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Denne_projektmappe" defaultThemeVersion="124226"/>
  <bookViews>
    <workbookView xWindow="-15" yWindow="6225" windowWidth="20505" windowHeight="1320" tabRatio="598" activeTab="19"/>
  </bookViews>
  <sheets>
    <sheet name="TRA_Cars" sheetId="9" r:id="rId1"/>
    <sheet name="Std benzin motor" sheetId="79" state="hidden" r:id="rId2"/>
    <sheet name="Std diesel motor" sheetId="80" state="hidden" r:id="rId3"/>
    <sheet name="Tilpasset Otto motor" sheetId="81" state="hidden" r:id="rId4"/>
    <sheet name="EU Brændselscelle, brint bil" sheetId="43" state="hidden" r:id="rId5"/>
    <sheet name="EU Std benzin personbil" sheetId="39" state="hidden" r:id="rId6"/>
    <sheet name="EU Plugin Hybrid personbil" sheetId="46" state="hidden" r:id="rId7"/>
    <sheet name="EU El personbil" sheetId="47" state="hidden" r:id="rId8"/>
    <sheet name="EU El personbil, stort bat." sheetId="48" state="hidden" r:id="rId9"/>
    <sheet name="TRA_Buses" sheetId="85" r:id="rId10"/>
    <sheet name="EU Bus" sheetId="57" state="hidden" r:id="rId11"/>
    <sheet name="EU Bus Gas" sheetId="58" state="hidden" r:id="rId12"/>
    <sheet name="EU Bus El" sheetId="59" state="hidden" r:id="rId13"/>
    <sheet name="EU Bus Hybrid" sheetId="60" state="hidden" r:id="rId14"/>
    <sheet name="TRA_Train" sheetId="86" r:id="rId15"/>
    <sheet name="EU Diesel IC-reg.tog" sheetId="68" state="hidden" r:id="rId16"/>
    <sheet name="EU El IC-reg.tog" sheetId="69" state="hidden" r:id="rId17"/>
    <sheet name="EU Diesel Lokaltog" sheetId="66" state="hidden" r:id="rId18"/>
    <sheet name="EU Gas Lokaltog" sheetId="67" state="hidden" r:id="rId19"/>
    <sheet name="TRA_Trucks" sheetId="19" r:id="rId20"/>
    <sheet name="EU Varebil benzin" sheetId="49" state="hidden" r:id="rId21"/>
    <sheet name="EU Lastbil" sheetId="53" state="hidden" r:id="rId22"/>
    <sheet name="EU Lastbil DME" sheetId="54" state="hidden" r:id="rId23"/>
    <sheet name="EU Lastbil RME" sheetId="55" state="hidden" r:id="rId24"/>
    <sheet name="EU Lastbil Gas" sheetId="56" state="hidden" r:id="rId25"/>
    <sheet name="EU Std diesel personbil" sheetId="40" state="hidden" r:id="rId26"/>
    <sheet name="EU Diesel personbil DME" sheetId="41" state="hidden" r:id="rId27"/>
    <sheet name="EU Tilpasset Otto personbil" sheetId="42" state="hidden" r:id="rId28"/>
    <sheet name="EU FC, brinthybrid personbil" sheetId="44" state="hidden" r:id="rId29"/>
    <sheet name="EU FC, methanolhybrid personbil" sheetId="45" state="hidden" r:id="rId30"/>
    <sheet name="EU Varebil CNG" sheetId="50" state="hidden" r:id="rId31"/>
    <sheet name="EU varebil diesel" sheetId="51" state="hidden" r:id="rId32"/>
    <sheet name="EU varebil el" sheetId="52" state="hidden" r:id="rId33"/>
    <sheet name="Reference" sheetId="17" state="hidden" r:id="rId34"/>
  </sheets>
  <externalReferences>
    <externalReference r:id="rId35"/>
    <externalReference r:id="rId36"/>
    <externalReference r:id="rId37"/>
    <externalReference r:id="rId38"/>
    <externalReference r:id="rId39"/>
    <externalReference r:id="rId40"/>
  </externalReferences>
  <definedNames>
    <definedName name="_Sort" localSheetId="10" hidden="1">#REF!</definedName>
    <definedName name="_Sort" localSheetId="12" hidden="1">#REF!</definedName>
    <definedName name="_Sort" localSheetId="11" hidden="1">#REF!</definedName>
    <definedName name="_Sort" localSheetId="13" hidden="1">#REF!</definedName>
    <definedName name="_Sort" localSheetId="17" hidden="1">#REF!</definedName>
    <definedName name="_Sort" localSheetId="18" hidden="1">#REF!</definedName>
    <definedName name="_Sort" localSheetId="24" hidden="1">#REF!</definedName>
    <definedName name="_Sort" localSheetId="6" hidden="1">#REF!</definedName>
    <definedName name="_Sort" localSheetId="9" hidden="1">#REF!</definedName>
    <definedName name="_Sort" localSheetId="14" hidden="1">#REF!</definedName>
    <definedName name="_Sort" hidden="1">#REF!</definedName>
    <definedName name="A4chosenYear" localSheetId="9">#REF!</definedName>
    <definedName name="A4chosenYear" localSheetId="14">#REF!</definedName>
    <definedName name="A4chosenYear">#REF!</definedName>
    <definedName name="A4colActive" localSheetId="9">#REF!</definedName>
    <definedName name="A4colActive" localSheetId="14">#REF!</definedName>
    <definedName name="A4colActive">#REF!</definedName>
    <definedName name="A4colCount" localSheetId="9">#REF!</definedName>
    <definedName name="A4colCount" localSheetId="14">#REF!</definedName>
    <definedName name="A4colCount">#REF!</definedName>
    <definedName name="A4filePath" localSheetId="9">#REF!</definedName>
    <definedName name="A4filePath" localSheetId="14">#REF!</definedName>
    <definedName name="A4filePath">#REF!</definedName>
    <definedName name="A4firstRow" localSheetId="9">#REF!</definedName>
    <definedName name="A4firstRow" localSheetId="14">#REF!</definedName>
    <definedName name="A4firstRow">#REF!</definedName>
    <definedName name="A4resultCol" localSheetId="9">#REF!</definedName>
    <definedName name="A4resultCol" localSheetId="14">#REF!</definedName>
    <definedName name="A4resultCol">#REF!</definedName>
    <definedName name="A4rowActive">[1]A4results!$X$7</definedName>
    <definedName name="A4rowCount" localSheetId="9">#REF!</definedName>
    <definedName name="A4rowCount" localSheetId="14">#REF!</definedName>
    <definedName name="A4rowCount">#REF!</definedName>
    <definedName name="A4sensitivity" localSheetId="9">#REF!</definedName>
    <definedName name="A4sensitivity" localSheetId="14">#REF!</definedName>
    <definedName name="A4sensitivity">#REF!</definedName>
    <definedName name="A4yearTable" localSheetId="9">#REF!</definedName>
    <definedName name="A4yearTable" localSheetId="14">#REF!</definedName>
    <definedName name="A4yearTable">#REF!</definedName>
    <definedName name="BG_valg">'[1]Biogas ENS'!$T$201</definedName>
    <definedName name="chosenLUC">[1]Cockpit!$B$8</definedName>
    <definedName name="chosenYear">[1]Cockpit!$B$5</definedName>
    <definedName name="dkkPerEUR">'[2]Centrale data'!$C$34</definedName>
    <definedName name="dkkPerUSD">[1]Supplementary!$C$38</definedName>
    <definedName name="EmissionOil">[3]ResultsOneYear!$B$17</definedName>
    <definedName name="FID_1" localSheetId="0">[4]AGR_Fuels!$A$2</definedName>
    <definedName name="FID_1">[5]AGR_Fuels!$A$2</definedName>
    <definedName name="priceYear">[1]Supplementary!$C$40</definedName>
    <definedName name="_xlnm.Print_Area" localSheetId="15">'EU Diesel IC-reg.tog'!$B$1:$O$62,'EU Diesel IC-reg.tog'!$B$64:$J$86</definedName>
    <definedName name="_xlnm.Print_Area" localSheetId="17">'EU Diesel Lokaltog'!$B$1:$O$61,'EU Diesel Lokaltog'!$B$64:$J$86</definedName>
    <definedName name="_xlnm.Print_Area" localSheetId="26">'EU Diesel personbil DME'!$B$1:$O$61,'EU Diesel personbil DME'!$B$64:$J$87</definedName>
    <definedName name="_xlnm.Print_Area" localSheetId="16">'EU El IC-reg.tog'!$B$1:$O$61,'EU El IC-reg.tog'!$B$64:$J$85</definedName>
    <definedName name="_xlnm.Print_Area" localSheetId="7">'EU El personbil'!$B$1:$N$61,'EU El personbil'!$B$64:$J$98</definedName>
    <definedName name="_xlnm.Print_Area" localSheetId="28">'EU FC, brinthybrid personbil'!$B$1:$O$61,'EU FC, brinthybrid personbil'!$B$64:$I$106</definedName>
    <definedName name="_xlnm.Print_Area" localSheetId="29">'EU FC, methanolhybrid personbil'!$B$1:$O$61,'EU FC, methanolhybrid personbil'!$B$64:$I$97</definedName>
    <definedName name="_xlnm.Print_Area" localSheetId="18">'EU Gas Lokaltog'!$B$1:$O$61,'EU Gas Lokaltog'!$B$64:$J$86</definedName>
    <definedName name="_xlnm.Print_Area" localSheetId="21">'EU Lastbil'!$B$1:$P$61,'EU Lastbil'!$B$64:$J$81</definedName>
    <definedName name="_xlnm.Print_Area" localSheetId="22">'EU Lastbil DME'!$B$1:$P$61,'EU Lastbil DME'!$B$64:$J$81</definedName>
    <definedName name="_xlnm.Print_Area" localSheetId="24">'EU Lastbil Gas'!$B$1:$P$61,'EU Lastbil Gas'!$B$64:$J$82</definedName>
    <definedName name="_xlnm.Print_Area" localSheetId="6">'EU Plugin Hybrid personbil'!$B$1:$O$61,'EU Plugin Hybrid personbil'!$B$64:$J$98</definedName>
    <definedName name="_xlnm.Print_Area" localSheetId="5">'EU Std benzin personbil'!$B$1:$O$61,'EU Std benzin personbil'!$B$64:$J$84</definedName>
    <definedName name="_xlnm.Print_Area" localSheetId="25">'EU Std diesel personbil'!$B$1:$O$61,'EU Std diesel personbil'!$B$64:$J$88</definedName>
    <definedName name="_xlnm.Print_Area" localSheetId="27">'EU Tilpasset Otto personbil'!$B$1:$O$61,'EU Tilpasset Otto personbil'!$B$64:$J$88</definedName>
    <definedName name="referencer" localSheetId="12">#REF!</definedName>
    <definedName name="referencer" localSheetId="9">#REF!</definedName>
    <definedName name="referencer" localSheetId="14">#REF!</definedName>
    <definedName name="referencer">#REF!</definedName>
    <definedName name="rSØK">'[2]Centrale data'!$C$32</definedName>
    <definedName name="vehicleproductionemissions">[3]ResultsOneYear!$B$14</definedName>
    <definedName name="x">[6]AGR_Fuels!$A$2</definedName>
  </definedNames>
  <calcPr calcId="162913"/>
</workbook>
</file>

<file path=xl/calcChain.xml><?xml version="1.0" encoding="utf-8"?>
<calcChain xmlns="http://schemas.openxmlformats.org/spreadsheetml/2006/main">
  <c r="I8" i="19" l="1"/>
  <c r="I9" i="19" l="1"/>
  <c r="I6" i="19"/>
  <c r="G8" i="85" l="1"/>
  <c r="G6" i="85"/>
  <c r="G5" i="85"/>
  <c r="I9" i="9"/>
  <c r="I7" i="9"/>
  <c r="C9" i="19" l="1"/>
  <c r="C8" i="19"/>
  <c r="C7" i="19"/>
  <c r="C6" i="19"/>
  <c r="C5" i="19"/>
  <c r="C13" i="86"/>
  <c r="C14" i="86"/>
  <c r="C7" i="86" l="1"/>
  <c r="C6" i="86"/>
  <c r="B8" i="85"/>
  <c r="B7" i="85"/>
  <c r="B6" i="85"/>
  <c r="B5" i="85"/>
  <c r="C9" i="9"/>
  <c r="C8" i="9"/>
  <c r="C7" i="9"/>
  <c r="C6" i="9"/>
  <c r="C5" i="9" l="1"/>
  <c r="H6" i="85" l="1"/>
  <c r="H5" i="85"/>
  <c r="C19" i="19" l="1"/>
  <c r="C18" i="19"/>
  <c r="C20" i="19"/>
  <c r="C17" i="19"/>
  <c r="C16" i="19"/>
  <c r="C24" i="86"/>
  <c r="C23" i="86"/>
  <c r="C22" i="86"/>
  <c r="C21" i="86"/>
  <c r="C15" i="85"/>
  <c r="C21" i="9"/>
  <c r="C17" i="9"/>
  <c r="C18" i="85" l="1"/>
  <c r="C17" i="85"/>
  <c r="C16" i="85"/>
  <c r="D69" i="57" l="1"/>
  <c r="D17" i="9" l="1"/>
  <c r="D18" i="9"/>
  <c r="D19" i="9"/>
  <c r="C19" i="9"/>
  <c r="C18" i="9"/>
  <c r="D38" i="60" l="1"/>
  <c r="D38" i="69" l="1"/>
  <c r="H23" i="51" l="1"/>
  <c r="B5" i="17" l="1"/>
  <c r="B6" i="17" s="1"/>
  <c r="E23" i="69"/>
  <c r="F23" i="69"/>
  <c r="F24" i="69" s="1"/>
  <c r="G23" i="69"/>
  <c r="G24" i="69" s="1"/>
  <c r="D25" i="69"/>
  <c r="E25" i="69"/>
  <c r="F25" i="69"/>
  <c r="G25" i="69"/>
  <c r="E38" i="69"/>
  <c r="F38" i="69"/>
  <c r="G38" i="69"/>
  <c r="D51" i="69"/>
  <c r="E51" i="69"/>
  <c r="E59" i="69" s="1"/>
  <c r="F51" i="69"/>
  <c r="F59" i="69" s="1"/>
  <c r="G51" i="69"/>
  <c r="G59" i="69" s="1"/>
  <c r="D52" i="69"/>
  <c r="D60" i="69" s="1"/>
  <c r="E52" i="69"/>
  <c r="F52" i="69"/>
  <c r="G52" i="69"/>
  <c r="D56" i="69"/>
  <c r="E56" i="69"/>
  <c r="F56" i="69"/>
  <c r="G56" i="69"/>
  <c r="D57" i="69"/>
  <c r="E57" i="69"/>
  <c r="F57" i="69"/>
  <c r="G57" i="69"/>
  <c r="D58" i="69"/>
  <c r="E58" i="69"/>
  <c r="F58" i="69"/>
  <c r="G58" i="69"/>
  <c r="D59" i="69"/>
  <c r="E60" i="69"/>
  <c r="F60" i="69"/>
  <c r="G60" i="69"/>
  <c r="D67" i="69"/>
  <c r="D23" i="69" s="1"/>
  <c r="E71" i="69"/>
  <c r="E28" i="69" s="1"/>
  <c r="F71" i="69"/>
  <c r="F28" i="69" s="1"/>
  <c r="G71" i="69"/>
  <c r="G28" i="69" s="1"/>
  <c r="D73" i="69"/>
  <c r="E73" i="69"/>
  <c r="F73" i="69"/>
  <c r="F72" i="69" s="1"/>
  <c r="F41" i="69" s="1"/>
  <c r="G73" i="69"/>
  <c r="G72" i="69" s="1"/>
  <c r="G41" i="69" s="1"/>
  <c r="E23" i="68"/>
  <c r="E24" i="68" s="1"/>
  <c r="F23" i="68"/>
  <c r="G23" i="68"/>
  <c r="G24" i="68" s="1"/>
  <c r="F24" i="68"/>
  <c r="E25" i="68"/>
  <c r="F25" i="68"/>
  <c r="G25" i="68"/>
  <c r="D38" i="68"/>
  <c r="E38" i="68"/>
  <c r="F38" i="68"/>
  <c r="G38" i="68"/>
  <c r="D51" i="68"/>
  <c r="D59" i="68" s="1"/>
  <c r="D52" i="68"/>
  <c r="D60" i="68" s="1"/>
  <c r="D56" i="68"/>
  <c r="E56" i="68"/>
  <c r="F56" i="68"/>
  <c r="G56" i="68"/>
  <c r="D57" i="68"/>
  <c r="E57" i="68"/>
  <c r="F57" i="68"/>
  <c r="G57" i="68"/>
  <c r="D58" i="68"/>
  <c r="E58" i="68"/>
  <c r="F58" i="68"/>
  <c r="G58" i="68"/>
  <c r="D67" i="68"/>
  <c r="E71" i="68"/>
  <c r="E28" i="68" s="1"/>
  <c r="F71" i="68"/>
  <c r="F28" i="68" s="1"/>
  <c r="G71" i="68"/>
  <c r="G28" i="68" s="1"/>
  <c r="D73" i="68"/>
  <c r="E73" i="68"/>
  <c r="F73" i="68"/>
  <c r="G73" i="68"/>
  <c r="G72" i="68" s="1"/>
  <c r="D79" i="68"/>
  <c r="D25" i="68" s="1"/>
  <c r="E82" i="68"/>
  <c r="F82" i="68" s="1"/>
  <c r="G82" i="68" s="1"/>
  <c r="E83" i="68"/>
  <c r="F83" i="68"/>
  <c r="G83" i="68" s="1"/>
  <c r="E84" i="68"/>
  <c r="E51" i="68" s="1"/>
  <c r="E59" i="68" s="1"/>
  <c r="E85" i="68"/>
  <c r="E52" i="68" s="1"/>
  <c r="E60" i="68" s="1"/>
  <c r="D23" i="67"/>
  <c r="D24" i="67" s="1"/>
  <c r="E23" i="67"/>
  <c r="E24" i="67" s="1"/>
  <c r="F23" i="67"/>
  <c r="G23" i="67"/>
  <c r="G24" i="67" s="1"/>
  <c r="F24" i="67"/>
  <c r="D25" i="67"/>
  <c r="D26" i="67" s="1"/>
  <c r="E25" i="67"/>
  <c r="E26" i="67" s="1"/>
  <c r="F25" i="67"/>
  <c r="F26" i="67" s="1"/>
  <c r="G25" i="67"/>
  <c r="G26" i="67" s="1"/>
  <c r="D38" i="67"/>
  <c r="E38" i="67"/>
  <c r="F38" i="67"/>
  <c r="G38" i="67"/>
  <c r="D51" i="67"/>
  <c r="D59" i="67" s="1"/>
  <c r="D52" i="67"/>
  <c r="D56" i="67"/>
  <c r="E56" i="67"/>
  <c r="F56" i="67"/>
  <c r="G56" i="67"/>
  <c r="D57" i="67"/>
  <c r="E57" i="67"/>
  <c r="F57" i="67"/>
  <c r="G57" i="67"/>
  <c r="D58" i="67"/>
  <c r="E58" i="67"/>
  <c r="F58" i="67"/>
  <c r="G58" i="67"/>
  <c r="D60" i="67"/>
  <c r="D71" i="67"/>
  <c r="D28" i="67" s="1"/>
  <c r="E71" i="67"/>
  <c r="E28" i="67" s="1"/>
  <c r="F71" i="67"/>
  <c r="F28" i="67" s="1"/>
  <c r="G71" i="67"/>
  <c r="G28" i="67" s="1"/>
  <c r="D73" i="67"/>
  <c r="D72" i="67" s="1"/>
  <c r="D41" i="67" s="1"/>
  <c r="E73" i="67"/>
  <c r="E72" i="67" s="1"/>
  <c r="E41" i="67" s="1"/>
  <c r="F73" i="67"/>
  <c r="F72" i="67" s="1"/>
  <c r="F41" i="67" s="1"/>
  <c r="G73" i="67"/>
  <c r="G72" i="67" s="1"/>
  <c r="G41" i="67" s="1"/>
  <c r="E82" i="67"/>
  <c r="F82" i="67" s="1"/>
  <c r="G82" i="67" s="1"/>
  <c r="E83" i="67"/>
  <c r="F83" i="67" s="1"/>
  <c r="G83" i="67" s="1"/>
  <c r="E84" i="67"/>
  <c r="E85" i="67"/>
  <c r="D23" i="66"/>
  <c r="D24" i="66" s="1"/>
  <c r="E23" i="66"/>
  <c r="E24" i="66" s="1"/>
  <c r="F23" i="66"/>
  <c r="F24" i="66" s="1"/>
  <c r="G23" i="66"/>
  <c r="G24" i="66" s="1"/>
  <c r="D25" i="66"/>
  <c r="E25" i="66"/>
  <c r="F25" i="66"/>
  <c r="G25" i="66"/>
  <c r="D38" i="66"/>
  <c r="E38" i="66"/>
  <c r="F38" i="66"/>
  <c r="G38" i="66"/>
  <c r="D51" i="66"/>
  <c r="D52" i="66"/>
  <c r="D60" i="66" s="1"/>
  <c r="D56" i="66"/>
  <c r="E56" i="66"/>
  <c r="F56" i="66"/>
  <c r="G56" i="66"/>
  <c r="D57" i="66"/>
  <c r="E57" i="66"/>
  <c r="F57" i="66"/>
  <c r="G57" i="66"/>
  <c r="D58" i="66"/>
  <c r="E58" i="66"/>
  <c r="F58" i="66"/>
  <c r="G58" i="66"/>
  <c r="D59" i="66"/>
  <c r="D71" i="66"/>
  <c r="D28" i="66" s="1"/>
  <c r="E71" i="66"/>
  <c r="E28" i="66" s="1"/>
  <c r="F71" i="66"/>
  <c r="F28" i="66" s="1"/>
  <c r="G71" i="66"/>
  <c r="G28" i="66" s="1"/>
  <c r="D73" i="66"/>
  <c r="D72" i="66" s="1"/>
  <c r="D41" i="66" s="1"/>
  <c r="E73" i="66"/>
  <c r="E72" i="66" s="1"/>
  <c r="E41" i="66" s="1"/>
  <c r="F73" i="66"/>
  <c r="F72" i="66" s="1"/>
  <c r="F41" i="66" s="1"/>
  <c r="G73" i="66"/>
  <c r="G72" i="66" s="1"/>
  <c r="G41" i="66" s="1"/>
  <c r="E82" i="66"/>
  <c r="F82" i="66" s="1"/>
  <c r="G82" i="66" s="1"/>
  <c r="E83" i="66"/>
  <c r="F83" i="66" s="1"/>
  <c r="G83" i="66" s="1"/>
  <c r="E84" i="66"/>
  <c r="F84" i="66" s="1"/>
  <c r="F51" i="66" s="1"/>
  <c r="F59" i="66" s="1"/>
  <c r="E85" i="66"/>
  <c r="E52" i="66" s="1"/>
  <c r="E60" i="66" s="1"/>
  <c r="D23" i="60"/>
  <c r="E23" i="60"/>
  <c r="E24" i="60" s="1"/>
  <c r="F23" i="60"/>
  <c r="F24" i="60" s="1"/>
  <c r="G23" i="60"/>
  <c r="D24" i="60"/>
  <c r="G24" i="60"/>
  <c r="D28" i="60"/>
  <c r="E28" i="60"/>
  <c r="F28" i="60"/>
  <c r="G28" i="60"/>
  <c r="N70" i="60"/>
  <c r="D76" i="60"/>
  <c r="E76" i="60"/>
  <c r="F76" i="60"/>
  <c r="F25" i="60" s="1"/>
  <c r="G76" i="60"/>
  <c r="D25" i="59"/>
  <c r="E25" i="59"/>
  <c r="F25" i="59"/>
  <c r="G25" i="59"/>
  <c r="D28" i="59"/>
  <c r="D41" i="59" s="1"/>
  <c r="E28" i="59"/>
  <c r="E41" i="59" s="1"/>
  <c r="F28" i="59"/>
  <c r="F41" i="59" s="1"/>
  <c r="G28" i="59"/>
  <c r="G41" i="59" s="1"/>
  <c r="D56" i="59"/>
  <c r="E56" i="59"/>
  <c r="F56" i="59"/>
  <c r="G56" i="59"/>
  <c r="D57" i="59"/>
  <c r="E57" i="59"/>
  <c r="F57" i="59"/>
  <c r="G57" i="59"/>
  <c r="D58" i="59"/>
  <c r="E58" i="59"/>
  <c r="F58" i="59"/>
  <c r="G58" i="59"/>
  <c r="D59" i="59"/>
  <c r="E59" i="59"/>
  <c r="F59" i="59"/>
  <c r="G59" i="59"/>
  <c r="D60" i="59"/>
  <c r="E60" i="59"/>
  <c r="F60" i="59"/>
  <c r="G60" i="59"/>
  <c r="D70" i="59"/>
  <c r="D23" i="59" s="1"/>
  <c r="D24" i="59" s="1"/>
  <c r="E70" i="59"/>
  <c r="E23" i="59" s="1"/>
  <c r="E24" i="59" s="1"/>
  <c r="F70" i="59"/>
  <c r="F23" i="59" s="1"/>
  <c r="F24" i="59" s="1"/>
  <c r="G70" i="59"/>
  <c r="G23" i="59" s="1"/>
  <c r="G24" i="59" s="1"/>
  <c r="D25" i="58"/>
  <c r="E25" i="58"/>
  <c r="F25" i="58"/>
  <c r="G25" i="58"/>
  <c r="D28" i="58"/>
  <c r="E28" i="58"/>
  <c r="F28" i="58"/>
  <c r="G28" i="58"/>
  <c r="D68" i="58"/>
  <c r="E68" i="58" s="1"/>
  <c r="D70" i="58"/>
  <c r="W69" i="57" s="1"/>
  <c r="E70" i="58"/>
  <c r="F70" i="58"/>
  <c r="G70" i="58"/>
  <c r="W71" i="57"/>
  <c r="W81" i="57"/>
  <c r="D72" i="58"/>
  <c r="D23" i="58" s="1"/>
  <c r="E72" i="58"/>
  <c r="E23" i="58" s="1"/>
  <c r="F72" i="58"/>
  <c r="F23" i="58" s="1"/>
  <c r="G72" i="58"/>
  <c r="G23" i="58" s="1"/>
  <c r="G24" i="58" s="1"/>
  <c r="D25" i="57"/>
  <c r="E25" i="57"/>
  <c r="F25" i="57"/>
  <c r="G25" i="57"/>
  <c r="D28" i="57"/>
  <c r="E28" i="57"/>
  <c r="F28" i="57"/>
  <c r="G28" i="57"/>
  <c r="F38" i="60"/>
  <c r="W67" i="57"/>
  <c r="V68" i="57"/>
  <c r="W68" i="57"/>
  <c r="X68" i="57"/>
  <c r="E69" i="57"/>
  <c r="F69" i="57"/>
  <c r="G69" i="57"/>
  <c r="V71" i="57"/>
  <c r="V81" i="57"/>
  <c r="D71" i="57"/>
  <c r="D23" i="57" s="1"/>
  <c r="E71" i="57"/>
  <c r="E23" i="57" s="1"/>
  <c r="E24" i="57" s="1"/>
  <c r="F71" i="57"/>
  <c r="F23" i="57" s="1"/>
  <c r="G71" i="57"/>
  <c r="G23" i="57" s="1"/>
  <c r="G24" i="57" s="1"/>
  <c r="V72" i="57"/>
  <c r="W72" i="57"/>
  <c r="X72" i="57"/>
  <c r="V73" i="57"/>
  <c r="W73" i="57"/>
  <c r="X73" i="57"/>
  <c r="V77" i="57"/>
  <c r="V78" i="57"/>
  <c r="W78" i="57"/>
  <c r="X78" i="57"/>
  <c r="X82" i="57"/>
  <c r="V83" i="57"/>
  <c r="W83" i="57"/>
  <c r="X83" i="57"/>
  <c r="V84" i="57"/>
  <c r="W84" i="57"/>
  <c r="X84" i="57"/>
  <c r="V85" i="57"/>
  <c r="W85" i="57"/>
  <c r="X85" i="57"/>
  <c r="D105" i="57"/>
  <c r="E105" i="57"/>
  <c r="F105" i="57"/>
  <c r="D106" i="57"/>
  <c r="E106" i="57"/>
  <c r="E89" i="60" s="1"/>
  <c r="F106" i="57"/>
  <c r="F89" i="60" s="1"/>
  <c r="F79" i="60" s="1"/>
  <c r="F48" i="60" s="1"/>
  <c r="F56" i="60" s="1"/>
  <c r="D107" i="57"/>
  <c r="D89" i="57" s="1"/>
  <c r="D79" i="57" s="1"/>
  <c r="D49" i="57" s="1"/>
  <c r="D57" i="57" s="1"/>
  <c r="E107" i="57"/>
  <c r="F107" i="57"/>
  <c r="F90" i="60" s="1"/>
  <c r="D108" i="57"/>
  <c r="D91" i="60" s="1"/>
  <c r="E108" i="57"/>
  <c r="F108" i="57"/>
  <c r="D109" i="57"/>
  <c r="D91" i="57" s="1"/>
  <c r="E109" i="57"/>
  <c r="E92" i="60" s="1"/>
  <c r="F109" i="57"/>
  <c r="F92" i="60" s="1"/>
  <c r="D110" i="57"/>
  <c r="E110" i="57"/>
  <c r="E93" i="60" s="1"/>
  <c r="F110" i="57"/>
  <c r="F93" i="60" s="1"/>
  <c r="D23" i="56"/>
  <c r="D24" i="56" s="1"/>
  <c r="E23" i="56"/>
  <c r="F23" i="56"/>
  <c r="G23" i="56"/>
  <c r="G24" i="56" s="1"/>
  <c r="D70" i="56"/>
  <c r="E70" i="56"/>
  <c r="F70" i="56"/>
  <c r="G70" i="56"/>
  <c r="B100" i="56"/>
  <c r="D89" i="56"/>
  <c r="F89" i="56"/>
  <c r="G89" i="56" s="1"/>
  <c r="G89" i="58" s="1"/>
  <c r="G79" i="58" s="1"/>
  <c r="G48" i="58" s="1"/>
  <c r="G56" i="58" s="1"/>
  <c r="B102" i="56"/>
  <c r="D23" i="55"/>
  <c r="E23" i="55"/>
  <c r="F23" i="55"/>
  <c r="G23" i="55"/>
  <c r="G24" i="55" s="1"/>
  <c r="D24" i="55"/>
  <c r="E24" i="55"/>
  <c r="F24" i="55"/>
  <c r="D68" i="55"/>
  <c r="E68" i="55"/>
  <c r="F68" i="55"/>
  <c r="G68" i="55"/>
  <c r="D23" i="54"/>
  <c r="D24" i="54" s="1"/>
  <c r="E23" i="54"/>
  <c r="E24" i="54" s="1"/>
  <c r="F23" i="54"/>
  <c r="F24" i="54" s="1"/>
  <c r="G23" i="54"/>
  <c r="G24" i="54" s="1"/>
  <c r="D68" i="54"/>
  <c r="E68" i="54"/>
  <c r="F68" i="54"/>
  <c r="G68" i="54"/>
  <c r="D23" i="53"/>
  <c r="E23" i="53"/>
  <c r="F23" i="53"/>
  <c r="G23" i="53"/>
  <c r="G24" i="53" s="1"/>
  <c r="D24" i="53"/>
  <c r="E24" i="53"/>
  <c r="F24" i="53"/>
  <c r="D25" i="53"/>
  <c r="E25" i="53"/>
  <c r="F25" i="53"/>
  <c r="G25" i="53"/>
  <c r="D67" i="53"/>
  <c r="D28" i="53" s="1"/>
  <c r="E67" i="53"/>
  <c r="E67" i="54" s="1"/>
  <c r="F67" i="53"/>
  <c r="F67" i="55" s="1"/>
  <c r="G67" i="53"/>
  <c r="D69" i="53"/>
  <c r="E69" i="53"/>
  <c r="F69" i="53"/>
  <c r="G69" i="53"/>
  <c r="G69" i="55" s="1"/>
  <c r="D106" i="53"/>
  <c r="E106" i="53"/>
  <c r="F106" i="53"/>
  <c r="D107" i="53"/>
  <c r="D88" i="53" s="1"/>
  <c r="E107" i="53"/>
  <c r="E88" i="53" s="1"/>
  <c r="E78" i="53" s="1"/>
  <c r="E48" i="53" s="1"/>
  <c r="E56" i="53" s="1"/>
  <c r="F107" i="53"/>
  <c r="F88" i="53" s="1"/>
  <c r="D108" i="53"/>
  <c r="D89" i="53" s="1"/>
  <c r="E108" i="53"/>
  <c r="E89" i="53" s="1"/>
  <c r="F108" i="53"/>
  <c r="F89" i="53" s="1"/>
  <c r="D109" i="53"/>
  <c r="D90" i="53" s="1"/>
  <c r="E109" i="53"/>
  <c r="E90" i="53" s="1"/>
  <c r="F109" i="53"/>
  <c r="F90" i="53" s="1"/>
  <c r="D110" i="53"/>
  <c r="D91" i="53" s="1"/>
  <c r="E110" i="53"/>
  <c r="E91" i="53" s="1"/>
  <c r="F110" i="53"/>
  <c r="F91" i="53" s="1"/>
  <c r="F91" i="54" s="1"/>
  <c r="D111" i="53"/>
  <c r="D92" i="53" s="1"/>
  <c r="E111" i="53"/>
  <c r="E92" i="53" s="1"/>
  <c r="F111" i="53"/>
  <c r="F92" i="53" s="1"/>
  <c r="F92" i="54" s="1"/>
  <c r="D23" i="52"/>
  <c r="E23" i="52"/>
  <c r="F23" i="52"/>
  <c r="G23" i="52"/>
  <c r="G24" i="52" s="1"/>
  <c r="D48" i="52"/>
  <c r="D56" i="52" s="1"/>
  <c r="E48" i="52"/>
  <c r="F48" i="52"/>
  <c r="F56" i="52" s="1"/>
  <c r="G48" i="52"/>
  <c r="G56" i="52" s="1"/>
  <c r="D49" i="52"/>
  <c r="D57" i="52" s="1"/>
  <c r="E49" i="52"/>
  <c r="F49" i="52"/>
  <c r="F57" i="52" s="1"/>
  <c r="G49" i="52"/>
  <c r="D50" i="52"/>
  <c r="D58" i="52" s="1"/>
  <c r="E50" i="52"/>
  <c r="F50" i="52"/>
  <c r="F58" i="52" s="1"/>
  <c r="G50" i="52"/>
  <c r="G58" i="52" s="1"/>
  <c r="D51" i="52"/>
  <c r="E51" i="52"/>
  <c r="F51" i="52"/>
  <c r="F59" i="52" s="1"/>
  <c r="G51" i="52"/>
  <c r="D52" i="52"/>
  <c r="D60" i="52" s="1"/>
  <c r="E52" i="52"/>
  <c r="F52" i="52"/>
  <c r="F60" i="52" s="1"/>
  <c r="G52" i="52"/>
  <c r="G60" i="52" s="1"/>
  <c r="E56" i="52"/>
  <c r="E57" i="52"/>
  <c r="G57" i="52"/>
  <c r="E58" i="52"/>
  <c r="D59" i="52"/>
  <c r="E59" i="52"/>
  <c r="G59" i="52"/>
  <c r="E60" i="52"/>
  <c r="D75" i="52"/>
  <c r="D28" i="52" s="1"/>
  <c r="E75" i="52"/>
  <c r="E28" i="52" s="1"/>
  <c r="F75" i="52"/>
  <c r="F28" i="52" s="1"/>
  <c r="G75" i="52"/>
  <c r="G28" i="52" s="1"/>
  <c r="D76" i="52"/>
  <c r="D41" i="52" s="1"/>
  <c r="E76" i="52"/>
  <c r="E41" i="52" s="1"/>
  <c r="F76" i="52"/>
  <c r="F41" i="52" s="1"/>
  <c r="G76" i="52"/>
  <c r="G41" i="52" s="1"/>
  <c r="D86" i="52"/>
  <c r="E86" i="52"/>
  <c r="F86" i="52"/>
  <c r="G86" i="52"/>
  <c r="S2" i="51"/>
  <c r="D48" i="51"/>
  <c r="E48" i="51"/>
  <c r="F48" i="51"/>
  <c r="G48" i="51"/>
  <c r="G56" i="51" s="1"/>
  <c r="D49" i="51"/>
  <c r="E49" i="51"/>
  <c r="E57" i="51" s="1"/>
  <c r="F49" i="51"/>
  <c r="F57" i="51" s="1"/>
  <c r="G49" i="51"/>
  <c r="G57" i="51" s="1"/>
  <c r="D50" i="51"/>
  <c r="E50" i="51"/>
  <c r="F50" i="51"/>
  <c r="F58" i="51" s="1"/>
  <c r="G50" i="51"/>
  <c r="G58" i="51" s="1"/>
  <c r="D51" i="51"/>
  <c r="E51" i="51"/>
  <c r="E59" i="51" s="1"/>
  <c r="F51" i="51"/>
  <c r="F59" i="51" s="1"/>
  <c r="G51" i="51"/>
  <c r="G59" i="51" s="1"/>
  <c r="D52" i="51"/>
  <c r="E52" i="51"/>
  <c r="F52" i="51"/>
  <c r="F60" i="51" s="1"/>
  <c r="G52" i="51"/>
  <c r="G60" i="51" s="1"/>
  <c r="D56" i="51"/>
  <c r="E56" i="51"/>
  <c r="F56" i="51"/>
  <c r="D57" i="51"/>
  <c r="D58" i="51"/>
  <c r="E58" i="51"/>
  <c r="D59" i="51"/>
  <c r="D60" i="51"/>
  <c r="E60" i="51"/>
  <c r="S2" i="50"/>
  <c r="D48" i="50"/>
  <c r="E48" i="50"/>
  <c r="F48" i="50"/>
  <c r="F56" i="50" s="1"/>
  <c r="G48" i="50"/>
  <c r="D49" i="50"/>
  <c r="D57" i="50" s="1"/>
  <c r="E49" i="50"/>
  <c r="E57" i="50" s="1"/>
  <c r="F49" i="50"/>
  <c r="G49" i="50"/>
  <c r="D50" i="50"/>
  <c r="D58" i="50" s="1"/>
  <c r="E50" i="50"/>
  <c r="E58" i="50" s="1"/>
  <c r="F50" i="50"/>
  <c r="F58" i="50" s="1"/>
  <c r="G50" i="50"/>
  <c r="D51" i="50"/>
  <c r="D59" i="50" s="1"/>
  <c r="E51" i="50"/>
  <c r="E59" i="50" s="1"/>
  <c r="F51" i="50"/>
  <c r="G51" i="50"/>
  <c r="D52" i="50"/>
  <c r="D60" i="50" s="1"/>
  <c r="E52" i="50"/>
  <c r="E60" i="50" s="1"/>
  <c r="F52" i="50"/>
  <c r="F60" i="50" s="1"/>
  <c r="G52" i="50"/>
  <c r="D56" i="50"/>
  <c r="E56" i="50"/>
  <c r="G56" i="50"/>
  <c r="F57" i="50"/>
  <c r="G57" i="50"/>
  <c r="G58" i="50"/>
  <c r="F59" i="50"/>
  <c r="G59" i="50"/>
  <c r="G60" i="50"/>
  <c r="D75" i="50"/>
  <c r="E75" i="50"/>
  <c r="F75" i="50"/>
  <c r="G75" i="50"/>
  <c r="S2" i="49"/>
  <c r="D48" i="49"/>
  <c r="D56" i="49" s="1"/>
  <c r="E48" i="49"/>
  <c r="F48" i="49"/>
  <c r="F56" i="49" s="1"/>
  <c r="G48" i="49"/>
  <c r="D49" i="49"/>
  <c r="E49" i="49"/>
  <c r="E57" i="49" s="1"/>
  <c r="F49" i="49"/>
  <c r="F57" i="49" s="1"/>
  <c r="G49" i="49"/>
  <c r="G57" i="49" s="1"/>
  <c r="D50" i="49"/>
  <c r="D58" i="49" s="1"/>
  <c r="E50" i="49"/>
  <c r="F50" i="49"/>
  <c r="G50" i="49"/>
  <c r="D51" i="49"/>
  <c r="E51" i="49"/>
  <c r="E59" i="49" s="1"/>
  <c r="F51" i="49"/>
  <c r="F59" i="49" s="1"/>
  <c r="G51" i="49"/>
  <c r="G59" i="49" s="1"/>
  <c r="D52" i="49"/>
  <c r="D60" i="49" s="1"/>
  <c r="E52" i="49"/>
  <c r="F52" i="49"/>
  <c r="F60" i="49" s="1"/>
  <c r="G52" i="49"/>
  <c r="G60" i="49" s="1"/>
  <c r="E56" i="49"/>
  <c r="G56" i="49"/>
  <c r="D57" i="49"/>
  <c r="E58" i="49"/>
  <c r="F58" i="49"/>
  <c r="G58" i="49"/>
  <c r="D59" i="49"/>
  <c r="E60" i="49"/>
  <c r="D67" i="49"/>
  <c r="D23" i="49" s="1"/>
  <c r="D24" i="49" s="1"/>
  <c r="D23" i="48"/>
  <c r="D24" i="46" s="1"/>
  <c r="D26" i="46" s="1"/>
  <c r="E23" i="48"/>
  <c r="E24" i="44" s="1"/>
  <c r="F23" i="48"/>
  <c r="F24" i="44" s="1"/>
  <c r="G23" i="48"/>
  <c r="D24" i="48"/>
  <c r="E24" i="48"/>
  <c r="F24" i="48"/>
  <c r="F24" i="45" s="1"/>
  <c r="F26" i="45" s="1"/>
  <c r="G24" i="48"/>
  <c r="G24" i="45" s="1"/>
  <c r="G26" i="45" s="1"/>
  <c r="D25" i="48"/>
  <c r="E25" i="48"/>
  <c r="E91" i="48" s="1"/>
  <c r="F25" i="48"/>
  <c r="F91" i="48" s="1"/>
  <c r="F52" i="48" s="1"/>
  <c r="F60" i="48" s="1"/>
  <c r="G25" i="48"/>
  <c r="G91" i="48" s="1"/>
  <c r="E28" i="48"/>
  <c r="F51" i="48"/>
  <c r="F59" i="48" s="1"/>
  <c r="D68" i="48"/>
  <c r="D70" i="48"/>
  <c r="D75" i="48"/>
  <c r="D28" i="48" s="1"/>
  <c r="E75" i="48"/>
  <c r="F75" i="48"/>
  <c r="F28" i="48" s="1"/>
  <c r="G75" i="48"/>
  <c r="G28" i="48" s="1"/>
  <c r="D79" i="48"/>
  <c r="D77" i="48" s="1"/>
  <c r="D76" i="48" s="1"/>
  <c r="D41" i="48" s="1"/>
  <c r="E79" i="48"/>
  <c r="E77" i="48" s="1"/>
  <c r="E76" i="48" s="1"/>
  <c r="E41" i="48" s="1"/>
  <c r="F79" i="48"/>
  <c r="F77" i="48" s="1"/>
  <c r="F76" i="48" s="1"/>
  <c r="F41" i="48" s="1"/>
  <c r="G79" i="48"/>
  <c r="G77" i="48" s="1"/>
  <c r="G76" i="48" s="1"/>
  <c r="G41" i="48" s="1"/>
  <c r="D86" i="48"/>
  <c r="E86" i="48"/>
  <c r="F86" i="48"/>
  <c r="G86" i="48"/>
  <c r="D88" i="48"/>
  <c r="E88" i="48"/>
  <c r="F88" i="48"/>
  <c r="G88" i="48"/>
  <c r="D91" i="48"/>
  <c r="D24" i="47"/>
  <c r="E24" i="47"/>
  <c r="F24" i="47"/>
  <c r="G24" i="47"/>
  <c r="D25" i="47"/>
  <c r="D91" i="47" s="1"/>
  <c r="E25" i="47"/>
  <c r="E91" i="47" s="1"/>
  <c r="F25" i="47"/>
  <c r="F91" i="47" s="1"/>
  <c r="G25" i="47"/>
  <c r="G91" i="47" s="1"/>
  <c r="G48" i="47" s="1"/>
  <c r="N40" i="47"/>
  <c r="O40" i="47"/>
  <c r="P40" i="47"/>
  <c r="P41" i="47" s="1"/>
  <c r="Q40" i="47"/>
  <c r="Q41" i="47" s="1"/>
  <c r="N41" i="47"/>
  <c r="O41" i="47"/>
  <c r="G49" i="47"/>
  <c r="G57" i="45" s="1"/>
  <c r="O52" i="47"/>
  <c r="P52" i="47"/>
  <c r="Q52" i="47"/>
  <c r="D68" i="47"/>
  <c r="D70" i="47"/>
  <c r="D75" i="47"/>
  <c r="D28" i="47" s="1"/>
  <c r="E75" i="47"/>
  <c r="E28" i="47" s="1"/>
  <c r="F75" i="47"/>
  <c r="F28" i="47" s="1"/>
  <c r="G75" i="47"/>
  <c r="G28" i="47" s="1"/>
  <c r="D79" i="47"/>
  <c r="D77" i="47" s="1"/>
  <c r="E79" i="47"/>
  <c r="E77" i="47" s="1"/>
  <c r="F79" i="47"/>
  <c r="F77" i="47" s="1"/>
  <c r="G79" i="47"/>
  <c r="G77" i="47" s="1"/>
  <c r="G76" i="47" s="1"/>
  <c r="G41" i="47" s="1"/>
  <c r="E82" i="47"/>
  <c r="F82" i="47"/>
  <c r="D88" i="47"/>
  <c r="E88" i="47"/>
  <c r="F88" i="47"/>
  <c r="G88" i="47"/>
  <c r="D23" i="46"/>
  <c r="E23" i="46"/>
  <c r="F23" i="46"/>
  <c r="G23" i="46"/>
  <c r="E24" i="46"/>
  <c r="G24" i="46"/>
  <c r="G26" i="46" s="1"/>
  <c r="O38" i="46"/>
  <c r="O41" i="46" s="1"/>
  <c r="P38" i="46"/>
  <c r="P41" i="46" s="1"/>
  <c r="Q38" i="46"/>
  <c r="Q41" i="46" s="1"/>
  <c r="N41" i="46"/>
  <c r="D48" i="46"/>
  <c r="E48" i="46"/>
  <c r="E56" i="46" s="1"/>
  <c r="F48" i="46"/>
  <c r="G48" i="46"/>
  <c r="G56" i="46" s="1"/>
  <c r="D49" i="46"/>
  <c r="D57" i="46" s="1"/>
  <c r="E49" i="46"/>
  <c r="E57" i="46" s="1"/>
  <c r="F49" i="46"/>
  <c r="F57" i="46" s="1"/>
  <c r="G49" i="46"/>
  <c r="D50" i="46"/>
  <c r="E50" i="46"/>
  <c r="E58" i="46" s="1"/>
  <c r="F50" i="46"/>
  <c r="G50" i="46"/>
  <c r="G58" i="46" s="1"/>
  <c r="D51" i="46"/>
  <c r="D59" i="46" s="1"/>
  <c r="E51" i="46"/>
  <c r="E59" i="46" s="1"/>
  <c r="F51" i="46"/>
  <c r="F59" i="46" s="1"/>
  <c r="G51" i="46"/>
  <c r="D52" i="46"/>
  <c r="E52" i="46"/>
  <c r="E60" i="46" s="1"/>
  <c r="F52" i="46"/>
  <c r="G52" i="46"/>
  <c r="G60" i="46" s="1"/>
  <c r="D56" i="46"/>
  <c r="F56" i="46"/>
  <c r="G57" i="46"/>
  <c r="D58" i="46"/>
  <c r="F58" i="46"/>
  <c r="G59" i="46"/>
  <c r="D60" i="46"/>
  <c r="F60" i="46"/>
  <c r="E64" i="46"/>
  <c r="F64" i="46"/>
  <c r="G64" i="46"/>
  <c r="D70" i="46"/>
  <c r="D75" i="46"/>
  <c r="D28" i="46" s="1"/>
  <c r="E75" i="46"/>
  <c r="E28" i="46" s="1"/>
  <c r="F75" i="46"/>
  <c r="F28" i="46" s="1"/>
  <c r="G75" i="46"/>
  <c r="G28" i="46" s="1"/>
  <c r="D79" i="46"/>
  <c r="D77" i="46" s="1"/>
  <c r="D76" i="46" s="1"/>
  <c r="D41" i="46" s="1"/>
  <c r="E79" i="46"/>
  <c r="E77" i="46" s="1"/>
  <c r="E76" i="46" s="1"/>
  <c r="E41" i="46" s="1"/>
  <c r="F79" i="46"/>
  <c r="F77" i="46" s="1"/>
  <c r="F76" i="46" s="1"/>
  <c r="F41" i="46" s="1"/>
  <c r="G79" i="46"/>
  <c r="G77" i="46" s="1"/>
  <c r="G76" i="46" s="1"/>
  <c r="G41" i="46" s="1"/>
  <c r="F82" i="46"/>
  <c r="G82" i="46"/>
  <c r="D86" i="46"/>
  <c r="E86" i="46"/>
  <c r="F86" i="46"/>
  <c r="G86" i="46"/>
  <c r="E87" i="46"/>
  <c r="F87" i="46" s="1"/>
  <c r="G87" i="46" s="1"/>
  <c r="D24" i="45"/>
  <c r="D26" i="45" s="1"/>
  <c r="E24" i="45"/>
  <c r="E26" i="45" s="1"/>
  <c r="D70" i="45"/>
  <c r="D73" i="45"/>
  <c r="D28" i="45" s="1"/>
  <c r="E73" i="45"/>
  <c r="E28" i="45" s="1"/>
  <c r="F73" i="45"/>
  <c r="F28" i="45" s="1"/>
  <c r="G73" i="45"/>
  <c r="G28" i="45" s="1"/>
  <c r="D77" i="45"/>
  <c r="D75" i="45" s="1"/>
  <c r="D74" i="45" s="1"/>
  <c r="D41" i="45" s="1"/>
  <c r="E77" i="45"/>
  <c r="E75" i="45" s="1"/>
  <c r="E74" i="45" s="1"/>
  <c r="E41" i="45" s="1"/>
  <c r="F77" i="45"/>
  <c r="F75" i="45" s="1"/>
  <c r="F74" i="45" s="1"/>
  <c r="F41" i="45" s="1"/>
  <c r="G77" i="45"/>
  <c r="G75" i="45" s="1"/>
  <c r="G74" i="45" s="1"/>
  <c r="G41" i="45" s="1"/>
  <c r="F83" i="45"/>
  <c r="F82" i="45" s="1"/>
  <c r="G83" i="45"/>
  <c r="G82" i="45" s="1"/>
  <c r="D87" i="45"/>
  <c r="D85" i="45" s="1"/>
  <c r="E87" i="45"/>
  <c r="E85" i="45" s="1"/>
  <c r="F87" i="45"/>
  <c r="F85" i="45" s="1"/>
  <c r="G87" i="45"/>
  <c r="G85" i="45" s="1"/>
  <c r="G24" i="44"/>
  <c r="D67" i="44"/>
  <c r="E67" i="44"/>
  <c r="F67" i="44"/>
  <c r="F73" i="44" s="1"/>
  <c r="F28" i="44" s="1"/>
  <c r="G67" i="44"/>
  <c r="G73" i="44" s="1"/>
  <c r="G28" i="44" s="1"/>
  <c r="D69" i="44"/>
  <c r="D70" i="44"/>
  <c r="D77" i="44"/>
  <c r="D75" i="44" s="1"/>
  <c r="E77" i="44"/>
  <c r="E75" i="44" s="1"/>
  <c r="F77" i="44"/>
  <c r="F75" i="44" s="1"/>
  <c r="G77" i="44"/>
  <c r="G75" i="44" s="1"/>
  <c r="F82" i="44"/>
  <c r="G82" i="44"/>
  <c r="D23" i="43"/>
  <c r="E23" i="43"/>
  <c r="F23" i="43"/>
  <c r="G23" i="43"/>
  <c r="G24" i="43" s="1"/>
  <c r="F24" i="43"/>
  <c r="E26" i="43"/>
  <c r="F26" i="43"/>
  <c r="G26" i="43"/>
  <c r="L26" i="43"/>
  <c r="D48" i="43"/>
  <c r="E48" i="43"/>
  <c r="F48" i="43"/>
  <c r="G48" i="43"/>
  <c r="D49" i="43"/>
  <c r="E49" i="43"/>
  <c r="F49" i="43"/>
  <c r="G49" i="43"/>
  <c r="D50" i="43"/>
  <c r="E50" i="43"/>
  <c r="F50" i="43"/>
  <c r="G50" i="43"/>
  <c r="D51" i="43"/>
  <c r="E51" i="43"/>
  <c r="F51" i="43"/>
  <c r="G51" i="43"/>
  <c r="D52" i="43"/>
  <c r="E52" i="43"/>
  <c r="F52" i="43"/>
  <c r="G52" i="43"/>
  <c r="D68" i="43"/>
  <c r="D70" i="43"/>
  <c r="D73" i="43"/>
  <c r="D28" i="43" s="1"/>
  <c r="E73" i="43"/>
  <c r="E28" i="43" s="1"/>
  <c r="F73" i="43"/>
  <c r="F28" i="43" s="1"/>
  <c r="G73" i="43"/>
  <c r="G28" i="43" s="1"/>
  <c r="D77" i="43"/>
  <c r="D75" i="43" s="1"/>
  <c r="E77" i="43"/>
  <c r="E75" i="43" s="1"/>
  <c r="F77" i="43"/>
  <c r="F75" i="43" s="1"/>
  <c r="G77" i="43"/>
  <c r="G75" i="43" s="1"/>
  <c r="G74" i="43" s="1"/>
  <c r="G41" i="43" s="1"/>
  <c r="F82" i="43"/>
  <c r="G82" i="43"/>
  <c r="D83" i="44"/>
  <c r="E83" i="44"/>
  <c r="E82" i="44" s="1"/>
  <c r="E88" i="43"/>
  <c r="F88" i="43"/>
  <c r="G88" i="43"/>
  <c r="D24" i="42"/>
  <c r="E24" i="42"/>
  <c r="F24" i="42"/>
  <c r="G24" i="42"/>
  <c r="D49" i="42"/>
  <c r="D57" i="42" s="1"/>
  <c r="E49" i="42"/>
  <c r="E57" i="42" s="1"/>
  <c r="F49" i="42"/>
  <c r="F57" i="42" s="1"/>
  <c r="G49" i="42"/>
  <c r="G57" i="42" s="1"/>
  <c r="D50" i="42"/>
  <c r="D58" i="42" s="1"/>
  <c r="E50" i="42"/>
  <c r="E58" i="42" s="1"/>
  <c r="F50" i="42"/>
  <c r="G50" i="42"/>
  <c r="G58" i="42" s="1"/>
  <c r="F58" i="42"/>
  <c r="D67" i="42"/>
  <c r="D74" i="42" s="1"/>
  <c r="D41" i="42" s="1"/>
  <c r="E67" i="42"/>
  <c r="E73" i="42" s="1"/>
  <c r="E28" i="42" s="1"/>
  <c r="F67" i="42"/>
  <c r="F74" i="42" s="1"/>
  <c r="F41" i="42" s="1"/>
  <c r="G67" i="42"/>
  <c r="G74" i="42" s="1"/>
  <c r="G41" i="42" s="1"/>
  <c r="D68" i="42"/>
  <c r="D69" i="42"/>
  <c r="D70" i="42"/>
  <c r="E76" i="42"/>
  <c r="F76" i="42"/>
  <c r="G76" i="42"/>
  <c r="D83" i="42"/>
  <c r="D48" i="42" s="1"/>
  <c r="D56" i="42" s="1"/>
  <c r="E83" i="42"/>
  <c r="E48" i="42" s="1"/>
  <c r="E56" i="42" s="1"/>
  <c r="F83" i="42"/>
  <c r="F48" i="42" s="1"/>
  <c r="F56" i="42" s="1"/>
  <c r="G83" i="42"/>
  <c r="G48" i="42" s="1"/>
  <c r="G56" i="42" s="1"/>
  <c r="D86" i="42"/>
  <c r="D51" i="42" s="1"/>
  <c r="D59" i="42" s="1"/>
  <c r="E86" i="42"/>
  <c r="E51" i="42" s="1"/>
  <c r="E59" i="42" s="1"/>
  <c r="F86" i="42"/>
  <c r="F51" i="42" s="1"/>
  <c r="F59" i="42" s="1"/>
  <c r="G86" i="42"/>
  <c r="G51" i="42" s="1"/>
  <c r="G59" i="42" s="1"/>
  <c r="D87" i="42"/>
  <c r="D52" i="42" s="1"/>
  <c r="D60" i="42" s="1"/>
  <c r="E87" i="42"/>
  <c r="E52" i="42" s="1"/>
  <c r="E60" i="42" s="1"/>
  <c r="F87" i="42"/>
  <c r="F52" i="42" s="1"/>
  <c r="F60" i="42" s="1"/>
  <c r="G87" i="42"/>
  <c r="G52" i="42" s="1"/>
  <c r="G60" i="42" s="1"/>
  <c r="F52" i="41"/>
  <c r="F60" i="41" s="1"/>
  <c r="D67" i="41"/>
  <c r="D23" i="41" s="1"/>
  <c r="D24" i="41" s="1"/>
  <c r="E67" i="41"/>
  <c r="E23" i="41" s="1"/>
  <c r="F67" i="41"/>
  <c r="F23" i="41" s="1"/>
  <c r="G67" i="41"/>
  <c r="G23" i="41" s="1"/>
  <c r="D68" i="41"/>
  <c r="D70" i="41"/>
  <c r="D73" i="41"/>
  <c r="D28" i="41" s="1"/>
  <c r="E73" i="41"/>
  <c r="E28" i="41" s="1"/>
  <c r="D74" i="41"/>
  <c r="D41" i="41" s="1"/>
  <c r="E74" i="41"/>
  <c r="D83" i="41"/>
  <c r="D48" i="41" s="1"/>
  <c r="D56" i="41" s="1"/>
  <c r="E83" i="41"/>
  <c r="E48" i="41" s="1"/>
  <c r="E56" i="41" s="1"/>
  <c r="F83" i="41"/>
  <c r="F48" i="41" s="1"/>
  <c r="F56" i="41" s="1"/>
  <c r="G83" i="41"/>
  <c r="G48" i="41" s="1"/>
  <c r="G56" i="41" s="1"/>
  <c r="D84" i="41"/>
  <c r="D49" i="41" s="1"/>
  <c r="D57" i="41" s="1"/>
  <c r="E84" i="41"/>
  <c r="E49" i="41" s="1"/>
  <c r="E57" i="41" s="1"/>
  <c r="F84" i="41"/>
  <c r="F49" i="41" s="1"/>
  <c r="F57" i="41" s="1"/>
  <c r="G84" i="41"/>
  <c r="G49" i="41" s="1"/>
  <c r="G57" i="41" s="1"/>
  <c r="D85" i="41"/>
  <c r="D50" i="41" s="1"/>
  <c r="D58" i="41" s="1"/>
  <c r="E85" i="41"/>
  <c r="E50" i="41" s="1"/>
  <c r="E58" i="41" s="1"/>
  <c r="F85" i="41"/>
  <c r="F50" i="41" s="1"/>
  <c r="F58" i="41" s="1"/>
  <c r="G85" i="41"/>
  <c r="G50" i="41" s="1"/>
  <c r="G58" i="41" s="1"/>
  <c r="D86" i="41"/>
  <c r="D51" i="41" s="1"/>
  <c r="D59" i="41" s="1"/>
  <c r="E86" i="41"/>
  <c r="E51" i="41" s="1"/>
  <c r="E59" i="41" s="1"/>
  <c r="F86" i="41"/>
  <c r="F51" i="41" s="1"/>
  <c r="F59" i="41" s="1"/>
  <c r="G86" i="41"/>
  <c r="G51" i="41" s="1"/>
  <c r="G59" i="41" s="1"/>
  <c r="D87" i="41"/>
  <c r="D52" i="41" s="1"/>
  <c r="D60" i="41" s="1"/>
  <c r="E87" i="41"/>
  <c r="E52" i="41" s="1"/>
  <c r="E60" i="41" s="1"/>
  <c r="F87" i="41"/>
  <c r="G87" i="41"/>
  <c r="G52" i="41" s="1"/>
  <c r="G60" i="41" s="1"/>
  <c r="D23" i="40"/>
  <c r="D24" i="40" s="1"/>
  <c r="E23" i="40"/>
  <c r="E24" i="40" s="1"/>
  <c r="F23" i="40"/>
  <c r="G23" i="40"/>
  <c r="G24" i="40" s="1"/>
  <c r="D48" i="40"/>
  <c r="D56" i="40" s="1"/>
  <c r="E48" i="40"/>
  <c r="E56" i="40" s="1"/>
  <c r="F48" i="40"/>
  <c r="G48" i="40"/>
  <c r="G56" i="40" s="1"/>
  <c r="D49" i="40"/>
  <c r="D57" i="40" s="1"/>
  <c r="E49" i="40"/>
  <c r="E57" i="40" s="1"/>
  <c r="F49" i="40"/>
  <c r="G49" i="40"/>
  <c r="G57" i="40" s="1"/>
  <c r="D50" i="40"/>
  <c r="D58" i="40" s="1"/>
  <c r="E50" i="40"/>
  <c r="F50" i="40"/>
  <c r="G50" i="40"/>
  <c r="D51" i="40"/>
  <c r="E51" i="40"/>
  <c r="E59" i="40" s="1"/>
  <c r="F51" i="40"/>
  <c r="G51" i="40"/>
  <c r="G59" i="40" s="1"/>
  <c r="D52" i="40"/>
  <c r="D60" i="40" s="1"/>
  <c r="E52" i="40"/>
  <c r="E60" i="40" s="1"/>
  <c r="F52" i="40"/>
  <c r="G52" i="40"/>
  <c r="F56" i="40"/>
  <c r="F57" i="40"/>
  <c r="E58" i="40"/>
  <c r="F58" i="40"/>
  <c r="G58" i="40"/>
  <c r="D59" i="40"/>
  <c r="F59" i="40"/>
  <c r="F60" i="40"/>
  <c r="G60" i="40"/>
  <c r="D68" i="40"/>
  <c r="D70" i="40"/>
  <c r="D73" i="40"/>
  <c r="D28" i="40" s="1"/>
  <c r="E73" i="40"/>
  <c r="E28" i="40" s="1"/>
  <c r="F73" i="40"/>
  <c r="F28" i="40" s="1"/>
  <c r="G73" i="40"/>
  <c r="G28" i="40" s="1"/>
  <c r="D74" i="40"/>
  <c r="D41" i="40" s="1"/>
  <c r="E74" i="40"/>
  <c r="F74" i="40"/>
  <c r="G74" i="40"/>
  <c r="D26" i="39"/>
  <c r="E26" i="39"/>
  <c r="F26" i="39"/>
  <c r="G26" i="39"/>
  <c r="D48" i="39"/>
  <c r="E48" i="39"/>
  <c r="E56" i="39" s="1"/>
  <c r="F48" i="39"/>
  <c r="F56" i="39" s="1"/>
  <c r="G48" i="39"/>
  <c r="D49" i="39"/>
  <c r="E49" i="39"/>
  <c r="E57" i="39" s="1"/>
  <c r="F49" i="39"/>
  <c r="F57" i="39" s="1"/>
  <c r="G49" i="39"/>
  <c r="G57" i="39" s="1"/>
  <c r="D50" i="39"/>
  <c r="E50" i="39"/>
  <c r="E58" i="39" s="1"/>
  <c r="F50" i="39"/>
  <c r="F58" i="39" s="1"/>
  <c r="G50" i="39"/>
  <c r="D51" i="39"/>
  <c r="D59" i="39" s="1"/>
  <c r="E51" i="39"/>
  <c r="E59" i="39" s="1"/>
  <c r="F51" i="39"/>
  <c r="F59" i="39" s="1"/>
  <c r="G51" i="39"/>
  <c r="G59" i="39" s="1"/>
  <c r="D52" i="39"/>
  <c r="E52" i="39"/>
  <c r="E60" i="39" s="1"/>
  <c r="F52" i="39"/>
  <c r="F60" i="39" s="1"/>
  <c r="G52" i="39"/>
  <c r="D56" i="39"/>
  <c r="G56" i="39"/>
  <c r="D57" i="39"/>
  <c r="D58" i="39"/>
  <c r="G58" i="39"/>
  <c r="D60" i="39"/>
  <c r="G60" i="39"/>
  <c r="D73" i="39"/>
  <c r="D28" i="39" s="1"/>
  <c r="E73" i="39"/>
  <c r="E28" i="39" s="1"/>
  <c r="F73" i="39"/>
  <c r="F28" i="39" s="1"/>
  <c r="G73" i="39"/>
  <c r="G28" i="39" s="1"/>
  <c r="D74" i="39"/>
  <c r="D41" i="39" s="1"/>
  <c r="E74" i="39"/>
  <c r="E41" i="39" s="1"/>
  <c r="F74" i="39"/>
  <c r="F41" i="39" s="1"/>
  <c r="G74" i="39"/>
  <c r="G41" i="39" s="1"/>
  <c r="E76" i="39"/>
  <c r="E74" i="44" l="1"/>
  <c r="E41" i="44" s="1"/>
  <c r="D81" i="60"/>
  <c r="D50" i="60" s="1"/>
  <c r="D58" i="60" s="1"/>
  <c r="W82" i="57"/>
  <c r="G73" i="42"/>
  <c r="G28" i="42" s="1"/>
  <c r="G57" i="43"/>
  <c r="D24" i="44"/>
  <c r="G74" i="41"/>
  <c r="F74" i="41"/>
  <c r="F48" i="48"/>
  <c r="F56" i="48" s="1"/>
  <c r="F83" i="60"/>
  <c r="F52" i="60" s="1"/>
  <c r="F60" i="60" s="1"/>
  <c r="G73" i="41"/>
  <c r="G28" i="41" s="1"/>
  <c r="F80" i="60"/>
  <c r="F49" i="60" s="1"/>
  <c r="F57" i="60" s="1"/>
  <c r="F73" i="41"/>
  <c r="F28" i="41" s="1"/>
  <c r="E23" i="44"/>
  <c r="E25" i="44" s="1"/>
  <c r="D90" i="60"/>
  <c r="D80" i="60" s="1"/>
  <c r="D49" i="60" s="1"/>
  <c r="D57" i="60" s="1"/>
  <c r="D72" i="69"/>
  <c r="D41" i="69" s="1"/>
  <c r="D23" i="44"/>
  <c r="F89" i="45"/>
  <c r="F88" i="45" s="1"/>
  <c r="F80" i="45" s="1"/>
  <c r="F38" i="45" s="1"/>
  <c r="G89" i="44"/>
  <c r="G88" i="44" s="1"/>
  <c r="G80" i="44" s="1"/>
  <c r="G38" i="44" s="1"/>
  <c r="G48" i="48"/>
  <c r="G56" i="48" s="1"/>
  <c r="G49" i="48"/>
  <c r="G57" i="48" s="1"/>
  <c r="F49" i="47"/>
  <c r="F57" i="43" s="1"/>
  <c r="F50" i="47"/>
  <c r="F58" i="43" s="1"/>
  <c r="G39" i="41"/>
  <c r="G25" i="52"/>
  <c r="G84" i="52" s="1"/>
  <c r="F24" i="52"/>
  <c r="V82" i="57"/>
  <c r="E51" i="66"/>
  <c r="E59" i="66" s="1"/>
  <c r="E72" i="68"/>
  <c r="E41" i="68" s="1"/>
  <c r="D23" i="68"/>
  <c r="D24" i="69"/>
  <c r="D39" i="41"/>
  <c r="E24" i="43"/>
  <c r="D74" i="44"/>
  <c r="D41" i="44" s="1"/>
  <c r="E24" i="52"/>
  <c r="F24" i="56"/>
  <c r="E24" i="56"/>
  <c r="D72" i="68"/>
  <c r="D41" i="68" s="1"/>
  <c r="D71" i="68"/>
  <c r="D28" i="68" s="1"/>
  <c r="E72" i="69"/>
  <c r="E41" i="69" s="1"/>
  <c r="D71" i="69"/>
  <c r="D28" i="69" s="1"/>
  <c r="E38" i="55"/>
  <c r="D69" i="54"/>
  <c r="D90" i="58"/>
  <c r="D80" i="58" s="1"/>
  <c r="D49" i="58" s="1"/>
  <c r="D57" i="58" s="1"/>
  <c r="G41" i="58"/>
  <c r="G84" i="66"/>
  <c r="G51" i="66" s="1"/>
  <c r="G59" i="66" s="1"/>
  <c r="F85" i="68"/>
  <c r="G85" i="68" s="1"/>
  <c r="G52" i="68" s="1"/>
  <c r="G60" i="68" s="1"/>
  <c r="G39" i="69"/>
  <c r="E24" i="69"/>
  <c r="F74" i="44"/>
  <c r="F41" i="44" s="1"/>
  <c r="E73" i="44"/>
  <c r="E28" i="44" s="1"/>
  <c r="G80" i="46"/>
  <c r="G51" i="47"/>
  <c r="D38" i="55"/>
  <c r="F72" i="68"/>
  <c r="F39" i="68" s="1"/>
  <c r="G89" i="45"/>
  <c r="G88" i="45" s="1"/>
  <c r="G80" i="45" s="1"/>
  <c r="G38" i="45" s="1"/>
  <c r="G38" i="46"/>
  <c r="D88" i="43"/>
  <c r="F89" i="44"/>
  <c r="F88" i="44" s="1"/>
  <c r="D82" i="46"/>
  <c r="D80" i="46" s="1"/>
  <c r="E83" i="48"/>
  <c r="E82" i="48" s="1"/>
  <c r="E80" i="48" s="1"/>
  <c r="D83" i="45"/>
  <c r="D82" i="45" s="1"/>
  <c r="D82" i="44"/>
  <c r="F39" i="40"/>
  <c r="G39" i="58"/>
  <c r="F76" i="47"/>
  <c r="F41" i="47" s="1"/>
  <c r="F74" i="43"/>
  <c r="F41" i="43" s="1"/>
  <c r="E76" i="47"/>
  <c r="E41" i="47" s="1"/>
  <c r="G89" i="53"/>
  <c r="G89" i="55" s="1"/>
  <c r="F89" i="55"/>
  <c r="F89" i="54"/>
  <c r="F79" i="53"/>
  <c r="F49" i="53" s="1"/>
  <c r="F57" i="53" s="1"/>
  <c r="G76" i="41"/>
  <c r="G24" i="41"/>
  <c r="E74" i="43"/>
  <c r="E41" i="43" s="1"/>
  <c r="F57" i="45"/>
  <c r="G67" i="54"/>
  <c r="G28" i="54" s="1"/>
  <c r="G67" i="55"/>
  <c r="G28" i="55" s="1"/>
  <c r="G41" i="55" s="1"/>
  <c r="E69" i="60"/>
  <c r="E41" i="57"/>
  <c r="E39" i="57" s="1"/>
  <c r="V79" i="57"/>
  <c r="V80" i="57" s="1"/>
  <c r="G39" i="40"/>
  <c r="D73" i="42"/>
  <c r="D28" i="42" s="1"/>
  <c r="D82" i="43"/>
  <c r="G74" i="44"/>
  <c r="G41" i="44" s="1"/>
  <c r="D26" i="44"/>
  <c r="D89" i="45"/>
  <c r="D88" i="45" s="1"/>
  <c r="E23" i="45"/>
  <c r="E25" i="45" s="1"/>
  <c r="F24" i="46"/>
  <c r="F26" i="46" s="1"/>
  <c r="D69" i="48"/>
  <c r="D63" i="48" s="1"/>
  <c r="F51" i="47"/>
  <c r="F59" i="47" s="1"/>
  <c r="F48" i="47"/>
  <c r="F56" i="47" s="1"/>
  <c r="F83" i="48"/>
  <c r="F82" i="48" s="1"/>
  <c r="F80" i="48" s="1"/>
  <c r="G51" i="48"/>
  <c r="G59" i="48" s="1"/>
  <c r="F49" i="48"/>
  <c r="F57" i="48" s="1"/>
  <c r="F25" i="52"/>
  <c r="F84" i="52" s="1"/>
  <c r="D67" i="55"/>
  <c r="D67" i="54"/>
  <c r="D75" i="54" s="1"/>
  <c r="D24" i="57"/>
  <c r="W77" i="57"/>
  <c r="G25" i="60"/>
  <c r="E39" i="68"/>
  <c r="F78" i="43"/>
  <c r="D23" i="45"/>
  <c r="D25" i="45" s="1"/>
  <c r="F39" i="67"/>
  <c r="E76" i="40"/>
  <c r="F24" i="40"/>
  <c r="E78" i="43"/>
  <c r="D74" i="43"/>
  <c r="D41" i="43" s="1"/>
  <c r="D89" i="44"/>
  <c r="D88" i="44" s="1"/>
  <c r="F58" i="45"/>
  <c r="F52" i="47"/>
  <c r="F60" i="47" s="1"/>
  <c r="F50" i="48"/>
  <c r="F58" i="48" s="1"/>
  <c r="F81" i="52"/>
  <c r="F80" i="52" s="1"/>
  <c r="F78" i="52" s="1"/>
  <c r="F81" i="53"/>
  <c r="F51" i="53" s="1"/>
  <c r="F59" i="53" s="1"/>
  <c r="G28" i="53"/>
  <c r="G41" i="53" s="1"/>
  <c r="G67" i="56"/>
  <c r="G79" i="56" s="1"/>
  <c r="F24" i="57"/>
  <c r="V67" i="57"/>
  <c r="F41" i="68"/>
  <c r="F39" i="69"/>
  <c r="D24" i="43"/>
  <c r="F69" i="54"/>
  <c r="F69" i="55"/>
  <c r="F80" i="43"/>
  <c r="F38" i="43" s="1"/>
  <c r="F23" i="45"/>
  <c r="F25" i="45" s="1"/>
  <c r="D76" i="47"/>
  <c r="D41" i="47" s="1"/>
  <c r="E81" i="52"/>
  <c r="E80" i="52" s="1"/>
  <c r="E78" i="52" s="1"/>
  <c r="G91" i="53"/>
  <c r="G92" i="56" s="1"/>
  <c r="F92" i="56"/>
  <c r="F24" i="58"/>
  <c r="D39" i="66"/>
  <c r="D90" i="57"/>
  <c r="E38" i="60"/>
  <c r="D92" i="60"/>
  <c r="D82" i="60" s="1"/>
  <c r="D51" i="60" s="1"/>
  <c r="D59" i="60" s="1"/>
  <c r="F92" i="57"/>
  <c r="F89" i="57"/>
  <c r="G89" i="57" s="1"/>
  <c r="G90" i="58" s="1"/>
  <c r="G80" i="58" s="1"/>
  <c r="G49" i="58" s="1"/>
  <c r="G57" i="58" s="1"/>
  <c r="D41" i="57"/>
  <c r="E24" i="58"/>
  <c r="F41" i="58"/>
  <c r="D41" i="58"/>
  <c r="G89" i="60"/>
  <c r="G79" i="60" s="1"/>
  <c r="G48" i="60" s="1"/>
  <c r="G56" i="60" s="1"/>
  <c r="D69" i="60"/>
  <c r="F85" i="66"/>
  <c r="F84" i="68"/>
  <c r="G84" i="68" s="1"/>
  <c r="G51" i="68" s="1"/>
  <c r="G59" i="68" s="1"/>
  <c r="F91" i="57"/>
  <c r="F81" i="57" s="1"/>
  <c r="F51" i="57" s="1"/>
  <c r="F59" i="57" s="1"/>
  <c r="F88" i="57"/>
  <c r="F78" i="57" s="1"/>
  <c r="F48" i="57" s="1"/>
  <c r="F56" i="57" s="1"/>
  <c r="D24" i="58"/>
  <c r="G93" i="60"/>
  <c r="G83" i="60" s="1"/>
  <c r="G52" i="60" s="1"/>
  <c r="G60" i="60" s="1"/>
  <c r="E89" i="56"/>
  <c r="E89" i="58" s="1"/>
  <c r="E79" i="58" s="1"/>
  <c r="E48" i="58" s="1"/>
  <c r="E56" i="58" s="1"/>
  <c r="B7" i="17"/>
  <c r="E39" i="40"/>
  <c r="E76" i="41"/>
  <c r="E24" i="41"/>
  <c r="D39" i="40"/>
  <c r="G39" i="42"/>
  <c r="E91" i="56"/>
  <c r="E90" i="55"/>
  <c r="E90" i="54"/>
  <c r="E80" i="53"/>
  <c r="E50" i="53" s="1"/>
  <c r="E58" i="53" s="1"/>
  <c r="E39" i="41"/>
  <c r="G56" i="45"/>
  <c r="G56" i="47"/>
  <c r="G56" i="43"/>
  <c r="G56" i="44"/>
  <c r="F39" i="41"/>
  <c r="F24" i="41"/>
  <c r="F76" i="41"/>
  <c r="D48" i="47"/>
  <c r="D49" i="47"/>
  <c r="D50" i="47"/>
  <c r="D51" i="47"/>
  <c r="D52" i="47"/>
  <c r="E89" i="45"/>
  <c r="E88" i="45" s="1"/>
  <c r="E89" i="44"/>
  <c r="E88" i="44" s="1"/>
  <c r="E80" i="44" s="1"/>
  <c r="E38" i="44" s="1"/>
  <c r="E80" i="47"/>
  <c r="E92" i="56"/>
  <c r="E91" i="55"/>
  <c r="E91" i="54"/>
  <c r="E90" i="56"/>
  <c r="E89" i="55"/>
  <c r="E89" i="54"/>
  <c r="E79" i="53"/>
  <c r="E49" i="53" s="1"/>
  <c r="E57" i="53" s="1"/>
  <c r="F75" i="55"/>
  <c r="F79" i="55" s="1"/>
  <c r="F49" i="55" s="1"/>
  <c r="F57" i="55" s="1"/>
  <c r="F28" i="55"/>
  <c r="F73" i="42"/>
  <c r="F28" i="42" s="1"/>
  <c r="D73" i="44"/>
  <c r="D28" i="44" s="1"/>
  <c r="D24" i="52"/>
  <c r="D25" i="52"/>
  <c r="D84" i="52" s="1"/>
  <c r="D92" i="56"/>
  <c r="D91" i="55"/>
  <c r="D91" i="54"/>
  <c r="D81" i="53"/>
  <c r="D51" i="53" s="1"/>
  <c r="D59" i="53" s="1"/>
  <c r="F90" i="55"/>
  <c r="F80" i="55" s="1"/>
  <c r="F50" i="55" s="1"/>
  <c r="F58" i="55" s="1"/>
  <c r="G90" i="53"/>
  <c r="F91" i="56"/>
  <c r="F80" i="53"/>
  <c r="F50" i="53" s="1"/>
  <c r="F58" i="53" s="1"/>
  <c r="F88" i="55"/>
  <c r="F78" i="55" s="1"/>
  <c r="F48" i="55" s="1"/>
  <c r="F56" i="55" s="1"/>
  <c r="G88" i="53"/>
  <c r="F78" i="53"/>
  <c r="F48" i="53" s="1"/>
  <c r="F56" i="53" s="1"/>
  <c r="E81" i="53"/>
  <c r="E51" i="53" s="1"/>
  <c r="E59" i="53" s="1"/>
  <c r="F88" i="54"/>
  <c r="E75" i="54"/>
  <c r="E28" i="54"/>
  <c r="G76" i="40"/>
  <c r="E74" i="42"/>
  <c r="E41" i="42" s="1"/>
  <c r="D25" i="44"/>
  <c r="E83" i="45"/>
  <c r="E82" i="45" s="1"/>
  <c r="E82" i="46"/>
  <c r="E80" i="46" s="1"/>
  <c r="F38" i="46"/>
  <c r="G81" i="52"/>
  <c r="G80" i="52" s="1"/>
  <c r="G78" i="52" s="1"/>
  <c r="G83" i="48"/>
  <c r="G82" i="48" s="1"/>
  <c r="G80" i="48" s="1"/>
  <c r="G82" i="47"/>
  <c r="G80" i="47" s="1"/>
  <c r="G52" i="47"/>
  <c r="G50" i="47"/>
  <c r="G52" i="48"/>
  <c r="G60" i="48" s="1"/>
  <c r="G50" i="48"/>
  <c r="G58" i="48" s="1"/>
  <c r="D93" i="56"/>
  <c r="D92" i="55"/>
  <c r="D92" i="54"/>
  <c r="D82" i="53"/>
  <c r="D52" i="53" s="1"/>
  <c r="D60" i="53" s="1"/>
  <c r="D88" i="55"/>
  <c r="D88" i="54"/>
  <c r="D78" i="53"/>
  <c r="D48" i="53" s="1"/>
  <c r="D56" i="53" s="1"/>
  <c r="F92" i="55"/>
  <c r="G92" i="53"/>
  <c r="F93" i="56"/>
  <c r="F82" i="53"/>
  <c r="F52" i="53" s="1"/>
  <c r="F60" i="53" s="1"/>
  <c r="E88" i="55"/>
  <c r="E88" i="54"/>
  <c r="E78" i="54" s="1"/>
  <c r="E48" i="54" s="1"/>
  <c r="E56" i="54" s="1"/>
  <c r="F90" i="54"/>
  <c r="F91" i="55"/>
  <c r="D92" i="58"/>
  <c r="D82" i="58" s="1"/>
  <c r="D51" i="58" s="1"/>
  <c r="D59" i="58" s="1"/>
  <c r="D81" i="57"/>
  <c r="D51" i="57" s="1"/>
  <c r="D59" i="57" s="1"/>
  <c r="E26" i="46"/>
  <c r="E19" i="46" s="1"/>
  <c r="E38" i="47"/>
  <c r="D48" i="48"/>
  <c r="D56" i="48" s="1"/>
  <c r="D49" i="48"/>
  <c r="D57" i="48" s="1"/>
  <c r="D50" i="48"/>
  <c r="D58" i="48" s="1"/>
  <c r="D51" i="48"/>
  <c r="D59" i="48" s="1"/>
  <c r="D52" i="48"/>
  <c r="D60" i="48" s="1"/>
  <c r="F38" i="55"/>
  <c r="D89" i="58"/>
  <c r="D79" i="58" s="1"/>
  <c r="D48" i="58" s="1"/>
  <c r="D56" i="58" s="1"/>
  <c r="E48" i="47"/>
  <c r="E49" i="47"/>
  <c r="E50" i="47"/>
  <c r="E51" i="47"/>
  <c r="E52" i="47"/>
  <c r="D81" i="52"/>
  <c r="D83" i="48"/>
  <c r="F76" i="40"/>
  <c r="G80" i="43"/>
  <c r="G38" i="43" s="1"/>
  <c r="G23" i="45"/>
  <c r="G23" i="44"/>
  <c r="G78" i="44" s="1"/>
  <c r="G78" i="43"/>
  <c r="F80" i="44"/>
  <c r="F38" i="44" s="1"/>
  <c r="G59" i="44"/>
  <c r="G57" i="44"/>
  <c r="G26" i="44"/>
  <c r="F80" i="46"/>
  <c r="F38" i="47"/>
  <c r="F80" i="47"/>
  <c r="D82" i="47"/>
  <c r="D80" i="47" s="1"/>
  <c r="G59" i="47"/>
  <c r="G57" i="47"/>
  <c r="F58" i="47"/>
  <c r="F58" i="44"/>
  <c r="E48" i="48"/>
  <c r="E56" i="48" s="1"/>
  <c r="E49" i="48"/>
  <c r="E57" i="48" s="1"/>
  <c r="E50" i="48"/>
  <c r="E58" i="48" s="1"/>
  <c r="E51" i="48"/>
  <c r="E59" i="48" s="1"/>
  <c r="E52" i="48"/>
  <c r="E60" i="48" s="1"/>
  <c r="D67" i="51"/>
  <c r="D67" i="50"/>
  <c r="E67" i="49"/>
  <c r="D73" i="49"/>
  <c r="D28" i="49" s="1"/>
  <c r="D74" i="49"/>
  <c r="D41" i="49" s="1"/>
  <c r="G91" i="55"/>
  <c r="D90" i="56"/>
  <c r="D89" i="55"/>
  <c r="D89" i="54"/>
  <c r="D79" i="54" s="1"/>
  <c r="D49" i="54" s="1"/>
  <c r="D57" i="54" s="1"/>
  <c r="D79" i="53"/>
  <c r="D49" i="53" s="1"/>
  <c r="D57" i="53" s="1"/>
  <c r="E93" i="56"/>
  <c r="E92" i="55"/>
  <c r="E92" i="54"/>
  <c r="E82" i="54" s="1"/>
  <c r="E52" i="54" s="1"/>
  <c r="E60" i="54" s="1"/>
  <c r="E82" i="53"/>
  <c r="E52" i="53" s="1"/>
  <c r="E60" i="53" s="1"/>
  <c r="E69" i="55"/>
  <c r="E69" i="54"/>
  <c r="F67" i="56"/>
  <c r="F79" i="56" s="1"/>
  <c r="F67" i="54"/>
  <c r="F28" i="53"/>
  <c r="F41" i="53" s="1"/>
  <c r="G38" i="55"/>
  <c r="G75" i="55"/>
  <c r="G28" i="56"/>
  <c r="G76" i="56"/>
  <c r="D92" i="57"/>
  <c r="D93" i="60"/>
  <c r="D83" i="60" s="1"/>
  <c r="D52" i="60" s="1"/>
  <c r="D60" i="60" s="1"/>
  <c r="F91" i="60"/>
  <c r="F90" i="57"/>
  <c r="E90" i="60"/>
  <c r="E80" i="60" s="1"/>
  <c r="E49" i="60" s="1"/>
  <c r="E57" i="60" s="1"/>
  <c r="E89" i="57"/>
  <c r="D88" i="57"/>
  <c r="D78" i="57" s="1"/>
  <c r="D48" i="57" s="1"/>
  <c r="D56" i="57" s="1"/>
  <c r="D89" i="60"/>
  <c r="D79" i="60" s="1"/>
  <c r="D48" i="60" s="1"/>
  <c r="D56" i="60" s="1"/>
  <c r="F69" i="60"/>
  <c r="F41" i="60" s="1"/>
  <c r="F41" i="57"/>
  <c r="D39" i="58"/>
  <c r="D91" i="56"/>
  <c r="D90" i="55"/>
  <c r="D90" i="54"/>
  <c r="D80" i="53"/>
  <c r="D50" i="53" s="1"/>
  <c r="D58" i="53" s="1"/>
  <c r="G79" i="53"/>
  <c r="G49" i="53" s="1"/>
  <c r="G57" i="53" s="1"/>
  <c r="D69" i="55"/>
  <c r="D41" i="53"/>
  <c r="D39" i="53" s="1"/>
  <c r="E67" i="56"/>
  <c r="E67" i="55"/>
  <c r="E28" i="53"/>
  <c r="F90" i="56"/>
  <c r="G91" i="57"/>
  <c r="G69" i="60"/>
  <c r="G41" i="60" s="1"/>
  <c r="G41" i="57"/>
  <c r="W79" i="57"/>
  <c r="W80" i="57" s="1"/>
  <c r="E41" i="58"/>
  <c r="G39" i="67"/>
  <c r="F26" i="44"/>
  <c r="E25" i="52"/>
  <c r="E84" i="52" s="1"/>
  <c r="G69" i="54"/>
  <c r="D67" i="56"/>
  <c r="D79" i="56" s="1"/>
  <c r="F82" i="60"/>
  <c r="F51" i="60" s="1"/>
  <c r="F59" i="60" s="1"/>
  <c r="G92" i="60"/>
  <c r="G82" i="60" s="1"/>
  <c r="G51" i="60" s="1"/>
  <c r="G59" i="60" s="1"/>
  <c r="E91" i="60"/>
  <c r="E81" i="60" s="1"/>
  <c r="E50" i="60" s="1"/>
  <c r="E58" i="60" s="1"/>
  <c r="E90" i="57"/>
  <c r="W70" i="57"/>
  <c r="G38" i="60"/>
  <c r="E25" i="60"/>
  <c r="X81" i="57"/>
  <c r="F39" i="66"/>
  <c r="F52" i="68"/>
  <c r="F60" i="68" s="1"/>
  <c r="E82" i="43"/>
  <c r="E80" i="43" s="1"/>
  <c r="E38" i="43" s="1"/>
  <c r="E26" i="44"/>
  <c r="F23" i="44"/>
  <c r="F78" i="44" s="1"/>
  <c r="F89" i="58"/>
  <c r="F79" i="58" s="1"/>
  <c r="F48" i="58" s="1"/>
  <c r="F56" i="58" s="1"/>
  <c r="X71" i="57"/>
  <c r="D25" i="60"/>
  <c r="E52" i="67"/>
  <c r="E60" i="67" s="1"/>
  <c r="F85" i="67"/>
  <c r="E82" i="60"/>
  <c r="E51" i="60" s="1"/>
  <c r="E59" i="60" s="1"/>
  <c r="E92" i="57"/>
  <c r="E91" i="57"/>
  <c r="E88" i="57"/>
  <c r="E78" i="57" s="1"/>
  <c r="E48" i="57" s="1"/>
  <c r="E56" i="57" s="1"/>
  <c r="V69" i="57"/>
  <c r="V70" i="57" s="1"/>
  <c r="E39" i="66"/>
  <c r="D39" i="67"/>
  <c r="E83" i="60"/>
  <c r="E52" i="60" s="1"/>
  <c r="E60" i="60" s="1"/>
  <c r="E79" i="60"/>
  <c r="E48" i="60" s="1"/>
  <c r="E56" i="60" s="1"/>
  <c r="G90" i="60"/>
  <c r="G80" i="60" s="1"/>
  <c r="G49" i="60" s="1"/>
  <c r="G57" i="60" s="1"/>
  <c r="D39" i="68"/>
  <c r="E39" i="67"/>
  <c r="G39" i="68"/>
  <c r="G41" i="68"/>
  <c r="E51" i="67"/>
  <c r="E59" i="67" s="1"/>
  <c r="F84" i="67"/>
  <c r="E39" i="69"/>
  <c r="F60" i="44" l="1"/>
  <c r="F59" i="44"/>
  <c r="F41" i="55"/>
  <c r="E48" i="44"/>
  <c r="E51" i="44"/>
  <c r="E49" i="44"/>
  <c r="E50" i="44"/>
  <c r="E52" i="44"/>
  <c r="E78" i="44"/>
  <c r="G88" i="57"/>
  <c r="G78" i="57" s="1"/>
  <c r="G48" i="57" s="1"/>
  <c r="G56" i="57" s="1"/>
  <c r="F92" i="58"/>
  <c r="F82" i="58" s="1"/>
  <c r="F51" i="58" s="1"/>
  <c r="F59" i="58" s="1"/>
  <c r="F57" i="44"/>
  <c r="F57" i="47"/>
  <c r="D39" i="39"/>
  <c r="G39" i="39"/>
  <c r="D39" i="42"/>
  <c r="F39" i="39"/>
  <c r="D38" i="46"/>
  <c r="F39" i="43"/>
  <c r="G79" i="57"/>
  <c r="G49" i="57" s="1"/>
  <c r="G57" i="57" s="1"/>
  <c r="G90" i="56"/>
  <c r="G80" i="56" s="1"/>
  <c r="G49" i="56" s="1"/>
  <c r="G57" i="56" s="1"/>
  <c r="G79" i="55"/>
  <c r="G49" i="55" s="1"/>
  <c r="G57" i="55" s="1"/>
  <c r="G89" i="54"/>
  <c r="E39" i="58"/>
  <c r="G59" i="45"/>
  <c r="G59" i="43"/>
  <c r="F51" i="68"/>
  <c r="F59" i="68" s="1"/>
  <c r="F79" i="57"/>
  <c r="F49" i="57" s="1"/>
  <c r="F57" i="57" s="1"/>
  <c r="F56" i="44"/>
  <c r="F90" i="58"/>
  <c r="F80" i="58" s="1"/>
  <c r="F49" i="58" s="1"/>
  <c r="F57" i="58" s="1"/>
  <c r="E81" i="54"/>
  <c r="E51" i="54" s="1"/>
  <c r="E59" i="54" s="1"/>
  <c r="D24" i="68"/>
  <c r="D80" i="43"/>
  <c r="D38" i="43" s="1"/>
  <c r="D80" i="45"/>
  <c r="D38" i="45" s="1"/>
  <c r="E79" i="56"/>
  <c r="E80" i="45"/>
  <c r="E38" i="45" s="1"/>
  <c r="D80" i="44"/>
  <c r="D38" i="44" s="1"/>
  <c r="D82" i="48"/>
  <c r="D80" i="48" s="1"/>
  <c r="G38" i="47"/>
  <c r="D25" i="54"/>
  <c r="D28" i="54"/>
  <c r="D41" i="54" s="1"/>
  <c r="G91" i="54"/>
  <c r="D78" i="54"/>
  <c r="D48" i="54" s="1"/>
  <c r="D56" i="54" s="1"/>
  <c r="E41" i="53"/>
  <c r="F60" i="45"/>
  <c r="F60" i="43"/>
  <c r="F59" i="43"/>
  <c r="F59" i="45"/>
  <c r="D80" i="54"/>
  <c r="D50" i="54" s="1"/>
  <c r="D58" i="54" s="1"/>
  <c r="G81" i="53"/>
  <c r="G51" i="53" s="1"/>
  <c r="G59" i="53" s="1"/>
  <c r="E78" i="45"/>
  <c r="F82" i="55"/>
  <c r="F52" i="55" s="1"/>
  <c r="F60" i="55" s="1"/>
  <c r="F78" i="45"/>
  <c r="D41" i="60"/>
  <c r="X69" i="57"/>
  <c r="X70" i="57" s="1"/>
  <c r="D39" i="59"/>
  <c r="D75" i="55"/>
  <c r="D80" i="55" s="1"/>
  <c r="D50" i="55" s="1"/>
  <c r="D58" i="55" s="1"/>
  <c r="D28" i="55"/>
  <c r="D41" i="55" s="1"/>
  <c r="F25" i="44"/>
  <c r="F48" i="44" s="1"/>
  <c r="F52" i="66"/>
  <c r="F60" i="66" s="1"/>
  <c r="G85" i="66"/>
  <c r="G52" i="66" s="1"/>
  <c r="G60" i="66" s="1"/>
  <c r="G41" i="54"/>
  <c r="F39" i="53"/>
  <c r="G75" i="54"/>
  <c r="G79" i="54" s="1"/>
  <c r="G49" i="54" s="1"/>
  <c r="G57" i="54" s="1"/>
  <c r="D82" i="54"/>
  <c r="D52" i="54" s="1"/>
  <c r="D60" i="54" s="1"/>
  <c r="D81" i="54"/>
  <c r="D51" i="54" s="1"/>
  <c r="D59" i="54" s="1"/>
  <c r="F93" i="58"/>
  <c r="F83" i="58" s="1"/>
  <c r="F52" i="58" s="1"/>
  <c r="F60" i="58" s="1"/>
  <c r="F82" i="57"/>
  <c r="F52" i="57" s="1"/>
  <c r="F60" i="57" s="1"/>
  <c r="G92" i="57"/>
  <c r="D91" i="58"/>
  <c r="D81" i="58" s="1"/>
  <c r="D50" i="58" s="1"/>
  <c r="D58" i="58" s="1"/>
  <c r="D80" i="57"/>
  <c r="D50" i="57" s="1"/>
  <c r="D58" i="57" s="1"/>
  <c r="F56" i="43"/>
  <c r="F56" i="45"/>
  <c r="E41" i="60"/>
  <c r="X79" i="57"/>
  <c r="X80" i="57" s="1"/>
  <c r="B8" i="17"/>
  <c r="F91" i="58"/>
  <c r="F81" i="58" s="1"/>
  <c r="F50" i="58" s="1"/>
  <c r="F58" i="58" s="1"/>
  <c r="F80" i="57"/>
  <c r="F50" i="57" s="1"/>
  <c r="F58" i="57" s="1"/>
  <c r="G90" i="57"/>
  <c r="G25" i="56"/>
  <c r="G68" i="56"/>
  <c r="E57" i="47"/>
  <c r="E57" i="44"/>
  <c r="E57" i="43"/>
  <c r="E57" i="45"/>
  <c r="G82" i="53"/>
  <c r="G52" i="53" s="1"/>
  <c r="G60" i="53" s="1"/>
  <c r="G92" i="55"/>
  <c r="G82" i="55" s="1"/>
  <c r="G52" i="55" s="1"/>
  <c r="G60" i="55" s="1"/>
  <c r="G93" i="56"/>
  <c r="G83" i="56" s="1"/>
  <c r="G52" i="56" s="1"/>
  <c r="G60" i="56" s="1"/>
  <c r="G92" i="54"/>
  <c r="G58" i="45"/>
  <c r="G58" i="44"/>
  <c r="G58" i="43"/>
  <c r="G58" i="47"/>
  <c r="D48" i="44"/>
  <c r="D50" i="44"/>
  <c r="D52" i="44"/>
  <c r="D49" i="44"/>
  <c r="D51" i="44"/>
  <c r="D60" i="43"/>
  <c r="D60" i="45"/>
  <c r="D60" i="47"/>
  <c r="D60" i="44"/>
  <c r="D56" i="43"/>
  <c r="D56" i="45"/>
  <c r="D56" i="47"/>
  <c r="D56" i="44"/>
  <c r="F52" i="67"/>
  <c r="F60" i="67" s="1"/>
  <c r="G85" i="67"/>
  <c r="G52" i="67" s="1"/>
  <c r="G60" i="67" s="1"/>
  <c r="F39" i="60"/>
  <c r="F81" i="60"/>
  <c r="F50" i="60" s="1"/>
  <c r="F58" i="60" s="1"/>
  <c r="G91" i="60"/>
  <c r="G81" i="60" s="1"/>
  <c r="G50" i="60" s="1"/>
  <c r="G58" i="60" s="1"/>
  <c r="G39" i="53"/>
  <c r="E38" i="48"/>
  <c r="F39" i="57"/>
  <c r="F81" i="55"/>
  <c r="F51" i="55" s="1"/>
  <c r="F59" i="55" s="1"/>
  <c r="G81" i="55"/>
  <c r="G51" i="55" s="1"/>
  <c r="G59" i="55" s="1"/>
  <c r="G60" i="45"/>
  <c r="G60" i="47"/>
  <c r="G60" i="43"/>
  <c r="G60" i="44"/>
  <c r="E79" i="54"/>
  <c r="E49" i="54" s="1"/>
  <c r="E57" i="54" s="1"/>
  <c r="D59" i="43"/>
  <c r="D59" i="45"/>
  <c r="D59" i="47"/>
  <c r="D59" i="44"/>
  <c r="D38" i="47"/>
  <c r="F39" i="58"/>
  <c r="E81" i="57"/>
  <c r="E51" i="57" s="1"/>
  <c r="E59" i="57" s="1"/>
  <c r="E92" i="58"/>
  <c r="E82" i="58" s="1"/>
  <c r="E51" i="58" s="1"/>
  <c r="E59" i="58" s="1"/>
  <c r="E38" i="59"/>
  <c r="G39" i="57"/>
  <c r="E90" i="58"/>
  <c r="E80" i="58" s="1"/>
  <c r="E49" i="58" s="1"/>
  <c r="E57" i="58" s="1"/>
  <c r="E79" i="57"/>
  <c r="E49" i="57" s="1"/>
  <c r="E57" i="57" s="1"/>
  <c r="G82" i="56"/>
  <c r="G51" i="56" s="1"/>
  <c r="G59" i="56" s="1"/>
  <c r="D23" i="50"/>
  <c r="D73" i="50"/>
  <c r="D28" i="50" s="1"/>
  <c r="E59" i="47"/>
  <c r="E59" i="44"/>
  <c r="E59" i="43"/>
  <c r="E59" i="45"/>
  <c r="G39" i="46"/>
  <c r="G78" i="53"/>
  <c r="G48" i="53" s="1"/>
  <c r="G56" i="53" s="1"/>
  <c r="G88" i="55"/>
  <c r="G78" i="55" s="1"/>
  <c r="G48" i="55" s="1"/>
  <c r="G56" i="55" s="1"/>
  <c r="G88" i="54"/>
  <c r="G78" i="54" s="1"/>
  <c r="G48" i="54" s="1"/>
  <c r="G56" i="54" s="1"/>
  <c r="G80" i="53"/>
  <c r="G50" i="53" s="1"/>
  <c r="G58" i="53" s="1"/>
  <c r="G90" i="55"/>
  <c r="G80" i="55" s="1"/>
  <c r="G50" i="55" s="1"/>
  <c r="G58" i="55" s="1"/>
  <c r="G91" i="56"/>
  <c r="G81" i="56" s="1"/>
  <c r="G50" i="56" s="1"/>
  <c r="G58" i="56" s="1"/>
  <c r="G90" i="54"/>
  <c r="D58" i="43"/>
  <c r="D58" i="45"/>
  <c r="D58" i="47"/>
  <c r="D58" i="44"/>
  <c r="G39" i="45"/>
  <c r="E39" i="39"/>
  <c r="E80" i="54"/>
  <c r="E50" i="54" s="1"/>
  <c r="E58" i="54" s="1"/>
  <c r="D39" i="46"/>
  <c r="E39" i="42"/>
  <c r="G39" i="66"/>
  <c r="E28" i="55"/>
  <c r="E75" i="55"/>
  <c r="E82" i="55" s="1"/>
  <c r="E52" i="55" s="1"/>
  <c r="E60" i="55" s="1"/>
  <c r="F76" i="56"/>
  <c r="F81" i="56" s="1"/>
  <c r="F50" i="56" s="1"/>
  <c r="F58" i="56" s="1"/>
  <c r="F28" i="56"/>
  <c r="D39" i="49"/>
  <c r="D80" i="52"/>
  <c r="D78" i="52" s="1"/>
  <c r="G25" i="44"/>
  <c r="F39" i="45"/>
  <c r="E76" i="56"/>
  <c r="E81" i="56" s="1"/>
  <c r="E50" i="56" s="1"/>
  <c r="E58" i="56" s="1"/>
  <c r="E28" i="56"/>
  <c r="G41" i="56"/>
  <c r="E41" i="54"/>
  <c r="E67" i="51"/>
  <c r="E67" i="50"/>
  <c r="F67" i="49"/>
  <c r="E73" i="49"/>
  <c r="E28" i="49" s="1"/>
  <c r="E74" i="49"/>
  <c r="E41" i="49" s="1"/>
  <c r="E23" i="49"/>
  <c r="E24" i="49" s="1"/>
  <c r="G25" i="45"/>
  <c r="G78" i="45"/>
  <c r="E60" i="47"/>
  <c r="E60" i="44"/>
  <c r="E60" i="43"/>
  <c r="E60" i="45"/>
  <c r="E56" i="47"/>
  <c r="E56" i="44"/>
  <c r="E56" i="43"/>
  <c r="E56" i="45"/>
  <c r="E25" i="54"/>
  <c r="F51" i="67"/>
  <c r="F59" i="67" s="1"/>
  <c r="G84" i="67"/>
  <c r="G51" i="67" s="1"/>
  <c r="G59" i="67" s="1"/>
  <c r="D39" i="69"/>
  <c r="D39" i="57"/>
  <c r="E93" i="58"/>
  <c r="E83" i="58" s="1"/>
  <c r="E52" i="58" s="1"/>
  <c r="E60" i="58" s="1"/>
  <c r="E82" i="57"/>
  <c r="E52" i="57" s="1"/>
  <c r="E60" i="57" s="1"/>
  <c r="E91" i="58"/>
  <c r="E81" i="58" s="1"/>
  <c r="E50" i="58" s="1"/>
  <c r="E58" i="58" s="1"/>
  <c r="E80" i="57"/>
  <c r="E50" i="57" s="1"/>
  <c r="E58" i="57" s="1"/>
  <c r="D28" i="56"/>
  <c r="D76" i="56"/>
  <c r="G92" i="58"/>
  <c r="G82" i="58" s="1"/>
  <c r="G51" i="58" s="1"/>
  <c r="G59" i="58" s="1"/>
  <c r="G81" i="57"/>
  <c r="G51" i="57" s="1"/>
  <c r="G59" i="57" s="1"/>
  <c r="G48" i="56"/>
  <c r="G56" i="56" s="1"/>
  <c r="D93" i="58"/>
  <c r="D83" i="58" s="1"/>
  <c r="D52" i="58" s="1"/>
  <c r="D60" i="58" s="1"/>
  <c r="D82" i="57"/>
  <c r="D52" i="57" s="1"/>
  <c r="D60" i="57" s="1"/>
  <c r="G25" i="55"/>
  <c r="F28" i="54"/>
  <c r="F75" i="54"/>
  <c r="D68" i="50"/>
  <c r="D23" i="51"/>
  <c r="D74" i="51"/>
  <c r="D41" i="51" s="1"/>
  <c r="D73" i="51"/>
  <c r="D28" i="51" s="1"/>
  <c r="F38" i="48"/>
  <c r="E58" i="47"/>
  <c r="E58" i="44"/>
  <c r="E58" i="43"/>
  <c r="E58" i="45"/>
  <c r="F80" i="54"/>
  <c r="F50" i="54" s="1"/>
  <c r="F58" i="54" s="1"/>
  <c r="F39" i="42"/>
  <c r="F25" i="55"/>
  <c r="D74" i="50"/>
  <c r="D41" i="50" s="1"/>
  <c r="D57" i="43"/>
  <c r="D57" i="45"/>
  <c r="D57" i="47"/>
  <c r="D57" i="44"/>
  <c r="E38" i="46"/>
  <c r="D21" i="9"/>
  <c r="D20" i="9"/>
  <c r="C20" i="9"/>
  <c r="E80" i="56" l="1"/>
  <c r="E49" i="56" s="1"/>
  <c r="E57" i="56" s="1"/>
  <c r="E80" i="55"/>
  <c r="E50" i="55" s="1"/>
  <c r="E58" i="55" s="1"/>
  <c r="F52" i="44"/>
  <c r="F51" i="44"/>
  <c r="F49" i="44"/>
  <c r="F50" i="44"/>
  <c r="G25" i="54"/>
  <c r="G80" i="54"/>
  <c r="G50" i="54" s="1"/>
  <c r="G58" i="54" s="1"/>
  <c r="G82" i="54"/>
  <c r="G52" i="54" s="1"/>
  <c r="G60" i="54" s="1"/>
  <c r="E39" i="60"/>
  <c r="F83" i="56"/>
  <c r="F52" i="56" s="1"/>
  <c r="F60" i="56" s="1"/>
  <c r="G39" i="54"/>
  <c r="F80" i="56"/>
  <c r="F49" i="56" s="1"/>
  <c r="F57" i="56" s="1"/>
  <c r="D24" i="51"/>
  <c r="D24" i="50"/>
  <c r="D78" i="55"/>
  <c r="D48" i="55" s="1"/>
  <c r="D56" i="55" s="1"/>
  <c r="D82" i="55"/>
  <c r="D52" i="55" s="1"/>
  <c r="D60" i="55" s="1"/>
  <c r="G38" i="48"/>
  <c r="D38" i="52"/>
  <c r="E38" i="52" s="1"/>
  <c r="E83" i="56"/>
  <c r="E52" i="56" s="1"/>
  <c r="E60" i="56" s="1"/>
  <c r="E81" i="55"/>
  <c r="E51" i="55" s="1"/>
  <c r="E59" i="55" s="1"/>
  <c r="G81" i="54"/>
  <c r="G51" i="54" s="1"/>
  <c r="G59" i="54" s="1"/>
  <c r="D39" i="55"/>
  <c r="E48" i="56"/>
  <c r="E56" i="56" s="1"/>
  <c r="E39" i="53"/>
  <c r="G93" i="58"/>
  <c r="G83" i="58" s="1"/>
  <c r="G52" i="58" s="1"/>
  <c r="G60" i="58" s="1"/>
  <c r="G82" i="57"/>
  <c r="G52" i="57" s="1"/>
  <c r="G60" i="57" s="1"/>
  <c r="D25" i="55"/>
  <c r="D79" i="55"/>
  <c r="D49" i="55" s="1"/>
  <c r="D57" i="55" s="1"/>
  <c r="D39" i="60"/>
  <c r="D81" i="55"/>
  <c r="D51" i="55" s="1"/>
  <c r="D59" i="55" s="1"/>
  <c r="B9" i="17"/>
  <c r="D25" i="56"/>
  <c r="D68" i="56"/>
  <c r="G39" i="56"/>
  <c r="G48" i="44"/>
  <c r="G50" i="44"/>
  <c r="G52" i="44"/>
  <c r="G51" i="44"/>
  <c r="G49" i="44"/>
  <c r="F39" i="55"/>
  <c r="F39" i="47"/>
  <c r="F39" i="46"/>
  <c r="E23" i="50"/>
  <c r="E73" i="50"/>
  <c r="E28" i="50" s="1"/>
  <c r="E74" i="50"/>
  <c r="E41" i="50" s="1"/>
  <c r="E41" i="56"/>
  <c r="D38" i="48"/>
  <c r="D39" i="54"/>
  <c r="D83" i="56"/>
  <c r="D52" i="56" s="1"/>
  <c r="D60" i="56" s="1"/>
  <c r="G39" i="60"/>
  <c r="E39" i="44"/>
  <c r="G39" i="43"/>
  <c r="E78" i="55"/>
  <c r="E48" i="55" s="1"/>
  <c r="E56" i="55" s="1"/>
  <c r="E23" i="51"/>
  <c r="E74" i="51"/>
  <c r="E41" i="51" s="1"/>
  <c r="E73" i="51"/>
  <c r="E28" i="51" s="1"/>
  <c r="E25" i="56"/>
  <c r="E68" i="56"/>
  <c r="F68" i="56"/>
  <c r="F25" i="56"/>
  <c r="F82" i="56"/>
  <c r="F51" i="56" s="1"/>
  <c r="F59" i="56" s="1"/>
  <c r="E82" i="56"/>
  <c r="E51" i="56" s="1"/>
  <c r="E59" i="56" s="1"/>
  <c r="F39" i="59"/>
  <c r="E39" i="47"/>
  <c r="E39" i="54"/>
  <c r="G39" i="55"/>
  <c r="D48" i="56"/>
  <c r="D56" i="56" s="1"/>
  <c r="F41" i="54"/>
  <c r="G39" i="59"/>
  <c r="F23" i="49"/>
  <c r="F24" i="49" s="1"/>
  <c r="F67" i="51"/>
  <c r="F67" i="50"/>
  <c r="G67" i="49"/>
  <c r="F73" i="49"/>
  <c r="F28" i="49" s="1"/>
  <c r="F74" i="49"/>
  <c r="F41" i="49" s="1"/>
  <c r="D81" i="56"/>
  <c r="D50" i="56" s="1"/>
  <c r="D58" i="56" s="1"/>
  <c r="E41" i="55"/>
  <c r="G39" i="44"/>
  <c r="D39" i="50"/>
  <c r="D41" i="56"/>
  <c r="G38" i="52"/>
  <c r="F41" i="56"/>
  <c r="D82" i="56"/>
  <c r="D51" i="56" s="1"/>
  <c r="D59" i="56" s="1"/>
  <c r="D39" i="51"/>
  <c r="F25" i="54"/>
  <c r="F82" i="54"/>
  <c r="F52" i="54" s="1"/>
  <c r="F60" i="54" s="1"/>
  <c r="F81" i="54"/>
  <c r="F51" i="54" s="1"/>
  <c r="F59" i="54" s="1"/>
  <c r="F79" i="54"/>
  <c r="F49" i="54" s="1"/>
  <c r="F57" i="54" s="1"/>
  <c r="E39" i="49"/>
  <c r="E25" i="55"/>
  <c r="E79" i="55"/>
  <c r="E49" i="55" s="1"/>
  <c r="E57" i="55" s="1"/>
  <c r="F78" i="54"/>
  <c r="F48" i="54" s="1"/>
  <c r="F56" i="54" s="1"/>
  <c r="F39" i="44"/>
  <c r="D80" i="56"/>
  <c r="D49" i="56" s="1"/>
  <c r="D57" i="56" s="1"/>
  <c r="D39" i="44"/>
  <c r="D39" i="45"/>
  <c r="G39" i="47"/>
  <c r="G91" i="58"/>
  <c r="G81" i="58" s="1"/>
  <c r="G50" i="58" s="1"/>
  <c r="G58" i="58" s="1"/>
  <c r="G80" i="57"/>
  <c r="G50" i="57" s="1"/>
  <c r="G58" i="57" s="1"/>
  <c r="E39" i="43"/>
  <c r="F48" i="56"/>
  <c r="F56" i="56" s="1"/>
  <c r="F38" i="52" l="1"/>
  <c r="E39" i="45"/>
  <c r="D39" i="43"/>
  <c r="E24" i="51"/>
  <c r="E24" i="50"/>
  <c r="B10" i="17"/>
  <c r="F39" i="48"/>
  <c r="E39" i="50"/>
  <c r="G39" i="48"/>
  <c r="F39" i="49"/>
  <c r="E39" i="56"/>
  <c r="E39" i="48"/>
  <c r="E39" i="55"/>
  <c r="G73" i="49"/>
  <c r="G28" i="49" s="1"/>
  <c r="G74" i="49"/>
  <c r="G41" i="49" s="1"/>
  <c r="G23" i="49"/>
  <c r="G24" i="49" s="1"/>
  <c r="G67" i="50"/>
  <c r="G67" i="51"/>
  <c r="D39" i="47"/>
  <c r="F73" i="51"/>
  <c r="F28" i="51" s="1"/>
  <c r="F74" i="51"/>
  <c r="F41" i="51" s="1"/>
  <c r="F23" i="51"/>
  <c r="E39" i="51"/>
  <c r="F39" i="54"/>
  <c r="F39" i="56"/>
  <c r="D39" i="52"/>
  <c r="D39" i="56"/>
  <c r="E39" i="59"/>
  <c r="F23" i="50"/>
  <c r="F73" i="50"/>
  <c r="F28" i="50" s="1"/>
  <c r="F74" i="50"/>
  <c r="F41" i="50" s="1"/>
  <c r="E39" i="46"/>
  <c r="F24" i="50" l="1"/>
  <c r="F24" i="51"/>
  <c r="B11" i="17"/>
  <c r="D39" i="48"/>
  <c r="F39" i="52"/>
  <c r="G39" i="49"/>
  <c r="E39" i="52"/>
  <c r="G73" i="50"/>
  <c r="G28" i="50" s="1"/>
  <c r="G23" i="50"/>
  <c r="G24" i="50" s="1"/>
  <c r="G74" i="50"/>
  <c r="G41" i="50" s="1"/>
  <c r="G39" i="52"/>
  <c r="F39" i="50"/>
  <c r="F39" i="51"/>
  <c r="G73" i="51"/>
  <c r="G28" i="51" s="1"/>
  <c r="G74" i="51"/>
  <c r="G41" i="51" s="1"/>
  <c r="G23" i="51"/>
  <c r="G24" i="51" s="1"/>
  <c r="B12" i="17" l="1"/>
  <c r="G39" i="51"/>
  <c r="G39" i="50"/>
  <c r="B13" i="17" l="1"/>
  <c r="B14" i="17" l="1"/>
  <c r="B15" i="17" l="1"/>
  <c r="B16" i="17" l="1"/>
  <c r="B17" i="17" l="1"/>
  <c r="B18" i="17" l="1"/>
  <c r="B19" i="17" l="1"/>
  <c r="B20" i="17" l="1"/>
  <c r="B21" i="17" l="1"/>
  <c r="B22" i="17" l="1"/>
  <c r="B23" i="17" l="1"/>
  <c r="B24" i="17" l="1"/>
  <c r="B25" i="17" l="1"/>
  <c r="B26" i="17" l="1"/>
  <c r="B27" i="17" l="1"/>
  <c r="B28" i="17" l="1"/>
  <c r="B29" i="17" l="1"/>
  <c r="B30" i="17" l="1"/>
  <c r="B31" i="17" l="1"/>
  <c r="B32" i="17" l="1"/>
  <c r="B33" i="17" l="1"/>
  <c r="B34" i="17" l="1"/>
  <c r="B35" i="17" l="1"/>
  <c r="B36" i="17" l="1"/>
  <c r="B37" i="17" l="1"/>
  <c r="B38" i="17" l="1"/>
  <c r="B39" i="17" l="1"/>
  <c r="B40" i="17" l="1"/>
  <c r="B41" i="17" l="1"/>
  <c r="B42" i="17" l="1"/>
  <c r="B43" i="17" l="1"/>
  <c r="B44" i="17" l="1"/>
  <c r="B45" i="17" l="1"/>
  <c r="B46" i="17" l="1"/>
  <c r="B47" i="17" l="1"/>
  <c r="B48" i="17" l="1"/>
  <c r="B49" i="17" l="1"/>
  <c r="B50" i="17" l="1"/>
  <c r="B51" i="17" l="1"/>
  <c r="B52" i="17" l="1"/>
  <c r="B53" i="17" l="1"/>
  <c r="B54" i="17" l="1"/>
  <c r="B55" i="17" l="1"/>
  <c r="B56" i="17" l="1"/>
  <c r="B57" i="17" l="1"/>
  <c r="B58" i="17" l="1"/>
  <c r="B59" i="17" l="1"/>
  <c r="B60" i="17" l="1"/>
  <c r="B61" i="17" l="1"/>
  <c r="B62" i="17" l="1"/>
  <c r="B63" i="17" l="1"/>
  <c r="B64" i="17" l="1"/>
  <c r="B65" i="17" l="1"/>
  <c r="B66" i="17" l="1"/>
  <c r="B67" i="17" l="1"/>
  <c r="B68" i="17" l="1"/>
  <c r="R2" i="52" l="1"/>
  <c r="R2" i="51"/>
  <c r="R2" i="50"/>
  <c r="R2" i="49"/>
  <c r="Q2" i="52" l="1"/>
  <c r="F76" i="39" l="1"/>
  <c r="G76" i="39"/>
</calcChain>
</file>

<file path=xl/comments1.xml><?xml version="1.0" encoding="utf-8"?>
<comments xmlns="http://schemas.openxmlformats.org/spreadsheetml/2006/main">
  <authors>
    <author>Author</author>
  </authors>
  <commentList>
    <comment ref="D99" authorId="0" shapeId="0">
      <text>
        <r>
          <rPr>
            <b/>
            <sz val="8"/>
            <color indexed="81"/>
            <rFont val="Tahoma"/>
            <family val="2"/>
          </rPr>
          <t>Author:</t>
        </r>
        <r>
          <rPr>
            <sz val="8"/>
            <color indexed="81"/>
            <rFont val="Tahoma"/>
            <family val="2"/>
          </rPr>
          <t xml:space="preserve">
 0,36 for engines &gt; 85 kW</t>
        </r>
      </text>
    </comment>
    <comment ref="G99" authorId="0" shapeId="0">
      <text>
        <r>
          <rPr>
            <b/>
            <sz val="8"/>
            <color indexed="81"/>
            <rFont val="Tahoma"/>
            <family val="2"/>
          </rPr>
          <t>Author:</t>
        </r>
        <r>
          <rPr>
            <sz val="8"/>
            <color indexed="81"/>
            <rFont val="Tahoma"/>
            <family val="2"/>
          </rPr>
          <t xml:space="preserve">
for engines of less than 0.75 dm3 swept volume per cylinder and a rated power speed of more than 3000 min-1</t>
        </r>
      </text>
    </comment>
  </commentList>
</comments>
</file>

<file path=xl/sharedStrings.xml><?xml version="1.0" encoding="utf-8"?>
<sst xmlns="http://schemas.openxmlformats.org/spreadsheetml/2006/main" count="4447" uniqueCount="578">
  <si>
    <t>~FI_T</t>
  </si>
  <si>
    <t>TechName</t>
  </si>
  <si>
    <t>Comm-IN</t>
  </si>
  <si>
    <t>Comm-OUT</t>
  </si>
  <si>
    <t>START</t>
  </si>
  <si>
    <t>VAROM</t>
  </si>
  <si>
    <t>INVCOST</t>
  </si>
  <si>
    <t>*TechDesc</t>
  </si>
  <si>
    <t>LIFE</t>
  </si>
  <si>
    <t>*Unit</t>
  </si>
  <si>
    <t>Available from year</t>
  </si>
  <si>
    <t>Years</t>
  </si>
  <si>
    <t>DKK</t>
  </si>
  <si>
    <t>Samlede omk (ex brændstof)</t>
  </si>
  <si>
    <t>DKK/GJ mek</t>
  </si>
  <si>
    <t>heraf investeringer</t>
  </si>
  <si>
    <t>heraf drift, faste</t>
  </si>
  <si>
    <t>CO2</t>
  </si>
  <si>
    <t>CH4</t>
  </si>
  <si>
    <t>N2O</t>
  </si>
  <si>
    <t>SO2</t>
  </si>
  <si>
    <t>Partikler</t>
  </si>
  <si>
    <t>Middel energiforbrug an hjul</t>
  </si>
  <si>
    <t>%</t>
  </si>
  <si>
    <t>g/km</t>
  </si>
  <si>
    <t>Diesel</t>
  </si>
  <si>
    <t>Primært drivmiddel</t>
  </si>
  <si>
    <t>Sekundært drivmiddel</t>
  </si>
  <si>
    <t>Std diesel motor</t>
  </si>
  <si>
    <t>Tilpasset Otto motor</t>
  </si>
  <si>
    <t>Lastbil</t>
  </si>
  <si>
    <t>Lastbil Gas</t>
  </si>
  <si>
    <t>Bus Gas</t>
  </si>
  <si>
    <t>DKK/km</t>
  </si>
  <si>
    <t>MJ mek/km</t>
  </si>
  <si>
    <t>NOx</t>
  </si>
  <si>
    <t>kg/GJ drivmiddel</t>
  </si>
  <si>
    <t>GJ mek/GJ drivmiddel</t>
  </si>
  <si>
    <t>Nr.</t>
  </si>
  <si>
    <t>Reference</t>
  </si>
  <si>
    <t>Forudsætninger for samfundsøkonomiske analyser på energiområdet. Energistyrelsen. April 2011.</t>
  </si>
  <si>
    <t>Energistyrelsen. Forudsætninger for samfundsøkonomiske analyser på energiområdet. April 2010</t>
  </si>
  <si>
    <t>Transportøkonomiske enhedspriser 2010, DTU , Institut for transport</t>
  </si>
  <si>
    <t>Concawe (2011): Well-to-wheels analysis of future automotive fuels and power-trains in the European Context. November 2011.</t>
  </si>
  <si>
    <t>Nyt fra Danmarks Statistik, Motorparken 2010.</t>
  </si>
  <si>
    <t>EU kommisionens forordning nr. 692/2008 om EURO V og VI normer</t>
  </si>
  <si>
    <t>IEA, Energy Technology Perspectives 2008.</t>
  </si>
  <si>
    <t>Better Place, Renault Fluence</t>
  </si>
  <si>
    <t>COWI, Literaturstudie vedrørerende aktuelle og forventede priser på batterier, sendt til ENS</t>
  </si>
  <si>
    <t>Catalyst, Forsøgsordning med el-biler - tredje runde. Juni 2011. ENS</t>
  </si>
  <si>
    <t>http://www.biofuelsb2b.com/useful_info.php?page=Typic</t>
  </si>
  <si>
    <t>Concawe (2006): Well-to-wheels analysis of future automotive fuels and power-trains in the European Context. May 2006.</t>
  </si>
  <si>
    <t>Energistyrelsen. Biogasanlæg business case: Model 1000 m3/dag med salg af gas til decentral KV-værk og halmprocesvarme. Rev. 2009.05.25</t>
  </si>
  <si>
    <t>Energistyrelsen. Energistatistik 2011.</t>
  </si>
  <si>
    <t>Oplysninger per email fra Steffen Müller, produktionschef i Volvo Danmark, november 2011</t>
  </si>
  <si>
    <t>Lorie Hamelin, 2011. Modeling land use changes in consequential LCA, presentation, meta study</t>
  </si>
  <si>
    <t>www.eof.dk</t>
  </si>
  <si>
    <t>Power Point præsentation "Alternative Fuels Volvo Busser Danmark A/S" fra Jens Ommen, Volvo (via mail fra Steffen Müller 15/12-2011 til Michael Rask)</t>
  </si>
  <si>
    <t>Emails fra Kurt Vinther (kurt.vinther@volvo.com), Volvo d. 23/1-2012</t>
  </si>
  <si>
    <t>Oplysninger per email fra Niels Frees, Trafikstyrelsen, bekræftet af ENS. 07-09-2012.</t>
  </si>
  <si>
    <t>Oplysninger per mail fra ENS, Henrik Duer, 06/12 2012</t>
  </si>
  <si>
    <t>Nye herfra</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</si>
  <si>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</si>
  <si>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</si>
  <si>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</si>
  <si>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</si>
  <si>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</si>
  <si>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</si>
  <si>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</si>
  <si>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</si>
  <si>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</si>
  <si>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</si>
  <si>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</si>
  <si>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</si>
  <si>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</si>
  <si>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</si>
  <si>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</si>
  <si>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</si>
  <si>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DMD</t>
  </si>
  <si>
    <t>YES</t>
  </si>
  <si>
    <t>TRAELC</t>
  </si>
  <si>
    <t>Mpass-km</t>
  </si>
  <si>
    <t>kvehicles</t>
  </si>
  <si>
    <t>Start</t>
  </si>
  <si>
    <t>Relative eff (see also the TRANS)</t>
  </si>
  <si>
    <t>EFF</t>
  </si>
  <si>
    <t>Beskrivelse</t>
  </si>
  <si>
    <t>Kort teknologi-beskrivelse:</t>
  </si>
  <si>
    <t>Standard benzin motor i en mindre middelklassebil.</t>
  </si>
  <si>
    <t>PISI</t>
  </si>
  <si>
    <t>Fordele og ulemper (herunder miljø)</t>
  </si>
  <si>
    <t>Eksempler på Best Available Technology:</t>
  </si>
  <si>
    <t>Fakta-ark</t>
  </si>
  <si>
    <t>Ref</t>
  </si>
  <si>
    <t>Note</t>
  </si>
  <si>
    <t>Enhed</t>
  </si>
  <si>
    <t>Prisår</t>
  </si>
  <si>
    <t>Energi/tekniske data</t>
  </si>
  <si>
    <t>Virkningsgrad primær</t>
  </si>
  <si>
    <t>GJ mek/GJ benzin</t>
  </si>
  <si>
    <t>Virkningsgrad sekundær</t>
  </si>
  <si>
    <t>Middel energiforbrug an køretøj, primær</t>
  </si>
  <si>
    <t>MJd/km</t>
  </si>
  <si>
    <t>Middel energiforbrug an køretøj, sekundær</t>
  </si>
  <si>
    <t>Levetid</t>
  </si>
  <si>
    <t>År</t>
  </si>
  <si>
    <t>Ydelse per år</t>
  </si>
  <si>
    <t>GJ mek/år</t>
  </si>
  <si>
    <t>Økonomi data</t>
  </si>
  <si>
    <t>Investering, anlæg</t>
  </si>
  <si>
    <t>heraf drift, øvrige variable</t>
  </si>
  <si>
    <t>Miljø data</t>
  </si>
  <si>
    <t>kg/GJ benzin</t>
  </si>
  <si>
    <t>CO2 emissioner beregnes i køretøjsark</t>
  </si>
  <si>
    <t>Nox</t>
  </si>
  <si>
    <t>Evt. ekstra fakta eller mellem-regninger</t>
  </si>
  <si>
    <t>Curb weight</t>
  </si>
  <si>
    <t>kg</t>
  </si>
  <si>
    <t>Tables 5-1 and 6-1</t>
  </si>
  <si>
    <t>Improvement i vehicle performance not related to drivetrain</t>
  </si>
  <si>
    <t>Table 6-10</t>
  </si>
  <si>
    <t>Kørsel pr år</t>
  </si>
  <si>
    <t>km/år</t>
  </si>
  <si>
    <t>18000 km/år*middel energiforbr an hjul</t>
  </si>
  <si>
    <t>Faste og variable d&amp;v</t>
  </si>
  <si>
    <t>Forbedringer i virkningsgrad</t>
  </si>
  <si>
    <t>Emissioner</t>
  </si>
  <si>
    <t>Euro 5 - blandet kørsel, år 2015</t>
  </si>
  <si>
    <t>Euro 6 - blandet kørsel 2020 og 2035</t>
  </si>
  <si>
    <t xml:space="preserve">CO2 dog beregnet på baggrund af </t>
  </si>
  <si>
    <t>forventet effektivisering i energiforbrug</t>
  </si>
  <si>
    <t>Standard diesel motor i mindre middelklassebil.</t>
  </si>
  <si>
    <t>Der forventes ingen væsentlig ændringer i prisen, men en fortsat forbedring af motorens virkningsgrad</t>
  </si>
  <si>
    <t>GJ mek/GJ diesel</t>
  </si>
  <si>
    <t>kg/GJ diesel</t>
  </si>
  <si>
    <t>MJ mech/km</t>
  </si>
  <si>
    <t>Mean energy cons at wheel, reference PISI</t>
  </si>
  <si>
    <t>Curb weight, FCEV</t>
  </si>
  <si>
    <t>Tables 5-2 and 6-2, no REEV FC in 2015, so curb weight in 2015 is FCEV</t>
  </si>
  <si>
    <t>Curb weight, reference PISI</t>
  </si>
  <si>
    <t xml:space="preserve">0,35 DKK/km </t>
  </si>
  <si>
    <t>Modificeret Otto-motor (gnist-tændingsmotor, f.eks. alm. benzin motor) i en mindre middelklassebil.</t>
  </si>
  <si>
    <t>Modificeringen tillader motoren at anvende højkomprimeret naturgas, CNG, som drivmiddel.</t>
  </si>
  <si>
    <t>Ud over at nedbringe CO2 emission reduceres især SO2 emissionen. Til gengæld øges emissionen af CH4</t>
  </si>
  <si>
    <t>i forhold til standard benzin motorer.</t>
  </si>
  <si>
    <t>Euro 6 - blandet kørsel 2020 og 2035, CH4 udslip ved kørsel fra WtW, Tank to Wheels rapport s. 12 og 21</t>
  </si>
  <si>
    <t>forventet effektivisering i energiforbrug og som CO2eq, derfor medtages ikke CH4 og N2O</t>
  </si>
  <si>
    <t xml:space="preserve">Bilen rummer en pakke af batterier som oplades fra elnettet og som forsyner elmotorer med el til fremdrift af bilen. </t>
  </si>
  <si>
    <t>Der er ingen emissioner direkte fra bilen, og der kan opnås samlet højere energieffektivitet end ved almindelige biler med forbrændingsmotor.</t>
  </si>
  <si>
    <t>Der er imidlertid behov for væsentlig teknoilogisk udvikling før elbiler er fuldt konkurrencedygtige</t>
  </si>
  <si>
    <t>Batteriomkostninger forventes kraftigt reduceret i takt med teknologiudvikling.</t>
  </si>
  <si>
    <t>GJ mek/GJ el</t>
  </si>
  <si>
    <t>baseline vehicle</t>
  </si>
  <si>
    <t>Gasoline tank</t>
  </si>
  <si>
    <t>se nedenfor</t>
  </si>
  <si>
    <t>Baseline engine and transmission</t>
  </si>
  <si>
    <t>electric motor + controller</t>
  </si>
  <si>
    <t>total</t>
  </si>
  <si>
    <t>motor</t>
  </si>
  <si>
    <t>kg/GJ el</t>
  </si>
  <si>
    <t>O&amp;M costs</t>
  </si>
  <si>
    <t>HEV</t>
  </si>
  <si>
    <t>ICE</t>
  </si>
  <si>
    <t>EPRI</t>
  </si>
  <si>
    <t>USD/150000miles</t>
  </si>
  <si>
    <t>EPRI, Appendix B</t>
  </si>
  <si>
    <t>% of ICE</t>
  </si>
  <si>
    <t>Curb weight, BEV</t>
  </si>
  <si>
    <t>0,315 kr/km i 2015, 0,26 i 2020 og 2035</t>
  </si>
  <si>
    <t>% af benzin</t>
  </si>
  <si>
    <t>Appendix B, calculated as percentage of gasoline car</t>
  </si>
  <si>
    <t>Faste og variable d&amp;v Benzinbil</t>
  </si>
  <si>
    <t>Batteriomkostninger</t>
  </si>
  <si>
    <t>DKK/år</t>
  </si>
  <si>
    <t>Batteri, pris</t>
  </si>
  <si>
    <t>DKK/kWh</t>
  </si>
  <si>
    <t>over bilens levetid inkl. batteriskift</t>
  </si>
  <si>
    <t>Batteri, kapacitet</t>
  </si>
  <si>
    <t>kWh</t>
  </si>
  <si>
    <t>Based on battery size of VW e-Golf</t>
  </si>
  <si>
    <t>Electric energy consumption</t>
  </si>
  <si>
    <t>kWh/km</t>
  </si>
  <si>
    <t>Middel energiforbrug an køretøj, MJ/km</t>
  </si>
  <si>
    <t>Brændselscelle, brinthybrid elmotor</t>
  </si>
  <si>
    <t>Brændselsceller har en høj energieffektivitet sammenlignet med andre og ingen emission direkte fra køretøjet hvis der anvendes brint som brændstof.</t>
  </si>
  <si>
    <t>Table 6-19 for 2020+ vehicle</t>
  </si>
  <si>
    <t>Same as for MeOH</t>
  </si>
  <si>
    <t>Total bil</t>
  </si>
  <si>
    <t>WtW bil uden FC</t>
  </si>
  <si>
    <t>Brændselscelle, omk.</t>
  </si>
  <si>
    <t>Brændselscelle</t>
  </si>
  <si>
    <t>Brændselscelle,kapacitet</t>
  </si>
  <si>
    <t>Table 5-7 and 6-8</t>
  </si>
  <si>
    <t>Reformer, omk.</t>
  </si>
  <si>
    <t>Reformer, pris</t>
  </si>
  <si>
    <t>Reformer, kapacitet</t>
  </si>
  <si>
    <t>Batteri</t>
  </si>
  <si>
    <t>Same as BEV</t>
  </si>
  <si>
    <t>MJ/km</t>
  </si>
  <si>
    <t>Range Extender Electric Vehicle where the range extender is a Fuel Cell (REEV FC)</t>
  </si>
  <si>
    <t>Table 6-8</t>
  </si>
  <si>
    <t>Table 5-13</t>
  </si>
  <si>
    <t>Brændselscelle, methanolhybrid elmotor</t>
  </si>
  <si>
    <t>GJ mek/GJ MeOH</t>
  </si>
  <si>
    <t>1500 DKK/kW i 2015, 750 DKK/kW i 2020 og 375 DKK/kW i 2035, baseret på WTW og egne forudsætninger</t>
  </si>
  <si>
    <t>kg/Gjdrivmiddel</t>
  </si>
  <si>
    <t>Curb weight, REEV</t>
  </si>
  <si>
    <t>Tables 5-2 and 6-2, as H2 but 34kg increased weight due to reformer</t>
  </si>
  <si>
    <t>Egen vurdering p baggrund af effektivitetsgevinst i elektrolyse</t>
  </si>
  <si>
    <t>WtW bil uden FC, reformer og batteri</t>
  </si>
  <si>
    <t>Brændselscelle, pris</t>
  </si>
  <si>
    <t>DKK/kW</t>
  </si>
  <si>
    <t>As H2</t>
  </si>
  <si>
    <t>kW</t>
  </si>
  <si>
    <t>SerEnergy</t>
  </si>
  <si>
    <t>Same as fuel cell size</t>
  </si>
  <si>
    <t>Increased fuel consumption in MeOH relative to H2</t>
  </si>
  <si>
    <t>Middel energiforbrug an køretøj ved ren MeOH kørsel</t>
  </si>
  <si>
    <t>Plugin Hybrid - Range Extender</t>
  </si>
  <si>
    <t>Bilen er en elbil, der kan oplades fra elnettet. Rækkevidden af bilen er forøget ved at installere en Range Extender i form af en benzin motor, der kan oplade batteriet under kørsel.</t>
  </si>
  <si>
    <t>GJ mek/GJ gasoline</t>
  </si>
  <si>
    <t>MJ gasoline/km</t>
  </si>
  <si>
    <t>MJ electricity/km</t>
  </si>
  <si>
    <t>Tables 5-2 and 6-2</t>
  </si>
  <si>
    <t>Tables 5-7 for 2015 vehicle and 6-8 for 2020+ vehicle</t>
  </si>
  <si>
    <t>Bus Diesel</t>
  </si>
  <si>
    <t>Mercedes 12 m. bybus</t>
  </si>
  <si>
    <t>Dæk, vask, vedligehold</t>
  </si>
  <si>
    <t>Busser</t>
  </si>
  <si>
    <t>Gas</t>
  </si>
  <si>
    <t>Hybrid</t>
  </si>
  <si>
    <t>Pris</t>
  </si>
  <si>
    <t>365 dage/år x 16 t/dag x 18,6 km/t</t>
  </si>
  <si>
    <t>D&amp;V ex olie</t>
  </si>
  <si>
    <t>Brændstofforbrug</t>
  </si>
  <si>
    <t>km/l</t>
  </si>
  <si>
    <t>Motorvirkningsgrad</t>
  </si>
  <si>
    <t>Olieskift pris</t>
  </si>
  <si>
    <t>kr/skift</t>
  </si>
  <si>
    <t>Totalvægt</t>
  </si>
  <si>
    <t>ton</t>
  </si>
  <si>
    <t>Olieskift interval</t>
  </si>
  <si>
    <t>km/skift</t>
  </si>
  <si>
    <t>Emissioner fra lastbiler</t>
  </si>
  <si>
    <t>g/GJ</t>
  </si>
  <si>
    <t>GJ mek/GJ CNG</t>
  </si>
  <si>
    <t>kg/GJ CNG</t>
  </si>
  <si>
    <t>Gap i motorvirkningsgrad til diesel</t>
  </si>
  <si>
    <t>Gap mellem diesel og gas antages at bliver mindre, jf. ref. 70</t>
  </si>
  <si>
    <t>km/m^3</t>
  </si>
  <si>
    <t>OBS! anden formel</t>
  </si>
  <si>
    <t>Aftalt mellem COWI og ENS, per energi leveret - IKKE per energi indfyret</t>
  </si>
  <si>
    <t>Ingen svovl i gas</t>
  </si>
  <si>
    <t>Scania P280 (distribution)</t>
  </si>
  <si>
    <t xml:space="preserve">          m `M=MMMMMMMMMMMMMMMMMMMMMMMMMMMM;;;;;;;;;;;;;;;;;;;;;;;;;;;;;;;;;;;;;;;?==============MomO;OaAMOå+;OAOOOOOOL</t>
  </si>
  <si>
    <t>PM for 2020 er udelukkende estimeret</t>
  </si>
  <si>
    <t>g/kWh</t>
  </si>
  <si>
    <t>Partikler (PM)</t>
  </si>
  <si>
    <t>HC</t>
  </si>
  <si>
    <t>g/MWh</t>
  </si>
  <si>
    <t>CO</t>
  </si>
  <si>
    <t>Middel energiforbrug an køretøj</t>
  </si>
  <si>
    <t>Estimat baseret på international benchmarking (2011 tal)</t>
  </si>
  <si>
    <t>Kørsel per år*middel energiforbr an hjul</t>
  </si>
  <si>
    <t>Gennemsnit fra Lint 41 drift i Lokalbanen og Arriva</t>
  </si>
  <si>
    <t>Detaljerede data mangler</t>
  </si>
  <si>
    <t>Middel energiforbrug an tog, sekundær</t>
  </si>
  <si>
    <t>Middel energiforbrug an tog, primær</t>
  </si>
  <si>
    <t>GJ mek/GJd</t>
  </si>
  <si>
    <t>Den bedste tilgængelige teknologi som er godkendt til jernbanebrug lige nu er som beskrevet ovenfor dieselmotorer der lever op til EU NRMM Stage IIIB. Den bedst tilgængelige teknologi opfylder pt. EURO6, som dog kun gælder lastbil og bus. Derudover vil den bedst tilgængelige dieselmotorteknologi til små motorer (under 560 kW) og regionaltrafik allerede i dag være kombineret med batterier og supercaps til optimeret opsamling af bremseenergien fra de relativt mange stop.</t>
  </si>
  <si>
    <t>De nye emissionsstandarder for togdrift følger meget tæt efter EURO-normen for vejsiden så dermed er der tale om krav til en meget effektiv og ren forbrænding. Det er en klar ulempe at motorer skal testes særskilt i henhold til togdrift-cyklus da det giver dyrere motorer til en relativ lille markedsniche.</t>
  </si>
  <si>
    <t>En standard dieselmotor til jernbanedrift er underlagt EU kommissionens Non-Road Mobile Machinery Directive - NRMM ("moderdirektivet" hedder EU/97/68* - se nedenfor). Den foreskriver to klasser af motorer: under 560 kW (primært til togsæt DMU - diesel multiple units) og over 560 kW (både til togsæt og lokomotiver). Den pt. gældende emissionsklasse er benævnt "Stage IIIB" og gælder fra 01/2012. Normen indbefatter emissionsgrænser for CO, HC, PM samt NOx. Emissionsgrænserne kan opnås på forskellig vis, via bl.a. EGR, katalysator og påfyldning af urea til udvaskning af NOx. Der benyttes altid diesel godkendt til vejbrug (EN 590) dvs. det er ultra svovlfattigt. Dieselmotorer til jernbanebrug benyttes ofte i diesel-elektrisk og mekanisk traktion. Førhen blev de også i vid udstrækning brugt i diesel-hydraulisk brug men det er på retur pga. udvikling af mere avancerede transmissionssystemer.</t>
  </si>
  <si>
    <t>Generel teknologi-beskrivelse:</t>
  </si>
  <si>
    <t>Dieseltogsæt (Lint 41)</t>
  </si>
  <si>
    <t>Bedste estimat baseret på ORR rapporten (2011 tal)</t>
  </si>
  <si>
    <t>Gennemsnit fra IC3 kørsel i DSB i 2013 ("alt andet lige")</t>
  </si>
  <si>
    <t>Estimat, værdi for 2035 er udelukkende teoretisk</t>
  </si>
  <si>
    <t>Dieseltogsæt (IC3 DSB)</t>
  </si>
  <si>
    <t>Produktionens el-mix antages at blive reguleret andetsteds i regnearket fra COWI.</t>
  </si>
  <si>
    <t>Omtrentlig årlig produktion/togsæt-km i DSB</t>
  </si>
  <si>
    <t>Miljø-data el-produktion</t>
  </si>
  <si>
    <t>Beregnet</t>
  </si>
  <si>
    <t>Restlevetid IR4 og nyindkøbte el-tog i 2035</t>
  </si>
  <si>
    <t>Ulemperne ved el-drift er primært miljømæssigt: afhængigheden af el-producentens el-mix og økonomisk: den store investering og vedligehold af det jernbane-specifikke elnet.</t>
  </si>
  <si>
    <t>Der er ingen emissioner direkte fra toget, og der opnås generelt en høj energieffektivitet i selve jernbanesystemet. Set over hele energikæden fra udvinding, fremstilling og transmission af elektrisk energi til forbrug ombord på toget afhænger det dog meget af hvordan strømmen er produceret. Hvis strømmen kommer fra 100% fossilt brændsel kan et diesel-tog godt være lige så miljøvenligt eller bedre end et el-tog alt andet lige.</t>
  </si>
  <si>
    <t>Når man skal beskrive el-togs systemet er der meget vigtigt at gøre sig klart hvor systemgrænserne går for at kunne sammenligne det med alternativer på en fornuftig måde. Der henvises til kilde 1 (http://www.railenergy.eu/RailenergyMethodology.aspx) angående en præcis systemafgrænsning for jernbanesystemet.</t>
  </si>
  <si>
    <t>El-tog har været i drift i over 100 år i mange lande og det er en velkendt og gennemprøvet teknologi som selvfølgelig også er under konstant udvikling. Oprindelig benyttedes kun DC i drift mens man senere er gået over til AC for at mindske tab primært i transmissionen fra transformer til tog. Der benyttes to typer fødning af elektriciteten: OCL (overhead catenary line eller frithængende kabler fra mast) og tredje skinne (jordbaseret fritliggende strømskinne).</t>
  </si>
  <si>
    <t>Elektrisk regionaltogsæt (IR4 DSB)</t>
  </si>
  <si>
    <t>Currency year</t>
  </si>
  <si>
    <t>CURR</t>
  </si>
  <si>
    <t>Efficiency index</t>
  </si>
  <si>
    <t>Transport Passengers Car - Hydrogen Fuel-cell Electric Vehicle - Average size - New</t>
  </si>
  <si>
    <t>Established</t>
  </si>
  <si>
    <t>Tech. learning group:</t>
  </si>
  <si>
    <t>Std benzin personbil</t>
  </si>
  <si>
    <t>som diesel</t>
  </si>
  <si>
    <t>Som diesel</t>
  </si>
  <si>
    <t>kg/GJ DME</t>
  </si>
  <si>
    <t>GJ mek/GJ DME</t>
  </si>
  <si>
    <t>Laboratory</t>
  </si>
  <si>
    <t>Modificeringen består af installation af tryktank og en modificeret motor.</t>
  </si>
  <si>
    <t>Standard diesel motor modificeret til at kunne anvende DME som brændstof.</t>
  </si>
  <si>
    <t>Diesel motor DME</t>
  </si>
  <si>
    <t>som benzin</t>
  </si>
  <si>
    <t>Recent</t>
  </si>
  <si>
    <t>år</t>
  </si>
  <si>
    <t>Batteriets holdbarhed (max. bilens levetid)</t>
  </si>
  <si>
    <t>KWh</t>
  </si>
  <si>
    <t xml:space="preserve"> Dog antaget konstant</t>
  </si>
  <si>
    <t>KW</t>
  </si>
  <si>
    <t>Omkostning i 2035 og 2050 er antaget at være halveret i forhold til 2020</t>
  </si>
  <si>
    <t>DKK/KW</t>
  </si>
  <si>
    <t>Table 3.5</t>
  </si>
  <si>
    <t>Baseret på Toyota Mirai</t>
  </si>
  <si>
    <t>Som elbilen, dog korrigeret for brintbilens vægt</t>
  </si>
  <si>
    <t>Brændselsceller har en høj energieffektivitet og ingen emission direkte fra køretøjet hvis der anvendes brint som brændstof.</t>
  </si>
  <si>
    <t>Demonstration</t>
  </si>
  <si>
    <t xml:space="preserve">Den producerede el anvendes i elmotorer til fremdrivning af bilen. </t>
  </si>
  <si>
    <t xml:space="preserve">Eldrevet bil, hvor elproduktionen sker om bord i bilen ved hjælp af brændselsceller. Brændselscellerne omformer ren brint til electricitet ved hjælp af en elektro-kemisk proces. </t>
  </si>
  <si>
    <t>Brændselscelle, brint</t>
  </si>
  <si>
    <t>Same as hybrid</t>
  </si>
  <si>
    <t>Antaget som brintbilen</t>
  </si>
  <si>
    <t>Fratrukket ladetab på 19,2 %</t>
  </si>
  <si>
    <t>Antaget som elbil fratrukket ladetab, da det inkluderes i IC ladestation</t>
  </si>
  <si>
    <t>Antaget som brændselscellebil</t>
  </si>
  <si>
    <t>As hybrid</t>
  </si>
  <si>
    <t>Dog er vægten korrigeret så den svarer til brintbilen+34 kg for reformeren</t>
  </si>
  <si>
    <t>Fratrukket ladetab</t>
  </si>
  <si>
    <t>Som elbilen</t>
  </si>
  <si>
    <t>Teknologien er ikke kommercielt færdigudviklet.</t>
  </si>
  <si>
    <t>Eldrevet bil, hvor elproduktionen sker om bord i bilen ved hjælp af brændselsceller og en reformer der omformer methanol til electricitet ved hjælp af en elektro-kemisk proces. Den producerede el anvendes i elmotorer til fremdrivning af bilen.</t>
  </si>
  <si>
    <t>Udregnet på baggrund af Table 5-11 for 2015 og 6-15 for 2020+ vehicle, samt kørecyklus for hybrider</t>
  </si>
  <si>
    <t>Fuel consumption v. ren benzinhybridkørsel</t>
  </si>
  <si>
    <t>Antaget ligesom elbil</t>
  </si>
  <si>
    <t>Electric energy consumption ved ren elkørsel</t>
  </si>
  <si>
    <t>Dog antaget lavere vægt på 1548 kg i 2015 aftagende i takt med at batterierne bliver lettere. Heraf lavere Emech</t>
  </si>
  <si>
    <t>Alternative engine + transmission</t>
  </si>
  <si>
    <t>DISI</t>
  </si>
  <si>
    <t>Power train and vehicle components upgrade</t>
  </si>
  <si>
    <t>Euro VI</t>
  </si>
  <si>
    <t>Electric motor+ modified transmission</t>
  </si>
  <si>
    <t>Creditr for standard alternator</t>
  </si>
  <si>
    <t>Fratrukket ladetab, da dette inkluderes i IC Ladestation</t>
  </si>
  <si>
    <t>Ved kortere ture kan bilen køre på ren batteridrift, hvilket vil indebære en 0-emission og virkningsgrad som en ren el-bil.</t>
  </si>
  <si>
    <t>Developing</t>
  </si>
  <si>
    <t xml:space="preserve">Batteriets vægt </t>
  </si>
  <si>
    <t>kg/kWh</t>
  </si>
  <si>
    <t>Batteriets vægt/energi</t>
  </si>
  <si>
    <t>Antaget at der anvendes 1,5 batteri i gennemsnit over bilens levetid i 2015 men at dette ændres til 1 over bilens levetid i 2020</t>
  </si>
  <si>
    <t xml:space="preserve">Som VW eGolf </t>
  </si>
  <si>
    <t>Dog lavere Emech med tiden efter batterierne falder i vægt</t>
  </si>
  <si>
    <t>BEV</t>
  </si>
  <si>
    <t>Power train and vehicle components</t>
  </si>
  <si>
    <t>Ladetab på 19,2 % fratrukket, da dette i modellen sker i ladestanderen</t>
  </si>
  <si>
    <t>Ladetab ikke inkluderet - inkludereet i ladestander</t>
  </si>
  <si>
    <t>Elpersonbil</t>
  </si>
  <si>
    <t>Som elpersonbilen, dog korrigeret for højere vægt</t>
  </si>
  <si>
    <t>Som elpersonbil</t>
  </si>
  <si>
    <t>Elpersonbil, stort batteri</t>
  </si>
  <si>
    <t>Curb weight, PISI</t>
  </si>
  <si>
    <t>Varebil benzin</t>
  </si>
  <si>
    <t>Som benzinvarebil</t>
  </si>
  <si>
    <t>Curb weight,diesel</t>
  </si>
  <si>
    <t>Fiat Ducato</t>
  </si>
  <si>
    <t>VW/Skoda TDI motor 2.0 150hk, ca 24 km/l</t>
  </si>
  <si>
    <t>Ca. 15% bedre virkningsgrad benzinmotor</t>
  </si>
  <si>
    <t>Turboladet med EGR, direkte indsprøjtning, commonrail</t>
  </si>
  <si>
    <t>Standard diesel motor i en kassevogn VW Transporter eller lign.</t>
  </si>
  <si>
    <t>Inkluderer ladetab, varmeforbrug, motorvejskørsel (jf. GreeneMotion)</t>
  </si>
  <si>
    <t>Mercedes Vito E-cell</t>
  </si>
  <si>
    <t>Vito E-CELL</t>
  </si>
  <si>
    <t>Dog med antagelse om mindre forbedring end antaget i referencen</t>
  </si>
  <si>
    <t>Afviger fra ref. 68 da batteriet i varebilen er regnet for sig, og antageligt større end antaget i ref. 68</t>
  </si>
  <si>
    <t>10 % er fratrukket, da ladetab angives i IC ladestation</t>
  </si>
  <si>
    <t>Tesla model S, ca. 645.000kr. 502 km rækkevidde - 0,61 MJ el/km (NEDC)</t>
  </si>
  <si>
    <t>BMW i3, ca. 285.000kr. 200 km rækkevidde - 0,46 MJ el/km (NEDC)</t>
  </si>
  <si>
    <t>VW e-Golf, ca. 285.000kr. 190km rækkevidde - 0,46 MJ el/km (NEDC)</t>
  </si>
  <si>
    <t>Da elbilen får sin kabinevarme fra batteriet er både forbrug rækkevidde stærkt afhængig af klima og vejrforhold. Rækkevidden i dansk vintervejr er betydeligt reduceret. Desuden er der betydelige energitab i forbindelse med opladning.</t>
  </si>
  <si>
    <t>Der er ingen lokale emissioner fra bilen, støjniveauet er lavt og der kan opnås samlet højere energieffektivitet end ved almindelige biler med forbrændingsmotor. Dette gælder især ved bykørsel. Kørsel på motorvej øger ligeledes forbruget drastisk. Officielle NEDC målinger af forbrug og rækkevidde er derfor ikke realistiske under danske forhold. I skemaet her under anvendes reelle forbrugstal.</t>
  </si>
  <si>
    <t>Elbiler oplades enten via AC fra nettet eller via DC fra en quick charger. Induktiv ladning er også en mulighed. Batteriskift anvendes ikke længere.  Batteriomkostninger forventes kraftigt reduceret i takt med teknologiudvikling. Samtidigt ventes kapaciteten at stige væsentligt.</t>
  </si>
  <si>
    <t>Alle elbiler er i dag baseret på lithium ion teknologien, dog med forskellig cellekemi og -struktur. Batterierne er både stabile og holdbare.</t>
  </si>
  <si>
    <t>Elektriske personbiler er i dag en moden teknologi, hvis udbredelse dog afhænger meget af lokale rammebetingelser.</t>
  </si>
  <si>
    <t>Elmotor, stort batteri</t>
  </si>
  <si>
    <t xml:space="preserve">Kilde: [25] </t>
  </si>
  <si>
    <t>TSP</t>
  </si>
  <si>
    <t>Energi</t>
  </si>
  <si>
    <t>Euro V</t>
  </si>
  <si>
    <t>Emissioner fra Lastbiler (Diesel RT 20 - 26t)</t>
  </si>
  <si>
    <t>Antaget som lastbil</t>
  </si>
  <si>
    <t>Forringet energieffektivitet i DME fremstilling</t>
  </si>
  <si>
    <t>Mulighed for brug af biomasse som råstof, ingen særlige krav til drivmiddel infrastruktur</t>
  </si>
  <si>
    <t>Lastbil DME</t>
  </si>
  <si>
    <t>Stiger med 20 %</t>
  </si>
  <si>
    <t>Falder med 10 %</t>
  </si>
  <si>
    <t>Antaget som lastbil, men udgifter til forbedrede pakninger</t>
  </si>
  <si>
    <t>Forhøjet korrosion fra kemisk mere aktiv RME, kræver forbedrede pakninger</t>
  </si>
  <si>
    <t>Bedre klimaprofil pga. brændstof, større NOx emission, men lavere partikel og svovl emission</t>
  </si>
  <si>
    <t>Totalvægt 26 ton som solokøretøj, 60 ton som modulvogntog</t>
  </si>
  <si>
    <t>13-liters motor med 460 hk</t>
  </si>
  <si>
    <t>Lastbil til regionaldistribution, 500-800 km kørsel per dag i Danmark</t>
  </si>
  <si>
    <t>Lastbil RME</t>
  </si>
  <si>
    <t>gKWh</t>
  </si>
  <si>
    <t>PM</t>
  </si>
  <si>
    <t>EVV</t>
  </si>
  <si>
    <t>EURO VI</t>
  </si>
  <si>
    <t>EURO V</t>
  </si>
  <si>
    <t>EURO IV</t>
  </si>
  <si>
    <t>EURO III</t>
  </si>
  <si>
    <t>EURO II</t>
  </si>
  <si>
    <t>EURO I</t>
  </si>
  <si>
    <t>TABLE 2: Emission Standards for Diesel and Gas Engines, ETC Test, g/kWh</t>
  </si>
  <si>
    <t>Scania P280 (distribution). Gasforbruget i lastbilen er dog baseret på et gennemsnit af gaslastbilers merforbrug i forhold til diesellastbiler, og er derfor ikke specifik i forhold til denne lastbil</t>
  </si>
  <si>
    <t>Emissioner fra Bybusser (Diesel Urban Buses 15 - 18t)</t>
  </si>
  <si>
    <t>Regnet ud fra antagelsen om at gasbusser og lastbiler gennemsnitligt har et merforbrug på 19 % ift. diesel, jf. ref. 70.</t>
  </si>
  <si>
    <t>Mercedes 12 m. bybus. Gasforbruget i bussen er dog baseret på et gennemsnit af gasbussers merforbrug i forhold til dieselbusser, og er derfor ikke specifik i forhold til denne bus.</t>
  </si>
  <si>
    <t>Udviklingen i effektivitet antages at følge udviklingen af elbussen givet i ref. 69</t>
  </si>
  <si>
    <t>Som dieselbus</t>
  </si>
  <si>
    <t>Dæk, vask, vedligehold og batterigaranti</t>
  </si>
  <si>
    <t>Prisen på bussen antages at blive den samme som en almindelig bus fra 2035 hvortil prisen på batterierne er lagt. Prisen i 2020 er lavet som en intrapolering mellem 2015 og 2035. I 2015 er der antaget en gensalgsværdi efter 6 år på ca. 250.000 som for de øvrige busser.</t>
  </si>
  <si>
    <t>56, Arriva elbusprojekt, korrespondance med Joachim Reinhard Danchell, Movia, 14/10-2014</t>
  </si>
  <si>
    <t>New</t>
  </si>
  <si>
    <t>El-EBusCo, 12 m. bybus</t>
  </si>
  <si>
    <t>Batteriets holdbarhed (max. bussens levetid)</t>
  </si>
  <si>
    <t>5 % mindre vedligehold</t>
  </si>
  <si>
    <t>Olieskift</t>
  </si>
  <si>
    <t>Reparationer, ekskl. dæk og olie</t>
  </si>
  <si>
    <t>86 kW Dieselmotor</t>
  </si>
  <si>
    <t>Bus 4x2 hjul (Volvo B9L), fladt terræn, middel belægning og moderat temperatur uden AC.</t>
  </si>
  <si>
    <t>Bus Hybrid</t>
  </si>
  <si>
    <t>stk</t>
  </si>
  <si>
    <t>Antal sæder</t>
  </si>
  <si>
    <t>MJ/sædekm</t>
  </si>
  <si>
    <t>DKK/(km*sæde)</t>
  </si>
  <si>
    <t>Faste og variable d&amp;v (pr sæde)</t>
  </si>
  <si>
    <t>Ydelse per år (pr sæde)</t>
  </si>
  <si>
    <t>s.6 top, 100 mio. kr. for 5 togsæt. Angivet pr sæde</t>
  </si>
  <si>
    <t>DKK/sæde</t>
  </si>
  <si>
    <t>Gennemsnit fra Lint 41 kørsel på Lokalbanen</t>
  </si>
  <si>
    <t>kg/GJ LNG</t>
  </si>
  <si>
    <t>s.6 top, 100 mio. kr. for 5 togsæt + 2 mio.kr. til LNG powerpacks. Angivet pr sæde</t>
  </si>
  <si>
    <t>Ulempen er at der skal etableres en helt ny jernbane energi-infrastruktur til sikker tankning og opbevaring samt at der er ikke ubetydelige sikkerhedsmæssige risici ved håndtering af LNG, som skal opbevares ved -160 grader Celcius. Derfor vil det formentlig heller ikke komme på tale at benytte LNG i udbredt grad på det primære jernbanenet, hvor høj trafikintensitet samt mange kortere eller længere tunneller vil gøre det umuligt at garantere passagernes sikkerhed ved uheld.</t>
  </si>
  <si>
    <t>Fordelen ved LNG er at den kan bruges direkte i nyere avancerede dieselmotorer evt. ved tilsætning af mindre mængde diesel til antændingen (&lt;10%). Ved forbrændingen opnås 30% lavere CO2 emissioner og 70% lavere NOx emissioner sammenlignet med diesel. Øvrige regulerede emissioner reduceres også betydeligt. LNG har fået betydeligt comeback efter vedvarende fund af betydelige mængder gas bl.a. pga. fracking. For at det kan give mening økonomisk, må gassen være tilgængelig via et højtryksnet (f.eks. DONG's naturgasnet) ellers bliver det alt for dyrt.</t>
  </si>
  <si>
    <t>Selvom der er mange LNG forsøg i gang pt. i USA, Europa, Rusland og i Asien, så er det ikke et eksisterende alternativ til diesel. Det skal derfor understreges at nærværende data kun er en teoretisk tilnærmelse og på ingen måde har nogen forbindelse til virkelig drift i et Lint 41 med passagerer.</t>
  </si>
  <si>
    <t>Brug af gas i dieseldrevne motorer til jernbanedrift har været undersøgt over en længere årrække og helt tilbage til 1990'erne hvis ikke før. Der har været udført test med de forskellige opbevaringsformer som LPG, LNG, CNG samt biogas. Efter en betydelig modning af teknologien, blandt andet understøttet af udviklingen i dieselmotor-teknologien, er der nu bred (global) enighed om at det absolut mest velegnede gas-drivmiddel er LNG på grund af energitætheden, håndteringen og prisen ift. både gas- og dieselalternativerne.</t>
  </si>
  <si>
    <t>Gasdrevet lokaltog (baseret på Lint 41)</t>
  </si>
  <si>
    <t>side. 128. Diesel koster 62 mio, eltog koster 53 mio. Angivet pr sæde</t>
  </si>
  <si>
    <t>side. 128. Angivet pr sæde</t>
  </si>
  <si>
    <t>http://www.agri-outlook.org/</t>
  </si>
  <si>
    <t>Høringssvar til Alternative Drivmidler, jan 2012, SerEnergy A/S, Danish Power Systems, Nordic Green, Aalborg University. inklusiv uddybning per 10/12 2012</t>
  </si>
  <si>
    <t>Forudsætninger for samfundsøkonomiske analyser på energiområdet. Energistyrelsen. April 2011, opdateret dataark oktober 2012</t>
  </si>
  <si>
    <t>SHIP-DESMO-Container Ship - 1 January 2014.xls - https://www.shipowners.dk/services/beregningsvaerktoejer/</t>
  </si>
  <si>
    <t>JEC - Joint Research Centre-EUCAR-CONCAWE collaboration, Tank to Wheels Report, version 4.0, July 2013</t>
  </si>
  <si>
    <t>Statoil, Grønt Regnskab 2012</t>
  </si>
  <si>
    <t>ASTM 7566 - 13, Standard Specification for Aviation Fuel Containing Synthesized Hydrocarbons</t>
  </si>
  <si>
    <t>ASTM 1655 - 13, Standard Specification for Aviation Fuel</t>
  </si>
  <si>
    <t>Biogas i Danmark - status, barrierer og perspektiver, Biogas Taskforce, November 2013, Kap 8, Biogasøkonomi. Ea-energianalyser har leveret den bagvedliggende data.</t>
  </si>
  <si>
    <t>http://www.energinet.dk/SiteCollectionDocuments/Danske%20dokumenter/Gas/Faktablad%20-%20gaskvalitet.pdf</t>
  </si>
  <si>
    <t>IFRO rapport 220: Biogasproduktion i Danmark – Vurderinger af drifts- og samfundsøkonomi, 2013, tabel 5.6. http://curis.ku.dk/ws/files/46258309/IFRO_rapport_220.pdf</t>
  </si>
  <si>
    <t>FORCE, Danish Energy Agency, 2013, Technology data for advanced bioenergy fuels.</t>
  </si>
  <si>
    <t>Energistyrelsen Juni 1999. Brændselsprisforudsætninger for samfundsøkonomiske beregninger</t>
  </si>
  <si>
    <t>Energistyrelsen. Forudsætninger for samfundsøkonomiske analyser på energi-området. Maj 2009</t>
  </si>
  <si>
    <t>www.cleanfuelconnection.com</t>
  </si>
  <si>
    <t>Energistyrelsen (2006): Appendiks: Forudsætninger for samfundsøkonomiske analyser på energiområdet. Energistyrelsen, juli 2006.</t>
  </si>
  <si>
    <t>Niras (2011). Strategisk analyse af electrificering af banenettet - Opgave A, strategianalysen. Banedanmark.</t>
  </si>
  <si>
    <t>LNG LTD. Improved LNG process - Better Economics for Future Projects. http://www.lnglimited.com.au/IRM/content/default.aspx</t>
  </si>
  <si>
    <t xml:space="preserve">Ea Enerrgy Analyses (2013)  "Analysis of biomass prices, future Danish prices for straw, wood chips and wood pellets (draft 21-03-2013)", </t>
  </si>
  <si>
    <t>COWI/SDU 2013: Life Cycle Assessment of bioenergy pathways for the future Danish energy system</t>
  </si>
  <si>
    <t>IFPRI (2010): Global Trade and Environmental Impact Study of the EU Biofuels Mandate</t>
  </si>
  <si>
    <t>EU projektet Railenergy (www.railenergy.eu)</t>
  </si>
  <si>
    <t>"European Benchmarking of the costs, performance and revenues of GB TOCs", Prepared for the Office of Rail Regulation, Hamburg, November 20th, 2012, Civity Management Consultants, http://www.rail-reg.gov.uk/upload/pdf/civity-toc-benchmarking-201112.pdf (modificeret dansk værdi ift EU gns.: 2,4£ x 1,36)</t>
  </si>
  <si>
    <t>Baseret på viden og praktisk erfaring fra tekniske eksperter fra jernbanesektoren i Danmark og internationale faglige netværk</t>
  </si>
  <si>
    <t>Det lovgivende dokument for ikke vejgående maskiner (Non-Road Mobile Machinery, NRMM) indeholder i dag syv direktiver: "moder"-direktivet 97/68/EC, direktivændringerne som fremgår af Direktiv 2002/88/EC, Direktiv 2004/26/EC, Direktiv 2006/105/EC, Direktiv 2015/26/EU, Direktiv 2011/88/EU , og den sidste ændring af Direktiv 2012/46/EU, http://ec.europa.eu/enterprise/sectors/mechanical/documents/legislation/emissions-non-road</t>
  </si>
  <si>
    <t>Lokalbanen, www.lokalbanen.dk/om-lokalbanen/miljoe</t>
  </si>
  <si>
    <t>ETH, Zürich, http://www.ethlife.ethz.ch/archive_articles/130912_erdgasdieselhybrid_cn/index_EN</t>
  </si>
  <si>
    <t>Bilag til lokalbaneplan for Østbanen, Region Sjælland</t>
  </si>
  <si>
    <t>RAMMEVILKÅR FOR GAS TIL TUNG VEJTRANSPORT, Energistyrelsen, 2014</t>
  </si>
  <si>
    <t>Maritime Economics, Martin Stopford, 3rd edition, 2009, chapter 13, Routledge</t>
  </si>
  <si>
    <t>Fast Ferry International, http://www.fastferryinfo.com/</t>
  </si>
  <si>
    <t>Upstream Emissions of Fossil Fuel Feedstocks for Transport Fuels Consumed in the EU, International Council on Clean Transportation (ICCT), 2014.</t>
  </si>
  <si>
    <t>Energiscenarier frem mod 2020, 2035 og 2050. 2014, Energistyrelsen</t>
  </si>
  <si>
    <t>Arriva elbusprojekt, korrespondance med Joachim Reinhard Danchell, Movia, 14/10-2014</t>
  </si>
  <si>
    <t>Forudsætninger for samfundsøkonomiske analyser på energiområdet, Energistyrelsen, 2014</t>
  </si>
  <si>
    <t>Danmarks energi- og klimafremskrivning 2014, Energistyrelsen, 2014</t>
  </si>
  <si>
    <t>Efficiency and cost evolution of zero carbon technology pathways to 2050: The case of light duty battery electric vehicles (BEVs), Cuenot, 2014, Energistyrelsen</t>
  </si>
  <si>
    <t>Lifecycle Analysis Comparison of a Battery Electric Vehicle and a Conventional Gasoline Vehicle, Aguirre et al. 2012, Californian Air Ressource Board</t>
  </si>
  <si>
    <t>CO2 emissions from fuel combustion - highlights, 2013, IEA</t>
  </si>
  <si>
    <t>World Energy Outlook, 2014, IEA</t>
  </si>
  <si>
    <t>COWI/SDU: Carbon footprint of bioenergy pathways for the future Danish energy system, main report, 2014</t>
  </si>
  <si>
    <t>JEC WTW study Version 4a,  2014</t>
  </si>
  <si>
    <t>EUDP: "Technology data for hydrogen technologies", part of "Analysis for commercialization of hydrogen technologies" 2015</t>
  </si>
  <si>
    <t>US DOE: "Fuel Cell System Cost - 2013" http://www.hydrogen.energy.gov/pdfs/14012_fuel_cell_system_cost_2013.pdf</t>
  </si>
  <si>
    <t>Electric Power Research Institute (2013): Total Cost of Ownership Model for Current Plug-in Electric Vehicles</t>
  </si>
  <si>
    <t>Validering af energiforbrugsdata for køretøjer i AD modellen. Teknologisk Institut, 2015</t>
  </si>
  <si>
    <t>Analyse nr. 18- Fremtidig vejtransport, 2015, Dansk Energi</t>
  </si>
  <si>
    <t>ADDITION OF MATERIALS DATA TO THE DANISH TRANSPORTATION LCA MODEL, (S&amp;T)2 Consultants Inc., 2014</t>
  </si>
  <si>
    <t>A case for Life Cycle Assessment Light Duty Truck Vehicle, WorldSteelAuto 2014</t>
  </si>
  <si>
    <t>9000 TEU container ship - overall efficiency - propulsion and auxiliary power included, Notat fra Hans Otto Kristensen, 2015</t>
  </si>
  <si>
    <t>REVIEW OF TECHNOLOGY DATA FOR ADVANCED BIOENERGY FUELS</t>
  </si>
  <si>
    <t>Landbrug og Fødevarers prisdatabase, september 2015</t>
  </si>
  <si>
    <t>Ciriminna et al. 2014: Understanding the glycerol market. European journal og lipid science and technology.</t>
  </si>
  <si>
    <t>International Energy Agency: World Energy Outlook 2014</t>
  </si>
  <si>
    <t>GHGenius 4.03a, http://www.ghgenius.ca/</t>
  </si>
  <si>
    <t>Less oil, more CO2? ASPO Netherlands, 2009, http://www.peakoil.nl/wp-content/uploads/2009/05/april_2009_less_oil_more_co2_aspo_netherlands.pdf</t>
  </si>
  <si>
    <t>Dansk Eenrgi Transportmodel v. 5.0</t>
  </si>
  <si>
    <t>Energiforbrug for tog og fly, Teknologisk Institut, 2016</t>
  </si>
  <si>
    <t>2015</t>
  </si>
  <si>
    <t>Transport Passengers Car - Battery Electric Vehicle - Average battery size - New</t>
  </si>
  <si>
    <t>Transport Passengers Public Buses - Electric - New</t>
  </si>
  <si>
    <t>Transport Passengers Rail Other train - Electric - New</t>
  </si>
  <si>
    <t>45, "European Benchmarking of the costs, performance and revenues of GB TOCs", Prepared for the Office of Rail Regulation, Hamburg, November 20th, 2012, Civity Management Consultants, http://www.rail-reg.gov.uk/upload/pdf/civity-toc-benchmarking-201112.pdf (modificeret dansk værdi ift EU gns.: 2,4£ x 1,36)</t>
  </si>
  <si>
    <t>Std benzin motor</t>
  </si>
  <si>
    <t>5, Concawe (2011): Well-to-wheels analysis of future automotive fuels and power-trains in the European Context. November 2011.</t>
  </si>
  <si>
    <t>+15% ift 0.16 i 2002 bilen</t>
  </si>
  <si>
    <t>34, JEC - Joint Research Centre-EUCAR-CONCAWE collaboration, Tank to Wheels Report, version 4.0, July 2013</t>
  </si>
  <si>
    <t>Tables 5-8 for 2015 vehicle and 6-9 for 2020+ vehicle</t>
  </si>
  <si>
    <t>6, Nyt fra Danmarks Statistik, Motorparken 2010.</t>
  </si>
  <si>
    <t>3, Transportøkonomiske enhedspriser 2010, DTU , Institut for transport</t>
  </si>
  <si>
    <t>8, IEA, Energy Technology Perspectives 2008.</t>
  </si>
  <si>
    <t>7, EU kommisionens forordning nr. 692/2008 om EURO V og VI normer</t>
  </si>
  <si>
    <t>29, Oplysninger per mail fra ENS, Henrik Duer, 06/12 2012</t>
  </si>
  <si>
    <t>Table 5-8 + 6-9</t>
  </si>
  <si>
    <t>OBS: Diesel er 74 kg/GJ</t>
  </si>
  <si>
    <t>som benzin bil</t>
  </si>
  <si>
    <t>7, EU kommisionens forordning nr. 692/2008 om EURO V og VI normer, 5, Concawe (2011): Well-to-wheels analysis of future automotive fuels and power-trains in the European Context. November 2011.</t>
  </si>
  <si>
    <t>Transport Freight Truck - Diesel Engine - Blending 2 - New</t>
  </si>
  <si>
    <t>Transport Freight Truck - Gas Engine - Blending 2 - New</t>
  </si>
  <si>
    <t>Transport Freight Van - Diesel Engine - Blending 2 - New</t>
  </si>
  <si>
    <t>Transport Freight Van - Otto Engine - Blending 2 - New</t>
  </si>
  <si>
    <t>Transport Freight Van - Electricity - New</t>
  </si>
  <si>
    <t>Efficiency improvement</t>
  </si>
  <si>
    <t>Transport Freight Train - Electric - New</t>
  </si>
  <si>
    <t>68, Validering af energiforbrugsdata for køretøjer i AD modellen. Teknologisk Institut, 2015</t>
  </si>
  <si>
    <t>25, JEC - Joint Research Centre-EUCAR-CONCAWE collaboration, Tank to Wheels Report, version 4.0, July 2013</t>
  </si>
  <si>
    <t>67, Electric Power Research Institute (2013): Total Cost of Ownership Model for Current Plug-in Electric Vehicles</t>
  </si>
  <si>
    <t>66, US DOE: "Fuel Cell System Cost - 2013" http://www.hydrogen.energy.gov/pdfs/14012_fuel_cell_system_cost_2013.pdf</t>
  </si>
  <si>
    <t>source: 5, Concawe (2011): Well-to-wheels analysis of future automotive fuels and power-trains in the European Context. November 2011.</t>
  </si>
  <si>
    <t>68, Validering af energiforbrugsdata for køretøjer i AD modellen. Teknologisk Institut, 2015 og Spritmonitor.de - VW e-golf gennemsnit.</t>
  </si>
  <si>
    <t>59, Efficiency and cost evolution of zero carbon technology pathways to 2050: The case of light duty battery electric vehicles (BEVs), Cuenot, 2014, Energistyrelsen</t>
  </si>
  <si>
    <t>60, Lifecycle Analysis Comparison of a Battery Electric Vehicle and a Conventional Gasoline Vehicle, Aguirre et al. 2012, Californian Air Ressource Board</t>
  </si>
  <si>
    <t>79, Dansk Eenrgi Transportmodel v. 5.0</t>
  </si>
  <si>
    <t>5, Concawe (2011): Well-to-wheels analysis of future automotive fuels and power-trains in the European Context. November 2011., 9, Better Place, Renault Fluence, 10, COWI, Literaturstudie vedrørerende aktuelle og forventede priser på batterier, sendt til ENS, 11, Catalyst, Forsøgsordning med el-biler - tredje runde. Juni 2011. ENS</t>
  </si>
  <si>
    <t>51, RAMMEVILKÅR FOR GAS TIL TUNG VEJTRANSPORT, Energistyrelsen, 2014</t>
  </si>
  <si>
    <t>20, Oplysninger per email fra Niels Frees, Trafikstyrelsen, bekræftet af ENS. 07-09-2012.</t>
  </si>
  <si>
    <t>19, Emails fra Kurt Vinther (kurt.vinther@volvo.com), Volvo d. 23/1-2012</t>
  </si>
  <si>
    <t>80, Energiforbrug for tog og fly, Teknologisk Institut, 2016</t>
  </si>
  <si>
    <t>46, Baseret på viden og praktisk erfaring fra tekniske eksperter fra jernbanesektoren i Danmark og internationale faglige netværk</t>
  </si>
  <si>
    <t>39, Niras (2011). Strategisk analyse af electrificering af banenettet - Opgave A, strategianalysen. Banedanmark.</t>
  </si>
  <si>
    <t>47, Det lovgivende dokument for ikke vejgående maskiner (Non-Road Mobile Machinery, NRMM) indeholder i dag syv direktiver: "moder"-direktivet 97/68/EC, direktivændringerne som fremgår af Direktiv 2002/88/EC, Direktiv 2004/26/EC, Direktiv 2006/105/EC, Direktiv 2015/26/EU, Direktiv 2011/88/EU , og den sidste ændring af Direktiv 2012/46/EU, http://ec.europa.eu/enterprise/sectors/mechanical/documents/legislation/emissions-non-road</t>
  </si>
  <si>
    <t>50, Bilag til lokalbaneplan for Østbanen, Region Sjælland</t>
  </si>
  <si>
    <t>48, Lokalbanen, www.lokalbanen.dk/om-lokalbanen/miljoe</t>
  </si>
  <si>
    <t>15, Oplysninger per email fra Steffen Müller, produktionschef i Volvo Danmark, november 2011</t>
  </si>
  <si>
    <t>22, Høringssvar til Alternative Drivmidler, jan 2012, SerEnergy A/S, Danish Power Systems, Nordic Green, Aalborg University. inklusiv uddybning per 10/12 2012</t>
  </si>
  <si>
    <t>TRAH2G</t>
  </si>
  <si>
    <t>TPC</t>
  </si>
  <si>
    <t>TPB</t>
  </si>
  <si>
    <t>TRADSL</t>
  </si>
  <si>
    <t>TRAGSL</t>
  </si>
  <si>
    <t>Transport Passengers Car - Diesel Engine - Average size - New</t>
  </si>
  <si>
    <t>Transport Passengers Car - Otto Engine - Average size - New</t>
  </si>
  <si>
    <t>Transport Passengers Car - Gas Engine - Average size - New</t>
  </si>
  <si>
    <t>Transport Passengers Public Buses - Diesel Hybrid - New</t>
  </si>
  <si>
    <t>Transport Passengers Public Buses - Diesel Engine - New</t>
  </si>
  <si>
    <t>Transport Passengers Public Buses - Gas Engine - New</t>
  </si>
  <si>
    <t>Transport Passengers Rail Other train - Diesel Engine - New</t>
  </si>
  <si>
    <t>TPR</t>
  </si>
  <si>
    <t>TFR</t>
  </si>
  <si>
    <t>Transport Freight Train - Diesel Engine - New</t>
  </si>
  <si>
    <t>Mton-km</t>
  </si>
  <si>
    <t>TFT</t>
  </si>
  <si>
    <t>TFV</t>
  </si>
  <si>
    <t>Transport Freight Truck - Diesel Engine - New</t>
  </si>
  <si>
    <t>Transport Freight Truck - Gas Engine - New</t>
  </si>
  <si>
    <t>Transport Freight Van - Diesel Engine - New</t>
  </si>
  <si>
    <t>Transport Freight Van - Otto Engine - New</t>
  </si>
  <si>
    <t>TRANGA</t>
  </si>
  <si>
    <t>M€/kvehicle</t>
  </si>
  <si>
    <t>M€/(kvehicle*km)</t>
  </si>
  <si>
    <t>MEUR2012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</si>
</sst>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5">
    <numFmt numFmtId="41" formatCode="_-* #,##0_-;\-* #,##0_-;_-* &quot;-&quot;_-;_-@_-"/>
    <numFmt numFmtId="43" formatCode="_-* #,##0.00_-;\-* #,##0.00_-;_-* &quot;-&quot;??_-;_-@_-"/>
    <numFmt numFmtId="164" formatCode="_ * #,##0.00_ ;_ * \-#,##0.00_ ;_ * &quot;-&quot;??_ ;_ @_ "/>
    <numFmt numFmtId="165" formatCode="0.000"/>
    <numFmt numFmtId="166" formatCode="0.0"/>
    <numFmt numFmtId="167" formatCode="0.00000"/>
    <numFmt numFmtId="168" formatCode="_-[$€-2]\ * #,##0.00_-;\-[$€-2]\ * #,##0.00_-;_-[$€-2]\ * &quot;-&quot;??_-"/>
    <numFmt numFmtId="169" formatCode="_-&quot;€&quot;\ * #,##0.00_-;\-&quot;€&quot;\ * #,##0.00_-;_-&quot;€&quot;\ * &quot;-&quot;??_-;_-@_-"/>
    <numFmt numFmtId="170" formatCode="_([$€]* #,##0.00_);_([$€]* \(#,##0.00\);_([$€]* &quot;-&quot;??_);_(@_)"/>
    <numFmt numFmtId="171" formatCode="#,##0;\-\ #,##0;_-\ &quot;- &quot;"/>
    <numFmt numFmtId="172" formatCode="#,##0.0000"/>
    <numFmt numFmtId="173" formatCode="#,##0.000"/>
    <numFmt numFmtId="174" formatCode="#,##0.00000"/>
    <numFmt numFmtId="175" formatCode="_(* #,##0.0000_);_(* \(#,##0.0000\);_(* &quot;-&quot;??_);_(@_)"/>
    <numFmt numFmtId="176" formatCode="0_ ;\-0\ "/>
    <numFmt numFmtId="177" formatCode="_(* #,##0.00000_);_(* \(#,##0.00000\);_(* &quot;-&quot;??_);_(@_)"/>
    <numFmt numFmtId="178" formatCode="0.00_ ;\-0.00\ "/>
    <numFmt numFmtId="179" formatCode="_-[$€-2]* #,##0.00_-;\-[$€-2]* #,##0.00_-;_-[$€-2]* &quot;-&quot;??_-"/>
    <numFmt numFmtId="180" formatCode="\Te\x\t"/>
    <numFmt numFmtId="181" formatCode="_-* #,##0.00\ _k_r_-;\-* #,##0.00\ _k_r_-;_-* &quot;-&quot;??\ _k_r_-;_-@_-"/>
    <numFmt numFmtId="182" formatCode="???,???.00"/>
    <numFmt numFmtId="183" formatCode="0.0%"/>
    <numFmt numFmtId="184" formatCode="0.0000"/>
    <numFmt numFmtId="185" formatCode="0.00000_ ;\-0.00000\ "/>
    <numFmt numFmtId="186" formatCode="_(* #,##0.0_);_(* \(#,##0.0\);_(* &quot;-&quot;??_);_(@_)"/>
    <numFmt numFmtId="187" formatCode="_(* #,##0_);_(* \(#,##0\);_(* &quot;-&quot;??_);_(@_)"/>
    <numFmt numFmtId="188" formatCode="_(* #,##0.000_);_(* \(#,##0.000\);_(* &quot;-&quot;??_);_(@_)"/>
    <numFmt numFmtId="189" formatCode="0.000_ ;\-0.000\ "/>
    <numFmt numFmtId="190" formatCode="0.0000_ ;\-0.0000\ "/>
    <numFmt numFmtId="191" formatCode="#,##0_ ;\-#,##0\ "/>
    <numFmt numFmtId="192" formatCode="&quot;kr&quot;\ #,##0.00_);[Red]\(&quot;kr&quot;\ #,##0.00\)"/>
    <numFmt numFmtId="193" formatCode="#,##0.0000_ ;\-#,##0.0000\ "/>
    <numFmt numFmtId="194" formatCode="#,##0.00_ ;\-#,##0.00\ "/>
    <numFmt numFmtId="195" formatCode="0.0_ ;\-0.0\ "/>
    <numFmt numFmtId="196" formatCode="#,##0.0"/>
    <numFmt numFmtId="197" formatCode="#,##0;#\ ##0"/>
    <numFmt numFmtId="198" formatCode="_(* #,##0.0000000_);_(* \(#,##0.0000000\);_(* &quot;-&quot;??_);_(@_)"/>
    <numFmt numFmtId="199" formatCode="0.000%"/>
    <numFmt numFmtId="200" formatCode="_-* #,##0.00\ _€_-;\-* #,##0.00\ _€_-;_-* &quot;-&quot;??\ _€_-;_-@_-"/>
    <numFmt numFmtId="201" formatCode="#,##0.00\ &quot;F&quot;;[Red]\-#,##0.00\ &quot;F&quot;"/>
    <numFmt numFmtId="202" formatCode="#,##0.0_)"/>
    <numFmt numFmtId="203" formatCode="0.0;\-0.0"/>
    <numFmt numFmtId="204" formatCode="\$#,##0\ ;\(\$#,##0\)"/>
    <numFmt numFmtId="205" formatCode="_ * #,##0_ ;_ * \-#,##0_ ;_ * &quot;-&quot;_ ;_ @_ "/>
    <numFmt numFmtId="206" formatCode="0.000000"/>
  </numFmts>
  <fonts count="1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alibri"/>
      <family val="2"/>
    </font>
    <font>
      <sz val="8"/>
      <name val="Calibri"/>
      <family val="2"/>
    </font>
    <font>
      <sz val="9"/>
      <color indexed="8"/>
      <name val="Times New Roman"/>
      <family val="1"/>
    </font>
    <font>
      <sz val="10"/>
      <name val="Arial"/>
      <family val="2"/>
      <charset val="204"/>
    </font>
    <font>
      <sz val="10"/>
      <name val="Arial"/>
      <family val="2"/>
      <charset val="204"/>
    </font>
    <font>
      <sz val="10"/>
      <name val="Helv"/>
    </font>
    <font>
      <sz val="9"/>
      <name val="Times New Roman"/>
      <family val="1"/>
    </font>
    <font>
      <sz val="10"/>
      <name val="MS Sans Serif"/>
      <family val="2"/>
    </font>
    <font>
      <b/>
      <sz val="9"/>
      <name val="Times New Roman"/>
      <family val="1"/>
    </font>
    <font>
      <b/>
      <sz val="10"/>
      <name val="Arial"/>
      <family val="2"/>
    </font>
    <font>
      <sz val="8"/>
      <name val="Arial"/>
      <family val="2"/>
    </font>
    <font>
      <u/>
      <sz val="8"/>
      <color indexed="12"/>
      <name val="Arial"/>
      <family val="2"/>
    </font>
    <font>
      <sz val="10"/>
      <name val="Arial"/>
      <family val="2"/>
      <charset val="204"/>
    </font>
    <font>
      <sz val="10"/>
      <name val="Arial"/>
      <family val="2"/>
      <charset val="204"/>
    </font>
    <font>
      <sz val="10"/>
      <name val="Arial"/>
      <family val="2"/>
    </font>
    <font>
      <sz val="9"/>
      <name val="Arial"/>
      <family val="2"/>
    </font>
    <font>
      <b/>
      <sz val="12"/>
      <color indexed="10"/>
      <name val="Arial"/>
      <family val="2"/>
    </font>
    <font>
      <sz val="8"/>
      <name val="Arial"/>
      <family val="2"/>
      <charset val="161"/>
    </font>
    <font>
      <b/>
      <sz val="12"/>
      <name val="Times New Roman"/>
      <family val="1"/>
    </font>
    <font>
      <sz val="8"/>
      <name val="Helvetica"/>
      <family val="2"/>
    </font>
    <font>
      <sz val="10"/>
      <name val="Arial"/>
      <family val="2"/>
      <charset val="161"/>
    </font>
    <font>
      <sz val="10"/>
      <color indexed="8"/>
      <name val="Arial"/>
      <family val="2"/>
    </font>
    <font>
      <b/>
      <u/>
      <sz val="10"/>
      <name val="Arial"/>
      <family val="2"/>
    </font>
    <font>
      <i/>
      <sz val="10"/>
      <name val="Arial"/>
      <family val="2"/>
    </font>
    <font>
      <sz val="10"/>
      <color indexed="12"/>
      <name val="Arial"/>
      <family val="2"/>
    </font>
    <font>
      <i/>
      <sz val="10"/>
      <color indexed="14"/>
      <name val="Arial"/>
      <family val="2"/>
    </font>
    <font>
      <sz val="10"/>
      <color indexed="17"/>
      <name val="Arial"/>
      <family val="2"/>
    </font>
    <font>
      <sz val="10"/>
      <color indexed="14"/>
      <name val="Arial"/>
      <family val="2"/>
    </font>
    <font>
      <b/>
      <sz val="12"/>
      <name val="Arial"/>
      <family val="2"/>
    </font>
    <font>
      <i/>
      <sz val="10"/>
      <name val="Calibri"/>
      <family val="2"/>
    </font>
    <font>
      <b/>
      <i/>
      <sz val="10"/>
      <name val="Arial"/>
      <family val="2"/>
    </font>
    <font>
      <sz val="11"/>
      <color theme="1"/>
      <name val="Calibri"/>
      <family val="2"/>
      <scheme val="minor"/>
    </font>
    <font>
      <sz val="10"/>
      <color rgb="FF9C0006"/>
      <name val="Calibri"/>
      <family val="2"/>
    </font>
    <font>
      <sz val="10"/>
      <color rgb="FF0000FF"/>
      <name val="Calibri"/>
      <family val="2"/>
    </font>
    <font>
      <b/>
      <sz val="16"/>
      <color theme="0"/>
      <name val="Calibri"/>
      <family val="2"/>
      <scheme val="minor"/>
    </font>
    <font>
      <sz val="10"/>
      <color rgb="FF00B050"/>
      <name val="Calibri"/>
      <family val="2"/>
    </font>
    <font>
      <sz val="11"/>
      <color theme="1"/>
      <name val="Calibri"/>
      <family val="2"/>
    </font>
    <font>
      <sz val="10"/>
      <color theme="1"/>
      <name val="Calibri"/>
      <family val="2"/>
    </font>
    <font>
      <sz val="10"/>
      <color rgb="FFFF0000"/>
      <name val="Calibri"/>
      <family val="2"/>
    </font>
    <font>
      <sz val="10"/>
      <name val="Calibri"/>
      <family val="2"/>
      <charset val="204"/>
      <scheme val="minor"/>
    </font>
    <font>
      <sz val="8"/>
      <name val="Calibri"/>
      <family val="2"/>
      <charset val="204"/>
      <scheme val="minor"/>
    </font>
    <font>
      <sz val="10"/>
      <color rgb="FFFF0000"/>
      <name val="Arial"/>
      <family val="2"/>
    </font>
    <font>
      <sz val="10"/>
      <color rgb="FF0000FF"/>
      <name val="Arial"/>
      <family val="2"/>
    </font>
    <font>
      <sz val="10"/>
      <color rgb="FF00B050"/>
      <name val="Arial"/>
      <family val="2"/>
    </font>
    <font>
      <sz val="10"/>
      <color theme="1"/>
      <name val="Arial"/>
      <family val="2"/>
    </font>
    <font>
      <b/>
      <sz val="10"/>
      <color rgb="FFFF0000"/>
      <name val="Arial"/>
      <family val="2"/>
    </font>
    <font>
      <i/>
      <sz val="10"/>
      <color theme="1"/>
      <name val="Arial"/>
      <family val="2"/>
    </font>
    <font>
      <sz val="10"/>
      <color theme="0" tint="-0.34998626667073579"/>
      <name val="Arial"/>
      <family val="2"/>
    </font>
    <font>
      <b/>
      <sz val="13"/>
      <color theme="3"/>
      <name val="Calibri"/>
      <family val="2"/>
      <scheme val="minor"/>
    </font>
    <font>
      <b/>
      <sz val="11"/>
      <color theme="3"/>
      <name val="Calibri"/>
      <family val="2"/>
      <scheme val="minor"/>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0"/>
      <color theme="10"/>
      <name val="Arial"/>
      <family val="2"/>
    </font>
    <font>
      <u/>
      <sz val="11"/>
      <color theme="10"/>
      <name val="Calibri"/>
      <family val="2"/>
      <scheme val="minor"/>
    </font>
    <font>
      <sz val="10"/>
      <name val="Times New Roman"/>
      <family val="1"/>
    </font>
    <font>
      <sz val="18"/>
      <color theme="3"/>
      <name val="Cambria"/>
      <family val="2"/>
      <scheme val="major"/>
    </font>
    <font>
      <b/>
      <sz val="7"/>
      <color indexed="45"/>
      <name val="Arial"/>
      <family val="2"/>
    </font>
    <font>
      <sz val="7"/>
      <color indexed="45"/>
      <name val="Arial"/>
      <family val="2"/>
    </font>
    <font>
      <b/>
      <sz val="11"/>
      <color rgb="FF0000FF"/>
      <name val="Calibri"/>
      <family val="2"/>
    </font>
    <font>
      <sz val="8"/>
      <name val="Calibri"/>
      <family val="2"/>
      <scheme val="minor"/>
    </font>
    <font>
      <sz val="8"/>
      <color rgb="FF0000FF"/>
      <name val="Calibri"/>
      <family val="2"/>
      <scheme val="minor"/>
    </font>
    <font>
      <b/>
      <sz val="8"/>
      <name val="Calibri"/>
      <family val="2"/>
      <scheme val="minor"/>
    </font>
    <font>
      <i/>
      <sz val="8"/>
      <name val="Calibri"/>
      <family val="2"/>
      <scheme val="minor"/>
    </font>
    <font>
      <sz val="10"/>
      <name val="Calibri"/>
      <family val="2"/>
      <scheme val="minor"/>
    </font>
    <font>
      <sz val="10"/>
      <color rgb="FF0000FF"/>
      <name val="Calibri"/>
      <family val="2"/>
      <scheme val="minor"/>
    </font>
    <font>
      <sz val="10"/>
      <color rgb="FFFF0000"/>
      <name val="Calibri"/>
      <family val="2"/>
      <scheme val="minor"/>
    </font>
    <font>
      <b/>
      <sz val="10"/>
      <name val="Calibri"/>
      <family val="2"/>
      <scheme val="minor"/>
    </font>
    <font>
      <b/>
      <sz val="8"/>
      <color indexed="81"/>
      <name val="Tahoma"/>
      <family val="2"/>
    </font>
    <font>
      <sz val="8"/>
      <color indexed="81"/>
      <name val="Tahoma"/>
      <family val="2"/>
    </font>
    <font>
      <sz val="10"/>
      <name val="Arial"/>
      <family val="2"/>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8"/>
      <color theme="3"/>
      <name val="Cambria"/>
      <family val="2"/>
      <scheme val="major"/>
    </font>
    <font>
      <sz val="10"/>
      <color indexed="10"/>
      <name val="Arial"/>
      <family val="2"/>
    </font>
    <font>
      <sz val="10"/>
      <color rgb="FF008FBC"/>
      <name val="Calibri"/>
      <family val="2"/>
      <scheme val="minor"/>
    </font>
    <font>
      <u/>
      <sz val="10"/>
      <color indexed="12"/>
      <name val="Arial"/>
      <family val="2"/>
    </font>
    <font>
      <sz val="10"/>
      <color rgb="FF006100"/>
      <name val="Arial"/>
      <family val="2"/>
    </font>
    <font>
      <sz val="11"/>
      <name val="Arial"/>
      <family val="2"/>
    </font>
    <font>
      <sz val="10"/>
      <name val="Geneva"/>
      <family val="2"/>
    </font>
    <font>
      <u/>
      <sz val="10"/>
      <color indexed="12"/>
      <name val="Geneva"/>
      <family val="2"/>
    </font>
    <font>
      <sz val="12"/>
      <name val="Arial"/>
      <family val="2"/>
    </font>
    <font>
      <sz val="10"/>
      <color indexed="56"/>
      <name val="Arial"/>
      <family val="2"/>
    </font>
    <font>
      <sz val="10"/>
      <color indexed="63"/>
      <name val="Arial"/>
      <family val="2"/>
    </font>
    <font>
      <b/>
      <sz val="8"/>
      <color indexed="63"/>
      <name val="Arial Narrow"/>
      <family val="2"/>
    </font>
    <font>
      <b/>
      <i/>
      <sz val="10"/>
      <color indexed="18"/>
      <name val="Arial Narrow"/>
      <family val="2"/>
    </font>
    <font>
      <b/>
      <sz val="8"/>
      <color indexed="63"/>
      <name val="MS Sans Serif"/>
      <family val="2"/>
    </font>
    <font>
      <sz val="8"/>
      <color indexed="18"/>
      <name val="Arial Narrow"/>
      <family val="2"/>
    </font>
    <font>
      <sz val="11"/>
      <color indexed="9"/>
      <name val="Arial"/>
      <family val="2"/>
    </font>
    <font>
      <b/>
      <sz val="11"/>
      <color indexed="9"/>
      <name val="Arial"/>
      <family val="2"/>
    </font>
    <font>
      <b/>
      <sz val="8"/>
      <color indexed="18"/>
      <name val="Arial Narrow"/>
      <family val="2"/>
    </font>
    <font>
      <sz val="11"/>
      <color indexed="18"/>
      <name val="Arial"/>
      <family val="2"/>
    </font>
    <font>
      <b/>
      <sz val="8"/>
      <color indexed="18"/>
      <name val="Arial"/>
      <family val="2"/>
    </font>
    <font>
      <sz val="8"/>
      <color indexed="18"/>
      <name val="Arial"/>
      <family val="2"/>
    </font>
    <font>
      <sz val="12"/>
      <color indexed="56"/>
      <name val="Arial"/>
      <family val="2"/>
    </font>
    <font>
      <i/>
      <sz val="12"/>
      <color indexed="56"/>
      <name val="Arial"/>
      <family val="2"/>
    </font>
    <font>
      <b/>
      <sz val="11"/>
      <color indexed="18"/>
      <name val="Arial Narrow"/>
      <family val="2"/>
    </font>
    <font>
      <sz val="8"/>
      <color indexed="63"/>
      <name val="Arial Narrow"/>
      <family val="2"/>
    </font>
    <font>
      <i/>
      <sz val="10"/>
      <color indexed="56"/>
      <name val="Arial Narrow"/>
      <family val="2"/>
    </font>
    <font>
      <b/>
      <sz val="11"/>
      <color indexed="56"/>
      <name val="Arial"/>
      <family val="2"/>
    </font>
    <font>
      <b/>
      <i/>
      <sz val="11"/>
      <color indexed="56"/>
      <name val="Arial"/>
      <family val="2"/>
    </font>
    <font>
      <b/>
      <sz val="14"/>
      <color indexed="18"/>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0"/>
      <color indexed="24"/>
      <name val="Arial"/>
      <family val="2"/>
    </font>
    <font>
      <b/>
      <sz val="18"/>
      <color indexed="24"/>
      <name val="Arial"/>
      <family val="2"/>
    </font>
    <font>
      <b/>
      <sz val="12"/>
      <color indexed="24"/>
      <name val="Arial"/>
      <family val="2"/>
    </font>
    <font>
      <b/>
      <sz val="11"/>
      <color indexed="10"/>
      <name val="Calibri"/>
      <family val="2"/>
      <scheme val="minor"/>
    </font>
    <font>
      <u/>
      <sz val="10"/>
      <color theme="10"/>
      <name val="Courier"/>
      <family val="3"/>
    </font>
    <font>
      <sz val="11"/>
      <color indexed="19"/>
      <name val="Calibri"/>
      <family val="2"/>
      <scheme val="minor"/>
    </font>
    <font>
      <sz val="9"/>
      <name val="Geneva"/>
    </font>
    <font>
      <b/>
      <sz val="11"/>
      <name val="Calibri"/>
      <family val="2"/>
    </font>
    <font>
      <b/>
      <sz val="13"/>
      <color theme="0"/>
      <name val="Calibri"/>
      <family val="2"/>
      <scheme val="minor"/>
    </font>
    <font>
      <b/>
      <sz val="12"/>
      <color theme="0"/>
      <name val="Calibri"/>
      <family val="2"/>
      <scheme val="minor"/>
    </font>
    <font>
      <sz val="10"/>
      <color rgb="FFFFFF00"/>
      <name val="Arial"/>
      <family val="2"/>
    </font>
    <font>
      <sz val="10"/>
      <color rgb="FF000000"/>
      <name val="Arial"/>
      <family val="2"/>
    </font>
    <font>
      <sz val="10"/>
      <color theme="1"/>
      <name val="Arial"/>
      <family val="2"/>
      <charset val="204"/>
    </font>
    <font>
      <sz val="10"/>
      <color rgb="FFFF0000"/>
      <name val="Arial"/>
      <family val="2"/>
      <charset val="204"/>
    </font>
  </fonts>
  <fills count="87">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4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FFC000"/>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43"/>
        <bgColor indexed="64"/>
      </patternFill>
    </fill>
    <fill>
      <patternFill patternType="solid">
        <fgColor indexed="41"/>
        <bgColor indexed="64"/>
      </patternFill>
    </fill>
    <fill>
      <patternFill patternType="solid">
        <fgColor theme="4" tint="0.79998168889431442"/>
        <bgColor indexed="64"/>
      </patternFill>
    </fill>
    <fill>
      <patternFill patternType="solid">
        <fgColor indexed="46"/>
        <bgColor indexed="64"/>
      </patternFill>
    </fill>
    <fill>
      <patternFill patternType="solid">
        <fgColor indexed="44"/>
        <bgColor indexed="64"/>
      </patternFill>
    </fill>
    <fill>
      <patternFill patternType="solid">
        <fgColor indexed="9"/>
      </patternFill>
    </fill>
    <fill>
      <patternFill patternType="solid">
        <fgColor indexed="56"/>
      </patternFill>
    </fill>
    <fill>
      <patternFill patternType="solid">
        <fgColor indexed="54"/>
      </patternFill>
    </fill>
    <fill>
      <patternFill patternType="solid">
        <fgColor indexed="10"/>
        <bgColor indexed="64"/>
      </patternFill>
    </fill>
    <fill>
      <patternFill patternType="solid">
        <fgColor indexed="21"/>
        <bgColor indexed="64"/>
      </patternFill>
    </fill>
    <fill>
      <patternFill patternType="solid">
        <fgColor indexed="9"/>
        <bgColor indexed="54"/>
      </patternFill>
    </fill>
    <fill>
      <patternFill patternType="solid">
        <fgColor indexed="26"/>
        <bgColor indexed="64"/>
      </patternFill>
    </fill>
    <fill>
      <patternFill patternType="solid">
        <fgColor indexed="40"/>
      </patternFill>
    </fill>
    <fill>
      <patternFill patternType="solid">
        <fgColor theme="0" tint="-0.24994659260841701"/>
        <bgColor indexed="64"/>
      </patternFill>
    </fill>
    <fill>
      <patternFill patternType="solid">
        <fgColor theme="0" tint="-0.14999847407452621"/>
        <bgColor indexed="64"/>
      </patternFill>
    </fill>
    <fill>
      <patternFill patternType="solid">
        <fgColor theme="3" tint="0.39997558519241921"/>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top style="double">
        <color indexed="64"/>
      </top>
      <bottom style="double">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top/>
      <bottom style="thin">
        <color indexed="50"/>
      </bottom>
      <diagonal/>
    </border>
    <border>
      <left/>
      <right/>
      <top style="thin">
        <color indexed="45"/>
      </top>
      <bottom style="thin">
        <color indexed="45"/>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bottom style="thick">
        <color indexed="44"/>
      </bottom>
      <diagonal/>
    </border>
    <border>
      <left/>
      <right/>
      <top style="thin">
        <color indexed="56"/>
      </top>
      <bottom style="double">
        <color indexed="56"/>
      </bottom>
      <diagonal/>
    </border>
    <border>
      <left/>
      <right/>
      <top style="double">
        <color indexed="64"/>
      </top>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s>
  <cellStyleXfs count="40423">
    <xf numFmtId="0" fontId="0" fillId="0" borderId="0"/>
    <xf numFmtId="179" fontId="11" fillId="0" borderId="0"/>
    <xf numFmtId="3" fontId="11" fillId="30" borderId="41" applyFont="0" applyFill="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1" fillId="0" borderId="0" applyNumberFormat="0" applyFont="0" applyFill="0" applyBorder="0" applyProtection="0">
      <alignment horizontal="left" vertical="center" indent="5"/>
    </xf>
    <xf numFmtId="49" fontId="35" fillId="0" borderId="2" applyNumberFormat="0" applyFont="0" applyFill="0" applyBorder="0" applyProtection="0">
      <alignment horizontal="left" vertical="center" indent="5"/>
    </xf>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4" fontId="31" fillId="21" borderId="3">
      <alignment horizontal="right" vertical="center"/>
    </xf>
    <xf numFmtId="4" fontId="31" fillId="21" borderId="3">
      <alignment horizontal="right" vertical="center"/>
    </xf>
    <xf numFmtId="0" fontId="61" fillId="31" borderId="0" applyNumberFormat="0" applyBorder="0" applyAlignment="0" applyProtection="0"/>
    <xf numFmtId="4" fontId="37" fillId="0" borderId="4" applyFill="0" applyBorder="0" applyProtection="0">
      <alignment horizontal="right" vertical="center"/>
    </xf>
    <xf numFmtId="3" fontId="62" fillId="32" borderId="41" applyNumberFormat="0" applyBorder="0" applyAlignment="0" applyProtection="0"/>
    <xf numFmtId="0" fontId="15" fillId="22" borderId="1" applyNumberFormat="0" applyAlignment="0" applyProtection="0"/>
    <xf numFmtId="0" fontId="29" fillId="30" borderId="41" applyNumberFormat="0" applyBorder="0" applyAlignment="0" applyProtection="0"/>
    <xf numFmtId="0" fontId="23" fillId="0" borderId="5" applyNumberFormat="0" applyFill="0" applyAlignment="0" applyProtection="0"/>
    <xf numFmtId="0" fontId="16" fillId="23" borderId="6" applyNumberFormat="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60" fillId="0" borderId="0" applyFont="0" applyFill="0" applyBorder="0" applyAlignment="0" applyProtection="0"/>
    <xf numFmtId="43" fontId="11" fillId="0" borderId="0" applyFont="0" applyFill="0" applyBorder="0" applyAlignment="0" applyProtection="0"/>
    <xf numFmtId="43" fontId="42" fillId="0" borderId="0" applyFont="0" applyFill="0" applyBorder="0" applyAlignment="0" applyProtection="0"/>
    <xf numFmtId="181" fontId="11" fillId="0" borderId="0" applyFont="0" applyFill="0" applyBorder="0" applyAlignment="0" applyProtection="0"/>
    <xf numFmtId="43" fontId="43" fillId="0" borderId="0" applyFont="0" applyFill="0" applyBorder="0" applyAlignment="0" applyProtection="0"/>
    <xf numFmtId="43" fontId="11" fillId="0" borderId="0" applyFont="0" applyFill="0" applyBorder="0" applyAlignment="0" applyProtection="0"/>
    <xf numFmtId="0" fontId="34" fillId="0" borderId="0"/>
    <xf numFmtId="0" fontId="35" fillId="0" borderId="7">
      <alignment horizontal="left" vertical="center" wrapText="1" indent="2"/>
    </xf>
    <xf numFmtId="168" fontId="3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168" fontId="33" fillId="0" borderId="0" applyFont="0" applyFill="0" applyBorder="0" applyAlignment="0" applyProtection="0"/>
    <xf numFmtId="168" fontId="32" fillId="0" borderId="0" applyFont="0" applyFill="0" applyBorder="0" applyAlignment="0" applyProtection="0"/>
    <xf numFmtId="0" fontId="11" fillId="0" borderId="0" applyFont="0" applyFill="0" applyBorder="0" applyAlignment="0" applyProtection="0"/>
    <xf numFmtId="168" fontId="41"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8" fontId="42" fillId="0" borderId="0" applyFont="0" applyFill="0" applyBorder="0" applyAlignment="0" applyProtection="0"/>
    <xf numFmtId="168"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0" fontId="34" fillId="0" borderId="0"/>
    <xf numFmtId="0" fontId="63" fillId="34" borderId="0" applyNumberFormat="0" applyAlignment="0" applyProtection="0"/>
    <xf numFmtId="0" fontId="47" fillId="0" borderId="0" applyNumberFormat="0" applyFill="0" applyBorder="0" applyAlignment="0" applyProtection="0"/>
    <xf numFmtId="179" fontId="40" fillId="0" borderId="0" applyNumberFormat="0" applyFill="0" applyBorder="0" applyAlignment="0" applyProtection="0">
      <alignment vertical="top"/>
      <protection locked="0"/>
    </xf>
    <xf numFmtId="176" fontId="64" fillId="35" borderId="0" applyNumberFormat="0" applyBorder="0" applyAlignment="0" applyProtection="0">
      <alignment horizontal="center" vertical="top" wrapText="1"/>
    </xf>
    <xf numFmtId="0" fontId="22" fillId="8" borderId="1" applyNumberFormat="0" applyAlignment="0" applyProtection="0"/>
    <xf numFmtId="4" fontId="35" fillId="0" borderId="0" applyBorder="0">
      <alignment horizontal="right" vertical="center"/>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0" fontId="24" fillId="24" borderId="0" applyNumberFormat="0" applyBorder="0" applyAlignment="0" applyProtection="0"/>
    <xf numFmtId="0" fontId="11" fillId="0" borderId="0"/>
    <xf numFmtId="0" fontId="11" fillId="0" borderId="0"/>
    <xf numFmtId="0" fontId="34" fillId="0" borderId="0"/>
    <xf numFmtId="179" fontId="11" fillId="0" borderId="0"/>
    <xf numFmtId="179" fontId="11" fillId="0" borderId="0"/>
    <xf numFmtId="179" fontId="11" fillId="0" borderId="0"/>
    <xf numFmtId="176" fontId="11" fillId="0" borderId="0"/>
    <xf numFmtId="0" fontId="60" fillId="0" borderId="0"/>
    <xf numFmtId="0" fontId="60" fillId="0" borderId="0"/>
    <xf numFmtId="0" fontId="60" fillId="0" borderId="0"/>
    <xf numFmtId="0" fontId="39" fillId="0" borderId="0"/>
    <xf numFmtId="0" fontId="65" fillId="0" borderId="0"/>
    <xf numFmtId="0" fontId="60" fillId="0" borderId="0"/>
    <xf numFmtId="0" fontId="66" fillId="0" borderId="0"/>
    <xf numFmtId="182" fontId="44" fillId="0" borderId="0" applyNumberFormat="0" applyProtection="0">
      <alignment horizontal="center" vertical="center"/>
    </xf>
    <xf numFmtId="0" fontId="60" fillId="0" borderId="0"/>
    <xf numFmtId="0" fontId="46" fillId="0" borderId="0"/>
    <xf numFmtId="0" fontId="66" fillId="0" borderId="0"/>
    <xf numFmtId="0" fontId="49" fillId="0" borderId="0"/>
    <xf numFmtId="0" fontId="32" fillId="0" borderId="0"/>
    <xf numFmtId="0" fontId="39" fillId="0" borderId="0"/>
    <xf numFmtId="176" fontId="29" fillId="30" borderId="0" applyNumberFormat="0" applyBorder="0" applyAlignment="0"/>
    <xf numFmtId="4" fontId="35" fillId="0" borderId="3" applyFill="0" applyBorder="0" applyProtection="0">
      <alignment horizontal="right" vertical="center"/>
    </xf>
    <xf numFmtId="0" fontId="37" fillId="0" borderId="0" applyNumberFormat="0" applyFill="0" applyBorder="0" applyProtection="0">
      <alignment horizontal="left" vertical="center"/>
    </xf>
    <xf numFmtId="0" fontId="35" fillId="0" borderId="3" applyNumberFormat="0" applyFill="0" applyAlignment="0" applyProtection="0"/>
    <xf numFmtId="0" fontId="11" fillId="25" borderId="0" applyNumberFormat="0" applyFont="0" applyBorder="0" applyAlignment="0" applyProtection="0"/>
    <xf numFmtId="0" fontId="48" fillId="26" borderId="0" applyNumberFormat="0" applyFont="0" applyBorder="0" applyAlignment="0" applyProtection="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2" fillId="0" borderId="0"/>
    <xf numFmtId="0" fontId="12"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9" fillId="0" borderId="0"/>
    <xf numFmtId="0" fontId="33" fillId="27" borderId="11" applyNumberFormat="0" applyFont="0" applyAlignment="0" applyProtection="0"/>
    <xf numFmtId="0" fontId="11" fillId="27" borderId="11" applyNumberFormat="0" applyFont="0" applyAlignment="0" applyProtection="0"/>
    <xf numFmtId="0" fontId="33" fillId="27" borderId="11" applyNumberFormat="0" applyFont="0" applyAlignment="0" applyProtection="0"/>
    <xf numFmtId="0" fontId="32" fillId="27" borderId="11" applyNumberFormat="0" applyFont="0" applyAlignment="0" applyProtection="0"/>
    <xf numFmtId="0" fontId="41" fillId="27" borderId="11" applyNumberFormat="0" applyFont="0" applyAlignment="0" applyProtection="0"/>
    <xf numFmtId="0" fontId="42" fillId="27" borderId="11" applyNumberFormat="0" applyFont="0" applyAlignment="0" applyProtection="0"/>
    <xf numFmtId="0" fontId="43" fillId="27" borderId="11" applyNumberFormat="0" applyFont="0" applyAlignment="0" applyProtection="0"/>
    <xf numFmtId="171" fontId="3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0" fontId="25" fillId="22" borderId="12" applyNumberFormat="0" applyAlignment="0" applyProtection="0"/>
    <xf numFmtId="172" fontId="35" fillId="28" borderId="3" applyNumberFormat="0" applyFont="0" applyBorder="0" applyAlignment="0" applyProtection="0">
      <alignment horizontal="right" vertical="center"/>
    </xf>
    <xf numFmtId="0" fontId="34" fillId="0" borderId="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11" fillId="0" borderId="0" applyFont="0" applyFill="0" applyBorder="0" applyAlignment="0" applyProtection="0"/>
    <xf numFmtId="9" fontId="60"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11" fillId="0" borderId="0" applyFont="0" applyFill="0" applyBorder="0" applyAlignment="0" applyProtection="0"/>
    <xf numFmtId="0" fontId="28"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19" fillId="0" borderId="8" applyNumberFormat="0" applyFill="0" applyAlignment="0" applyProtection="0"/>
    <xf numFmtId="0" fontId="20" fillId="0" borderId="9" applyNumberFormat="0" applyFill="0" applyAlignment="0" applyProtection="0"/>
    <xf numFmtId="0" fontId="21" fillId="0" borderId="10" applyNumberFormat="0" applyFill="0" applyAlignment="0" applyProtection="0"/>
    <xf numFmtId="0" fontId="21" fillId="0" borderId="0" applyNumberFormat="0" applyFill="0" applyBorder="0" applyAlignment="0" applyProtection="0"/>
    <xf numFmtId="0" fontId="27" fillId="0" borderId="13" applyNumberFormat="0" applyFill="0" applyAlignment="0" applyProtection="0"/>
    <xf numFmtId="0" fontId="67" fillId="33" borderId="41"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45" fillId="0" borderId="14">
      <alignment horizontal="center"/>
      <protection hidden="1"/>
    </xf>
    <xf numFmtId="0" fontId="58" fillId="33" borderId="41" applyFill="0" applyBorder="0" applyAlignment="0" applyProtection="0"/>
    <xf numFmtId="4" fontId="35" fillId="0" borderId="0"/>
    <xf numFmtId="0" fontId="63" fillId="34" borderId="0" applyNumberFormat="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79" fillId="0" borderId="0"/>
    <xf numFmtId="0" fontId="80" fillId="0" borderId="0">
      <alignment horizontal="right"/>
    </xf>
    <xf numFmtId="0" fontId="81" fillId="0" borderId="0"/>
    <xf numFmtId="0" fontId="82" fillId="0" borderId="0"/>
    <xf numFmtId="0" fontId="83" fillId="0" borderId="0"/>
    <xf numFmtId="0" fontId="84" fillId="0" borderId="45" applyNumberFormat="0" applyAlignment="0"/>
    <xf numFmtId="0" fontId="85" fillId="0" borderId="0" applyAlignment="0">
      <alignment horizontal="left"/>
    </xf>
    <xf numFmtId="0" fontId="85" fillId="0" borderId="0">
      <alignment horizontal="right"/>
    </xf>
    <xf numFmtId="183" fontId="85" fillId="0" borderId="0">
      <alignment horizontal="right"/>
    </xf>
    <xf numFmtId="166" fontId="86" fillId="0" borderId="0">
      <alignment horizontal="right"/>
    </xf>
    <xf numFmtId="0" fontId="87" fillId="0" borderId="0"/>
    <xf numFmtId="0" fontId="15" fillId="22" borderId="1" applyNumberFormat="0" applyAlignment="0" applyProtection="0"/>
    <xf numFmtId="0" fontId="15" fillId="22" borderId="1" applyNumberFormat="0" applyAlignment="0" applyProtection="0"/>
    <xf numFmtId="0" fontId="16" fillId="23" borderId="6" applyNumberFormat="0" applyAlignment="0" applyProtection="0"/>
    <xf numFmtId="164" fontId="11" fillId="0" borderId="0" applyFont="0" applyFill="0" applyBorder="0" applyAlignment="0" applyProtection="0"/>
    <xf numFmtId="164" fontId="88" fillId="0" borderId="0" applyFont="0" applyFill="0" applyBorder="0" applyAlignment="0" applyProtection="0"/>
    <xf numFmtId="43" fontId="12"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20" fillId="0" borderId="9" applyNumberFormat="0" applyFill="0" applyAlignment="0" applyProtection="0"/>
    <xf numFmtId="0" fontId="21" fillId="0" borderId="10" applyNumberFormat="0" applyFill="0" applyAlignment="0" applyProtection="0"/>
    <xf numFmtId="0" fontId="21" fillId="0" borderId="0" applyNumberFormat="0" applyFill="0" applyBorder="0" applyAlignment="0" applyProtection="0"/>
    <xf numFmtId="0" fontId="40" fillId="0" borderId="0" applyNumberFormat="0" applyFill="0" applyBorder="0" applyAlignment="0" applyProtection="0">
      <alignment vertical="top"/>
      <protection locked="0"/>
    </xf>
    <xf numFmtId="0" fontId="22" fillId="8" borderId="1" applyNumberFormat="0" applyAlignment="0" applyProtection="0"/>
    <xf numFmtId="164" fontId="8" fillId="0" borderId="0" applyFont="0" applyFill="0" applyBorder="0" applyAlignment="0" applyProtection="0"/>
    <xf numFmtId="164"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40"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alignment vertical="top"/>
      <protection locked="0"/>
    </xf>
    <xf numFmtId="0" fontId="23" fillId="0" borderId="5" applyNumberFormat="0" applyFill="0" applyAlignment="0" applyProtection="0"/>
    <xf numFmtId="0" fontId="24" fillId="24"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6"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9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73" fillId="0" borderId="0"/>
    <xf numFmtId="0" fontId="11" fillId="0" borderId="0"/>
    <xf numFmtId="0" fontId="8" fillId="0" borderId="0"/>
    <xf numFmtId="0" fontId="8" fillId="0" borderId="0"/>
    <xf numFmtId="0" fontId="8" fillId="0" borderId="0"/>
    <xf numFmtId="0" fontId="8" fillId="0" borderId="0"/>
    <xf numFmtId="0" fontId="8" fillId="0" borderId="0"/>
    <xf numFmtId="0" fontId="39" fillId="0" borderId="0" applyFill="0" applyBorder="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6" fontId="29" fillId="30" borderId="0" applyNumberFormat="0" applyBorder="0" applyAlignment="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27" borderId="11" applyNumberFormat="0" applyFont="0" applyAlignment="0" applyProtection="0"/>
    <xf numFmtId="0" fontId="11" fillId="27" borderId="11" applyNumberFormat="0" applyFont="0" applyAlignment="0" applyProtection="0"/>
    <xf numFmtId="0" fontId="25" fillId="22" borderId="12" applyNumberFormat="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183" fontId="8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92" fillId="0" borderId="0" applyNumberFormat="0" applyFill="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7" fillId="0" borderId="13" applyNumberFormat="0" applyFill="0" applyAlignment="0" applyProtection="0"/>
    <xf numFmtId="0" fontId="28" fillId="0" borderId="0" applyNumberFormat="0" applyFill="0" applyBorder="0" applyAlignment="0" applyProtection="0"/>
    <xf numFmtId="0" fontId="93" fillId="0" borderId="46" applyNumberFormat="0">
      <alignment vertical="center"/>
    </xf>
    <xf numFmtId="197" fontId="94" fillId="0" borderId="46">
      <alignment horizontal="right" vertical="center"/>
    </xf>
    <xf numFmtId="176" fontId="64" fillId="35" borderId="0" applyNumberFormat="0" applyBorder="0" applyAlignment="0" applyProtection="0">
      <alignment horizontal="center" vertical="top" wrapText="1"/>
    </xf>
    <xf numFmtId="0" fontId="107" fillId="0" borderId="51" applyNumberFormat="0" applyFill="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0" fontId="108" fillId="55" borderId="0" applyNumberFormat="0" applyBorder="0" applyAlignment="0" applyProtection="0"/>
    <xf numFmtId="0" fontId="109" fillId="31" borderId="0" applyNumberFormat="0" applyBorder="0" applyAlignment="0" applyProtection="0"/>
    <xf numFmtId="0" fontId="110" fillId="56" borderId="0" applyNumberFormat="0" applyBorder="0" applyAlignment="0" applyProtection="0"/>
    <xf numFmtId="0" fontId="113" fillId="33" borderId="41" applyNumberFormat="0" applyAlignment="0" applyProtection="0"/>
    <xf numFmtId="0" fontId="114" fillId="0" borderId="53" applyNumberFormat="0" applyFill="0" applyAlignment="0" applyProtection="0"/>
    <xf numFmtId="0" fontId="115" fillId="58" borderId="54" applyNumberFormat="0" applyAlignment="0" applyProtection="0"/>
    <xf numFmtId="0" fontId="116" fillId="0" borderId="0" applyNumberFormat="0" applyFill="0" applyBorder="0" applyAlignment="0" applyProtection="0"/>
    <xf numFmtId="0" fontId="117" fillId="0" borderId="0" applyNumberFormat="0" applyFill="0" applyBorder="0" applyAlignment="0" applyProtection="0"/>
    <xf numFmtId="0" fontId="118" fillId="0" borderId="55" applyNumberFormat="0" applyFill="0" applyAlignment="0" applyProtection="0"/>
    <xf numFmtId="0" fontId="119" fillId="59"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119" fillId="60" borderId="0" applyNumberFormat="0" applyBorder="0" applyAlignment="0" applyProtection="0"/>
    <xf numFmtId="0" fontId="119" fillId="61"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119" fillId="62" borderId="0" applyNumberFormat="0" applyBorder="0" applyAlignment="0" applyProtection="0"/>
    <xf numFmtId="0" fontId="119" fillId="63"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119" fillId="64" borderId="0" applyNumberFormat="0" applyBorder="0" applyAlignment="0" applyProtection="0"/>
    <xf numFmtId="0" fontId="119" fillId="65"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119" fillId="66" borderId="0" applyNumberFormat="0" applyBorder="0" applyAlignment="0" applyProtection="0"/>
    <xf numFmtId="0" fontId="119" fillId="67"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119" fillId="68" borderId="0" applyNumberFormat="0" applyBorder="0" applyAlignment="0" applyProtection="0"/>
    <xf numFmtId="0" fontId="119" fillId="69"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19" fillId="70"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20" fillId="0" borderId="0" applyNumberFormat="0" applyBorder="0" applyAlignment="0"/>
    <xf numFmtId="0" fontId="121" fillId="0" borderId="0" applyNumberFormat="0" applyFill="0" applyBorder="0" applyAlignment="0" applyProtection="0"/>
    <xf numFmtId="3" fontId="123" fillId="73" borderId="0" applyBorder="0" applyAlignment="0">
      <protection locked="0"/>
    </xf>
    <xf numFmtId="179" fontId="11" fillId="0" borderId="0" applyFont="0" applyFill="0" applyBorder="0" applyAlignment="0" applyProtection="0"/>
    <xf numFmtId="4" fontId="53" fillId="29" borderId="36" applyNumberFormat="0" applyFont="0" applyBorder="0" applyAlignment="0" applyProtection="0">
      <alignment horizontal="right"/>
    </xf>
    <xf numFmtId="0" fontId="11" fillId="0" borderId="0"/>
    <xf numFmtId="0" fontId="100" fillId="0" borderId="0"/>
    <xf numFmtId="179" fontId="11" fillId="0" borderId="0" applyFont="0" applyFill="0" applyBorder="0" applyAlignment="0" applyProtection="0"/>
    <xf numFmtId="0" fontId="111" fillId="57" borderId="41" applyNumberFormat="0" applyAlignment="0" applyProtection="0"/>
    <xf numFmtId="0" fontId="112" fillId="33" borderId="52" applyNumberFormat="0" applyAlignment="0" applyProtection="0"/>
    <xf numFmtId="164"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53" fillId="74" borderId="0" applyNumberFormat="0" applyFont="0" applyBorder="0" applyAlignment="0" applyProtection="0">
      <alignment horizontal="right"/>
    </xf>
    <xf numFmtId="0" fontId="122" fillId="22" borderId="1" applyNumberFormat="0" applyFill="0" applyBorder="0" applyAlignment="0" applyProtection="0"/>
    <xf numFmtId="0" fontId="73" fillId="0" borderId="0"/>
    <xf numFmtId="164" fontId="73" fillId="0" borderId="0" applyFont="0" applyFill="0" applyBorder="0" applyAlignment="0" applyProtection="0"/>
    <xf numFmtId="9" fontId="73" fillId="0" borderId="0" applyFont="0" applyFill="0" applyBorder="0" applyAlignment="0" applyProtection="0"/>
    <xf numFmtId="0" fontId="124" fillId="0" borderId="0" applyNumberFormat="0" applyFill="0" applyBorder="0" applyAlignment="0" applyProtection="0">
      <alignment vertical="top"/>
      <protection locked="0"/>
    </xf>
    <xf numFmtId="164" fontId="11" fillId="0" borderId="0" applyFont="0" applyFill="0" applyBorder="0" applyAlignment="0" applyProtection="0"/>
    <xf numFmtId="0" fontId="73" fillId="0" borderId="0"/>
    <xf numFmtId="0" fontId="125" fillId="55" borderId="0" applyNumberFormat="0" applyBorder="0" applyAlignment="0" applyProtection="0"/>
    <xf numFmtId="0" fontId="73" fillId="42" borderId="44" applyNumberFormat="0" applyFont="0" applyAlignment="0" applyProtection="0"/>
    <xf numFmtId="0" fontId="11" fillId="0" borderId="0"/>
    <xf numFmtId="164" fontId="11" fillId="0" borderId="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120" fillId="0" borderId="0" applyNumberFormat="0" applyBorder="0" applyAlignment="0"/>
    <xf numFmtId="0" fontId="11" fillId="0" borderId="0" applyNumberFormat="0" applyFont="0" applyFill="0" applyBorder="0" applyProtection="0">
      <alignment horizontal="left" vertical="center" indent="5"/>
    </xf>
    <xf numFmtId="43" fontId="7"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7" fillId="0" borderId="0"/>
    <xf numFmtId="0" fontId="7" fillId="0" borderId="0"/>
    <xf numFmtId="0" fontId="7" fillId="0" borderId="0"/>
    <xf numFmtId="0" fontId="7" fillId="0" borderId="0"/>
    <xf numFmtId="0" fontId="7" fillId="0" borderId="0"/>
    <xf numFmtId="0" fontId="11" fillId="25"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7" borderId="11"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42" borderId="44" applyNumberFormat="0" applyFont="0" applyAlignment="0" applyProtection="0"/>
    <xf numFmtId="0" fontId="7" fillId="0" borderId="0"/>
    <xf numFmtId="0" fontId="7" fillId="46" borderId="0" applyNumberFormat="0" applyBorder="0" applyAlignment="0" applyProtection="0"/>
    <xf numFmtId="0" fontId="7" fillId="51" borderId="0" applyNumberFormat="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36" fillId="0" borderId="0"/>
    <xf numFmtId="0" fontId="7" fillId="0" borderId="0"/>
    <xf numFmtId="0" fontId="11" fillId="0"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9" fontId="35" fillId="0" borderId="3" applyNumberFormat="0" applyFont="0" applyFill="0" applyBorder="0" applyProtection="0">
      <alignment horizontal="left" vertical="center" indent="2"/>
    </xf>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202" fontId="85" fillId="0" borderId="0" applyAlignment="0" applyProtection="0"/>
    <xf numFmtId="202" fontId="85" fillId="0" borderId="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3" fontId="154" fillId="0" borderId="0" applyFont="0" applyFill="0" applyBorder="0" applyAlignment="0" applyProtection="0"/>
    <xf numFmtId="203" fontId="11" fillId="0" borderId="0"/>
    <xf numFmtId="203" fontId="11" fillId="0" borderId="0"/>
    <xf numFmtId="203" fontId="11" fillId="0" borderId="0"/>
    <xf numFmtId="203" fontId="11" fillId="0" borderId="0"/>
    <xf numFmtId="203" fontId="11" fillId="0" borderId="0"/>
    <xf numFmtId="0" fontId="34" fillId="0" borderId="0"/>
    <xf numFmtId="204" fontId="154" fillId="0" borderId="0" applyFont="0" applyFill="0" applyBorder="0" applyAlignment="0" applyProtection="0"/>
    <xf numFmtId="0" fontId="154" fillId="0" borderId="0" applyFont="0" applyFill="0" applyBorder="0" applyAlignment="0" applyProtection="0"/>
    <xf numFmtId="0" fontId="34" fillId="0" borderId="0"/>
    <xf numFmtId="2" fontId="154" fillId="0" borderId="0" applyFont="0" applyFill="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200" fontId="11" fillId="0" borderId="0" applyFont="0" applyFill="0" applyBorder="0" applyAlignment="0" applyProtection="0"/>
    <xf numFmtId="18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43" fontId="1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200" fontId="11" fillId="0" borderId="0" applyFont="0" applyFill="0" applyBorder="0" applyAlignment="0" applyProtection="0"/>
    <xf numFmtId="0" fontId="12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158" fillId="0" borderId="0" applyNumberFormat="0" applyFill="0" applyBorder="0" applyAlignment="0" applyProtection="0">
      <alignment vertical="top"/>
    </xf>
    <xf numFmtId="0" fontId="124"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7" fillId="0" borderId="0"/>
    <xf numFmtId="0" fontId="11" fillId="0" borderId="0"/>
    <xf numFmtId="0" fontId="7" fillId="0" borderId="0"/>
    <xf numFmtId="0" fontId="120" fillId="0" borderId="0" applyNumberFormat="0" applyBorder="0" applyAlignment="0"/>
    <xf numFmtId="0" fontId="11" fillId="0" borderId="0"/>
    <xf numFmtId="0" fontId="7"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9" fillId="0" borderId="0">
      <alignment vertical="top"/>
    </xf>
    <xf numFmtId="0" fontId="7" fillId="0" borderId="0"/>
    <xf numFmtId="0" fontId="7" fillId="0" borderId="0"/>
    <xf numFmtId="0" fontId="7" fillId="0" borderId="0"/>
    <xf numFmtId="0" fontId="154" fillId="0" borderId="0"/>
    <xf numFmtId="0" fontId="154" fillId="0" borderId="0"/>
    <xf numFmtId="0" fontId="154" fillId="0" borderId="0"/>
    <xf numFmtId="0" fontId="11" fillId="0" borderId="0"/>
    <xf numFmtId="0" fontId="9" fillId="0" borderId="0">
      <alignment vertical="top"/>
    </xf>
    <xf numFmtId="0" fontId="11" fillId="0" borderId="0"/>
    <xf numFmtId="0" fontId="7" fillId="0" borderId="0"/>
    <xf numFmtId="0" fontId="11" fillId="0" borderId="0"/>
    <xf numFmtId="0" fontId="9" fillId="0" borderId="0">
      <alignment vertical="top"/>
    </xf>
    <xf numFmtId="0" fontId="9" fillId="0" borderId="0">
      <alignment vertical="top"/>
    </xf>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50" fillId="0" borderId="0"/>
    <xf numFmtId="0" fontId="11" fillId="0" borderId="0"/>
    <xf numFmtId="0" fontId="11" fillId="0" borderId="0"/>
    <xf numFmtId="0" fontId="7" fillId="0" borderId="0"/>
    <xf numFmtId="0" fontId="11" fillId="0" borderId="0"/>
    <xf numFmtId="0" fontId="7" fillId="0" borderId="0"/>
    <xf numFmtId="0" fontId="11" fillId="0" borderId="0"/>
    <xf numFmtId="0" fontId="11" fillId="0" borderId="0"/>
    <xf numFmtId="0" fontId="7" fillId="0" borderId="0"/>
    <xf numFmtId="0" fontId="9" fillId="0" borderId="0">
      <alignment vertical="top"/>
    </xf>
    <xf numFmtId="0" fontId="7" fillId="0" borderId="0"/>
    <xf numFmtId="0" fontId="9" fillId="0" borderId="0">
      <alignment vertical="top"/>
    </xf>
    <xf numFmtId="0" fontId="11" fillId="0" borderId="0"/>
    <xf numFmtId="0" fontId="7" fillId="0" borderId="0"/>
    <xf numFmtId="0" fontId="11"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9" fillId="0" borderId="0">
      <alignment vertical="top"/>
    </xf>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11" fillId="0" borderId="0"/>
    <xf numFmtId="0" fontId="11" fillId="0" borderId="0"/>
    <xf numFmtId="0" fontId="36" fillId="0" borderId="0"/>
    <xf numFmtId="0" fontId="7" fillId="0" borderId="0"/>
    <xf numFmtId="0" fontId="7" fillId="0" borderId="0"/>
    <xf numFmtId="0" fontId="9" fillId="0" borderId="0">
      <alignment vertical="top"/>
    </xf>
    <xf numFmtId="0" fontId="7" fillId="0" borderId="0"/>
    <xf numFmtId="49" fontId="37" fillId="0" borderId="3" applyNumberFormat="0" applyFill="0" applyBorder="0" applyProtection="0">
      <alignment horizontal="left" vertical="center"/>
    </xf>
    <xf numFmtId="0" fontId="12" fillId="42" borderId="44" applyNumberFormat="0" applyFont="0" applyAlignment="0" applyProtection="0"/>
    <xf numFmtId="0" fontId="12" fillId="42" borderId="44" applyNumberFormat="0" applyFon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34" fillId="0" borderId="0"/>
    <xf numFmtId="9" fontId="127"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10" fontId="15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4" fontId="132" fillId="71" borderId="60" applyNumberFormat="0" applyProtection="0">
      <alignment vertical="center"/>
    </xf>
    <xf numFmtId="4" fontId="133" fillId="71" borderId="60" applyNumberFormat="0" applyProtection="0">
      <alignment vertical="center"/>
    </xf>
    <xf numFmtId="4" fontId="134" fillId="24" borderId="60" applyNumberFormat="0" applyProtection="0">
      <alignment horizontal="left" vertical="center" indent="1"/>
    </xf>
    <xf numFmtId="0" fontId="11" fillId="0" borderId="0"/>
    <xf numFmtId="4" fontId="135" fillId="76" borderId="60" applyNumberFormat="0" applyProtection="0">
      <alignment horizontal="left" vertical="center" indent="1"/>
    </xf>
    <xf numFmtId="4" fontId="136" fillId="79" borderId="60" applyNumberFormat="0" applyProtection="0">
      <alignment vertical="center"/>
    </xf>
    <xf numFmtId="0" fontId="11" fillId="0" borderId="0"/>
    <xf numFmtId="0" fontId="11" fillId="0" borderId="0"/>
    <xf numFmtId="0" fontId="11" fillId="0" borderId="0"/>
    <xf numFmtId="4" fontId="126" fillId="21" borderId="60" applyNumberFormat="0" applyProtection="0">
      <alignment vertical="center"/>
    </xf>
    <xf numFmtId="0" fontId="11" fillId="0" borderId="0"/>
    <xf numFmtId="0" fontId="11" fillId="0" borderId="0"/>
    <xf numFmtId="0" fontId="11" fillId="0" borderId="0"/>
    <xf numFmtId="4" fontId="136" fillId="80" borderId="60" applyNumberFormat="0" applyProtection="0">
      <alignment vertical="center"/>
    </xf>
    <xf numFmtId="0" fontId="11" fillId="0" borderId="0"/>
    <xf numFmtId="0" fontId="11" fillId="0" borderId="0"/>
    <xf numFmtId="0" fontId="11" fillId="0" borderId="0"/>
    <xf numFmtId="4" fontId="137" fillId="79" borderId="60" applyNumberFormat="0" applyProtection="0">
      <alignment vertical="center"/>
    </xf>
    <xf numFmtId="4" fontId="138" fillId="81" borderId="60" applyNumberFormat="0" applyProtection="0">
      <alignment horizontal="left" vertical="center" indent="1"/>
    </xf>
    <xf numFmtId="4" fontId="138" fillId="76" borderId="60" applyNumberFormat="0" applyProtection="0">
      <alignment horizontal="left" vertical="center" indent="1"/>
    </xf>
    <xf numFmtId="4" fontId="138" fillId="76" borderId="60" applyNumberFormat="0" applyProtection="0">
      <alignment horizontal="left" vertical="center" indent="1"/>
    </xf>
    <xf numFmtId="4" fontId="139" fillId="75" borderId="60" applyNumberFormat="0" applyProtection="0">
      <alignment vertical="center"/>
    </xf>
    <xf numFmtId="4" fontId="130" fillId="2" borderId="60" applyNumberFormat="0" applyProtection="0">
      <alignment horizontal="left" vertical="center" indent="1"/>
    </xf>
    <xf numFmtId="4" fontId="140" fillId="76" borderId="0" applyNumberFormat="0" applyProtection="0">
      <alignment horizontal="left" vertical="center" indent="1"/>
    </xf>
    <xf numFmtId="4" fontId="141" fillId="76" borderId="0" applyNumberFormat="0" applyProtection="0">
      <alignment horizontal="left" vertical="center" inden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 fontId="142" fillId="2" borderId="60" applyNumberFormat="0" applyProtection="0">
      <alignment vertical="center"/>
    </xf>
    <xf numFmtId="4" fontId="143" fillId="2" borderId="60" applyNumberFormat="0" applyProtection="0">
      <alignment vertical="center"/>
    </xf>
    <xf numFmtId="4" fontId="144" fillId="72" borderId="60" applyNumberFormat="0" applyProtection="0">
      <alignment horizontal="left" vertical="center" indent="1"/>
    </xf>
    <xf numFmtId="0" fontId="11" fillId="0" borderId="0"/>
    <xf numFmtId="4" fontId="145" fillId="2" borderId="60" applyNumberFormat="0" applyProtection="0">
      <alignment horizontal="right" vertical="center"/>
    </xf>
    <xf numFmtId="4" fontId="146" fillId="2" borderId="60" applyNumberFormat="0" applyProtection="0">
      <alignment vertical="center"/>
    </xf>
    <xf numFmtId="4" fontId="145" fillId="27" borderId="60" applyNumberFormat="0" applyProtection="0">
      <alignment horizontal="left" vertical="center"/>
    </xf>
    <xf numFmtId="0" fontId="11" fillId="0" borderId="0"/>
    <xf numFmtId="4" fontId="147" fillId="2" borderId="60" applyNumberFormat="0" applyProtection="0">
      <alignment vertical="center"/>
    </xf>
    <xf numFmtId="4" fontId="148" fillId="2" borderId="60" applyNumberFormat="0" applyProtection="0">
      <alignment vertical="center"/>
    </xf>
    <xf numFmtId="4" fontId="144" fillId="82" borderId="60" applyNumberFormat="0" applyProtection="0">
      <alignment horizontal="left" vertical="center" indent="1"/>
    </xf>
    <xf numFmtId="4" fontId="149" fillId="83" borderId="0" applyNumberFormat="0" applyProtection="0">
      <alignment horizontal="left" indent="1"/>
    </xf>
    <xf numFmtId="4" fontId="131" fillId="2" borderId="60" applyNumberFormat="0" applyProtection="0">
      <alignment vertical="center"/>
    </xf>
    <xf numFmtId="0" fontId="129"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18" fillId="0" borderId="61" applyNumberFormat="0" applyFill="0" applyAlignment="0" applyProtection="0"/>
    <xf numFmtId="0" fontId="118" fillId="0" borderId="61" applyNumberFormat="0" applyFill="0" applyAlignment="0" applyProtection="0"/>
    <xf numFmtId="0" fontId="154" fillId="0" borderId="62" applyNumberFormat="0" applyFont="0" applyFill="0" applyAlignment="0" applyProtection="0"/>
    <xf numFmtId="0" fontId="118" fillId="0" borderId="61" applyNumberFormat="0" applyFill="0" applyAlignment="0" applyProtection="0"/>
    <xf numFmtId="0" fontId="118" fillId="0" borderId="61" applyNumberFormat="0" applyFill="0" applyAlignment="0" applyProtection="0"/>
    <xf numFmtId="0" fontId="118" fillId="0" borderId="61" applyNumberFormat="0" applyFill="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0" fontId="127" fillId="0" borderId="0"/>
    <xf numFmtId="0" fontId="121" fillId="0" borderId="0" applyNumberFormat="0" applyFill="0" applyBorder="0" applyAlignment="0" applyProtection="0"/>
    <xf numFmtId="0" fontId="107" fillId="0" borderId="51" applyNumberFormat="0" applyFill="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0" fontId="108" fillId="55" borderId="0" applyNumberFormat="0" applyBorder="0" applyAlignment="0" applyProtection="0"/>
    <xf numFmtId="0" fontId="109" fillId="31" borderId="0" applyNumberFormat="0" applyBorder="0" applyAlignment="0" applyProtection="0"/>
    <xf numFmtId="0" fontId="110" fillId="56" borderId="0" applyNumberFormat="0" applyBorder="0" applyAlignment="0" applyProtection="0"/>
    <xf numFmtId="0" fontId="111" fillId="57" borderId="41" applyNumberFormat="0" applyAlignment="0" applyProtection="0"/>
    <xf numFmtId="0" fontId="112" fillId="33" borderId="52" applyNumberFormat="0" applyAlignment="0" applyProtection="0"/>
    <xf numFmtId="0" fontId="113" fillId="33" borderId="41" applyNumberFormat="0" applyAlignment="0" applyProtection="0"/>
    <xf numFmtId="0" fontId="114" fillId="0" borderId="53" applyNumberFormat="0" applyFill="0" applyAlignment="0" applyProtection="0"/>
    <xf numFmtId="0" fontId="118" fillId="0" borderId="55" applyNumberFormat="0" applyFill="0" applyAlignment="0" applyProtection="0"/>
    <xf numFmtId="0" fontId="119" fillId="59"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119" fillId="60" borderId="0" applyNumberFormat="0" applyBorder="0" applyAlignment="0" applyProtection="0"/>
    <xf numFmtId="0" fontId="119" fillId="61"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119" fillId="62" borderId="0" applyNumberFormat="0" applyBorder="0" applyAlignment="0" applyProtection="0"/>
    <xf numFmtId="0" fontId="119" fillId="63"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119" fillId="64" borderId="0" applyNumberFormat="0" applyBorder="0" applyAlignment="0" applyProtection="0"/>
    <xf numFmtId="0" fontId="119" fillId="65"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119" fillId="66"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119" fillId="68" borderId="0" applyNumberFormat="0" applyBorder="0" applyAlignment="0" applyProtection="0"/>
    <xf numFmtId="0" fontId="119" fillId="69"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19" fillId="7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3" fontId="15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119" fillId="64" borderId="0" applyNumberFormat="0" applyBorder="0" applyAlignment="0" applyProtection="0"/>
    <xf numFmtId="0" fontId="119" fillId="66" borderId="0" applyNumberFormat="0" applyBorder="0" applyAlignment="0" applyProtection="0"/>
    <xf numFmtId="0" fontId="119" fillId="70"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0" fontId="9" fillId="0" borderId="0">
      <alignment vertical="top"/>
    </xf>
    <xf numFmtId="0" fontId="7" fillId="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1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7"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7" fillId="0" borderId="42" applyNumberFormat="0" applyFill="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8" fillId="0" borderId="43" applyNumberFormat="0" applyFill="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27" borderId="0" applyNumberFormat="0" applyBorder="0" applyAlignment="0" applyProtection="0"/>
    <xf numFmtId="0" fontId="7" fillId="10" borderId="0" applyNumberFormat="0" applyBorder="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2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9" fontId="7" fillId="0" borderId="0" applyFont="0" applyFill="0" applyBorder="0" applyAlignment="0" applyProtection="0"/>
    <xf numFmtId="0" fontId="110" fillId="56" borderId="0" applyNumberFormat="0" applyBorder="0" applyAlignment="0" applyProtection="0"/>
    <xf numFmtId="0" fontId="7" fillId="2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154" fillId="0" borderId="0"/>
    <xf numFmtId="3" fontId="154" fillId="0" borderId="0" applyFont="0" applyFill="0" applyBorder="0" applyAlignment="0" applyProtection="0"/>
    <xf numFmtId="204" fontId="154" fillId="0" borderId="0" applyFont="0" applyFill="0" applyBorder="0" applyAlignment="0" applyProtection="0"/>
    <xf numFmtId="0" fontId="154" fillId="0" borderId="0" applyFont="0" applyFill="0" applyBorder="0" applyAlignment="0" applyProtection="0"/>
    <xf numFmtId="2" fontId="154" fillId="0" borderId="0" applyFon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10" fontId="154" fillId="0" borderId="0" applyFont="0" applyFill="0" applyBorder="0" applyAlignment="0" applyProtection="0"/>
    <xf numFmtId="0" fontId="154" fillId="0" borderId="62" applyNumberFormat="0" applyFont="0" applyFill="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154" fillId="0" borderId="0"/>
    <xf numFmtId="0" fontId="155" fillId="0" borderId="0" applyNumberFormat="0" applyFill="0" applyBorder="0" applyAlignment="0" applyProtection="0"/>
    <xf numFmtId="0" fontId="156" fillId="0" borderId="0" applyNumberFormat="0" applyFill="0" applyBorder="0" applyAlignment="0" applyProtection="0"/>
    <xf numFmtId="0" fontId="7" fillId="27" borderId="0" applyNumberFormat="0" applyBorder="0" applyAlignment="0" applyProtection="0"/>
    <xf numFmtId="0" fontId="7" fillId="4" borderId="0" applyNumberFormat="0" applyBorder="0" applyAlignment="0" applyProtection="0"/>
    <xf numFmtId="0" fontId="119" fillId="66"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07" fillId="0" borderId="51" applyNumberFormat="0" applyFill="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119" fillId="59" borderId="0" applyNumberFormat="0" applyBorder="0" applyAlignment="0" applyProtection="0"/>
    <xf numFmtId="0" fontId="7" fillId="27" borderId="0" applyNumberFormat="0" applyBorder="0" applyAlignment="0" applyProtection="0"/>
    <xf numFmtId="0" fontId="119" fillId="65" borderId="0" applyNumberFormat="0" applyBorder="0" applyAlignment="0" applyProtection="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14" fillId="0" borderId="53" applyNumberFormat="0" applyFill="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2" fillId="33" borderId="52"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5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119" fillId="6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7" borderId="0" applyNumberFormat="0" applyBorder="0" applyAlignment="0" applyProtection="0"/>
    <xf numFmtId="0" fontId="119" fillId="69" borderId="0" applyNumberFormat="0" applyBorder="0" applyAlignment="0" applyProtection="0"/>
    <xf numFmtId="0" fontId="7" fillId="45" borderId="0" applyNumberFormat="0" applyBorder="0" applyAlignment="0" applyProtection="0"/>
    <xf numFmtId="0" fontId="109" fillId="31"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8" fillId="0" borderId="0" applyNumberFormat="0" applyFill="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9" fillId="6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21" fillId="0" borderId="0" applyNumberFormat="0" applyFill="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4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0" borderId="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118" fillId="0" borderId="55" applyNumberFormat="0" applyFill="0" applyAlignment="0" applyProtection="0"/>
    <xf numFmtId="0" fontId="7" fillId="10" borderId="0" applyNumberFormat="0" applyBorder="0" applyAlignment="0" applyProtection="0"/>
    <xf numFmtId="0" fontId="119" fillId="64" borderId="0" applyNumberFormat="0" applyBorder="0" applyAlignment="0" applyProtection="0"/>
    <xf numFmtId="0" fontId="11" fillId="0" borderId="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13" fillId="33" borderId="41"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119" fillId="7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1" fillId="57" borderId="41"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119" fillId="6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9" fontId="7" fillId="0" borderId="0" applyFont="0" applyFill="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 borderId="0" applyNumberFormat="0" applyBorder="0" applyAlignment="0" applyProtection="0"/>
    <xf numFmtId="0" fontId="119" fillId="68" borderId="0" applyNumberFormat="0" applyBorder="0" applyAlignment="0" applyProtection="0"/>
    <xf numFmtId="0" fontId="119" fillId="61" borderId="0" applyNumberFormat="0" applyBorder="0" applyAlignment="0" applyProtection="0"/>
    <xf numFmtId="0" fontId="108" fillId="55"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203" fontId="11" fillId="0" borderId="0"/>
    <xf numFmtId="203" fontId="11" fillId="0" borderId="0"/>
    <xf numFmtId="203" fontId="11" fillId="0" borderId="0"/>
    <xf numFmtId="203" fontId="11" fillId="0" borderId="0"/>
    <xf numFmtId="203" fontId="11" fillId="0" borderId="0"/>
    <xf numFmtId="179" fontId="11" fillId="0" borderId="0" applyFont="0" applyFill="0" applyBorder="0" applyAlignment="0" applyProtection="0"/>
    <xf numFmtId="200" fontId="11" fillId="0" borderId="0" applyFont="0" applyFill="0" applyBorder="0" applyAlignment="0" applyProtection="0"/>
    <xf numFmtId="18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200"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179"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1" fillId="42" borderId="44" applyNumberFormat="0" applyFont="0" applyAlignment="0" applyProtection="0"/>
    <xf numFmtId="0" fontId="7" fillId="0" borderId="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8"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8"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0" fontId="11" fillId="0" borderId="0"/>
    <xf numFmtId="0" fontId="7" fillId="0" borderId="0"/>
    <xf numFmtId="0" fontId="7" fillId="0" borderId="0"/>
    <xf numFmtId="0" fontId="7" fillId="0" borderId="0"/>
    <xf numFmtId="0" fontId="32" fillId="0" borderId="0"/>
    <xf numFmtId="0" fontId="32" fillId="27" borderId="11" applyNumberFormat="0" applyFont="0" applyAlignment="0" applyProtection="0"/>
    <xf numFmtId="0" fontId="32" fillId="27" borderId="11" applyNumberFormat="0" applyFont="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7" fillId="0" borderId="0"/>
    <xf numFmtId="49" fontId="35" fillId="0" borderId="2" applyNumberFormat="0" applyFont="0" applyFill="0" applyBorder="0" applyProtection="0">
      <alignment horizontal="left" vertical="center" indent="5"/>
    </xf>
    <xf numFmtId="0" fontId="7" fillId="0" borderId="0"/>
    <xf numFmtId="0" fontId="7" fillId="0" borderId="0"/>
    <xf numFmtId="0" fontId="7" fillId="0" borderId="0"/>
    <xf numFmtId="0" fontId="25" fillId="22" borderId="66" applyNumberFormat="0" applyAlignment="0" applyProtection="0"/>
    <xf numFmtId="0" fontId="32"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11" fillId="27" borderId="65"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06" fillId="0" borderId="0"/>
    <xf numFmtId="49" fontId="35" fillId="0" borderId="2" applyNumberFormat="0" applyFont="0" applyFill="0" applyBorder="0" applyProtection="0">
      <alignment horizontal="left" vertical="center" indent="5"/>
    </xf>
    <xf numFmtId="0" fontId="15" fillId="22" borderId="64" applyNumberFormat="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181" fontId="11" fillId="0" borderId="0" applyFont="0" applyFill="0" applyBorder="0" applyAlignment="0" applyProtection="0"/>
    <xf numFmtId="0" fontId="35" fillId="0" borderId="63">
      <alignment horizontal="left" vertical="center" wrapText="1" indent="2"/>
    </xf>
    <xf numFmtId="0" fontId="22" fillId="8" borderId="64" applyNumberFormat="0" applyAlignment="0" applyProtection="0"/>
    <xf numFmtId="0" fontId="22" fillId="8" borderId="64" applyNumberFormat="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7" fillId="0" borderId="0"/>
    <xf numFmtId="0" fontId="7" fillId="0" borderId="0"/>
    <xf numFmtId="0" fontId="39" fillId="0" borderId="0"/>
    <xf numFmtId="4" fontId="35" fillId="0" borderId="3" applyFill="0" applyBorder="0" applyProtection="0">
      <alignment horizontal="right" vertical="center"/>
    </xf>
    <xf numFmtId="0" fontId="35" fillId="0" borderId="3" applyNumberFormat="0" applyFill="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25" fillId="22" borderId="66" applyNumberFormat="0" applyAlignment="0" applyProtection="0"/>
    <xf numFmtId="0" fontId="25" fillId="22" borderId="66" applyNumberFormat="0" applyAlignment="0" applyProtection="0"/>
    <xf numFmtId="172" fontId="35" fillId="28" borderId="3" applyNumberFormat="0" applyFont="0" applyBorder="0" applyAlignment="0" applyProtection="0">
      <alignment horizontal="right" vertical="center"/>
    </xf>
    <xf numFmtId="9" fontId="7" fillId="0" borderId="0" applyFont="0" applyFill="0" applyBorder="0" applyAlignment="0" applyProtection="0"/>
    <xf numFmtId="9" fontId="39" fillId="0" borderId="0" applyFont="0" applyFill="0" applyBorder="0" applyAlignment="0" applyProtection="0"/>
    <xf numFmtId="0" fontId="27" fillId="0" borderId="67" applyNumberFormat="0" applyFill="0" applyAlignment="0" applyProtection="0"/>
    <xf numFmtId="179" fontId="11" fillId="0" borderId="0" applyFont="0" applyFill="0" applyBorder="0" applyAlignment="0" applyProtection="0"/>
    <xf numFmtId="179"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2" fillId="22" borderId="64" applyNumberForma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11" fillId="27" borderId="65" applyNumberFormat="0" applyFont="0" applyAlignment="0" applyProtection="0"/>
    <xf numFmtId="0" fontId="11" fillId="27" borderId="65" applyNumberFormat="0" applyFont="0" applyAlignment="0" applyProtection="0"/>
    <xf numFmtId="9" fontId="7" fillId="0" borderId="0" applyFont="0" applyFill="0" applyBorder="0" applyAlignment="0" applyProtection="0"/>
    <xf numFmtId="0" fontId="11" fillId="42" borderId="44" applyNumberFormat="0" applyFont="0" applyAlignment="0" applyProtection="0"/>
    <xf numFmtId="0" fontId="7" fillId="0" borderId="0"/>
    <xf numFmtId="0" fontId="7" fillId="46" borderId="0" applyNumberFormat="0" applyBorder="0" applyAlignment="0" applyProtection="0"/>
    <xf numFmtId="0" fontId="7" fillId="51" borderId="0" applyNumberFormat="0" applyBorder="0" applyAlignment="0" applyProtection="0"/>
    <xf numFmtId="43" fontId="11"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9" fontId="35" fillId="0" borderId="3" applyNumberFormat="0" applyFont="0" applyFill="0" applyBorder="0" applyProtection="0">
      <alignment horizontal="left" vertical="center" indent="2"/>
    </xf>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9" fontId="37" fillId="0" borderId="3" applyNumberFormat="0" applyFill="0" applyBorder="0" applyProtection="0">
      <alignment horizontal="left" vertical="center"/>
    </xf>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0" fontId="7" fillId="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1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7"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27" borderId="0" applyNumberFormat="0" applyBorder="0" applyAlignment="0" applyProtection="0"/>
    <xf numFmtId="0" fontId="7" fillId="10" borderId="0" applyNumberFormat="0" applyBorder="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2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9" fontId="7" fillId="0" borderId="0" applyFont="0" applyFill="0" applyBorder="0" applyAlignment="0" applyProtection="0"/>
    <xf numFmtId="0" fontId="7" fillId="2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5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7" borderId="0" applyNumberFormat="0" applyBorder="0" applyAlignment="0" applyProtection="0"/>
    <xf numFmtId="0" fontId="7" fillId="45"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4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0" borderId="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10" borderId="0" applyNumberFormat="0" applyBorder="0" applyAlignment="0" applyProtection="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9" fontId="7" fillId="0" borderId="0" applyFont="0" applyFill="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43" fontId="11" fillId="0" borderId="0" applyFont="0" applyFill="0" applyBorder="0" applyAlignment="0" applyProtection="0"/>
    <xf numFmtId="17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27" fillId="0" borderId="67" applyNumberFormat="0" applyFill="0" applyAlignment="0" applyProtection="0"/>
    <xf numFmtId="0" fontId="7" fillId="0" borderId="0"/>
    <xf numFmtId="0" fontId="7" fillId="0" borderId="0"/>
    <xf numFmtId="0" fontId="7" fillId="0" borderId="0"/>
    <xf numFmtId="0" fontId="32" fillId="27" borderId="65" applyNumberFormat="0" applyFont="0" applyAlignment="0" applyProtection="0"/>
    <xf numFmtId="0" fontId="32" fillId="27" borderId="65" applyNumberFormat="0" applyFont="0" applyAlignment="0" applyProtection="0"/>
    <xf numFmtId="9"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6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 fontId="35" fillId="0" borderId="3" applyFill="0" applyBorder="0" applyProtection="0">
      <alignment horizontal="right" vertical="center"/>
    </xf>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7" fillId="0" borderId="0" applyFont="0" applyFill="0" applyBorder="0" applyAlignment="0" applyProtection="0"/>
    <xf numFmtId="176" fontId="64" fillId="35" borderId="0" applyNumberFormat="0" applyBorder="0" applyAlignment="0" applyProtection="0">
      <alignment horizontal="center" vertical="top" wrapText="1"/>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34" fillId="0" borderId="0"/>
    <xf numFmtId="0" fontId="39" fillId="0" borderId="0" applyFill="0" applyBorder="0"/>
    <xf numFmtId="0" fontId="34" fillId="0" borderId="0"/>
    <xf numFmtId="0" fontId="7" fillId="0" borderId="0"/>
    <xf numFmtId="0" fontId="7" fillId="0" borderId="0"/>
    <xf numFmtId="0" fontId="11" fillId="0" borderId="0"/>
    <xf numFmtId="0" fontId="7" fillId="0" borderId="0"/>
    <xf numFmtId="0" fontId="11" fillId="0" borderId="0"/>
    <xf numFmtId="0" fontId="32" fillId="0" borderId="0"/>
    <xf numFmtId="0" fontId="7" fillId="0" borderId="0"/>
    <xf numFmtId="176" fontId="29" fillId="30" borderId="0" applyNumberFormat="0" applyBorder="0" applyAlignment="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0" fontId="25" fillId="22" borderId="66" applyNumberFormat="0" applyAlignment="0" applyProtection="0"/>
    <xf numFmtId="0" fontId="25" fillId="22" borderId="66" applyNumberFormat="0" applyAlignment="0" applyProtection="0"/>
    <xf numFmtId="0" fontId="63" fillId="34" borderId="0" applyNumberFormat="0" applyAlignment="0" applyProtection="0"/>
    <xf numFmtId="0" fontId="162" fillId="38" borderId="0" applyNumberFormat="0" applyAlignment="0" applyProtection="0"/>
    <xf numFmtId="0" fontId="163" fillId="84" borderId="0" applyNumberFormat="0" applyAlignment="0" applyProtection="0"/>
    <xf numFmtId="176" fontId="161" fillId="2" borderId="0" applyNumberFormat="0" applyFill="0" applyBorder="0" applyAlignment="0">
      <alignment horizont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5" fillId="0" borderId="7">
      <alignment horizontal="left" vertical="center" wrapText="1" indent="2"/>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7" fillId="0" borderId="0" applyFont="0" applyFill="0" applyBorder="0" applyAlignment="0" applyProtection="0"/>
    <xf numFmtId="0" fontId="27" fillId="0" borderId="67" applyNumberFormat="0" applyFill="0" applyAlignment="0" applyProtection="0"/>
    <xf numFmtId="0" fontId="7" fillId="0" borderId="0"/>
    <xf numFmtId="164" fontId="7" fillId="0" borderId="0" applyFont="0" applyFill="0" applyBorder="0" applyAlignment="0" applyProtection="0"/>
    <xf numFmtId="0" fontId="61" fillId="31" borderId="0" applyNumberFormat="0" applyBorder="0" applyAlignment="0" applyProtection="0"/>
    <xf numFmtId="0" fontId="113" fillId="33" borderId="41" applyNumberFormat="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6" fillId="0" borderId="0"/>
    <xf numFmtId="0" fontId="66" fillId="0" borderId="0"/>
    <xf numFmtId="0" fontId="66" fillId="0" borderId="0"/>
    <xf numFmtId="179" fontId="11" fillId="0" borderId="0"/>
    <xf numFmtId="3" fontId="11" fillId="30" borderId="41" applyFont="0" applyFill="0" applyBorder="0" applyAlignment="0" applyProtection="0"/>
    <xf numFmtId="0" fontId="11" fillId="0" borderId="0" applyNumberFormat="0" applyFont="0" applyFill="0" applyBorder="0" applyProtection="0">
      <alignment horizontal="left" vertical="center" indent="5"/>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4"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7" fillId="0" borderId="0"/>
    <xf numFmtId="0" fontId="7" fillId="0" borderId="0"/>
    <xf numFmtId="0" fontId="11" fillId="0" borderId="0"/>
    <xf numFmtId="0" fontId="7" fillId="0" borderId="0"/>
    <xf numFmtId="0" fontId="11" fillId="0" borderId="0"/>
    <xf numFmtId="0" fontId="7" fillId="0" borderId="0"/>
    <xf numFmtId="0" fontId="11" fillId="25" borderId="0" applyNumberFormat="0" applyFont="0" applyBorder="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88"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66" fillId="0" borderId="0"/>
    <xf numFmtId="0" fontId="61" fillId="31" borderId="0" applyNumberFormat="0" applyBorder="0" applyAlignment="0" applyProtection="0"/>
    <xf numFmtId="0" fontId="7" fillId="0" borderId="0"/>
    <xf numFmtId="0" fontId="7" fillId="0" borderId="0"/>
    <xf numFmtId="0" fontId="7" fillId="0" borderId="0"/>
    <xf numFmtId="0" fontId="7" fillId="0" borderId="0"/>
    <xf numFmtId="0" fontId="66" fillId="0" borderId="0"/>
    <xf numFmtId="0" fontId="66" fillId="0" borderId="0"/>
    <xf numFmtId="0" fontId="7" fillId="0" borderId="0"/>
    <xf numFmtId="0" fontId="7" fillId="0" borderId="0"/>
    <xf numFmtId="0" fontId="7" fillId="0" borderId="0"/>
    <xf numFmtId="0" fontId="7" fillId="0" borderId="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15" fillId="22" borderId="64" applyNumberFormat="0" applyAlignment="0" applyProtection="0"/>
    <xf numFmtId="0" fontId="15" fillId="22" borderId="64" applyNumberFormat="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2" fillId="8" borderId="64" applyNumberFormat="0" applyAlignment="0" applyProtection="0"/>
    <xf numFmtId="164"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7" borderId="65" applyNumberFormat="0" applyFont="0" applyAlignment="0" applyProtection="0"/>
    <xf numFmtId="0" fontId="11" fillId="27" borderId="65" applyNumberFormat="0" applyFont="0" applyAlignment="0" applyProtection="0"/>
    <xf numFmtId="0" fontId="25" fillId="22" borderId="66"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7" fillId="0" borderId="67" applyNumberFormat="0" applyFill="0" applyAlignment="0" applyProtection="0"/>
    <xf numFmtId="0" fontId="27" fillId="0" borderId="67" applyNumberFormat="0" applyFill="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6" borderId="0" applyNumberFormat="0" applyBorder="0" applyAlignment="0" applyProtection="0"/>
    <xf numFmtId="0" fontId="6" fillId="51" borderId="0" applyNumberFormat="0" applyBorder="0" applyAlignment="0" applyProtection="0"/>
    <xf numFmtId="43" fontId="11"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8" fillId="0" borderId="68" applyNumberFormat="0" applyFill="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0" fontId="6" fillId="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1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7"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27" borderId="0" applyNumberFormat="0" applyBorder="0" applyAlignment="0" applyProtection="0"/>
    <xf numFmtId="0" fontId="6" fillId="10" borderId="0" applyNumberFormat="0" applyBorder="0" applyAlignment="0" applyProtection="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2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9" fontId="6" fillId="0" borderId="0" applyFont="0" applyFill="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10"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0"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5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7" borderId="0" applyNumberFormat="0" applyBorder="0" applyAlignment="0" applyProtection="0"/>
    <xf numFmtId="0" fontId="6" fillId="45"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2"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4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0" borderId="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10"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9" fontId="6" fillId="0" borderId="0" applyFont="0" applyFill="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32" fillId="27" borderId="65" applyNumberFormat="0" applyFont="0" applyAlignment="0" applyProtection="0"/>
    <xf numFmtId="0" fontId="32" fillId="27" borderId="65" applyNumberFormat="0" applyFont="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6" borderId="0" applyNumberFormat="0" applyBorder="0" applyAlignment="0" applyProtection="0"/>
    <xf numFmtId="0" fontId="6" fillId="51" borderId="0" applyNumberFormat="0" applyBorder="0" applyAlignment="0" applyProtection="0"/>
    <xf numFmtId="43" fontId="11"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0" fontId="6" fillId="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1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7"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27" borderId="0" applyNumberFormat="0" applyBorder="0" applyAlignment="0" applyProtection="0"/>
    <xf numFmtId="0" fontId="6" fillId="10" borderId="0" applyNumberFormat="0" applyBorder="0" applyAlignment="0" applyProtection="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2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9" fontId="6" fillId="0" borderId="0" applyFont="0" applyFill="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10"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0"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5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7" borderId="0" applyNumberFormat="0" applyBorder="0" applyAlignment="0" applyProtection="0"/>
    <xf numFmtId="0" fontId="6" fillId="45"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2"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4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0" borderId="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10"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9" fontId="6" fillId="0" borderId="0" applyFont="0" applyFill="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0" borderId="0"/>
    <xf numFmtId="0" fontId="3" fillId="42" borderId="44"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2" fillId="0" borderId="0" applyFont="0" applyFill="0" applyBorder="0" applyAlignment="0" applyProtection="0"/>
    <xf numFmtId="0" fontId="124" fillId="0" borderId="0" applyNumberFormat="0" applyFill="0" applyBorder="0" applyAlignment="0" applyProtection="0">
      <alignment vertical="top"/>
      <protection locked="0"/>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1030">
    <xf numFmtId="0" fontId="0" fillId="0" borderId="0" xfId="0"/>
    <xf numFmtId="0" fontId="0" fillId="0" borderId="0" xfId="0" applyAlignment="1">
      <alignment horizontal="left"/>
    </xf>
    <xf numFmtId="2" fontId="10" fillId="0" borderId="0" xfId="0" applyNumberFormat="1" applyFont="1" applyAlignment="1">
      <alignment horizontal="left"/>
    </xf>
    <xf numFmtId="0" fontId="0" fillId="0" borderId="0" xfId="0" applyFill="1"/>
    <xf numFmtId="0" fontId="30" fillId="29" borderId="15" xfId="0" applyFont="1" applyFill="1" applyBorder="1" applyAlignment="1">
      <alignment horizontal="left" vertical="top" wrapText="1"/>
    </xf>
    <xf numFmtId="0" fontId="0" fillId="0" borderId="16" xfId="0" applyBorder="1"/>
    <xf numFmtId="0" fontId="29" fillId="36" borderId="17" xfId="0" applyFont="1" applyFill="1" applyBorder="1" applyAlignment="1">
      <alignment horizontal="left" vertical="center" wrapText="1"/>
    </xf>
    <xf numFmtId="0" fontId="29" fillId="36" borderId="16" xfId="0" applyFont="1" applyFill="1" applyBorder="1" applyAlignment="1">
      <alignment horizontal="left" vertical="center" wrapText="1"/>
    </xf>
    <xf numFmtId="0" fontId="68" fillId="36" borderId="17" xfId="0" applyFont="1" applyFill="1" applyBorder="1" applyAlignment="1">
      <alignment horizontal="center" vertical="center" wrapText="1"/>
    </xf>
    <xf numFmtId="0" fontId="11" fillId="0" borderId="0" xfId="0" applyFont="1"/>
    <xf numFmtId="166" fontId="0" fillId="0" borderId="0" xfId="0" applyNumberFormat="1"/>
    <xf numFmtId="0" fontId="11" fillId="2" borderId="0" xfId="850" applyFill="1"/>
    <xf numFmtId="0" fontId="38" fillId="2" borderId="22" xfId="0" applyFont="1" applyFill="1" applyBorder="1"/>
    <xf numFmtId="0" fontId="38" fillId="2" borderId="23" xfId="0" applyFont="1" applyFill="1" applyBorder="1"/>
    <xf numFmtId="174" fontId="0" fillId="0" borderId="0" xfId="0" applyNumberFormat="1"/>
    <xf numFmtId="0" fontId="0" fillId="0" borderId="0" xfId="0" applyBorder="1"/>
    <xf numFmtId="180" fontId="29" fillId="36" borderId="17" xfId="0" applyNumberFormat="1" applyFont="1" applyFill="1" applyBorder="1" applyAlignment="1">
      <alignment horizontal="left" vertical="center" wrapText="1"/>
    </xf>
    <xf numFmtId="180" fontId="10" fillId="0" borderId="0" xfId="0" applyNumberFormat="1" applyFont="1"/>
    <xf numFmtId="180" fontId="0" fillId="0" borderId="0" xfId="0" applyNumberFormat="1"/>
    <xf numFmtId="180" fontId="30" fillId="29" borderId="15" xfId="0" quotePrefix="1" applyNumberFormat="1" applyFont="1" applyFill="1" applyBorder="1" applyAlignment="1">
      <alignment horizontal="left" vertical="top" wrapText="1"/>
    </xf>
    <xf numFmtId="180" fontId="0" fillId="0" borderId="0" xfId="0" applyNumberFormat="1" applyFill="1" applyBorder="1"/>
    <xf numFmtId="180" fontId="11" fillId="0" borderId="0" xfId="0" applyNumberFormat="1" applyFont="1"/>
    <xf numFmtId="180" fontId="11" fillId="0" borderId="0" xfId="0" applyNumberFormat="1" applyFont="1" applyFill="1" applyBorder="1"/>
    <xf numFmtId="180" fontId="0" fillId="0" borderId="0" xfId="0" applyNumberFormat="1" applyFont="1" applyFill="1" applyBorder="1"/>
    <xf numFmtId="0" fontId="69" fillId="0" borderId="0" xfId="0" applyFont="1" applyAlignment="1">
      <alignment wrapText="1"/>
    </xf>
    <xf numFmtId="176" fontId="29" fillId="26" borderId="0" xfId="870" applyFill="1"/>
    <xf numFmtId="185" fontId="39" fillId="26" borderId="0" xfId="870" applyNumberFormat="1" applyFon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77" fontId="71" fillId="2" borderId="36" xfId="870" applyNumberFormat="1" applyFont="1" applyFill="1" applyBorder="1" applyProtection="1">
      <protection locked="0"/>
    </xf>
    <xf numFmtId="186" fontId="71" fillId="2" borderId="0" xfId="870" applyNumberFormat="1" applyFont="1" applyFill="1" applyBorder="1" applyProtection="1">
      <protection locked="0"/>
    </xf>
    <xf numFmtId="186" fontId="72" fillId="2" borderId="0" xfId="870" applyNumberFormat="1" applyFont="1" applyFill="1" applyBorder="1" applyProtection="1">
      <protection locked="0"/>
    </xf>
    <xf numFmtId="186" fontId="72" fillId="30" borderId="0" xfId="870" applyNumberFormat="1" applyFont="1" applyFill="1" applyBorder="1" applyProtection="1">
      <protection locked="0"/>
    </xf>
    <xf numFmtId="177" fontId="72" fillId="2" borderId="36"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5" fillId="2" borderId="0" xfId="870" applyFont="1" applyFill="1" applyBorder="1" applyAlignment="1">
      <alignment horizontal="left"/>
    </xf>
    <xf numFmtId="164" fontId="29" fillId="26" borderId="0" xfId="870" applyNumberFormat="1" applyFill="1"/>
    <xf numFmtId="176" fontId="52" fillId="30" borderId="21" xfId="870" applyFont="1" applyFill="1" applyBorder="1"/>
    <xf numFmtId="2" fontId="50" fillId="38" borderId="36" xfId="870" applyNumberFormat="1" applyFont="1" applyFill="1" applyBorder="1" applyProtection="1">
      <protection locked="0"/>
    </xf>
    <xf numFmtId="2" fontId="50" fillId="38" borderId="0" xfId="870" applyNumberFormat="1" applyFont="1" applyFill="1" applyBorder="1" applyProtection="1">
      <protection locked="0"/>
    </xf>
    <xf numFmtId="2" fontId="50" fillId="30" borderId="0" xfId="870" applyNumberFormat="1" applyFont="1" applyFill="1" applyBorder="1" applyProtection="1">
      <protection locked="0"/>
    </xf>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50" fillId="30" borderId="0" xfId="870" applyNumberFormat="1" applyFont="1" applyFill="1" applyBorder="1" applyProtection="1">
      <protection locked="0"/>
    </xf>
    <xf numFmtId="167" fontId="11" fillId="2" borderId="36" xfId="870" applyNumberFormat="1" applyFont="1" applyFill="1" applyBorder="1" applyProtection="1">
      <protection locked="0"/>
    </xf>
    <xf numFmtId="167" fontId="11"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5" fontId="29" fillId="30" borderId="0" xfId="870" applyNumberFormat="1" applyFont="1" applyFill="1" applyBorder="1"/>
    <xf numFmtId="187" fontId="62" fillId="2"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5" fontId="29" fillId="2" borderId="36" xfId="870" applyNumberFormat="1"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190" fontId="29" fillId="26" borderId="0" xfId="870" applyNumberFormat="1" applyFill="1"/>
    <xf numFmtId="180" fontId="0" fillId="0" borderId="0" xfId="0" applyNumberFormat="1" applyFill="1"/>
    <xf numFmtId="178" fontId="71" fillId="30" borderId="36" xfId="870" applyNumberFormat="1" applyFont="1" applyFill="1" applyBorder="1"/>
    <xf numFmtId="175" fontId="29" fillId="2" borderId="0" xfId="870" applyNumberFormat="1" applyFont="1" applyFill="1" applyBorder="1"/>
    <xf numFmtId="176" fontId="11" fillId="2" borderId="0" xfId="870" applyFont="1" applyFill="1" applyBorder="1"/>
    <xf numFmtId="175" fontId="29" fillId="30" borderId="0" xfId="29" applyNumberFormat="1" applyBorder="1"/>
    <xf numFmtId="176" fontId="55" fillId="2" borderId="29" xfId="870" applyFont="1" applyFill="1" applyBorder="1"/>
    <xf numFmtId="176" fontId="55" fillId="2" borderId="0" xfId="870" applyFont="1" applyFill="1" applyBorder="1"/>
    <xf numFmtId="176" fontId="11" fillId="2" borderId="18" xfId="870" applyFont="1" applyFill="1" applyBorder="1"/>
    <xf numFmtId="176" fontId="53" fillId="2" borderId="36" xfId="870" applyFont="1" applyFill="1" applyBorder="1"/>
    <xf numFmtId="187" fontId="53" fillId="2" borderId="36" xfId="870" applyNumberFormat="1" applyFont="1" applyFill="1" applyBorder="1" applyProtection="1">
      <protection locked="0"/>
    </xf>
    <xf numFmtId="176" fontId="29" fillId="2" borderId="18" xfId="870" quotePrefix="1" applyFill="1" applyBorder="1"/>
    <xf numFmtId="3" fontId="62" fillId="32" borderId="3" xfId="27" applyBorder="1"/>
    <xf numFmtId="176" fontId="29" fillId="30" borderId="21" xfId="870" applyFont="1" applyFill="1" applyBorder="1"/>
    <xf numFmtId="176" fontId="63" fillId="37" borderId="0" xfId="1766" applyNumberFormat="1" applyFill="1"/>
    <xf numFmtId="1" fontId="63" fillId="37" borderId="0" xfId="1766" applyNumberFormat="1" applyFill="1"/>
    <xf numFmtId="2" fontId="63" fillId="37" borderId="0" xfId="1766" applyNumberFormat="1" applyFill="1"/>
    <xf numFmtId="176" fontId="29" fillId="26" borderId="0" xfId="2572" applyFill="1"/>
    <xf numFmtId="165" fontId="29" fillId="26" borderId="0" xfId="2572" applyNumberFormat="1" applyFill="1"/>
    <xf numFmtId="189" fontId="29" fillId="26" borderId="0" xfId="2572" applyNumberFormat="1" applyFill="1"/>
    <xf numFmtId="184" fontId="29" fillId="26" borderId="0" xfId="2572" applyNumberFormat="1" applyFill="1"/>
    <xf numFmtId="176" fontId="29" fillId="26" borderId="0" xfId="2572" applyFont="1" applyFill="1"/>
    <xf numFmtId="176" fontId="11" fillId="2" borderId="20" xfId="2572" applyFont="1" applyFill="1" applyBorder="1"/>
    <xf numFmtId="176" fontId="29" fillId="30" borderId="29" xfId="2572" applyFont="1" applyFill="1" applyBorder="1"/>
    <xf numFmtId="176" fontId="29" fillId="30" borderId="29" xfId="2572" applyFill="1" applyBorder="1"/>
    <xf numFmtId="176" fontId="29" fillId="2" borderId="19" xfId="2572" applyFill="1" applyBorder="1"/>
    <xf numFmtId="176" fontId="29" fillId="2" borderId="18" xfId="2572" applyFill="1" applyBorder="1"/>
    <xf numFmtId="176" fontId="11" fillId="2" borderId="0" xfId="2572" applyFont="1" applyFill="1" applyBorder="1" applyAlignment="1">
      <alignment horizontal="left"/>
    </xf>
    <xf numFmtId="175" fontId="53" fillId="2" borderId="0" xfId="2572" applyNumberFormat="1" applyFont="1" applyFill="1" applyBorder="1"/>
    <xf numFmtId="176" fontId="29" fillId="30" borderId="0" xfId="2572" applyFill="1" applyBorder="1"/>
    <xf numFmtId="176" fontId="29" fillId="2" borderId="21" xfId="2572" applyFill="1" applyBorder="1"/>
    <xf numFmtId="176" fontId="29" fillId="30" borderId="0" xfId="2572" applyFont="1" applyFill="1" applyBorder="1"/>
    <xf numFmtId="187" fontId="50" fillId="2" borderId="0" xfId="2572" applyNumberFormat="1" applyFont="1" applyFill="1" applyBorder="1" applyAlignment="1">
      <alignment horizontal="left" indent="1"/>
    </xf>
    <xf numFmtId="187" fontId="50" fillId="30" borderId="0" xfId="2572" applyNumberFormat="1" applyFont="1" applyFill="1" applyBorder="1" applyAlignment="1">
      <alignment horizontal="left" indent="1"/>
    </xf>
    <xf numFmtId="187" fontId="50" fillId="30" borderId="0" xfId="2572" applyNumberFormat="1" applyFont="1" applyFill="1" applyBorder="1"/>
    <xf numFmtId="176" fontId="29" fillId="30" borderId="28" xfId="2572" applyFill="1" applyBorder="1"/>
    <xf numFmtId="176" fontId="29" fillId="30" borderId="27" xfId="2572" applyFont="1" applyFill="1" applyBorder="1"/>
    <xf numFmtId="176" fontId="29" fillId="30" borderId="27" xfId="2572" applyFill="1" applyBorder="1"/>
    <xf numFmtId="178" fontId="11" fillId="2" borderId="27" xfId="2572" applyNumberFormat="1" applyFont="1" applyFill="1" applyBorder="1" applyAlignment="1" applyProtection="1">
      <alignment horizontal="left" indent="1"/>
      <protection locked="0"/>
    </xf>
    <xf numFmtId="189" fontId="11" fillId="2" borderId="27" xfId="2572" applyNumberFormat="1" applyFont="1" applyFill="1" applyBorder="1" applyAlignment="1" applyProtection="1">
      <alignment horizontal="left" indent="1"/>
      <protection locked="0"/>
    </xf>
    <xf numFmtId="176" fontId="29" fillId="30" borderId="26" xfId="2572" applyFill="1" applyBorder="1"/>
    <xf numFmtId="176" fontId="57" fillId="26" borderId="0" xfId="2572" applyFont="1" applyFill="1"/>
    <xf numFmtId="176" fontId="29" fillId="2" borderId="20" xfId="2572" applyFill="1" applyBorder="1"/>
    <xf numFmtId="176" fontId="29" fillId="30" borderId="37" xfId="2572" applyFill="1" applyBorder="1"/>
    <xf numFmtId="178" fontId="71" fillId="30" borderId="0" xfId="2572" applyNumberFormat="1" applyFont="1" applyFill="1" applyBorder="1"/>
    <xf numFmtId="183" fontId="71" fillId="30" borderId="0" xfId="1751" applyNumberFormat="1" applyFont="1" applyFill="1" applyBorder="1"/>
    <xf numFmtId="176" fontId="29" fillId="30" borderId="36" xfId="2572" applyFill="1" applyBorder="1"/>
    <xf numFmtId="176" fontId="29" fillId="30" borderId="35" xfId="2572" applyFill="1" applyBorder="1"/>
    <xf numFmtId="178" fontId="71" fillId="30" borderId="36" xfId="2572" applyNumberFormat="1" applyFont="1" applyFill="1" applyBorder="1"/>
    <xf numFmtId="2" fontId="29" fillId="30" borderId="0" xfId="2572" applyNumberFormat="1" applyFill="1" applyBorder="1"/>
    <xf numFmtId="176" fontId="53" fillId="30" borderId="0" xfId="2572" applyFont="1" applyFill="1" applyBorder="1"/>
    <xf numFmtId="176" fontId="11" fillId="2" borderId="0" xfId="2572" applyFont="1" applyFill="1" applyBorder="1"/>
    <xf numFmtId="175" fontId="29" fillId="30" borderId="0" xfId="2572" applyNumberFormat="1" applyFont="1" applyFill="1" applyBorder="1"/>
    <xf numFmtId="43" fontId="64" fillId="2" borderId="0" xfId="2572" applyNumberFormat="1" applyFont="1" applyFill="1" applyBorder="1"/>
    <xf numFmtId="43" fontId="62" fillId="2" borderId="0" xfId="2572" applyNumberFormat="1" applyFont="1" applyFill="1" applyBorder="1"/>
    <xf numFmtId="188" fontId="64" fillId="2" borderId="0" xfId="2572" applyNumberFormat="1" applyFont="1" applyFill="1" applyBorder="1"/>
    <xf numFmtId="187" fontId="64" fillId="30" borderId="0" xfId="2572" applyNumberFormat="1" applyFont="1" applyFill="1" applyBorder="1"/>
    <xf numFmtId="187" fontId="62" fillId="30" borderId="0" xfId="2572" applyNumberFormat="1" applyFont="1" applyFill="1" applyBorder="1"/>
    <xf numFmtId="43" fontId="64" fillId="30" borderId="0" xfId="2572" applyNumberFormat="1" applyFont="1" applyFill="1" applyBorder="1"/>
    <xf numFmtId="190" fontId="29" fillId="30" borderId="0" xfId="29" applyNumberFormat="1" applyBorder="1"/>
    <xf numFmtId="190" fontId="95" fillId="32" borderId="0" xfId="27" applyNumberFormat="1" applyFont="1" applyBorder="1"/>
    <xf numFmtId="176" fontId="29" fillId="30" borderId="34" xfId="2572" applyFill="1" applyBorder="1"/>
    <xf numFmtId="176" fontId="29" fillId="30" borderId="16" xfId="2572" applyFont="1" applyFill="1" applyBorder="1"/>
    <xf numFmtId="176" fontId="52" fillId="30" borderId="16" xfId="2572" applyFont="1" applyFill="1" applyBorder="1"/>
    <xf numFmtId="176" fontId="52" fillId="30" borderId="25" xfId="2572" applyFont="1" applyFill="1" applyBorder="1"/>
    <xf numFmtId="176" fontId="52" fillId="30" borderId="33" xfId="2572" applyFont="1" applyFill="1" applyBorder="1"/>
    <xf numFmtId="176" fontId="29" fillId="30" borderId="32" xfId="2572" applyFill="1" applyBorder="1"/>
    <xf numFmtId="176" fontId="29" fillId="30" borderId="30" xfId="2572" applyFill="1" applyBorder="1"/>
    <xf numFmtId="176" fontId="11" fillId="2" borderId="29" xfId="2572" applyFont="1" applyFill="1" applyBorder="1"/>
    <xf numFmtId="176" fontId="11" fillId="30" borderId="29" xfId="2572" applyFont="1" applyFill="1" applyBorder="1"/>
    <xf numFmtId="176" fontId="53" fillId="2" borderId="29" xfId="2572" applyFont="1" applyFill="1" applyBorder="1"/>
    <xf numFmtId="176" fontId="54" fillId="30" borderId="37" xfId="2572" applyFont="1" applyFill="1" applyBorder="1"/>
    <xf numFmtId="176" fontId="56" fillId="2" borderId="19" xfId="2572" applyFont="1" applyFill="1" applyBorder="1"/>
    <xf numFmtId="167" fontId="11" fillId="30" borderId="0" xfId="2572" applyNumberFormat="1" applyFont="1" applyFill="1" applyBorder="1" applyProtection="1">
      <protection locked="0"/>
    </xf>
    <xf numFmtId="167" fontId="29" fillId="2" borderId="0" xfId="2572" applyNumberFormat="1" applyFill="1" applyBorder="1" applyProtection="1">
      <protection locked="0"/>
    </xf>
    <xf numFmtId="176" fontId="52" fillId="30" borderId="35" xfId="2572" applyFont="1" applyFill="1" applyBorder="1"/>
    <xf numFmtId="176" fontId="11" fillId="2" borderId="18" xfId="2572" applyFont="1" applyFill="1" applyBorder="1"/>
    <xf numFmtId="2" fontId="50" fillId="30" borderId="0" xfId="2572" applyNumberFormat="1" applyFont="1" applyFill="1" applyBorder="1" applyProtection="1">
      <protection locked="0"/>
    </xf>
    <xf numFmtId="166" fontId="50" fillId="38" borderId="0" xfId="2572" applyNumberFormat="1" applyFont="1" applyFill="1" applyBorder="1" applyProtection="1">
      <protection locked="0"/>
    </xf>
    <xf numFmtId="176" fontId="56" fillId="30" borderId="0" xfId="2572" applyFont="1" applyFill="1" applyBorder="1"/>
    <xf numFmtId="176" fontId="52" fillId="30" borderId="21" xfId="2572" applyFont="1" applyFill="1" applyBorder="1"/>
    <xf numFmtId="167" fontId="50" fillId="2" borderId="0" xfId="2572" applyNumberFormat="1" applyFont="1" applyFill="1" applyBorder="1" applyProtection="1">
      <protection locked="0"/>
    </xf>
    <xf numFmtId="176" fontId="53" fillId="30" borderId="0" xfId="2572" applyFont="1" applyFill="1" applyBorder="1" applyProtection="1">
      <protection locked="0"/>
    </xf>
    <xf numFmtId="166" fontId="50" fillId="30" borderId="0" xfId="2572" applyNumberFormat="1" applyFont="1" applyFill="1" applyBorder="1"/>
    <xf numFmtId="187" fontId="53" fillId="30" borderId="0" xfId="2572" applyNumberFormat="1" applyFont="1" applyFill="1" applyBorder="1" applyProtection="1">
      <protection locked="0"/>
    </xf>
    <xf numFmtId="176" fontId="38" fillId="30" borderId="21" xfId="2572" applyFont="1" applyFill="1" applyBorder="1"/>
    <xf numFmtId="176" fontId="29" fillId="30" borderId="21" xfId="2572" applyFill="1" applyBorder="1" applyAlignment="1">
      <alignment horizontal="left" indent="1"/>
    </xf>
    <xf numFmtId="1" fontId="71" fillId="30" borderId="0" xfId="2572" applyNumberFormat="1" applyFont="1" applyFill="1" applyBorder="1" applyProtection="1">
      <protection locked="0"/>
    </xf>
    <xf numFmtId="2" fontId="50" fillId="2" borderId="0" xfId="2572" applyNumberFormat="1" applyFont="1" applyFill="1" applyBorder="1" applyProtection="1">
      <protection locked="0"/>
    </xf>
    <xf numFmtId="187" fontId="53" fillId="2" borderId="0" xfId="2572" applyNumberFormat="1" applyFont="1" applyFill="1" applyBorder="1" applyProtection="1">
      <protection locked="0"/>
    </xf>
    <xf numFmtId="176" fontId="11" fillId="30" borderId="21" xfId="2572" applyFont="1" applyFill="1" applyBorder="1"/>
    <xf numFmtId="176" fontId="53" fillId="30" borderId="36" xfId="2572" applyFont="1" applyFill="1" applyBorder="1"/>
    <xf numFmtId="176" fontId="11" fillId="30" borderId="0" xfId="2572" applyFont="1" applyFill="1" applyBorder="1"/>
    <xf numFmtId="3" fontId="29" fillId="30" borderId="0" xfId="2572" applyNumberFormat="1" applyFont="1" applyFill="1" applyBorder="1"/>
    <xf numFmtId="176" fontId="54" fillId="30" borderId="35" xfId="2572" applyFont="1" applyFill="1" applyBorder="1"/>
    <xf numFmtId="176" fontId="50" fillId="30" borderId="0" xfId="2572" applyFont="1" applyFill="1" applyBorder="1" applyProtection="1">
      <protection locked="0"/>
    </xf>
    <xf numFmtId="176" fontId="50" fillId="2" borderId="0" xfId="2572" applyFont="1" applyFill="1" applyBorder="1" applyProtection="1">
      <protection locked="0"/>
    </xf>
    <xf numFmtId="176" fontId="53" fillId="30" borderId="36" xfId="2572" applyFont="1" applyFill="1" applyBorder="1" applyProtection="1">
      <protection locked="0"/>
    </xf>
    <xf numFmtId="176" fontId="29" fillId="2" borderId="18" xfId="2572" quotePrefix="1" applyFill="1" applyBorder="1"/>
    <xf numFmtId="186" fontId="72" fillId="30" borderId="0" xfId="2572" applyNumberFormat="1" applyFont="1" applyFill="1" applyBorder="1" applyProtection="1">
      <protection locked="0"/>
    </xf>
    <xf numFmtId="188" fontId="29" fillId="2" borderId="0" xfId="2572" applyNumberFormat="1" applyFill="1" applyBorder="1" applyProtection="1">
      <protection locked="0"/>
    </xf>
    <xf numFmtId="43" fontId="29" fillId="2" borderId="36" xfId="2572" applyNumberFormat="1" applyFill="1" applyBorder="1" applyProtection="1">
      <protection locked="0"/>
    </xf>
    <xf numFmtId="176" fontId="50" fillId="2" borderId="21" xfId="2572" applyFont="1" applyFill="1" applyBorder="1"/>
    <xf numFmtId="188" fontId="64" fillId="2" borderId="0" xfId="2572" applyNumberFormat="1" applyFont="1" applyFill="1" applyBorder="1" applyProtection="1">
      <protection locked="0"/>
    </xf>
    <xf numFmtId="188" fontId="62" fillId="2" borderId="0" xfId="2572" applyNumberFormat="1" applyFont="1" applyFill="1" applyBorder="1" applyProtection="1">
      <protection locked="0"/>
    </xf>
    <xf numFmtId="43" fontId="62" fillId="2" borderId="36" xfId="2572" applyNumberFormat="1" applyFont="1" applyFill="1" applyBorder="1" applyProtection="1">
      <protection locked="0"/>
    </xf>
    <xf numFmtId="178" fontId="11" fillId="30" borderId="0" xfId="2572" applyNumberFormat="1" applyFont="1" applyFill="1" applyBorder="1" applyProtection="1">
      <protection locked="0"/>
    </xf>
    <xf numFmtId="178" fontId="29" fillId="30" borderId="0" xfId="2572" applyNumberFormat="1" applyFill="1" applyBorder="1" applyProtection="1">
      <protection locked="0"/>
    </xf>
    <xf numFmtId="178" fontId="29" fillId="30" borderId="36" xfId="2572" applyNumberFormat="1" applyFill="1" applyBorder="1" applyProtection="1">
      <protection locked="0"/>
    </xf>
    <xf numFmtId="189" fontId="53" fillId="30" borderId="0" xfId="2572" applyNumberFormat="1" applyFont="1" applyFill="1" applyBorder="1" applyProtection="1">
      <protection locked="0"/>
    </xf>
    <xf numFmtId="176" fontId="52" fillId="30" borderId="0" xfId="2572" applyFont="1" applyFill="1" applyBorder="1"/>
    <xf numFmtId="176" fontId="29" fillId="30" borderId="16" xfId="2572" applyFill="1" applyBorder="1"/>
    <xf numFmtId="9" fontId="29" fillId="26" borderId="0" xfId="2572" applyNumberFormat="1" applyFill="1"/>
    <xf numFmtId="176" fontId="38" fillId="26" borderId="0" xfId="2572" applyFont="1" applyFill="1"/>
    <xf numFmtId="176" fontId="51" fillId="30" borderId="21" xfId="2572" applyFont="1" applyFill="1" applyBorder="1"/>
    <xf numFmtId="176" fontId="29" fillId="30" borderId="21" xfId="2572" applyFont="1" applyFill="1" applyBorder="1"/>
    <xf numFmtId="176" fontId="51" fillId="30" borderId="26" xfId="2572" applyFont="1" applyFill="1" applyBorder="1"/>
    <xf numFmtId="185" fontId="30" fillId="26" borderId="0" xfId="2572" applyNumberFormat="1" applyFont="1" applyFill="1"/>
    <xf numFmtId="175" fontId="64" fillId="35" borderId="0" xfId="3103" applyNumberFormat="1" applyBorder="1" applyAlignment="1"/>
    <xf numFmtId="187" fontId="50" fillId="38" borderId="0" xfId="2572" applyNumberFormat="1" applyFont="1" applyFill="1" applyBorder="1" applyAlignment="1">
      <alignment horizontal="left" indent="1"/>
    </xf>
    <xf numFmtId="187" fontId="50" fillId="38" borderId="0" xfId="2572" applyNumberFormat="1" applyFont="1" applyFill="1" applyBorder="1"/>
    <xf numFmtId="176" fontId="11" fillId="2" borderId="27" xfId="2572" applyFont="1" applyFill="1" applyBorder="1" applyAlignment="1" applyProtection="1">
      <alignment horizontal="left" indent="1"/>
      <protection locked="0"/>
    </xf>
    <xf numFmtId="43" fontId="62" fillId="30" borderId="0" xfId="2572" applyNumberFormat="1" applyFont="1" applyFill="1" applyBorder="1"/>
    <xf numFmtId="188" fontId="64" fillId="30" borderId="0" xfId="2572" applyNumberFormat="1" applyFont="1" applyFill="1" applyBorder="1"/>
    <xf numFmtId="175" fontId="29" fillId="30" borderId="36" xfId="2572" applyNumberFormat="1" applyFont="1" applyFill="1" applyBorder="1"/>
    <xf numFmtId="176" fontId="52" fillId="2" borderId="16" xfId="2572" applyFont="1" applyFill="1" applyBorder="1"/>
    <xf numFmtId="1" fontId="50" fillId="38" borderId="0" xfId="2572" applyNumberFormat="1" applyFont="1" applyFill="1" applyBorder="1" applyProtection="1">
      <protection locked="0"/>
    </xf>
    <xf numFmtId="188" fontId="29" fillId="30" borderId="0" xfId="2572" applyNumberFormat="1" applyFill="1" applyBorder="1" applyProtection="1">
      <protection locked="0"/>
    </xf>
    <xf numFmtId="43" fontId="29" fillId="30" borderId="36" xfId="2572" applyNumberFormat="1" applyFill="1" applyBorder="1" applyProtection="1">
      <protection locked="0"/>
    </xf>
    <xf numFmtId="176" fontId="29" fillId="2" borderId="34" xfId="2572" applyFill="1" applyBorder="1"/>
    <xf numFmtId="176" fontId="29" fillId="2" borderId="16" xfId="2572" applyFill="1" applyBorder="1"/>
    <xf numFmtId="176" fontId="52" fillId="2" borderId="33" xfId="2572" applyFont="1" applyFill="1" applyBorder="1"/>
    <xf numFmtId="176" fontId="29" fillId="2" borderId="32" xfId="2572" applyFill="1" applyBorder="1"/>
    <xf numFmtId="176" fontId="29" fillId="2" borderId="28" xfId="2572" applyFill="1" applyBorder="1"/>
    <xf numFmtId="176" fontId="29" fillId="2" borderId="27" xfId="2572" applyFill="1" applyBorder="1"/>
    <xf numFmtId="176" fontId="29" fillId="2" borderId="30" xfId="2572" applyFill="1" applyBorder="1"/>
    <xf numFmtId="176" fontId="29" fillId="2" borderId="26" xfId="2572" applyFill="1" applyBorder="1"/>
    <xf numFmtId="176" fontId="29" fillId="2" borderId="29" xfId="2572" applyFill="1" applyBorder="1"/>
    <xf numFmtId="176" fontId="29" fillId="2" borderId="0" xfId="2572" applyFill="1" applyBorder="1"/>
    <xf numFmtId="176" fontId="38" fillId="2" borderId="21" xfId="2572" applyFont="1" applyFill="1" applyBorder="1"/>
    <xf numFmtId="176" fontId="51" fillId="2" borderId="21" xfId="2572" applyFont="1" applyFill="1" applyBorder="1"/>
    <xf numFmtId="176" fontId="11" fillId="2" borderId="21" xfId="2572" applyFont="1" applyFill="1" applyBorder="1"/>
    <xf numFmtId="176" fontId="51" fillId="2" borderId="26" xfId="2572" applyFont="1" applyFill="1" applyBorder="1"/>
    <xf numFmtId="187" fontId="71" fillId="2" borderId="0" xfId="2572" applyNumberFormat="1" applyFont="1" applyFill="1" applyBorder="1" applyAlignment="1">
      <alignment horizontal="left" indent="1"/>
    </xf>
    <xf numFmtId="2" fontId="50" fillId="2" borderId="27" xfId="2572" applyNumberFormat="1" applyFont="1" applyFill="1" applyBorder="1" applyProtection="1">
      <protection locked="0"/>
    </xf>
    <xf numFmtId="176" fontId="53" fillId="2" borderId="27" xfId="2572" applyFont="1" applyFill="1" applyBorder="1" applyProtection="1">
      <protection locked="0"/>
    </xf>
    <xf numFmtId="176" fontId="29" fillId="30" borderId="38" xfId="2572" applyFill="1" applyBorder="1"/>
    <xf numFmtId="2" fontId="29" fillId="30" borderId="36" xfId="2572" applyNumberFormat="1" applyFill="1" applyBorder="1"/>
    <xf numFmtId="178" fontId="73" fillId="30" borderId="0" xfId="2572" applyNumberFormat="1" applyFont="1" applyFill="1" applyBorder="1"/>
    <xf numFmtId="176" fontId="29" fillId="30" borderId="31" xfId="2572" applyFill="1" applyBorder="1"/>
    <xf numFmtId="176" fontId="53" fillId="2" borderId="38" xfId="2572" applyFont="1" applyFill="1" applyBorder="1"/>
    <xf numFmtId="167" fontId="29" fillId="2" borderId="36" xfId="2572" applyNumberFormat="1" applyFill="1" applyBorder="1" applyProtection="1">
      <protection locked="0"/>
    </xf>
    <xf numFmtId="1" fontId="50" fillId="38" borderId="36" xfId="2572" applyNumberFormat="1" applyFont="1" applyFill="1" applyBorder="1" applyProtection="1">
      <protection locked="0"/>
    </xf>
    <xf numFmtId="176" fontId="53" fillId="2" borderId="36" xfId="2572" applyFont="1" applyFill="1" applyBorder="1"/>
    <xf numFmtId="167" fontId="50" fillId="2" borderId="36" xfId="2572" applyNumberFormat="1" applyFont="1" applyFill="1" applyBorder="1" applyProtection="1">
      <protection locked="0"/>
    </xf>
    <xf numFmtId="2" fontId="50" fillId="2" borderId="36" xfId="2572" applyNumberFormat="1" applyFont="1" applyFill="1" applyBorder="1" applyProtection="1">
      <protection locked="0"/>
    </xf>
    <xf numFmtId="166" fontId="50" fillId="30" borderId="36" xfId="2572" applyNumberFormat="1" applyFont="1" applyFill="1" applyBorder="1"/>
    <xf numFmtId="187" fontId="53" fillId="2" borderId="36" xfId="2572" applyNumberFormat="1" applyFont="1" applyFill="1" applyBorder="1" applyProtection="1">
      <protection locked="0"/>
    </xf>
    <xf numFmtId="176" fontId="50" fillId="2" borderId="36" xfId="2572" applyFont="1" applyFill="1" applyBorder="1" applyProtection="1">
      <protection locked="0"/>
    </xf>
    <xf numFmtId="189" fontId="11" fillId="2" borderId="0" xfId="2572" applyNumberFormat="1" applyFont="1" applyFill="1" applyBorder="1" applyProtection="1">
      <protection locked="0"/>
    </xf>
    <xf numFmtId="189" fontId="11" fillId="2" borderId="36" xfId="2572" applyNumberFormat="1" applyFont="1" applyFill="1" applyBorder="1" applyProtection="1">
      <protection locked="0"/>
    </xf>
    <xf numFmtId="176" fontId="52" fillId="30" borderId="36" xfId="2572" applyFont="1" applyFill="1" applyBorder="1"/>
    <xf numFmtId="187" fontId="53" fillId="2" borderId="0" xfId="2572" applyNumberFormat="1" applyFont="1" applyFill="1" applyBorder="1"/>
    <xf numFmtId="178" fontId="73" fillId="2" borderId="27" xfId="2572" applyNumberFormat="1" applyFont="1" applyFill="1" applyBorder="1" applyProtection="1">
      <protection locked="0"/>
    </xf>
    <xf numFmtId="178" fontId="71" fillId="30" borderId="29" xfId="2572" applyNumberFormat="1" applyFont="1" applyFill="1" applyBorder="1"/>
    <xf numFmtId="178" fontId="72" fillId="30" borderId="0" xfId="2572" applyNumberFormat="1" applyFont="1" applyFill="1" applyBorder="1"/>
    <xf numFmtId="191" fontId="11" fillId="30" borderId="0" xfId="2572" applyNumberFormat="1" applyFont="1" applyFill="1" applyBorder="1"/>
    <xf numFmtId="178" fontId="11" fillId="30" borderId="0" xfId="2572" applyNumberFormat="1" applyFont="1" applyFill="1" applyBorder="1"/>
    <xf numFmtId="178" fontId="71" fillId="30" borderId="0" xfId="2572" applyNumberFormat="1" applyFont="1" applyFill="1" applyBorder="1" applyAlignment="1">
      <alignment horizontal="right"/>
    </xf>
    <xf numFmtId="4" fontId="71" fillId="30" borderId="0" xfId="2572" applyNumberFormat="1" applyFont="1" applyFill="1" applyBorder="1"/>
    <xf numFmtId="4" fontId="11" fillId="30" borderId="0" xfId="2572" applyNumberFormat="1" applyFont="1" applyFill="1" applyBorder="1"/>
    <xf numFmtId="178" fontId="29" fillId="30" borderId="0" xfId="2572" applyNumberFormat="1" applyFill="1" applyBorder="1"/>
    <xf numFmtId="2" fontId="64" fillId="30" borderId="0" xfId="2572" applyNumberFormat="1" applyFont="1" applyFill="1" applyBorder="1"/>
    <xf numFmtId="2" fontId="62" fillId="30" borderId="0" xfId="2572" applyNumberFormat="1" applyFont="1" applyFill="1" applyBorder="1"/>
    <xf numFmtId="187" fontId="64" fillId="2" borderId="0" xfId="2572" applyNumberFormat="1" applyFont="1" applyFill="1" applyBorder="1"/>
    <xf numFmtId="178" fontId="29" fillId="30" borderId="0" xfId="29" applyNumberFormat="1" applyBorder="1"/>
    <xf numFmtId="178" fontId="95" fillId="32" borderId="0" xfId="27" applyNumberFormat="1" applyFont="1" applyBorder="1"/>
    <xf numFmtId="190" fontId="29" fillId="26" borderId="0" xfId="2572" applyNumberFormat="1" applyFill="1"/>
    <xf numFmtId="187" fontId="11" fillId="2" borderId="0" xfId="2572" applyNumberFormat="1" applyFont="1" applyFill="1" applyBorder="1" applyProtection="1">
      <protection locked="0"/>
    </xf>
    <xf numFmtId="187" fontId="11" fillId="2" borderId="36" xfId="2572" applyNumberFormat="1" applyFont="1" applyFill="1" applyBorder="1" applyProtection="1">
      <protection locked="0"/>
    </xf>
    <xf numFmtId="43" fontId="64" fillId="2" borderId="0" xfId="2572" applyNumberFormat="1" applyFont="1" applyFill="1" applyBorder="1" applyProtection="1">
      <protection locked="0"/>
    </xf>
    <xf numFmtId="193" fontId="73" fillId="30" borderId="0" xfId="2572" applyNumberFormat="1" applyFont="1" applyFill="1" applyBorder="1"/>
    <xf numFmtId="43" fontId="64" fillId="30" borderId="0" xfId="2572" applyNumberFormat="1" applyFont="1" applyFill="1" applyBorder="1" applyProtection="1">
      <protection locked="0"/>
    </xf>
    <xf numFmtId="43" fontId="64" fillId="30" borderId="36" xfId="2572" applyNumberFormat="1" applyFont="1" applyFill="1" applyBorder="1" applyProtection="1">
      <protection locked="0"/>
    </xf>
    <xf numFmtId="176" fontId="55" fillId="2" borderId="0" xfId="2572" applyFont="1" applyFill="1" applyBorder="1"/>
    <xf numFmtId="178" fontId="11" fillId="30" borderId="36" xfId="2572" applyNumberFormat="1" applyFont="1" applyFill="1" applyBorder="1" applyProtection="1">
      <protection locked="0"/>
    </xf>
    <xf numFmtId="43" fontId="29" fillId="26" borderId="0" xfId="2572" applyNumberFormat="1" applyFill="1"/>
    <xf numFmtId="3" fontId="29" fillId="26" borderId="0" xfId="2572" applyNumberFormat="1" applyFill="1"/>
    <xf numFmtId="194" fontId="73" fillId="30" borderId="0" xfId="2572" applyNumberFormat="1" applyFont="1" applyFill="1" applyBorder="1"/>
    <xf numFmtId="194" fontId="11" fillId="30" borderId="0" xfId="2572" applyNumberFormat="1" applyFont="1" applyFill="1" applyBorder="1"/>
    <xf numFmtId="9" fontId="11" fillId="30" borderId="0" xfId="1751" applyFont="1" applyFill="1" applyBorder="1"/>
    <xf numFmtId="194" fontId="71" fillId="30" borderId="0" xfId="2572" applyNumberFormat="1" applyFont="1" applyFill="1" applyBorder="1"/>
    <xf numFmtId="195" fontId="29" fillId="30" borderId="0" xfId="2572" applyNumberFormat="1" applyFill="1" applyBorder="1"/>
    <xf numFmtId="178" fontId="73" fillId="0" borderId="0" xfId="2572" applyNumberFormat="1" applyFont="1" applyFill="1" applyBorder="1"/>
    <xf numFmtId="178" fontId="29" fillId="26" borderId="0" xfId="2572" applyNumberFormat="1" applyFill="1"/>
    <xf numFmtId="176" fontId="55" fillId="2" borderId="27" xfId="2572" applyFont="1" applyFill="1" applyBorder="1"/>
    <xf numFmtId="189" fontId="53" fillId="30" borderId="27" xfId="2572" applyNumberFormat="1" applyFont="1" applyFill="1" applyBorder="1" applyProtection="1">
      <protection locked="0"/>
    </xf>
    <xf numFmtId="9" fontId="0" fillId="26" borderId="0" xfId="1751" applyFont="1" applyFill="1"/>
    <xf numFmtId="192" fontId="29" fillId="26" borderId="0" xfId="2572" applyNumberFormat="1" applyFill="1"/>
    <xf numFmtId="176" fontId="55" fillId="2" borderId="29" xfId="2572" applyFont="1" applyFill="1" applyBorder="1"/>
    <xf numFmtId="191" fontId="71" fillId="30" borderId="29" xfId="2572" applyNumberFormat="1" applyFont="1" applyFill="1" applyBorder="1"/>
    <xf numFmtId="176" fontId="29" fillId="30" borderId="18" xfId="2572" applyFill="1" applyBorder="1"/>
    <xf numFmtId="189" fontId="62" fillId="26" borderId="0" xfId="2572" applyNumberFormat="1" applyFont="1" applyFill="1"/>
    <xf numFmtId="176" fontId="62" fillId="26" borderId="0" xfId="2572" applyFont="1" applyFill="1"/>
    <xf numFmtId="189" fontId="95" fillId="32" borderId="0" xfId="2572" applyNumberFormat="1" applyFont="1" applyFill="1" applyAlignment="1">
      <alignment vertical="center"/>
    </xf>
    <xf numFmtId="167" fontId="29" fillId="2" borderId="0" xfId="2572" applyNumberFormat="1" applyFill="1" applyBorder="1" applyProtection="1"/>
    <xf numFmtId="167" fontId="50" fillId="30" borderId="0" xfId="2572" applyNumberFormat="1" applyFont="1" applyFill="1" applyBorder="1" applyProtection="1">
      <protection locked="0"/>
    </xf>
    <xf numFmtId="1" fontId="50" fillId="38" borderId="0" xfId="2572" applyNumberFormat="1" applyFont="1" applyFill="1" applyBorder="1" applyProtection="1"/>
    <xf numFmtId="1" fontId="50" fillId="38" borderId="36" xfId="2572" applyNumberFormat="1" applyFont="1" applyFill="1" applyBorder="1" applyProtection="1"/>
    <xf numFmtId="176" fontId="53" fillId="30" borderId="0" xfId="2572" applyFont="1" applyFill="1" applyBorder="1" applyProtection="1"/>
    <xf numFmtId="176" fontId="53" fillId="30" borderId="36" xfId="2572" applyFont="1" applyFill="1" applyBorder="1" applyProtection="1"/>
    <xf numFmtId="176" fontId="29" fillId="30" borderId="0" xfId="2572" applyFill="1" applyBorder="1" applyProtection="1"/>
    <xf numFmtId="176" fontId="56" fillId="30" borderId="0" xfId="2572" applyFont="1" applyFill="1" applyBorder="1" applyProtection="1"/>
    <xf numFmtId="167" fontId="50" fillId="2" borderId="0" xfId="2572" applyNumberFormat="1" applyFont="1" applyFill="1" applyBorder="1" applyProtection="1"/>
    <xf numFmtId="176" fontId="11" fillId="26" borderId="0" xfId="2572" applyFont="1" applyFill="1"/>
    <xf numFmtId="166" fontId="50" fillId="30" borderId="0" xfId="2572" applyNumberFormat="1" applyFont="1" applyFill="1" applyBorder="1" applyProtection="1"/>
    <xf numFmtId="2" fontId="50" fillId="2" borderId="36" xfId="2572" applyNumberFormat="1" applyFont="1" applyFill="1" applyBorder="1" applyProtection="1"/>
    <xf numFmtId="176" fontId="71" fillId="26" borderId="0" xfId="2572" applyFont="1" applyFill="1"/>
    <xf numFmtId="166" fontId="50" fillId="30" borderId="36" xfId="2572" applyNumberFormat="1" applyFont="1" applyFill="1" applyBorder="1" applyProtection="1"/>
    <xf numFmtId="187" fontId="71" fillId="30" borderId="0" xfId="2042" applyNumberFormat="1" applyFont="1" applyFill="1" applyBorder="1" applyProtection="1">
      <protection locked="0"/>
    </xf>
    <xf numFmtId="187" fontId="53" fillId="2" borderId="36" xfId="2572" applyNumberFormat="1" applyFont="1" applyFill="1" applyBorder="1" applyProtection="1"/>
    <xf numFmtId="176" fontId="50" fillId="2" borderId="0" xfId="2572" applyFont="1" applyFill="1" applyBorder="1" applyProtection="1"/>
    <xf numFmtId="176" fontId="50" fillId="2" borderId="36" xfId="2572" applyFont="1" applyFill="1" applyBorder="1" applyProtection="1"/>
    <xf numFmtId="43" fontId="64" fillId="2" borderId="0" xfId="2572" applyNumberFormat="1" applyFont="1" applyFill="1" applyBorder="1" applyProtection="1"/>
    <xf numFmtId="43" fontId="29" fillId="30" borderId="0" xfId="29" applyNumberFormat="1" applyBorder="1" applyProtection="1"/>
    <xf numFmtId="43" fontId="29" fillId="30" borderId="36" xfId="29" applyNumberFormat="1" applyBorder="1" applyProtection="1"/>
    <xf numFmtId="178" fontId="50" fillId="2" borderId="0" xfId="2572" applyNumberFormat="1" applyFont="1" applyFill="1" applyBorder="1" applyProtection="1"/>
    <xf numFmtId="190" fontId="50" fillId="2" borderId="0" xfId="2572" applyNumberFormat="1" applyFont="1" applyFill="1" applyBorder="1" applyProtection="1"/>
    <xf numFmtId="43" fontId="62" fillId="2" borderId="0" xfId="2572" applyNumberFormat="1" applyFont="1" applyFill="1" applyBorder="1" applyProtection="1">
      <protection locked="0"/>
    </xf>
    <xf numFmtId="176" fontId="53" fillId="2" borderId="0" xfId="2572" applyFont="1" applyFill="1" applyBorder="1"/>
    <xf numFmtId="176" fontId="11" fillId="30" borderId="35" xfId="2572" applyFont="1" applyFill="1" applyBorder="1"/>
    <xf numFmtId="176" fontId="53" fillId="37" borderId="0" xfId="2572" applyFont="1" applyFill="1" applyBorder="1"/>
    <xf numFmtId="176" fontId="62" fillId="30" borderId="0" xfId="2572" applyFont="1"/>
    <xf numFmtId="176" fontId="29" fillId="26" borderId="0" xfId="2572" applyFill="1" applyAlignment="1"/>
    <xf numFmtId="43" fontId="64" fillId="2" borderId="36" xfId="2572" applyNumberFormat="1" applyFont="1" applyFill="1" applyBorder="1" applyProtection="1">
      <protection locked="0"/>
    </xf>
    <xf numFmtId="43" fontId="29" fillId="2" borderId="0" xfId="2572" applyNumberFormat="1" applyFill="1" applyBorder="1" applyProtection="1">
      <protection locked="0"/>
    </xf>
    <xf numFmtId="43" fontId="11" fillId="2" borderId="36" xfId="2572" applyNumberFormat="1" applyFont="1" applyFill="1" applyBorder="1" applyProtection="1">
      <protection locked="0"/>
    </xf>
    <xf numFmtId="198" fontId="11" fillId="2" borderId="36" xfId="2572" applyNumberFormat="1" applyFont="1" applyFill="1" applyBorder="1" applyProtection="1">
      <protection locked="0"/>
    </xf>
    <xf numFmtId="9" fontId="71" fillId="30" borderId="0" xfId="1751" applyFont="1" applyFill="1" applyBorder="1"/>
    <xf numFmtId="178" fontId="62" fillId="30" borderId="36" xfId="27" applyNumberFormat="1" applyFill="1" applyBorder="1"/>
    <xf numFmtId="189" fontId="29" fillId="30" borderId="0" xfId="2572" applyNumberFormat="1" applyFill="1" applyBorder="1"/>
    <xf numFmtId="187" fontId="62" fillId="32" borderId="0" xfId="27" applyNumberFormat="1" applyBorder="1" applyProtection="1">
      <protection locked="0"/>
    </xf>
    <xf numFmtId="187" fontId="62" fillId="32" borderId="36" xfId="27" applyNumberFormat="1" applyBorder="1" applyProtection="1">
      <protection locked="0"/>
    </xf>
    <xf numFmtId="178" fontId="29" fillId="30" borderId="36" xfId="29" applyNumberFormat="1" applyBorder="1" applyProtection="1">
      <protection locked="0"/>
    </xf>
    <xf numFmtId="195" fontId="62" fillId="32" borderId="0" xfId="27" applyNumberFormat="1" applyBorder="1" applyProtection="1">
      <protection locked="0"/>
    </xf>
    <xf numFmtId="195" fontId="62" fillId="32" borderId="36" xfId="27" applyNumberFormat="1" applyBorder="1" applyProtection="1">
      <protection locked="0"/>
    </xf>
    <xf numFmtId="190" fontId="29" fillId="2" borderId="18" xfId="2572" applyNumberFormat="1" applyFill="1" applyBorder="1"/>
    <xf numFmtId="189" fontId="50" fillId="30" borderId="0" xfId="2572" applyNumberFormat="1" applyFont="1" applyFill="1" applyBorder="1" applyProtection="1">
      <protection locked="0"/>
    </xf>
    <xf numFmtId="189" fontId="53" fillId="30" borderId="36" xfId="2572" applyNumberFormat="1" applyFont="1" applyFill="1" applyBorder="1" applyProtection="1">
      <protection locked="0"/>
    </xf>
    <xf numFmtId="188" fontId="64" fillId="30" borderId="0" xfId="2572" applyNumberFormat="1" applyFont="1" applyFill="1" applyBorder="1" applyProtection="1">
      <protection locked="0"/>
    </xf>
    <xf numFmtId="188" fontId="62" fillId="30" borderId="0" xfId="2572" applyNumberFormat="1" applyFont="1" applyFill="1" applyBorder="1" applyProtection="1">
      <protection locked="0"/>
    </xf>
    <xf numFmtId="43" fontId="62" fillId="30" borderId="36" xfId="2572" applyNumberFormat="1" applyFont="1" applyFill="1" applyBorder="1" applyProtection="1">
      <protection locked="0"/>
    </xf>
    <xf numFmtId="176" fontId="96" fillId="40" borderId="0" xfId="2572" applyFont="1" applyFill="1"/>
    <xf numFmtId="173" fontId="96" fillId="30" borderId="16" xfId="2572" applyNumberFormat="1" applyFont="1" applyFill="1" applyBorder="1"/>
    <xf numFmtId="176" fontId="96" fillId="30" borderId="16" xfId="2572" applyFont="1" applyFill="1" applyBorder="1"/>
    <xf numFmtId="196" fontId="96" fillId="30" borderId="0" xfId="2572" applyNumberFormat="1" applyFont="1" applyFill="1" applyBorder="1"/>
    <xf numFmtId="176" fontId="96" fillId="30" borderId="0" xfId="2572" applyFont="1" applyFill="1" applyBorder="1"/>
    <xf numFmtId="173" fontId="96" fillId="30" borderId="0" xfId="2572" applyNumberFormat="1" applyFont="1" applyFill="1" applyBorder="1"/>
    <xf numFmtId="3" fontId="96" fillId="30" borderId="0" xfId="2572" applyNumberFormat="1" applyFont="1" applyFill="1" applyBorder="1"/>
    <xf numFmtId="185" fontId="97" fillId="30" borderId="16" xfId="2572" applyNumberFormat="1" applyFont="1" applyFill="1" applyBorder="1"/>
    <xf numFmtId="185" fontId="97" fillId="30" borderId="0" xfId="2572" applyNumberFormat="1" applyFont="1" applyFill="1" applyBorder="1"/>
    <xf numFmtId="195" fontId="97" fillId="30" borderId="0" xfId="2572" applyNumberFormat="1" applyFont="1" applyFill="1" applyBorder="1"/>
    <xf numFmtId="178" fontId="97" fillId="30" borderId="17" xfId="2572" applyNumberFormat="1" applyFont="1" applyFill="1" applyBorder="1"/>
    <xf numFmtId="176" fontId="96" fillId="30" borderId="17" xfId="2572" applyFont="1" applyFill="1" applyBorder="1"/>
    <xf numFmtId="176" fontId="98" fillId="30" borderId="16" xfId="2572" applyFont="1" applyFill="1" applyBorder="1" applyAlignment="1">
      <alignment horizontal="right"/>
    </xf>
    <xf numFmtId="176" fontId="99" fillId="30" borderId="17" xfId="2572" applyFont="1" applyFill="1" applyBorder="1"/>
    <xf numFmtId="176" fontId="98" fillId="40" borderId="0" xfId="2572" applyFont="1" applyFill="1"/>
    <xf numFmtId="43" fontId="72" fillId="30" borderId="29" xfId="2572" applyNumberFormat="1" applyFont="1" applyFill="1" applyBorder="1"/>
    <xf numFmtId="176" fontId="29" fillId="30" borderId="19" xfId="2572" applyFill="1" applyBorder="1"/>
    <xf numFmtId="187" fontId="72" fillId="30" borderId="0" xfId="2572" applyNumberFormat="1" applyFont="1" applyFill="1" applyBorder="1"/>
    <xf numFmtId="43" fontId="72" fillId="30" borderId="0" xfId="2572" applyNumberFormat="1" applyFont="1" applyFill="1" applyBorder="1"/>
    <xf numFmtId="176" fontId="29" fillId="30" borderId="21" xfId="2572" applyFill="1" applyBorder="1"/>
    <xf numFmtId="1" fontId="75" fillId="30" borderId="27" xfId="2572" applyNumberFormat="1" applyFont="1" applyFill="1" applyBorder="1" applyAlignment="1">
      <alignment horizontal="right"/>
    </xf>
    <xf numFmtId="176" fontId="73" fillId="30" borderId="29" xfId="2572" applyFont="1" applyFill="1" applyBorder="1"/>
    <xf numFmtId="173" fontId="73" fillId="2" borderId="0" xfId="2572" applyNumberFormat="1" applyFont="1" applyFill="1" applyBorder="1"/>
    <xf numFmtId="164" fontId="29" fillId="26" borderId="0" xfId="2572" applyNumberFormat="1" applyFill="1"/>
    <xf numFmtId="176" fontId="73" fillId="30" borderId="0" xfId="2572" applyFont="1" applyFill="1" applyBorder="1"/>
    <xf numFmtId="196" fontId="53" fillId="2" borderId="29" xfId="2572" applyNumberFormat="1" applyFont="1" applyFill="1" applyBorder="1"/>
    <xf numFmtId="176" fontId="11" fillId="30" borderId="37" xfId="2572" applyFont="1" applyFill="1" applyBorder="1"/>
    <xf numFmtId="176" fontId="11" fillId="2" borderId="19" xfId="2572" applyFont="1" applyFill="1" applyBorder="1"/>
    <xf numFmtId="9" fontId="53" fillId="2" borderId="0" xfId="1751" applyFont="1" applyFill="1" applyBorder="1"/>
    <xf numFmtId="4" fontId="11" fillId="2" borderId="0" xfId="2572" applyNumberFormat="1" applyFont="1" applyFill="1" applyBorder="1"/>
    <xf numFmtId="4" fontId="53" fillId="2" borderId="0" xfId="2572" applyNumberFormat="1" applyFont="1" applyFill="1" applyBorder="1"/>
    <xf numFmtId="172" fontId="53" fillId="2" borderId="0" xfId="2572" applyNumberFormat="1" applyFont="1" applyFill="1" applyBorder="1"/>
    <xf numFmtId="3" fontId="53" fillId="2" borderId="0" xfId="2572" applyNumberFormat="1" applyFont="1" applyFill="1" applyBorder="1"/>
    <xf numFmtId="4" fontId="29" fillId="2" borderId="0" xfId="2572" applyNumberFormat="1" applyFont="1" applyFill="1" applyBorder="1"/>
    <xf numFmtId="166" fontId="50" fillId="38" borderId="36" xfId="2572" applyNumberFormat="1" applyFont="1" applyFill="1" applyBorder="1" applyProtection="1">
      <protection locked="0"/>
    </xf>
    <xf numFmtId="176" fontId="11" fillId="30" borderId="0" xfId="2572" applyFont="1" applyFill="1" applyBorder="1" applyProtection="1">
      <protection locked="0"/>
    </xf>
    <xf numFmtId="3" fontId="50" fillId="30" borderId="36" xfId="2572" applyNumberFormat="1" applyFont="1" applyFill="1" applyBorder="1"/>
    <xf numFmtId="3" fontId="50" fillId="30" borderId="0" xfId="2572" applyNumberFormat="1" applyFont="1" applyFill="1" applyBorder="1"/>
    <xf numFmtId="188" fontId="11" fillId="2" borderId="0" xfId="2572" applyNumberFormat="1" applyFont="1" applyFill="1" applyBorder="1" applyProtection="1">
      <protection locked="0"/>
    </xf>
    <xf numFmtId="188" fontId="11" fillId="2" borderId="36" xfId="2572" applyNumberFormat="1" applyFont="1" applyFill="1" applyBorder="1" applyProtection="1">
      <protection locked="0"/>
    </xf>
    <xf numFmtId="43" fontId="72" fillId="30" borderId="20" xfId="2572" applyNumberFormat="1" applyFont="1" applyFill="1" applyBorder="1"/>
    <xf numFmtId="187" fontId="72" fillId="30" borderId="18" xfId="2572" applyNumberFormat="1" applyFont="1" applyFill="1" applyBorder="1"/>
    <xf numFmtId="43" fontId="72" fillId="30" borderId="18" xfId="2572" applyNumberFormat="1" applyFont="1" applyFill="1" applyBorder="1"/>
    <xf numFmtId="1" fontId="75" fillId="30" borderId="28" xfId="2572" applyNumberFormat="1" applyFont="1" applyFill="1" applyBorder="1" applyAlignment="1">
      <alignment horizontal="right"/>
    </xf>
    <xf numFmtId="187" fontId="73" fillId="2" borderId="0" xfId="2572" applyNumberFormat="1" applyFont="1" applyFill="1" applyBorder="1"/>
    <xf numFmtId="196" fontId="53" fillId="2" borderId="0" xfId="2572" applyNumberFormat="1" applyFont="1" applyFill="1" applyBorder="1"/>
    <xf numFmtId="176" fontId="29" fillId="38" borderId="0" xfId="2572" applyFill="1"/>
    <xf numFmtId="176" fontId="11" fillId="38" borderId="0" xfId="2572" applyFont="1" applyFill="1"/>
    <xf numFmtId="164" fontId="11" fillId="26" borderId="0" xfId="2572" applyNumberFormat="1" applyFont="1" applyFill="1"/>
    <xf numFmtId="172" fontId="11" fillId="2" borderId="0" xfId="2572" applyNumberFormat="1" applyFont="1" applyFill="1" applyBorder="1"/>
    <xf numFmtId="172" fontId="71" fillId="2" borderId="0" xfId="2572" applyNumberFormat="1" applyFont="1" applyFill="1" applyBorder="1"/>
    <xf numFmtId="189" fontId="73" fillId="30" borderId="0" xfId="2572" applyNumberFormat="1" applyFont="1" applyFill="1" applyBorder="1"/>
    <xf numFmtId="178" fontId="50" fillId="2" borderId="0" xfId="2572" applyNumberFormat="1" applyFont="1" applyFill="1" applyBorder="1" applyProtection="1">
      <protection locked="0"/>
    </xf>
    <xf numFmtId="178" fontId="50" fillId="2" borderId="36" xfId="2572" applyNumberFormat="1" applyFont="1" applyFill="1" applyBorder="1" applyProtection="1">
      <protection locked="0"/>
    </xf>
    <xf numFmtId="185" fontId="30" fillId="38" borderId="0" xfId="2572" applyNumberFormat="1" applyFont="1" applyFill="1"/>
    <xf numFmtId="196" fontId="100" fillId="30" borderId="16" xfId="2572" applyNumberFormat="1" applyFont="1" applyFill="1" applyBorder="1"/>
    <xf numFmtId="3" fontId="100" fillId="30" borderId="16" xfId="2572" applyNumberFormat="1" applyFont="1" applyFill="1" applyBorder="1"/>
    <xf numFmtId="3" fontId="100" fillId="41" borderId="16" xfId="2572" applyNumberFormat="1" applyFont="1" applyFill="1" applyBorder="1"/>
    <xf numFmtId="176" fontId="100" fillId="30" borderId="16" xfId="2572" applyFont="1" applyFill="1" applyBorder="1"/>
    <xf numFmtId="3" fontId="100" fillId="30" borderId="0" xfId="2572" applyNumberFormat="1" applyFont="1" applyFill="1" applyBorder="1"/>
    <xf numFmtId="3" fontId="100" fillId="41" borderId="0" xfId="2572" applyNumberFormat="1" applyFont="1" applyFill="1" applyBorder="1"/>
    <xf numFmtId="176" fontId="100" fillId="30" borderId="0" xfId="2572" applyFont="1" applyFill="1" applyBorder="1"/>
    <xf numFmtId="3" fontId="100" fillId="30" borderId="17" xfId="2572" applyNumberFormat="1" applyFont="1" applyFill="1" applyBorder="1"/>
    <xf numFmtId="3" fontId="100" fillId="41" borderId="17" xfId="2572" applyNumberFormat="1" applyFont="1" applyFill="1" applyBorder="1"/>
    <xf numFmtId="176" fontId="100" fillId="30" borderId="17" xfId="2572" applyFont="1" applyFill="1" applyBorder="1"/>
    <xf numFmtId="178" fontId="101" fillId="30" borderId="16" xfId="2572" applyNumberFormat="1" applyFont="1" applyFill="1" applyBorder="1"/>
    <xf numFmtId="178" fontId="101" fillId="41" borderId="16" xfId="2572" applyNumberFormat="1" applyFont="1" applyFill="1" applyBorder="1"/>
    <xf numFmtId="178" fontId="101" fillId="30" borderId="0" xfId="2572" applyNumberFormat="1" applyFont="1" applyFill="1" applyBorder="1"/>
    <xf numFmtId="178" fontId="102" fillId="30" borderId="0" xfId="2572" applyNumberFormat="1" applyFont="1" applyFill="1" applyBorder="1"/>
    <xf numFmtId="195" fontId="101" fillId="30" borderId="0" xfId="2572" applyNumberFormat="1" applyFont="1" applyFill="1" applyBorder="1"/>
    <xf numFmtId="195" fontId="101" fillId="41" borderId="0" xfId="2572" applyNumberFormat="1" applyFont="1" applyFill="1" applyBorder="1"/>
    <xf numFmtId="195" fontId="101" fillId="30" borderId="17" xfId="2572" applyNumberFormat="1" applyFont="1" applyFill="1" applyBorder="1"/>
    <xf numFmtId="195" fontId="101" fillId="41" borderId="17" xfId="2572" applyNumberFormat="1" applyFont="1" applyFill="1" applyBorder="1"/>
    <xf numFmtId="176" fontId="103" fillId="30" borderId="24" xfId="2572" applyFont="1" applyFill="1" applyBorder="1" applyAlignment="1">
      <alignment horizontal="right"/>
    </xf>
    <xf numFmtId="176" fontId="100" fillId="30" borderId="24" xfId="2572" applyFont="1" applyFill="1" applyBorder="1"/>
    <xf numFmtId="176" fontId="100" fillId="40" borderId="0" xfId="2572" applyFont="1" applyFill="1"/>
    <xf numFmtId="176" fontId="103" fillId="40" borderId="0" xfId="2572" applyFont="1" applyFill="1"/>
    <xf numFmtId="43" fontId="72" fillId="39" borderId="0" xfId="2572" applyNumberFormat="1" applyFont="1" applyFill="1" applyBorder="1"/>
    <xf numFmtId="187" fontId="72" fillId="38" borderId="0" xfId="2572" applyNumberFormat="1" applyFont="1" applyFill="1" applyBorder="1"/>
    <xf numFmtId="188" fontId="73" fillId="39" borderId="0" xfId="2572" applyNumberFormat="1" applyFont="1" applyFill="1" applyBorder="1"/>
    <xf numFmtId="187" fontId="73" fillId="38" borderId="0" xfId="2572" applyNumberFormat="1" applyFont="1" applyFill="1" applyBorder="1"/>
    <xf numFmtId="9" fontId="11" fillId="2" borderId="0" xfId="1751" applyFont="1" applyFill="1" applyBorder="1"/>
    <xf numFmtId="199" fontId="53" fillId="2" borderId="0" xfId="1751" applyNumberFormat="1" applyFont="1" applyFill="1" applyBorder="1"/>
    <xf numFmtId="43" fontId="0" fillId="2" borderId="0" xfId="2042" applyFont="1" applyFill="1" applyBorder="1"/>
    <xf numFmtId="166" fontId="50" fillId="30" borderId="0" xfId="2572" applyNumberFormat="1" applyFont="1" applyFill="1" applyBorder="1" applyProtection="1">
      <protection locked="0"/>
    </xf>
    <xf numFmtId="176" fontId="96" fillId="2" borderId="0" xfId="2572" applyFont="1" applyFill="1"/>
    <xf numFmtId="176" fontId="96" fillId="37" borderId="0" xfId="2572" applyFont="1" applyFill="1"/>
    <xf numFmtId="173" fontId="96" fillId="2" borderId="16" xfId="2572" applyNumberFormat="1" applyFont="1" applyFill="1" applyBorder="1"/>
    <xf numFmtId="176" fontId="96" fillId="2" borderId="16" xfId="2572" applyFont="1" applyFill="1" applyBorder="1"/>
    <xf numFmtId="196" fontId="96" fillId="2" borderId="0" xfId="2572" applyNumberFormat="1" applyFont="1" applyFill="1" applyBorder="1"/>
    <xf numFmtId="176" fontId="96" fillId="2" borderId="0" xfId="2572" applyFont="1" applyFill="1" applyBorder="1"/>
    <xf numFmtId="173" fontId="96" fillId="2" borderId="0" xfId="2572" applyNumberFormat="1" applyFont="1" applyFill="1" applyBorder="1"/>
    <xf numFmtId="3" fontId="96" fillId="2" borderId="0" xfId="2572" applyNumberFormat="1" applyFont="1" applyFill="1" applyBorder="1"/>
    <xf numFmtId="185" fontId="97" fillId="2" borderId="16" xfId="2572" applyNumberFormat="1" applyFont="1" applyFill="1" applyBorder="1"/>
    <xf numFmtId="185" fontId="97" fillId="2" borderId="0" xfId="2572" applyNumberFormat="1" applyFont="1" applyFill="1" applyBorder="1"/>
    <xf numFmtId="195" fontId="97" fillId="2" borderId="0" xfId="2572" applyNumberFormat="1" applyFont="1" applyFill="1" applyBorder="1"/>
    <xf numFmtId="178" fontId="97" fillId="2" borderId="17" xfId="2572" applyNumberFormat="1" applyFont="1" applyFill="1" applyBorder="1"/>
    <xf numFmtId="176" fontId="96" fillId="2" borderId="17" xfId="2572" applyFont="1" applyFill="1" applyBorder="1"/>
    <xf numFmtId="176" fontId="98" fillId="2" borderId="16" xfId="2572" applyFont="1" applyFill="1" applyBorder="1" applyAlignment="1">
      <alignment horizontal="right"/>
    </xf>
    <xf numFmtId="176" fontId="99" fillId="2" borderId="17" xfId="2572" applyFont="1" applyFill="1" applyBorder="1"/>
    <xf numFmtId="176" fontId="98" fillId="2" borderId="0" xfId="2572" applyFont="1" applyFill="1"/>
    <xf numFmtId="176" fontId="38" fillId="38" borderId="0" xfId="2572" applyFont="1" applyFill="1"/>
    <xf numFmtId="196" fontId="70" fillId="2" borderId="29" xfId="2572" applyNumberFormat="1" applyFont="1" applyFill="1" applyBorder="1"/>
    <xf numFmtId="3" fontId="70" fillId="2" borderId="0" xfId="2572" applyNumberFormat="1" applyFont="1" applyFill="1" applyBorder="1"/>
    <xf numFmtId="9" fontId="71" fillId="2" borderId="0" xfId="1751" applyFont="1" applyFill="1" applyBorder="1"/>
    <xf numFmtId="3" fontId="73" fillId="2" borderId="0" xfId="2572" applyNumberFormat="1" applyFont="1" applyFill="1" applyBorder="1"/>
    <xf numFmtId="196" fontId="71" fillId="2" borderId="0" xfId="2572" applyNumberFormat="1" applyFont="1" applyFill="1" applyBorder="1"/>
    <xf numFmtId="4" fontId="70" fillId="2" borderId="0" xfId="2572" applyNumberFormat="1" applyFont="1" applyFill="1" applyBorder="1"/>
    <xf numFmtId="3" fontId="71" fillId="2" borderId="0" xfId="2572" applyNumberFormat="1" applyFont="1" applyFill="1" applyBorder="1"/>
    <xf numFmtId="3" fontId="74" fillId="36" borderId="0" xfId="2572" applyNumberFormat="1" applyFont="1" applyFill="1" applyBorder="1"/>
    <xf numFmtId="176" fontId="11" fillId="30" borderId="39" xfId="2572" applyFont="1" applyFill="1" applyBorder="1" applyAlignment="1">
      <alignment horizontal="right"/>
    </xf>
    <xf numFmtId="176" fontId="29" fillId="30" borderId="39" xfId="2572" applyFill="1" applyBorder="1" applyAlignment="1">
      <alignment horizontal="right"/>
    </xf>
    <xf numFmtId="176" fontId="29" fillId="30" borderId="40" xfId="2572" applyFill="1" applyBorder="1" applyAlignment="1">
      <alignment horizontal="right"/>
    </xf>
    <xf numFmtId="176" fontId="29" fillId="30" borderId="39" xfId="2572" applyFill="1" applyBorder="1"/>
    <xf numFmtId="176" fontId="59" fillId="30" borderId="22" xfId="2572" applyFont="1" applyFill="1" applyBorder="1" applyAlignment="1">
      <alignment horizontal="left"/>
    </xf>
    <xf numFmtId="176" fontId="74" fillId="2" borderId="20" xfId="2572" applyFont="1" applyFill="1" applyBorder="1"/>
    <xf numFmtId="196" fontId="71" fillId="2" borderId="29" xfId="2572" applyNumberFormat="1" applyFont="1" applyFill="1" applyBorder="1"/>
    <xf numFmtId="9" fontId="73" fillId="2" borderId="0" xfId="1751" applyFont="1" applyFill="1" applyBorder="1"/>
    <xf numFmtId="176" fontId="70" fillId="2" borderId="18" xfId="2572" applyFont="1" applyFill="1" applyBorder="1"/>
    <xf numFmtId="176" fontId="71" fillId="30" borderId="0" xfId="2572" applyFont="1" applyFill="1" applyBorder="1" applyProtection="1">
      <protection locked="0"/>
    </xf>
    <xf numFmtId="176" fontId="71" fillId="30" borderId="36" xfId="2572" applyFont="1" applyFill="1" applyBorder="1" applyProtection="1">
      <protection locked="0"/>
    </xf>
    <xf numFmtId="3" fontId="73" fillId="39" borderId="0" xfId="2572" applyNumberFormat="1" applyFont="1" applyFill="1" applyBorder="1"/>
    <xf numFmtId="183" fontId="11" fillId="2" borderId="0" xfId="1751" applyNumberFormat="1" applyFont="1" applyFill="1" applyBorder="1"/>
    <xf numFmtId="196" fontId="11" fillId="2" borderId="0" xfId="2572" applyNumberFormat="1" applyFont="1" applyFill="1" applyBorder="1"/>
    <xf numFmtId="176" fontId="74" fillId="2" borderId="18" xfId="2572" applyFont="1" applyFill="1" applyBorder="1"/>
    <xf numFmtId="4" fontId="71" fillId="2" borderId="0" xfId="2572" applyNumberFormat="1" applyFont="1" applyFill="1" applyBorder="1"/>
    <xf numFmtId="196" fontId="72" fillId="2" borderId="0" xfId="2572" applyNumberFormat="1" applyFont="1" applyFill="1" applyBorder="1"/>
    <xf numFmtId="176" fontId="73" fillId="2" borderId="18" xfId="2572" applyFont="1" applyFill="1" applyBorder="1"/>
    <xf numFmtId="176" fontId="55" fillId="2" borderId="0" xfId="2572" applyFont="1" applyFill="1" applyBorder="1" applyAlignment="1">
      <alignment horizontal="left"/>
    </xf>
    <xf numFmtId="176" fontId="55" fillId="2" borderId="27" xfId="2572" applyFont="1" applyFill="1" applyBorder="1" applyAlignment="1">
      <alignment horizontal="left"/>
    </xf>
    <xf numFmtId="176" fontId="29" fillId="2" borderId="0" xfId="2572" applyFont="1" applyFill="1" applyBorder="1"/>
    <xf numFmtId="176" fontId="29" fillId="40" borderId="0" xfId="2572" applyFill="1" applyBorder="1"/>
    <xf numFmtId="189" fontId="29" fillId="2" borderId="0" xfId="2572" applyNumberFormat="1" applyFont="1" applyFill="1" applyBorder="1"/>
    <xf numFmtId="49" fontId="29" fillId="30" borderId="20" xfId="2572" applyNumberFormat="1" applyFill="1" applyBorder="1" applyAlignment="1">
      <alignment vertical="top" wrapText="1"/>
    </xf>
    <xf numFmtId="49" fontId="29" fillId="30" borderId="29" xfId="2572" applyNumberFormat="1" applyFill="1" applyBorder="1" applyAlignment="1">
      <alignment vertical="top" wrapText="1"/>
    </xf>
    <xf numFmtId="49" fontId="29" fillId="30" borderId="19" xfId="2572" applyNumberFormat="1" applyFill="1" applyBorder="1" applyAlignment="1">
      <alignment vertical="top" wrapText="1"/>
    </xf>
    <xf numFmtId="49" fontId="29" fillId="30" borderId="18" xfId="2572" applyNumberFormat="1" applyFill="1" applyBorder="1" applyAlignment="1">
      <alignment vertical="top" wrapText="1"/>
    </xf>
    <xf numFmtId="49" fontId="29" fillId="30" borderId="0" xfId="2572" applyNumberFormat="1" applyFill="1" applyBorder="1" applyAlignment="1">
      <alignment vertical="top" wrapText="1"/>
    </xf>
    <xf numFmtId="49" fontId="29" fillId="30" borderId="21" xfId="2572" applyNumberFormat="1" applyFill="1" applyBorder="1" applyAlignment="1">
      <alignment vertical="top" wrapText="1"/>
    </xf>
    <xf numFmtId="49" fontId="29" fillId="30" borderId="28" xfId="2572" applyNumberFormat="1" applyFill="1" applyBorder="1" applyAlignment="1">
      <alignment vertical="top" wrapText="1"/>
    </xf>
    <xf numFmtId="49" fontId="29" fillId="30" borderId="27" xfId="2572" applyNumberFormat="1" applyFill="1" applyBorder="1" applyAlignment="1">
      <alignment vertical="top" wrapText="1"/>
    </xf>
    <xf numFmtId="49" fontId="29" fillId="30" borderId="26" xfId="2572" applyNumberFormat="1" applyFill="1" applyBorder="1" applyAlignment="1">
      <alignment vertical="top" wrapText="1"/>
    </xf>
    <xf numFmtId="175" fontId="53" fillId="30" borderId="0" xfId="2572" applyNumberFormat="1" applyFont="1" applyFill="1" applyBorder="1"/>
    <xf numFmtId="176" fontId="29" fillId="36" borderId="0" xfId="2572" applyFill="1" applyBorder="1"/>
    <xf numFmtId="176" fontId="11" fillId="30" borderId="27" xfId="2572" applyFont="1" applyFill="1" applyBorder="1" applyAlignment="1" applyProtection="1">
      <alignment horizontal="left" indent="1"/>
      <protection locked="0"/>
    </xf>
    <xf numFmtId="176" fontId="29" fillId="30" borderId="29" xfId="2572" applyFill="1" applyBorder="1" applyAlignment="1"/>
    <xf numFmtId="176" fontId="71" fillId="30" borderId="0" xfId="2572" applyFont="1" applyFill="1" applyBorder="1" applyAlignment="1"/>
    <xf numFmtId="183" fontId="71" fillId="30" borderId="0" xfId="2572" applyNumberFormat="1" applyFont="1" applyFill="1" applyBorder="1" applyAlignment="1">
      <alignment horizontal="right"/>
    </xf>
    <xf numFmtId="176" fontId="29" fillId="30" borderId="36" xfId="2572" applyFill="1" applyBorder="1" applyAlignment="1">
      <alignment horizontal="right"/>
    </xf>
    <xf numFmtId="176" fontId="29" fillId="2" borderId="21" xfId="2572" applyFill="1" applyBorder="1" applyAlignment="1">
      <alignment wrapText="1"/>
    </xf>
    <xf numFmtId="178" fontId="71" fillId="30" borderId="0" xfId="2572" applyNumberFormat="1" applyFont="1" applyFill="1" applyBorder="1" applyAlignment="1"/>
    <xf numFmtId="178" fontId="71" fillId="30" borderId="36" xfId="2572" applyNumberFormat="1" applyFont="1" applyFill="1" applyBorder="1" applyAlignment="1"/>
    <xf numFmtId="3" fontId="29" fillId="30" borderId="0" xfId="2572" applyNumberFormat="1" applyFill="1" applyBorder="1" applyAlignment="1">
      <alignment horizontal="right"/>
    </xf>
    <xf numFmtId="191" fontId="29" fillId="30" borderId="0" xfId="2572" applyNumberFormat="1" applyFill="1" applyBorder="1" applyAlignment="1"/>
    <xf numFmtId="191" fontId="53" fillId="30" borderId="0" xfId="2572" applyNumberFormat="1" applyFont="1" applyFill="1" applyBorder="1" applyAlignment="1">
      <alignment horizontal="left"/>
    </xf>
    <xf numFmtId="191" fontId="53" fillId="30" borderId="0" xfId="2572" applyNumberFormat="1" applyFont="1" applyFill="1" applyBorder="1" applyAlignment="1"/>
    <xf numFmtId="43" fontId="11" fillId="30" borderId="0" xfId="2572" applyNumberFormat="1" applyFont="1" applyFill="1" applyBorder="1"/>
    <xf numFmtId="166" fontId="50" fillId="41" borderId="0" xfId="2572" applyNumberFormat="1" applyFont="1" applyFill="1" applyBorder="1" applyProtection="1">
      <protection locked="0"/>
    </xf>
    <xf numFmtId="176" fontId="76" fillId="30" borderId="0" xfId="2572" applyFont="1" applyFill="1" applyBorder="1" applyProtection="1">
      <protection locked="0"/>
    </xf>
    <xf numFmtId="2" fontId="76" fillId="30" borderId="0" xfId="2572" applyNumberFormat="1" applyFont="1" applyFill="1" applyBorder="1" applyProtection="1">
      <protection locked="0"/>
    </xf>
    <xf numFmtId="166" fontId="76" fillId="30" borderId="0" xfId="2572" applyNumberFormat="1" applyFont="1" applyFill="1" applyBorder="1"/>
    <xf numFmtId="178" fontId="72" fillId="30" borderId="0" xfId="2572" applyNumberFormat="1" applyFont="1" applyFill="1" applyBorder="1" applyProtection="1">
      <protection locked="0"/>
    </xf>
    <xf numFmtId="176" fontId="52" fillId="30" borderId="16" xfId="2572" applyFont="1" applyFill="1" applyBorder="1" applyAlignment="1">
      <alignment horizontal="right"/>
    </xf>
    <xf numFmtId="49" fontId="52" fillId="30" borderId="16" xfId="2572" applyNumberFormat="1" applyFont="1" applyFill="1" applyBorder="1" applyAlignment="1">
      <alignment horizontal="right"/>
    </xf>
    <xf numFmtId="49" fontId="11" fillId="30" borderId="20" xfId="2572" applyNumberFormat="1" applyFont="1" applyFill="1" applyBorder="1" applyAlignment="1">
      <alignment vertical="top"/>
    </xf>
    <xf numFmtId="49" fontId="11" fillId="30" borderId="29" xfId="2572" applyNumberFormat="1" applyFont="1" applyFill="1" applyBorder="1" applyAlignment="1">
      <alignment vertical="top"/>
    </xf>
    <xf numFmtId="49" fontId="11" fillId="30" borderId="19" xfId="2572" applyNumberFormat="1" applyFont="1" applyFill="1" applyBorder="1" applyAlignment="1">
      <alignment vertical="top"/>
    </xf>
    <xf numFmtId="49" fontId="11" fillId="30" borderId="18" xfId="2572" applyNumberFormat="1" applyFont="1" applyFill="1" applyBorder="1" applyAlignment="1">
      <alignment vertical="top"/>
    </xf>
    <xf numFmtId="49" fontId="11" fillId="30" borderId="0" xfId="2572" applyNumberFormat="1" applyFont="1" applyFill="1" applyBorder="1" applyAlignment="1">
      <alignment vertical="top"/>
    </xf>
    <xf numFmtId="49" fontId="11" fillId="30" borderId="21" xfId="2572" applyNumberFormat="1" applyFont="1" applyFill="1" applyBorder="1" applyAlignment="1">
      <alignment vertical="top"/>
    </xf>
    <xf numFmtId="176" fontId="29" fillId="2" borderId="18" xfId="2572" applyFill="1" applyBorder="1" applyAlignment="1">
      <alignment vertical="top"/>
    </xf>
    <xf numFmtId="176" fontId="29" fillId="30" borderId="0" xfId="2572" applyFill="1" applyBorder="1" applyAlignment="1">
      <alignment vertical="top"/>
    </xf>
    <xf numFmtId="176" fontId="51" fillId="30" borderId="21" xfId="2572" applyFont="1" applyFill="1" applyBorder="1" applyAlignment="1">
      <alignment vertical="top"/>
    </xf>
    <xf numFmtId="49" fontId="11" fillId="30" borderId="18" xfId="2572" applyNumberFormat="1" applyFont="1" applyFill="1" applyBorder="1" applyAlignment="1">
      <alignment vertical="top" wrapText="1"/>
    </xf>
    <xf numFmtId="49" fontId="11" fillId="30" borderId="0" xfId="2572" applyNumberFormat="1" applyFont="1" applyFill="1" applyBorder="1" applyAlignment="1">
      <alignment vertical="top" wrapText="1"/>
    </xf>
    <xf numFmtId="49" fontId="11" fillId="30" borderId="21" xfId="2572" applyNumberFormat="1" applyFont="1" applyFill="1" applyBorder="1" applyAlignment="1">
      <alignment vertical="top" wrapText="1"/>
    </xf>
    <xf numFmtId="176" fontId="55" fillId="30" borderId="0" xfId="2572" applyFont="1" applyFill="1" applyBorder="1" applyAlignment="1">
      <alignment horizontal="left"/>
    </xf>
    <xf numFmtId="188" fontId="53" fillId="30" borderId="0" xfId="2572" applyNumberFormat="1" applyFont="1" applyFill="1" applyBorder="1" applyProtection="1">
      <protection locked="0"/>
    </xf>
    <xf numFmtId="189" fontId="72" fillId="30" borderId="0" xfId="2572" applyNumberFormat="1" applyFont="1" applyFill="1" applyBorder="1" applyProtection="1">
      <protection locked="0"/>
    </xf>
    <xf numFmtId="49" fontId="11" fillId="30" borderId="18" xfId="2572" applyNumberFormat="1" applyFont="1" applyFill="1" applyBorder="1" applyAlignment="1">
      <alignment horizontal="left" vertical="top" wrapText="1"/>
    </xf>
    <xf numFmtId="49" fontId="11" fillId="30" borderId="0" xfId="2572" applyNumberFormat="1" applyFont="1" applyFill="1" applyBorder="1" applyAlignment="1">
      <alignment horizontal="left" vertical="top" wrapText="1"/>
    </xf>
    <xf numFmtId="49" fontId="11" fillId="30" borderId="21" xfId="2572" applyNumberFormat="1" applyFont="1" applyFill="1" applyBorder="1" applyAlignment="1">
      <alignment horizontal="left" vertical="top" wrapText="1"/>
    </xf>
    <xf numFmtId="49" fontId="11" fillId="30" borderId="21" xfId="2572" applyNumberFormat="1" applyFont="1" applyFill="1" applyBorder="1" applyAlignment="1">
      <alignment horizontal="left" vertical="top"/>
    </xf>
    <xf numFmtId="165" fontId="29" fillId="40" borderId="0" xfId="2572" applyNumberFormat="1" applyFill="1" applyBorder="1"/>
    <xf numFmtId="184" fontId="29" fillId="40" borderId="0" xfId="2572" applyNumberFormat="1" applyFill="1" applyBorder="1"/>
    <xf numFmtId="178" fontId="29" fillId="40" borderId="0" xfId="2572" applyNumberFormat="1" applyFill="1" applyBorder="1"/>
    <xf numFmtId="49" fontId="29" fillId="40" borderId="0" xfId="2572" applyNumberFormat="1" applyFill="1" applyBorder="1" applyAlignment="1">
      <alignment vertical="top" wrapText="1"/>
    </xf>
    <xf numFmtId="176" fontId="57" fillId="40" borderId="0" xfId="2572" applyFont="1" applyFill="1" applyBorder="1"/>
    <xf numFmtId="184" fontId="50" fillId="30" borderId="0" xfId="2572" applyNumberFormat="1" applyFont="1" applyFill="1" applyBorder="1" applyProtection="1">
      <protection locked="0"/>
    </xf>
    <xf numFmtId="176" fontId="72" fillId="30" borderId="0" xfId="2572" applyFont="1" applyFill="1" applyBorder="1" applyProtection="1">
      <protection locked="0"/>
    </xf>
    <xf numFmtId="178" fontId="53" fillId="30" borderId="0" xfId="2572" applyNumberFormat="1" applyFont="1" applyFill="1" applyBorder="1" applyProtection="1">
      <protection locked="0"/>
    </xf>
    <xf numFmtId="176" fontId="29" fillId="26" borderId="0" xfId="2572" applyFill="1" applyAlignment="1">
      <alignment horizontal="left"/>
    </xf>
    <xf numFmtId="49" fontId="29" fillId="40" borderId="0" xfId="2572" applyNumberFormat="1" applyFill="1" applyBorder="1" applyAlignment="1">
      <alignment horizontal="left" vertical="top" wrapText="1"/>
    </xf>
    <xf numFmtId="176" fontId="29" fillId="40" borderId="0" xfId="2572" applyFill="1" applyBorder="1" applyAlignment="1">
      <alignment horizontal="left"/>
    </xf>
    <xf numFmtId="176" fontId="29" fillId="30" borderId="29" xfId="2572" applyFill="1" applyBorder="1" applyAlignment="1">
      <alignment horizontal="left"/>
    </xf>
    <xf numFmtId="176" fontId="29" fillId="30" borderId="0" xfId="2572" applyFill="1" applyBorder="1" applyAlignment="1">
      <alignment horizontal="left"/>
    </xf>
    <xf numFmtId="178" fontId="53" fillId="30" borderId="27" xfId="2572" applyNumberFormat="1" applyFont="1" applyFill="1" applyBorder="1" applyProtection="1">
      <protection locked="0"/>
    </xf>
    <xf numFmtId="176" fontId="55" fillId="2" borderId="29" xfId="2572" applyFont="1" applyFill="1" applyBorder="1" applyAlignment="1">
      <alignment horizontal="left"/>
    </xf>
    <xf numFmtId="1" fontId="62" fillId="30" borderId="0" xfId="2572" applyNumberFormat="1" applyFont="1" applyFill="1" applyBorder="1"/>
    <xf numFmtId="191" fontId="53" fillId="30" borderId="0" xfId="2572" applyNumberFormat="1" applyFont="1" applyFill="1" applyBorder="1"/>
    <xf numFmtId="176" fontId="29" fillId="30" borderId="16" xfId="2572" applyFill="1" applyBorder="1" applyAlignment="1">
      <alignment horizontal="left"/>
    </xf>
    <xf numFmtId="176" fontId="29" fillId="30" borderId="27" xfId="2572" applyFill="1" applyBorder="1" applyAlignment="1">
      <alignment horizontal="left"/>
    </xf>
    <xf numFmtId="176" fontId="55" fillId="2" borderId="0" xfId="2572" applyFont="1" applyFill="1" applyBorder="1" applyAlignment="1">
      <alignment horizontal="left" vertical="top"/>
    </xf>
    <xf numFmtId="176" fontId="29" fillId="30" borderId="0" xfId="2572" applyFont="1" applyFill="1" applyBorder="1" applyAlignment="1">
      <alignment horizontal="left"/>
    </xf>
    <xf numFmtId="176" fontId="29" fillId="30" borderId="0" xfId="2572" applyFill="1" applyBorder="1" applyAlignment="1">
      <alignment horizontal="left" vertical="top"/>
    </xf>
    <xf numFmtId="178" fontId="53" fillId="30" borderId="36" xfId="2572" applyNumberFormat="1" applyFont="1" applyFill="1" applyBorder="1" applyProtection="1">
      <protection locked="0"/>
    </xf>
    <xf numFmtId="178" fontId="72" fillId="30" borderId="36" xfId="2572" applyNumberFormat="1" applyFont="1" applyFill="1" applyBorder="1" applyProtection="1">
      <protection locked="0"/>
    </xf>
    <xf numFmtId="176" fontId="11" fillId="30" borderId="18" xfId="2572" applyFont="1" applyFill="1" applyBorder="1" applyAlignment="1">
      <alignment vertical="top" wrapText="1"/>
    </xf>
    <xf numFmtId="176" fontId="11" fillId="30" borderId="0" xfId="2572" applyFont="1" applyFill="1" applyBorder="1" applyAlignment="1">
      <alignment vertical="top" wrapText="1"/>
    </xf>
    <xf numFmtId="176" fontId="11" fillId="30" borderId="21" xfId="2572" applyFont="1" applyFill="1" applyBorder="1" applyAlignment="1">
      <alignment vertical="top" wrapText="1"/>
    </xf>
    <xf numFmtId="176" fontId="11" fillId="30" borderId="18" xfId="2572" applyFont="1" applyFill="1" applyBorder="1" applyAlignment="1"/>
    <xf numFmtId="176" fontId="11" fillId="30" borderId="0" xfId="2572" applyFont="1" applyFill="1" applyBorder="1" applyAlignment="1"/>
    <xf numFmtId="176" fontId="11" fillId="30" borderId="21" xfId="2572" applyFont="1" applyFill="1" applyBorder="1" applyAlignment="1">
      <alignment vertical="top"/>
    </xf>
    <xf numFmtId="176" fontId="11" fillId="30" borderId="21" xfId="2572" applyFont="1" applyFill="1" applyBorder="1" applyAlignment="1"/>
    <xf numFmtId="176" fontId="63" fillId="37" borderId="0" xfId="1766" applyNumberFormat="1" applyFill="1" applyAlignment="1">
      <alignment horizontal="left"/>
    </xf>
    <xf numFmtId="0" fontId="0" fillId="2" borderId="47" xfId="0" applyFill="1" applyBorder="1"/>
    <xf numFmtId="0" fontId="0" fillId="2" borderId="48" xfId="0" applyFill="1" applyBorder="1"/>
    <xf numFmtId="0" fontId="0" fillId="2" borderId="49" xfId="0" applyFill="1" applyBorder="1"/>
    <xf numFmtId="0" fontId="0" fillId="2" borderId="50" xfId="0" applyFill="1" applyBorder="1"/>
    <xf numFmtId="176" fontId="64" fillId="35" borderId="49" xfId="3103" applyBorder="1" applyAlignment="1"/>
    <xf numFmtId="0" fontId="0" fillId="2" borderId="49" xfId="0" applyFill="1" applyBorder="1" applyAlignment="1"/>
    <xf numFmtId="0" fontId="0" fillId="30" borderId="0" xfId="0" applyFill="1" applyBorder="1"/>
    <xf numFmtId="0" fontId="11" fillId="0" borderId="0" xfId="849"/>
    <xf numFmtId="0" fontId="11" fillId="0" borderId="0" xfId="0" applyFont="1" applyFill="1" applyBorder="1"/>
    <xf numFmtId="180" fontId="0" fillId="0" borderId="0" xfId="0" applyNumberFormat="1" applyFont="1" applyFill="1" applyBorder="1"/>
    <xf numFmtId="0" fontId="0" fillId="0" borderId="0" xfId="0"/>
    <xf numFmtId="180" fontId="0" fillId="0" borderId="0" xfId="0" applyNumberFormat="1"/>
    <xf numFmtId="180" fontId="0" fillId="0" borderId="0" xfId="0" applyNumberFormat="1" applyFill="1" applyBorder="1"/>
    <xf numFmtId="0" fontId="0" fillId="0" borderId="0" xfId="0"/>
    <xf numFmtId="0" fontId="0" fillId="0" borderId="0" xfId="0"/>
    <xf numFmtId="0" fontId="11" fillId="2" borderId="49" xfId="0" applyFont="1" applyFill="1" applyBorder="1"/>
    <xf numFmtId="190" fontId="53" fillId="36" borderId="36" xfId="870" applyNumberFormat="1" applyFont="1" applyFill="1" applyBorder="1" applyProtection="1">
      <protection locked="0"/>
    </xf>
    <xf numFmtId="178" fontId="11" fillId="36" borderId="0" xfId="870" applyNumberFormat="1" applyFont="1" applyFill="1" applyBorder="1" applyProtection="1">
      <protection locked="0"/>
    </xf>
    <xf numFmtId="178" fontId="11" fillId="36" borderId="36" xfId="870" applyNumberFormat="1" applyFont="1" applyFill="1" applyBorder="1" applyProtection="1">
      <protection locked="0"/>
    </xf>
    <xf numFmtId="0" fontId="0" fillId="0" borderId="0" xfId="0"/>
    <xf numFmtId="0" fontId="0" fillId="0" borderId="0" xfId="0" applyBorder="1"/>
    <xf numFmtId="0" fontId="11" fillId="0" borderId="0" xfId="0" applyFont="1" applyBorder="1"/>
    <xf numFmtId="0" fontId="32" fillId="0" borderId="0" xfId="0" applyFont="1" applyBorder="1"/>
    <xf numFmtId="0" fontId="0" fillId="0" borderId="0" xfId="0"/>
    <xf numFmtId="176" fontId="63" fillId="37" borderId="0" xfId="362" applyNumberForma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0" xfId="870" applyFont="1" applyFill="1" applyBorder="1"/>
    <xf numFmtId="176" fontId="50" fillId="2" borderId="21" xfId="870" applyFont="1" applyFill="1" applyBorder="1"/>
    <xf numFmtId="178" fontId="11" fillId="37" borderId="0" xfId="870" applyNumberFormat="1" applyFont="1" applyFill="1" applyBorder="1" applyProtection="1">
      <protection locked="0"/>
    </xf>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86" fontId="72" fillId="30" borderId="0" xfId="870" applyNumberFormat="1"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0" xfId="870" applyNumberFormat="1" applyFont="1" applyFill="1" applyBorder="1"/>
    <xf numFmtId="2" fontId="50" fillId="2" borderId="0" xfId="870" applyNumberFormat="1" applyFont="1" applyFill="1" applyBorder="1" applyProtection="1">
      <protection locked="0"/>
    </xf>
    <xf numFmtId="176" fontId="52" fillId="30" borderId="21" xfId="870" applyFont="1" applyFill="1" applyBorder="1"/>
    <xf numFmtId="2" fontId="50" fillId="30" borderId="0" xfId="870" applyNumberFormat="1" applyFont="1" applyFill="1" applyBorder="1" applyProtection="1">
      <protection locked="0"/>
    </xf>
    <xf numFmtId="176" fontId="11" fillId="30" borderId="18" xfId="870" applyFont="1" applyFill="1" applyBorder="1"/>
    <xf numFmtId="167" fontId="50"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8" fontId="73" fillId="37" borderId="0" xfId="870" applyNumberFormat="1" applyFont="1" applyFill="1" applyBorder="1"/>
    <xf numFmtId="175" fontId="29" fillId="30"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6" fontId="53" fillId="37" borderId="0" xfId="870" applyFont="1" applyFill="1" applyBorder="1"/>
    <xf numFmtId="176" fontId="29" fillId="30" borderId="36" xfId="870"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9" fontId="29" fillId="26" borderId="0" xfId="870" applyNumberFormat="1" applyFill="1"/>
    <xf numFmtId="178" fontId="29" fillId="37" borderId="36" xfId="870" applyNumberFormat="1" applyFill="1" applyBorder="1" applyProtection="1">
      <protection locked="0"/>
    </xf>
    <xf numFmtId="178" fontId="29" fillId="37" borderId="0" xfId="870" applyNumberFormat="1" applyFill="1" applyBorder="1" applyProtection="1">
      <protection locked="0"/>
    </xf>
    <xf numFmtId="43" fontId="62" fillId="2" borderId="36" xfId="870" applyNumberFormat="1" applyFont="1" applyFill="1" applyBorder="1" applyProtection="1">
      <protection locked="0"/>
    </xf>
    <xf numFmtId="188" fontId="62" fillId="2" borderId="0" xfId="870" applyNumberFormat="1" applyFont="1" applyFill="1" applyBorder="1" applyProtection="1">
      <protection locked="0"/>
    </xf>
    <xf numFmtId="188" fontId="64" fillId="2" borderId="0" xfId="870" applyNumberFormat="1" applyFont="1" applyFill="1" applyBorder="1" applyProtection="1">
      <protection locked="0"/>
    </xf>
    <xf numFmtId="43" fontId="29" fillId="2" borderId="36" xfId="870" applyNumberFormat="1" applyFill="1" applyBorder="1" applyProtection="1">
      <protection locked="0"/>
    </xf>
    <xf numFmtId="188" fontId="29" fillId="2" borderId="0" xfId="870" applyNumberFormat="1" applyFill="1" applyBorder="1" applyProtection="1">
      <protection locked="0"/>
    </xf>
    <xf numFmtId="187" fontId="53" fillId="37" borderId="0" xfId="870" applyNumberFormat="1" applyFont="1" applyFill="1" applyBorder="1" applyProtection="1">
      <protection locked="0"/>
    </xf>
    <xf numFmtId="176" fontId="56" fillId="30" borderId="0" xfId="870" applyFont="1" applyFill="1" applyBorder="1"/>
    <xf numFmtId="187" fontId="53" fillId="30" borderId="0" xfId="870" applyNumberFormat="1" applyFont="1" applyFill="1" applyBorder="1" applyProtection="1">
      <protection locked="0"/>
    </xf>
    <xf numFmtId="166" fontId="50" fillId="38" borderId="0" xfId="870" applyNumberFormat="1" applyFont="1" applyFill="1" applyBorder="1" applyProtection="1">
      <protection locked="0"/>
    </xf>
    <xf numFmtId="167" fontId="29" fillId="2" borderId="0" xfId="870" applyNumberFormat="1" applyFill="1" applyBorder="1" applyProtection="1">
      <protection locked="0"/>
    </xf>
    <xf numFmtId="176" fontId="53" fillId="2" borderId="29" xfId="870" applyFont="1" applyFill="1" applyBorder="1"/>
    <xf numFmtId="176" fontId="29" fillId="85" borderId="0" xfId="870" applyFill="1"/>
    <xf numFmtId="176" fontId="29" fillId="30" borderId="16" xfId="870" applyFont="1" applyFill="1" applyBorder="1"/>
    <xf numFmtId="43" fontId="64" fillId="30" borderId="0" xfId="870" applyNumberFormat="1" applyFont="1" applyFill="1" applyBorder="1"/>
    <xf numFmtId="183" fontId="71" fillId="37" borderId="0" xfId="1300" applyNumberFormat="1" applyFont="1" applyFill="1" applyBorder="1"/>
    <xf numFmtId="9" fontId="71" fillId="37" borderId="0" xfId="1300" applyFont="1" applyFill="1" applyBorder="1"/>
    <xf numFmtId="189" fontId="11" fillId="2" borderId="27" xfId="870" applyNumberFormat="1" applyFont="1" applyFill="1" applyBorder="1" applyAlignment="1" applyProtection="1">
      <alignment horizontal="left" indent="1"/>
      <protection locked="0"/>
    </xf>
    <xf numFmtId="178" fontId="11" fillId="2" borderId="27" xfId="870" applyNumberFormat="1" applyFont="1" applyFill="1" applyBorder="1" applyAlignment="1" applyProtection="1">
      <alignment horizontal="left" indent="1"/>
      <protection locked="0"/>
    </xf>
    <xf numFmtId="187" fontId="50" fillId="30" borderId="0" xfId="870" applyNumberFormat="1" applyFont="1" applyFill="1" applyBorder="1"/>
    <xf numFmtId="187" fontId="50" fillId="30" borderId="0" xfId="870" applyNumberFormat="1" applyFont="1" applyFill="1" applyBorder="1" applyAlignment="1">
      <alignment horizontal="left" indent="1"/>
    </xf>
    <xf numFmtId="176" fontId="11" fillId="34" borderId="0" xfId="870" applyFont="1" applyFill="1"/>
    <xf numFmtId="176" fontId="11" fillId="2" borderId="20" xfId="870" applyFont="1" applyFill="1" applyBorder="1"/>
    <xf numFmtId="165" fontId="29" fillId="26" borderId="0" xfId="870" applyNumberFormat="1" applyFill="1"/>
    <xf numFmtId="189" fontId="29" fillId="26" borderId="0" xfId="870" applyNumberFormat="1" applyFill="1"/>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16" xfId="870" applyFont="1" applyFill="1" applyBorder="1"/>
    <xf numFmtId="178" fontId="70" fillId="86" borderId="0" xfId="870" applyNumberFormat="1" applyFont="1" applyFill="1" applyBorder="1" applyProtection="1">
      <protection locked="0"/>
    </xf>
    <xf numFmtId="187" fontId="70" fillId="86" borderId="0"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0" fontId="0" fillId="0" borderId="0" xfId="0"/>
    <xf numFmtId="176" fontId="63" fillId="37" borderId="0" xfId="362" applyNumberFormat="1" applyFill="1"/>
    <xf numFmtId="2" fontId="63" fillId="37" borderId="0" xfId="362" applyNumberFormat="1" applyFill="1"/>
    <xf numFmtId="1" fontId="63" fillId="37" borderId="0" xfId="362" applyNumberFormat="1" applyFill="1"/>
    <xf numFmtId="185" fontId="39" fillId="26" borderId="0" xfId="870" applyNumberFormat="1" applyFon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7" borderId="0" xfId="870" applyNumberFormat="1" applyFont="1" applyFill="1" applyBorder="1" applyProtection="1">
      <protection locked="0"/>
    </xf>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78" fontId="11" fillId="37" borderId="36" xfId="870" applyNumberFormat="1" applyFont="1" applyFill="1" applyBorder="1" applyProtection="1">
      <protection locked="0"/>
    </xf>
    <xf numFmtId="177" fontId="71" fillId="2" borderId="36" xfId="870" applyNumberFormat="1" applyFont="1" applyFill="1" applyBorder="1" applyProtection="1">
      <protection locked="0"/>
    </xf>
    <xf numFmtId="186" fontId="71" fillId="2" borderId="0" xfId="870" applyNumberFormat="1" applyFont="1" applyFill="1" applyBorder="1" applyProtection="1">
      <protection locked="0"/>
    </xf>
    <xf numFmtId="186" fontId="72" fillId="2" borderId="0" xfId="870" applyNumberFormat="1" applyFont="1" applyFill="1" applyBorder="1" applyProtection="1">
      <protection locked="0"/>
    </xf>
    <xf numFmtId="186" fontId="72" fillId="30" borderId="0" xfId="870" applyNumberFormat="1" applyFont="1" applyFill="1" applyBorder="1" applyProtection="1">
      <protection locked="0"/>
    </xf>
    <xf numFmtId="177" fontId="72" fillId="2" borderId="36"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87" fontId="53" fillId="36" borderId="0" xfId="870" applyNumberFormat="1" applyFont="1" applyFill="1" applyBorder="1" applyProtection="1">
      <protection locked="0"/>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176" fontId="55" fillId="30" borderId="0" xfId="870"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5" fillId="2" borderId="0" xfId="870" applyFont="1" applyFill="1" applyBorder="1" applyAlignment="1">
      <alignment horizontal="left"/>
    </xf>
    <xf numFmtId="164" fontId="29" fillId="26" borderId="0" xfId="870" applyNumberFormat="1" applyFill="1"/>
    <xf numFmtId="176" fontId="52" fillId="30" borderId="21" xfId="870" applyFont="1" applyFill="1" applyBorder="1"/>
    <xf numFmtId="2" fontId="50" fillId="38" borderId="36" xfId="870" applyNumberFormat="1" applyFont="1" applyFill="1" applyBorder="1" applyProtection="1">
      <protection locked="0"/>
    </xf>
    <xf numFmtId="2" fontId="50" fillId="38" borderId="0" xfId="870" applyNumberFormat="1" applyFont="1" applyFill="1" applyBorder="1" applyProtection="1">
      <protection locked="0"/>
    </xf>
    <xf numFmtId="2" fontId="50" fillId="30" borderId="0" xfId="870" applyNumberFormat="1" applyFont="1" applyFill="1" applyBorder="1" applyProtection="1">
      <protection locked="0"/>
    </xf>
    <xf numFmtId="176" fontId="11" fillId="30" borderId="18" xfId="870" applyFont="1" applyFill="1" applyBorder="1"/>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50" fillId="30" borderId="0" xfId="870" applyNumberFormat="1" applyFont="1" applyFill="1" applyBorder="1" applyProtection="1">
      <protection locked="0"/>
    </xf>
    <xf numFmtId="167" fontId="11" fillId="2" borderId="36" xfId="870" applyNumberFormat="1" applyFont="1" applyFill="1" applyBorder="1" applyProtection="1">
      <protection locked="0"/>
    </xf>
    <xf numFmtId="167" fontId="11"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5" fillId="30" borderId="29" xfId="870" applyFont="1" applyFill="1" applyBorder="1"/>
    <xf numFmtId="176" fontId="57" fillId="26" borderId="0" xfId="870" applyFont="1" applyFill="1"/>
    <xf numFmtId="176" fontId="29" fillId="30" borderId="35" xfId="870" applyFill="1" applyBorder="1"/>
    <xf numFmtId="175" fontId="29" fillId="37" borderId="36" xfId="870" applyNumberFormat="1" applyFont="1" applyFill="1" applyBorder="1"/>
    <xf numFmtId="175" fontId="29" fillId="37" borderId="0" xfId="870" applyNumberFormat="1" applyFont="1" applyFill="1" applyBorder="1"/>
    <xf numFmtId="175" fontId="29" fillId="30" borderId="0" xfId="870" applyNumberFormat="1" applyFont="1" applyFill="1" applyBorder="1"/>
    <xf numFmtId="187" fontId="62" fillId="2"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5" fontId="29" fillId="2" borderId="36" xfId="870" applyNumberFormat="1" applyFont="1" applyFill="1" applyBorder="1"/>
    <xf numFmtId="176" fontId="53" fillId="37" borderId="36" xfId="870" applyFont="1" applyFill="1" applyBorder="1"/>
    <xf numFmtId="176" fontId="53" fillId="37" borderId="0" xfId="870"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190" fontId="73" fillId="37" borderId="0" xfId="870" applyNumberFormat="1" applyFont="1" applyFill="1" applyBorder="1"/>
    <xf numFmtId="175" fontId="72" fillId="2" borderId="0" xfId="870" applyNumberFormat="1" applyFont="1" applyFill="1" applyBorder="1" applyProtection="1">
      <protection locked="0"/>
    </xf>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25" xfId="870" applyFont="1" applyFill="1" applyBorder="1"/>
    <xf numFmtId="176" fontId="52" fillId="86" borderId="16" xfId="870" applyFont="1" applyFill="1" applyBorder="1"/>
    <xf numFmtId="187" fontId="53" fillId="86" borderId="36"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178" fontId="70" fillId="86" borderId="36" xfId="870" applyNumberFormat="1" applyFont="1" applyFill="1" applyBorder="1" applyProtection="1">
      <protection locked="0"/>
    </xf>
    <xf numFmtId="190" fontId="70" fillId="86" borderId="0" xfId="870" applyNumberFormat="1" applyFont="1" applyFill="1" applyBorder="1" applyProtection="1">
      <protection locked="0"/>
    </xf>
    <xf numFmtId="185" fontId="70" fillId="86" borderId="0" xfId="870" applyNumberFormat="1" applyFont="1" applyFill="1" applyBorder="1" applyProtection="1">
      <protection locked="0"/>
    </xf>
    <xf numFmtId="187" fontId="164" fillId="86" borderId="0" xfId="870" applyNumberFormat="1" applyFont="1" applyFill="1" applyBorder="1" applyProtection="1">
      <protection locked="0"/>
    </xf>
    <xf numFmtId="0" fontId="0" fillId="0" borderId="0" xfId="0"/>
    <xf numFmtId="0" fontId="0" fillId="0" borderId="0" xfId="0" applyFill="1"/>
    <xf numFmtId="0" fontId="11" fillId="0" borderId="0" xfId="0" applyFont="1"/>
    <xf numFmtId="166" fontId="0" fillId="0" borderId="0" xfId="0" applyNumberFormat="1"/>
    <xf numFmtId="180" fontId="0" fillId="0" borderId="0" xfId="0" applyNumberFormat="1" applyFill="1" applyBorder="1"/>
    <xf numFmtId="180" fontId="11" fillId="0" borderId="0" xfId="0" applyNumberFormat="1" applyFont="1" applyFill="1" applyBorder="1"/>
    <xf numFmtId="176" fontId="63" fillId="37" borderId="0" xfId="362" applyNumberForma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86" fontId="72" fillId="30" borderId="0"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2" fillId="30" borderId="21" xfId="870" applyFont="1" applyFill="1" applyBorder="1"/>
    <xf numFmtId="2" fontId="50" fillId="30" borderId="0" xfId="870" applyNumberFormat="1" applyFont="1" applyFill="1" applyBorder="1" applyProtection="1">
      <protection locked="0"/>
    </xf>
    <xf numFmtId="176" fontId="11" fillId="30" borderId="18" xfId="870" applyFont="1" applyFill="1" applyBorder="1"/>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8" fontId="73" fillId="37" borderId="0" xfId="870" applyNumberFormat="1" applyFont="1" applyFill="1" applyBorder="1"/>
    <xf numFmtId="175" fontId="29" fillId="30"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6" fontId="53" fillId="37" borderId="36" xfId="870" applyFont="1" applyFill="1" applyBorder="1"/>
    <xf numFmtId="176" fontId="53" fillId="37" borderId="0" xfId="870"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9" fontId="29" fillId="26" borderId="0" xfId="870" applyNumberFormat="1" applyFill="1"/>
    <xf numFmtId="43" fontId="62" fillId="2" borderId="36" xfId="870" applyNumberFormat="1" applyFont="1" applyFill="1" applyBorder="1" applyProtection="1">
      <protection locked="0"/>
    </xf>
    <xf numFmtId="188" fontId="62" fillId="2" borderId="0" xfId="870" applyNumberFormat="1" applyFont="1" applyFill="1" applyBorder="1" applyProtection="1">
      <protection locked="0"/>
    </xf>
    <xf numFmtId="188" fontId="64" fillId="2" borderId="0" xfId="870" applyNumberFormat="1" applyFont="1" applyFill="1" applyBorder="1" applyProtection="1">
      <protection locked="0"/>
    </xf>
    <xf numFmtId="43" fontId="29" fillId="2" borderId="36" xfId="870" applyNumberFormat="1" applyFill="1" applyBorder="1" applyProtection="1">
      <protection locked="0"/>
    </xf>
    <xf numFmtId="188" fontId="29" fillId="2" borderId="0" xfId="870" applyNumberFormat="1" applyFill="1" applyBorder="1" applyProtection="1">
      <protection locked="0"/>
    </xf>
    <xf numFmtId="187" fontId="53" fillId="37" borderId="0" xfId="870" applyNumberFormat="1" applyFont="1" applyFill="1" applyBorder="1" applyProtection="1">
      <protection locked="0"/>
    </xf>
    <xf numFmtId="187" fontId="53" fillId="30" borderId="0" xfId="870" applyNumberFormat="1" applyFont="1" applyFill="1" applyBorder="1" applyProtection="1">
      <protection locked="0"/>
    </xf>
    <xf numFmtId="167" fontId="29" fillId="2" borderId="0" xfId="870" applyNumberFormat="1" applyFill="1" applyBorder="1" applyProtection="1">
      <protection locked="0"/>
    </xf>
    <xf numFmtId="176" fontId="29" fillId="85" borderId="0" xfId="870" applyFill="1"/>
    <xf numFmtId="176" fontId="29" fillId="30" borderId="16" xfId="870" applyFont="1" applyFill="1" applyBorder="1"/>
    <xf numFmtId="43" fontId="64" fillId="30" borderId="0" xfId="870" applyNumberFormat="1" applyFont="1" applyFill="1" applyBorder="1"/>
    <xf numFmtId="188" fontId="11" fillId="2" borderId="0" xfId="870" applyNumberFormat="1" applyFont="1" applyFill="1" applyBorder="1" applyProtection="1">
      <protection locked="0"/>
    </xf>
    <xf numFmtId="1" fontId="50" fillId="38" borderId="36" xfId="870" applyNumberFormat="1" applyFont="1" applyFill="1" applyBorder="1" applyProtection="1">
      <protection locked="0"/>
    </xf>
    <xf numFmtId="1" fontId="50" fillId="38" borderId="0" xfId="870" applyNumberFormat="1" applyFont="1" applyFill="1" applyBorder="1" applyProtection="1">
      <protection locked="0"/>
    </xf>
    <xf numFmtId="167" fontId="29" fillId="2" borderId="36" xfId="870" applyNumberFormat="1" applyFill="1" applyBorder="1" applyProtection="1">
      <protection locked="0"/>
    </xf>
    <xf numFmtId="176" fontId="53" fillId="2" borderId="27" xfId="870" applyFont="1" applyFill="1" applyBorder="1" applyProtection="1">
      <protection locked="0"/>
    </xf>
    <xf numFmtId="2" fontId="50" fillId="2" borderId="27" xfId="870" applyNumberFormat="1" applyFont="1" applyFill="1" applyBorder="1" applyProtection="1">
      <protection locked="0"/>
    </xf>
    <xf numFmtId="187" fontId="71" fillId="2" borderId="0" xfId="870" applyNumberFormat="1" applyFont="1" applyFill="1" applyBorder="1" applyAlignment="1">
      <alignment horizontal="left" indent="1"/>
    </xf>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25" xfId="870" applyFont="1" applyFill="1" applyBorder="1"/>
    <xf numFmtId="176" fontId="52" fillId="86" borderId="16" xfId="870" applyFont="1" applyFill="1" applyBorder="1"/>
    <xf numFmtId="187" fontId="53" fillId="86" borderId="36" xfId="870" applyNumberFormat="1" applyFont="1" applyFill="1" applyBorder="1" applyProtection="1">
      <protection locked="0"/>
    </xf>
    <xf numFmtId="188" fontId="11" fillId="86" borderId="0" xfId="870" applyNumberFormat="1" applyFont="1" applyFill="1" applyBorder="1" applyProtection="1">
      <protection locked="0"/>
    </xf>
    <xf numFmtId="187" fontId="70" fillId="86" borderId="0"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178" fontId="11" fillId="86" borderId="36" xfId="870" applyNumberFormat="1" applyFont="1" applyFill="1" applyBorder="1" applyProtection="1">
      <protection locked="0"/>
    </xf>
    <xf numFmtId="0" fontId="11" fillId="0" borderId="0" xfId="0" applyFont="1"/>
    <xf numFmtId="0" fontId="11" fillId="0" borderId="0" xfId="0" applyFont="1" applyBorder="1"/>
    <xf numFmtId="1" fontId="0" fillId="0" borderId="0" xfId="0" applyNumberFormat="1" applyBorder="1"/>
    <xf numFmtId="0" fontId="32" fillId="0" borderId="0" xfId="0" applyFont="1" applyBorder="1"/>
    <xf numFmtId="2" fontId="0" fillId="0" borderId="0" xfId="0" applyNumberFormat="1"/>
    <xf numFmtId="180" fontId="0" fillId="0" borderId="0" xfId="0" applyNumberFormat="1"/>
    <xf numFmtId="180" fontId="0" fillId="0" borderId="0" xfId="0" applyNumberFormat="1" applyFill="1" applyBorder="1"/>
    <xf numFmtId="180" fontId="11" fillId="0" borderId="0" xfId="0" applyNumberFormat="1" applyFont="1"/>
    <xf numFmtId="180" fontId="11" fillId="0" borderId="0" xfId="0" applyNumberFormat="1" applyFont="1" applyFill="1" applyBorder="1"/>
    <xf numFmtId="180" fontId="0" fillId="0" borderId="0" xfId="0" applyNumberFormat="1" applyFont="1" applyFill="1" applyBorder="1"/>
    <xf numFmtId="0" fontId="0" fillId="0" borderId="0" xfId="0"/>
    <xf numFmtId="0" fontId="0" fillId="0" borderId="0" xfId="0" applyFill="1"/>
    <xf numFmtId="0" fontId="0" fillId="0" borderId="0" xfId="0" applyBorder="1"/>
    <xf numFmtId="0" fontId="11" fillId="0" borderId="0" xfId="849" applyAlignment="1">
      <alignment horizontal="left"/>
    </xf>
    <xf numFmtId="2" fontId="10" fillId="0" borderId="0" xfId="849" applyNumberFormat="1" applyFont="1" applyAlignment="1">
      <alignment horizontal="left"/>
    </xf>
    <xf numFmtId="0" fontId="11" fillId="0" borderId="16" xfId="849" applyBorder="1"/>
    <xf numFmtId="0" fontId="29" fillId="36" borderId="17" xfId="849" applyFont="1" applyFill="1" applyBorder="1" applyAlignment="1">
      <alignment horizontal="left" vertical="center" wrapText="1"/>
    </xf>
    <xf numFmtId="0" fontId="68" fillId="36" borderId="17" xfId="849" applyFont="1" applyFill="1" applyBorder="1" applyAlignment="1">
      <alignment horizontal="center" vertical="center" wrapText="1"/>
    </xf>
    <xf numFmtId="0" fontId="11" fillId="0" borderId="0" xfId="849" applyBorder="1"/>
    <xf numFmtId="0" fontId="32" fillId="0" borderId="0" xfId="849" applyFont="1" applyBorder="1"/>
    <xf numFmtId="0" fontId="11" fillId="0" borderId="0" xfId="849" applyFont="1" applyFill="1" applyBorder="1"/>
    <xf numFmtId="0" fontId="11" fillId="0" borderId="0" xfId="849" applyFont="1"/>
    <xf numFmtId="1" fontId="11" fillId="0" borderId="0" xfId="849" applyNumberFormat="1"/>
    <xf numFmtId="0" fontId="11" fillId="0" borderId="0" xfId="849" applyFill="1" applyBorder="1"/>
    <xf numFmtId="0" fontId="11" fillId="0" borderId="0" xfId="849" applyFill="1"/>
    <xf numFmtId="0" fontId="32" fillId="0" borderId="0" xfId="849" applyFont="1" applyFill="1" applyBorder="1"/>
    <xf numFmtId="0" fontId="11" fillId="0" borderId="0" xfId="849" applyFont="1" applyFill="1"/>
    <xf numFmtId="0" fontId="11" fillId="0" borderId="0" xfId="849" applyFont="1" applyBorder="1"/>
    <xf numFmtId="180" fontId="10" fillId="0" borderId="0" xfId="849" applyNumberFormat="1" applyFont="1"/>
    <xf numFmtId="180" fontId="11" fillId="0" borderId="0" xfId="849" applyNumberFormat="1"/>
    <xf numFmtId="180" fontId="29" fillId="36" borderId="17" xfId="849" applyNumberFormat="1" applyFont="1" applyFill="1" applyBorder="1" applyAlignment="1">
      <alignment horizontal="left" vertical="center" wrapText="1"/>
    </xf>
    <xf numFmtId="180" fontId="30" fillId="29" borderId="15" xfId="849" quotePrefix="1" applyNumberFormat="1" applyFont="1" applyFill="1" applyBorder="1" applyAlignment="1">
      <alignment horizontal="left" vertical="top" wrapText="1"/>
    </xf>
    <xf numFmtId="180" fontId="11" fillId="0" borderId="0" xfId="849" applyNumberFormat="1" applyFill="1" applyBorder="1"/>
    <xf numFmtId="180" fontId="11" fillId="0" borderId="0" xfId="849" applyNumberFormat="1" applyFont="1"/>
    <xf numFmtId="180" fontId="11" fillId="0" borderId="0" xfId="849" applyNumberFormat="1" applyFont="1" applyFill="1" applyBorder="1"/>
    <xf numFmtId="2" fontId="11" fillId="0" borderId="0" xfId="849" applyNumberFormat="1" applyFont="1" applyBorder="1"/>
    <xf numFmtId="2" fontId="11" fillId="0" borderId="0" xfId="849" applyNumberFormat="1"/>
    <xf numFmtId="0" fontId="30" fillId="29" borderId="15" xfId="849" applyFont="1" applyFill="1" applyBorder="1" applyAlignment="1">
      <alignment horizontal="left" vertical="top" wrapText="1"/>
    </xf>
    <xf numFmtId="0" fontId="68" fillId="36" borderId="24" xfId="849" applyFont="1" applyFill="1" applyBorder="1" applyAlignment="1">
      <alignment horizontal="center" vertical="center" wrapText="1"/>
    </xf>
    <xf numFmtId="0" fontId="29" fillId="36" borderId="24" xfId="849" applyFont="1" applyFill="1" applyBorder="1" applyAlignment="1">
      <alignment horizontal="left" vertical="center" wrapText="1"/>
    </xf>
    <xf numFmtId="1" fontId="11" fillId="0" borderId="0" xfId="849" applyNumberFormat="1" applyBorder="1"/>
    <xf numFmtId="174" fontId="11" fillId="0" borderId="0" xfId="849" applyNumberFormat="1" applyBorder="1"/>
    <xf numFmtId="2" fontId="11" fillId="0" borderId="0" xfId="849" applyNumberFormat="1" applyBorder="1"/>
    <xf numFmtId="166" fontId="11" fillId="0" borderId="0" xfId="849" applyNumberFormat="1"/>
    <xf numFmtId="1" fontId="11" fillId="0" borderId="0" xfId="849" applyNumberFormat="1" applyFont="1" applyBorder="1"/>
    <xf numFmtId="167" fontId="11" fillId="0" borderId="0" xfId="849" applyNumberFormat="1" applyFont="1" applyBorder="1"/>
    <xf numFmtId="2" fontId="32" fillId="0" borderId="0" xfId="849" applyNumberFormat="1" applyFont="1" applyBorder="1"/>
    <xf numFmtId="0" fontId="167" fillId="0" borderId="0" xfId="849" applyFont="1" applyBorder="1"/>
    <xf numFmtId="180" fontId="11" fillId="0" borderId="0" xfId="849" applyNumberFormat="1" applyFill="1"/>
    <xf numFmtId="180" fontId="32" fillId="0" borderId="0" xfId="849" applyNumberFormat="1" applyFont="1"/>
    <xf numFmtId="0" fontId="32" fillId="0" borderId="0" xfId="0" applyFont="1" applyFill="1" applyBorder="1"/>
    <xf numFmtId="180" fontId="11" fillId="0" borderId="0" xfId="849" applyNumberFormat="1" applyFont="1" applyBorder="1"/>
    <xf numFmtId="180" fontId="0" fillId="0" borderId="0" xfId="0" applyNumberFormat="1" applyBorder="1"/>
    <xf numFmtId="0" fontId="166" fillId="0" borderId="0" xfId="0" applyFont="1" applyBorder="1"/>
    <xf numFmtId="167" fontId="166" fillId="0" borderId="0" xfId="0" applyNumberFormat="1" applyFont="1" applyBorder="1"/>
    <xf numFmtId="1" fontId="166" fillId="0" borderId="0" xfId="0" applyNumberFormat="1" applyFont="1" applyBorder="1"/>
    <xf numFmtId="184" fontId="11" fillId="0" borderId="0" xfId="849" applyNumberFormat="1" applyFont="1" applyBorder="1"/>
    <xf numFmtId="184" fontId="11" fillId="0" borderId="0" xfId="849" applyNumberFormat="1"/>
    <xf numFmtId="206" fontId="0" fillId="0" borderId="0" xfId="0" applyNumberFormat="1" applyBorder="1"/>
    <xf numFmtId="167" fontId="0" fillId="0" borderId="0" xfId="0" applyNumberFormat="1"/>
    <xf numFmtId="184" fontId="11" fillId="0" borderId="0" xfId="849" applyNumberFormat="1" applyFont="1" applyFill="1" applyBorder="1"/>
    <xf numFmtId="174" fontId="0" fillId="0" borderId="0" xfId="0" applyNumberFormat="1" applyBorder="1"/>
    <xf numFmtId="49" fontId="11" fillId="30" borderId="21" xfId="2572" applyNumberFormat="1" applyFont="1" applyFill="1" applyBorder="1" applyAlignment="1">
      <alignment horizontal="left" vertical="top" wrapText="1"/>
    </xf>
    <xf numFmtId="49" fontId="11" fillId="30" borderId="0" xfId="2572" applyNumberFormat="1" applyFont="1" applyFill="1" applyBorder="1" applyAlignment="1">
      <alignment horizontal="left" vertical="top" wrapText="1"/>
    </xf>
    <xf numFmtId="49" fontId="11" fillId="30" borderId="18" xfId="2572" applyNumberFormat="1" applyFont="1" applyFill="1" applyBorder="1" applyAlignment="1">
      <alignment horizontal="left" vertical="top" wrapText="1"/>
    </xf>
    <xf numFmtId="49" fontId="11" fillId="30" borderId="19" xfId="2572" applyNumberFormat="1" applyFont="1" applyFill="1" applyBorder="1" applyAlignment="1">
      <alignment horizontal="left" vertical="top" wrapText="1"/>
    </xf>
    <xf numFmtId="49" fontId="11" fillId="30" borderId="29" xfId="2572" applyNumberFormat="1" applyFont="1" applyFill="1" applyBorder="1" applyAlignment="1">
      <alignment horizontal="left" vertical="top" wrapText="1"/>
    </xf>
    <xf numFmtId="49" fontId="11" fillId="30" borderId="20" xfId="2572" applyNumberFormat="1" applyFont="1" applyFill="1" applyBorder="1" applyAlignment="1">
      <alignment horizontal="left" vertical="top" wrapText="1"/>
    </xf>
    <xf numFmtId="49" fontId="29" fillId="40" borderId="0" xfId="2572" applyNumberFormat="1" applyFill="1" applyBorder="1" applyAlignment="1">
      <alignment horizontal="left" vertical="top" wrapText="1"/>
    </xf>
    <xf numFmtId="176" fontId="11" fillId="30" borderId="21" xfId="2572" applyFont="1" applyFill="1" applyBorder="1" applyAlignment="1">
      <alignment horizontal="left" wrapText="1"/>
    </xf>
    <xf numFmtId="176" fontId="11" fillId="30" borderId="0" xfId="2572" applyFont="1" applyFill="1" applyBorder="1" applyAlignment="1">
      <alignment horizontal="left" wrapText="1"/>
    </xf>
    <xf numFmtId="176" fontId="11" fillId="30" borderId="18" xfId="2572" applyFont="1" applyFill="1" applyBorder="1" applyAlignment="1">
      <alignment horizontal="left" wrapText="1"/>
    </xf>
    <xf numFmtId="176" fontId="11" fillId="30" borderId="21" xfId="2572" applyFont="1" applyFill="1" applyBorder="1" applyAlignment="1">
      <alignment horizontal="left" vertical="top" wrapText="1"/>
    </xf>
    <xf numFmtId="176" fontId="11" fillId="30" borderId="0" xfId="2572" applyFont="1" applyFill="1" applyBorder="1" applyAlignment="1">
      <alignment horizontal="left" vertical="top" wrapText="1"/>
    </xf>
    <xf numFmtId="176" fontId="11" fillId="30" borderId="18" xfId="2572" applyFont="1" applyFill="1" applyBorder="1" applyAlignment="1">
      <alignment horizontal="left" vertical="top" wrapText="1"/>
    </xf>
    <xf numFmtId="176" fontId="29" fillId="2" borderId="18" xfId="2572" applyFill="1" applyBorder="1" applyAlignment="1">
      <alignment horizontal="left" wrapText="1"/>
    </xf>
    <xf numFmtId="49" fontId="29" fillId="30" borderId="21" xfId="2572" applyNumberFormat="1" applyFill="1" applyBorder="1" applyAlignment="1">
      <alignment horizontal="left" vertical="top" wrapText="1"/>
    </xf>
    <xf numFmtId="49" fontId="29" fillId="30" borderId="0" xfId="2572" applyNumberFormat="1" applyFill="1" applyBorder="1" applyAlignment="1">
      <alignment horizontal="left" vertical="top" wrapText="1"/>
    </xf>
    <xf numFmtId="49" fontId="29" fillId="30" borderId="18" xfId="2572" applyNumberFormat="1" applyFill="1" applyBorder="1" applyAlignment="1">
      <alignment horizontal="left" vertical="top" wrapText="1"/>
    </xf>
  </cellXfs>
  <cellStyles count="40423">
    <cellStyle name="_x000a_shell=progma 2" xfId="1"/>
    <cellStyle name="_x000a_shell=progma 2 2" xfId="20234"/>
    <cellStyle name="1.000" xfId="2"/>
    <cellStyle name="1.000 2" xfId="20235"/>
    <cellStyle name="20 % - Markeringsfarve1 10" xfId="3828"/>
    <cellStyle name="20 % - Markeringsfarve1 10 2" xfId="3829"/>
    <cellStyle name="20 % - Markeringsfarve1 10 2 2" xfId="9716"/>
    <cellStyle name="20 % - Markeringsfarve1 10 2 2 2" xfId="17617"/>
    <cellStyle name="20 % - Markeringsfarve1 10 2 2 2 2" xfId="35777"/>
    <cellStyle name="20 % - Markeringsfarve1 10 2 2 3" xfId="28776"/>
    <cellStyle name="20 % - Markeringsfarve1 10 2 3" xfId="12383"/>
    <cellStyle name="20 % - Markeringsfarve1 10 2 3 2" xfId="30550"/>
    <cellStyle name="20 % - Markeringsfarve1 10 2 4" xfId="23548"/>
    <cellStyle name="20 % - Markeringsfarve1 10 3" xfId="3830"/>
    <cellStyle name="20 % - Markeringsfarve1 10 3 2" xfId="9335"/>
    <cellStyle name="20 % - Markeringsfarve1 10 3 2 2" xfId="17245"/>
    <cellStyle name="20 % - Markeringsfarve1 10 3 2 2 2" xfId="35405"/>
    <cellStyle name="20 % - Markeringsfarve1 10 3 2 3" xfId="28404"/>
    <cellStyle name="20 % - Markeringsfarve1 10 3 3" xfId="12384"/>
    <cellStyle name="20 % - Markeringsfarve1 10 3 3 2" xfId="30551"/>
    <cellStyle name="20 % - Markeringsfarve1 10 3 4" xfId="23549"/>
    <cellStyle name="20 % - Markeringsfarve1 10 4" xfId="7635"/>
    <cellStyle name="20 % - Markeringsfarve1 10 4 2" xfId="15553"/>
    <cellStyle name="20 % - Markeringsfarve1 10 4 2 2" xfId="33713"/>
    <cellStyle name="20 % - Markeringsfarve1 10 4 3" xfId="26712"/>
    <cellStyle name="20 % - Markeringsfarve1 10 5" xfId="12382"/>
    <cellStyle name="20 % - Markeringsfarve1 10 5 2" xfId="30549"/>
    <cellStyle name="20 % - Markeringsfarve1 10 6" xfId="23547"/>
    <cellStyle name="20 % - Markeringsfarve1 11" xfId="3831"/>
    <cellStyle name="20 % - Markeringsfarve1 11 2" xfId="3832"/>
    <cellStyle name="20 % - Markeringsfarve1 11 2 2" xfId="10753"/>
    <cellStyle name="20 % - Markeringsfarve1 11 2 2 2" xfId="18642"/>
    <cellStyle name="20 % - Markeringsfarve1 11 2 2 2 2" xfId="36802"/>
    <cellStyle name="20 % - Markeringsfarve1 11 2 2 3" xfId="29801"/>
    <cellStyle name="20 % - Markeringsfarve1 11 2 3" xfId="12386"/>
    <cellStyle name="20 % - Markeringsfarve1 11 2 3 2" xfId="30553"/>
    <cellStyle name="20 % - Markeringsfarve1 11 2 4" xfId="23551"/>
    <cellStyle name="20 % - Markeringsfarve1 11 3" xfId="7636"/>
    <cellStyle name="20 % - Markeringsfarve1 11 3 2" xfId="15554"/>
    <cellStyle name="20 % - Markeringsfarve1 11 3 2 2" xfId="33714"/>
    <cellStyle name="20 % - Markeringsfarve1 11 3 3" xfId="26713"/>
    <cellStyle name="20 % - Markeringsfarve1 11 4" xfId="12385"/>
    <cellStyle name="20 % - Markeringsfarve1 11 4 2" xfId="30552"/>
    <cellStyle name="20 % - Markeringsfarve1 11 5" xfId="23550"/>
    <cellStyle name="20 % - Markeringsfarve1 12" xfId="3833"/>
    <cellStyle name="20 % - Markeringsfarve1 12 2" xfId="3834"/>
    <cellStyle name="20 % - Markeringsfarve1 12 2 2" xfId="9327"/>
    <cellStyle name="20 % - Markeringsfarve1 12 2 2 2" xfId="17237"/>
    <cellStyle name="20 % - Markeringsfarve1 12 2 2 2 2" xfId="35397"/>
    <cellStyle name="20 % - Markeringsfarve1 12 2 2 3" xfId="28396"/>
    <cellStyle name="20 % - Markeringsfarve1 12 2 3" xfId="12388"/>
    <cellStyle name="20 % - Markeringsfarve1 12 2 3 2" xfId="30555"/>
    <cellStyle name="20 % - Markeringsfarve1 12 2 4" xfId="23553"/>
    <cellStyle name="20 % - Markeringsfarve1 12 3" xfId="7637"/>
    <cellStyle name="20 % - Markeringsfarve1 12 3 2" xfId="15555"/>
    <cellStyle name="20 % - Markeringsfarve1 12 3 2 2" xfId="33715"/>
    <cellStyle name="20 % - Markeringsfarve1 12 3 3" xfId="26714"/>
    <cellStyle name="20 % - Markeringsfarve1 12 4" xfId="12387"/>
    <cellStyle name="20 % - Markeringsfarve1 12 4 2" xfId="30554"/>
    <cellStyle name="20 % - Markeringsfarve1 12 5" xfId="23552"/>
    <cellStyle name="20 % - Markeringsfarve1 13" xfId="3835"/>
    <cellStyle name="20 % - Markeringsfarve1 13 2" xfId="3836"/>
    <cellStyle name="20 % - Markeringsfarve1 13 2 2" xfId="10632"/>
    <cellStyle name="20 % - Markeringsfarve1 13 2 2 2" xfId="18525"/>
    <cellStyle name="20 % - Markeringsfarve1 13 2 2 2 2" xfId="36685"/>
    <cellStyle name="20 % - Markeringsfarve1 13 2 2 3" xfId="29684"/>
    <cellStyle name="20 % - Markeringsfarve1 13 2 3" xfId="12390"/>
    <cellStyle name="20 % - Markeringsfarve1 13 2 3 2" xfId="30557"/>
    <cellStyle name="20 % - Markeringsfarve1 13 2 4" xfId="23555"/>
    <cellStyle name="20 % - Markeringsfarve1 13 3" xfId="7634"/>
    <cellStyle name="20 % - Markeringsfarve1 13 3 2" xfId="15552"/>
    <cellStyle name="20 % - Markeringsfarve1 13 3 2 2" xfId="33712"/>
    <cellStyle name="20 % - Markeringsfarve1 13 3 3" xfId="26711"/>
    <cellStyle name="20 % - Markeringsfarve1 13 4" xfId="12389"/>
    <cellStyle name="20 % - Markeringsfarve1 13 4 2" xfId="30556"/>
    <cellStyle name="20 % - Markeringsfarve1 13 5" xfId="23554"/>
    <cellStyle name="20 % - Markeringsfarve1 14" xfId="3837"/>
    <cellStyle name="20 % - Markeringsfarve1 14 2" xfId="8937"/>
    <cellStyle name="20 % - Markeringsfarve1 14 2 2" xfId="16850"/>
    <cellStyle name="20 % - Markeringsfarve1 14 2 2 2" xfId="35010"/>
    <cellStyle name="20 % - Markeringsfarve1 14 2 3" xfId="28009"/>
    <cellStyle name="20 % - Markeringsfarve1 14 3" xfId="12391"/>
    <cellStyle name="20 % - Markeringsfarve1 14 3 2" xfId="30558"/>
    <cellStyle name="20 % - Markeringsfarve1 14 4" xfId="23556"/>
    <cellStyle name="20 % - Markeringsfarve1 15" xfId="3838"/>
    <cellStyle name="20 % - Markeringsfarve1 15 2" xfId="10802"/>
    <cellStyle name="20 % - Markeringsfarve1 15 2 2" xfId="18689"/>
    <cellStyle name="20 % - Markeringsfarve1 15 2 2 2" xfId="36849"/>
    <cellStyle name="20 % - Markeringsfarve1 15 2 3" xfId="29848"/>
    <cellStyle name="20 % - Markeringsfarve1 15 3" xfId="12392"/>
    <cellStyle name="20 % - Markeringsfarve1 15 3 2" xfId="30559"/>
    <cellStyle name="20 % - Markeringsfarve1 15 4" xfId="23557"/>
    <cellStyle name="20 % - Markeringsfarve1 16" xfId="3839"/>
    <cellStyle name="20 % - Markeringsfarve1 16 2" xfId="9343"/>
    <cellStyle name="20 % - Markeringsfarve1 16 2 2" xfId="17253"/>
    <cellStyle name="20 % - Markeringsfarve1 16 2 2 2" xfId="35413"/>
    <cellStyle name="20 % - Markeringsfarve1 16 2 3" xfId="28412"/>
    <cellStyle name="20 % - Markeringsfarve1 16 3" xfId="12393"/>
    <cellStyle name="20 % - Markeringsfarve1 16 3 2" xfId="30560"/>
    <cellStyle name="20 % - Markeringsfarve1 16 4" xfId="23558"/>
    <cellStyle name="20 % - Markeringsfarve1 17" xfId="7612"/>
    <cellStyle name="20 % - Markeringsfarve1 17 2" xfId="15540"/>
    <cellStyle name="20 % - Markeringsfarve1 17 2 2" xfId="33700"/>
    <cellStyle name="20 % - Markeringsfarve1 17 3" xfId="26699"/>
    <cellStyle name="20 % - Markeringsfarve1 18" xfId="3827"/>
    <cellStyle name="20 % - Markeringsfarve1 18 2" xfId="12381"/>
    <cellStyle name="20 % - Markeringsfarve1 18 2 2" xfId="30548"/>
    <cellStyle name="20 % - Markeringsfarve1 18 3" xfId="23546"/>
    <cellStyle name="20 % - Markeringsfarve1 2" xfId="1767"/>
    <cellStyle name="20 % - Markeringsfarve1 2 10" xfId="3841"/>
    <cellStyle name="20 % - Markeringsfarve1 2 10 2" xfId="8970"/>
    <cellStyle name="20 % - Markeringsfarve1 2 10 2 2" xfId="16881"/>
    <cellStyle name="20 % - Markeringsfarve1 2 10 2 2 2" xfId="35041"/>
    <cellStyle name="20 % - Markeringsfarve1 2 10 2 3" xfId="28040"/>
    <cellStyle name="20 % - Markeringsfarve1 2 10 3" xfId="12395"/>
    <cellStyle name="20 % - Markeringsfarve1 2 10 3 2" xfId="30562"/>
    <cellStyle name="20 % - Markeringsfarve1 2 10 4" xfId="23560"/>
    <cellStyle name="20 % - Markeringsfarve1 2 11" xfId="3842"/>
    <cellStyle name="20 % - Markeringsfarve1 2 11 2" xfId="9341"/>
    <cellStyle name="20 % - Markeringsfarve1 2 11 2 2" xfId="17251"/>
    <cellStyle name="20 % - Markeringsfarve1 2 11 2 2 2" xfId="35411"/>
    <cellStyle name="20 % - Markeringsfarve1 2 11 2 3" xfId="28410"/>
    <cellStyle name="20 % - Markeringsfarve1 2 11 3" xfId="12396"/>
    <cellStyle name="20 % - Markeringsfarve1 2 11 3 2" xfId="30563"/>
    <cellStyle name="20 % - Markeringsfarve1 2 11 4" xfId="23561"/>
    <cellStyle name="20 % - Markeringsfarve1 2 12" xfId="7638"/>
    <cellStyle name="20 % - Markeringsfarve1 2 12 2" xfId="15556"/>
    <cellStyle name="20 % - Markeringsfarve1 2 12 2 2" xfId="33716"/>
    <cellStyle name="20 % - Markeringsfarve1 2 12 3" xfId="26715"/>
    <cellStyle name="20 % - Markeringsfarve1 2 13" xfId="12394"/>
    <cellStyle name="20 % - Markeringsfarve1 2 13 2" xfId="30561"/>
    <cellStyle name="20 % - Markeringsfarve1 2 14" xfId="3840"/>
    <cellStyle name="20 % - Markeringsfarve1 2 14 2" xfId="23559"/>
    <cellStyle name="20 % - Markeringsfarve1 2 15" xfId="21891"/>
    <cellStyle name="20 % - Markeringsfarve1 2 2" xfId="1768"/>
    <cellStyle name="20 % - Markeringsfarve1 2 2 10" xfId="7639"/>
    <cellStyle name="20 % - Markeringsfarve1 2 2 10 2" xfId="15557"/>
    <cellStyle name="20 % - Markeringsfarve1 2 2 10 2 2" xfId="33717"/>
    <cellStyle name="20 % - Markeringsfarve1 2 2 10 3" xfId="26716"/>
    <cellStyle name="20 % - Markeringsfarve1 2 2 11" xfId="12397"/>
    <cellStyle name="20 % - Markeringsfarve1 2 2 11 2" xfId="30564"/>
    <cellStyle name="20 % - Markeringsfarve1 2 2 12" xfId="3843"/>
    <cellStyle name="20 % - Markeringsfarve1 2 2 12 2" xfId="23562"/>
    <cellStyle name="20 % - Markeringsfarve1 2 2 13" xfId="21892"/>
    <cellStyle name="20 % - Markeringsfarve1 2 2 2" xfId="1769"/>
    <cellStyle name="20 % - Markeringsfarve1 2 2 2 2" xfId="3845"/>
    <cellStyle name="20 % - Markeringsfarve1 2 2 2 2 2" xfId="3846"/>
    <cellStyle name="20 % - Markeringsfarve1 2 2 2 2 2 2" xfId="9901"/>
    <cellStyle name="20 % - Markeringsfarve1 2 2 2 2 2 2 2" xfId="17802"/>
    <cellStyle name="20 % - Markeringsfarve1 2 2 2 2 2 2 2 2" xfId="35962"/>
    <cellStyle name="20 % - Markeringsfarve1 2 2 2 2 2 2 3" xfId="28961"/>
    <cellStyle name="20 % - Markeringsfarve1 2 2 2 2 2 3" xfId="12400"/>
    <cellStyle name="20 % - Markeringsfarve1 2 2 2 2 2 3 2" xfId="30567"/>
    <cellStyle name="20 % - Markeringsfarve1 2 2 2 2 2 4" xfId="23565"/>
    <cellStyle name="20 % - Markeringsfarve1 2 2 2 2 3" xfId="8474"/>
    <cellStyle name="20 % - Markeringsfarve1 2 2 2 2 3 2" xfId="16391"/>
    <cellStyle name="20 % - Markeringsfarve1 2 2 2 2 3 2 2" xfId="34551"/>
    <cellStyle name="20 % - Markeringsfarve1 2 2 2 2 3 3" xfId="27550"/>
    <cellStyle name="20 % - Markeringsfarve1 2 2 2 2 4" xfId="12399"/>
    <cellStyle name="20 % - Markeringsfarve1 2 2 2 2 4 2" xfId="30566"/>
    <cellStyle name="20 % - Markeringsfarve1 2 2 2 2 5" xfId="23564"/>
    <cellStyle name="20 % - Markeringsfarve1 2 2 2 3" xfId="3847"/>
    <cellStyle name="20 % - Markeringsfarve1 2 2 2 3 2" xfId="9131"/>
    <cellStyle name="20 % - Markeringsfarve1 2 2 2 3 2 2" xfId="17042"/>
    <cellStyle name="20 % - Markeringsfarve1 2 2 2 3 2 2 2" xfId="35202"/>
    <cellStyle name="20 % - Markeringsfarve1 2 2 2 3 2 3" xfId="28201"/>
    <cellStyle name="20 % - Markeringsfarve1 2 2 2 3 3" xfId="12401"/>
    <cellStyle name="20 % - Markeringsfarve1 2 2 2 3 3 2" xfId="30568"/>
    <cellStyle name="20 % - Markeringsfarve1 2 2 2 3 4" xfId="23566"/>
    <cellStyle name="20 % - Markeringsfarve1 2 2 2 4" xfId="3848"/>
    <cellStyle name="20 % - Markeringsfarve1 2 2 2 4 2" xfId="10609"/>
    <cellStyle name="20 % - Markeringsfarve1 2 2 2 4 2 2" xfId="18503"/>
    <cellStyle name="20 % - Markeringsfarve1 2 2 2 4 2 2 2" xfId="36663"/>
    <cellStyle name="20 % - Markeringsfarve1 2 2 2 4 2 3" xfId="29662"/>
    <cellStyle name="20 % - Markeringsfarve1 2 2 2 4 3" xfId="12402"/>
    <cellStyle name="20 % - Markeringsfarve1 2 2 2 4 3 2" xfId="30569"/>
    <cellStyle name="20 % - Markeringsfarve1 2 2 2 4 4" xfId="23567"/>
    <cellStyle name="20 % - Markeringsfarve1 2 2 2 5" xfId="7640"/>
    <cellStyle name="20 % - Markeringsfarve1 2 2 2 5 2" xfId="15558"/>
    <cellStyle name="20 % - Markeringsfarve1 2 2 2 5 2 2" xfId="33718"/>
    <cellStyle name="20 % - Markeringsfarve1 2 2 2 5 3" xfId="26717"/>
    <cellStyle name="20 % - Markeringsfarve1 2 2 2 6" xfId="12398"/>
    <cellStyle name="20 % - Markeringsfarve1 2 2 2 6 2" xfId="30565"/>
    <cellStyle name="20 % - Markeringsfarve1 2 2 2 7" xfId="3844"/>
    <cellStyle name="20 % - Markeringsfarve1 2 2 2 7 2" xfId="23563"/>
    <cellStyle name="20 % - Markeringsfarve1 2 2 2 8" xfId="21893"/>
    <cellStyle name="20 % - Markeringsfarve1 2 2 3" xfId="3849"/>
    <cellStyle name="20 % - Markeringsfarve1 2 2 3 2" xfId="3850"/>
    <cellStyle name="20 % - Markeringsfarve1 2 2 3 2 2" xfId="3851"/>
    <cellStyle name="20 % - Markeringsfarve1 2 2 3 2 2 2" xfId="9955"/>
    <cellStyle name="20 % - Markeringsfarve1 2 2 3 2 2 2 2" xfId="17856"/>
    <cellStyle name="20 % - Markeringsfarve1 2 2 3 2 2 2 2 2" xfId="36016"/>
    <cellStyle name="20 % - Markeringsfarve1 2 2 3 2 2 2 3" xfId="29015"/>
    <cellStyle name="20 % - Markeringsfarve1 2 2 3 2 2 3" xfId="12405"/>
    <cellStyle name="20 % - Markeringsfarve1 2 2 3 2 2 3 2" xfId="30572"/>
    <cellStyle name="20 % - Markeringsfarve1 2 2 3 2 2 4" xfId="23570"/>
    <cellStyle name="20 % - Markeringsfarve1 2 2 3 2 3" xfId="8519"/>
    <cellStyle name="20 % - Markeringsfarve1 2 2 3 2 3 2" xfId="16436"/>
    <cellStyle name="20 % - Markeringsfarve1 2 2 3 2 3 2 2" xfId="34596"/>
    <cellStyle name="20 % - Markeringsfarve1 2 2 3 2 3 3" xfId="27595"/>
    <cellStyle name="20 % - Markeringsfarve1 2 2 3 2 4" xfId="12404"/>
    <cellStyle name="20 % - Markeringsfarve1 2 2 3 2 4 2" xfId="30571"/>
    <cellStyle name="20 % - Markeringsfarve1 2 2 3 2 5" xfId="23569"/>
    <cellStyle name="20 % - Markeringsfarve1 2 2 3 3" xfId="3852"/>
    <cellStyle name="20 % - Markeringsfarve1 2 2 3 3 2" xfId="9185"/>
    <cellStyle name="20 % - Markeringsfarve1 2 2 3 3 2 2" xfId="17096"/>
    <cellStyle name="20 % - Markeringsfarve1 2 2 3 3 2 2 2" xfId="35256"/>
    <cellStyle name="20 % - Markeringsfarve1 2 2 3 3 2 3" xfId="28255"/>
    <cellStyle name="20 % - Markeringsfarve1 2 2 3 3 3" xfId="12406"/>
    <cellStyle name="20 % - Markeringsfarve1 2 2 3 3 3 2" xfId="30573"/>
    <cellStyle name="20 % - Markeringsfarve1 2 2 3 3 4" xfId="23571"/>
    <cellStyle name="20 % - Markeringsfarve1 2 2 3 4" xfId="3853"/>
    <cellStyle name="20 % - Markeringsfarve1 2 2 3 4 2" xfId="10608"/>
    <cellStyle name="20 % - Markeringsfarve1 2 2 3 4 2 2" xfId="18502"/>
    <cellStyle name="20 % - Markeringsfarve1 2 2 3 4 2 2 2" xfId="36662"/>
    <cellStyle name="20 % - Markeringsfarve1 2 2 3 4 2 3" xfId="29661"/>
    <cellStyle name="20 % - Markeringsfarve1 2 2 3 4 3" xfId="12407"/>
    <cellStyle name="20 % - Markeringsfarve1 2 2 3 4 3 2" xfId="30574"/>
    <cellStyle name="20 % - Markeringsfarve1 2 2 3 4 4" xfId="23572"/>
    <cellStyle name="20 % - Markeringsfarve1 2 2 3 5" xfId="7641"/>
    <cellStyle name="20 % - Markeringsfarve1 2 2 3 5 2" xfId="15559"/>
    <cellStyle name="20 % - Markeringsfarve1 2 2 3 5 2 2" xfId="33719"/>
    <cellStyle name="20 % - Markeringsfarve1 2 2 3 5 3" xfId="26718"/>
    <cellStyle name="20 % - Markeringsfarve1 2 2 3 6" xfId="12403"/>
    <cellStyle name="20 % - Markeringsfarve1 2 2 3 6 2" xfId="30570"/>
    <cellStyle name="20 % - Markeringsfarve1 2 2 3 7" xfId="23568"/>
    <cellStyle name="20 % - Markeringsfarve1 2 2 4" xfId="3854"/>
    <cellStyle name="20 % - Markeringsfarve1 2 2 4 2" xfId="3855"/>
    <cellStyle name="20 % - Markeringsfarve1 2 2 4 2 2" xfId="3856"/>
    <cellStyle name="20 % - Markeringsfarve1 2 2 4 2 2 2" xfId="10139"/>
    <cellStyle name="20 % - Markeringsfarve1 2 2 4 2 2 2 2" xfId="18040"/>
    <cellStyle name="20 % - Markeringsfarve1 2 2 4 2 2 2 2 2" xfId="36200"/>
    <cellStyle name="20 % - Markeringsfarve1 2 2 4 2 2 2 3" xfId="29199"/>
    <cellStyle name="20 % - Markeringsfarve1 2 2 4 2 2 3" xfId="12410"/>
    <cellStyle name="20 % - Markeringsfarve1 2 2 4 2 2 3 2" xfId="30577"/>
    <cellStyle name="20 % - Markeringsfarve1 2 2 4 2 2 4" xfId="23575"/>
    <cellStyle name="20 % - Markeringsfarve1 2 2 4 2 3" xfId="8676"/>
    <cellStyle name="20 % - Markeringsfarve1 2 2 4 2 3 2" xfId="16590"/>
    <cellStyle name="20 % - Markeringsfarve1 2 2 4 2 3 2 2" xfId="34750"/>
    <cellStyle name="20 % - Markeringsfarve1 2 2 4 2 3 3" xfId="27749"/>
    <cellStyle name="20 % - Markeringsfarve1 2 2 4 2 4" xfId="12409"/>
    <cellStyle name="20 % - Markeringsfarve1 2 2 4 2 4 2" xfId="30576"/>
    <cellStyle name="20 % - Markeringsfarve1 2 2 4 2 5" xfId="23574"/>
    <cellStyle name="20 % - Markeringsfarve1 2 2 4 3" xfId="3857"/>
    <cellStyle name="20 % - Markeringsfarve1 2 2 4 3 2" xfId="9415"/>
    <cellStyle name="20 % - Markeringsfarve1 2 2 4 3 2 2" xfId="17325"/>
    <cellStyle name="20 % - Markeringsfarve1 2 2 4 3 2 2 2" xfId="35485"/>
    <cellStyle name="20 % - Markeringsfarve1 2 2 4 3 2 3" xfId="28484"/>
    <cellStyle name="20 % - Markeringsfarve1 2 2 4 3 3" xfId="12411"/>
    <cellStyle name="20 % - Markeringsfarve1 2 2 4 3 3 2" xfId="30578"/>
    <cellStyle name="20 % - Markeringsfarve1 2 2 4 3 4" xfId="23576"/>
    <cellStyle name="20 % - Markeringsfarve1 2 2 4 4" xfId="3858"/>
    <cellStyle name="20 % - Markeringsfarve1 2 2 4 4 2" xfId="10607"/>
    <cellStyle name="20 % - Markeringsfarve1 2 2 4 4 2 2" xfId="18501"/>
    <cellStyle name="20 % - Markeringsfarve1 2 2 4 4 2 2 2" xfId="36661"/>
    <cellStyle name="20 % - Markeringsfarve1 2 2 4 4 2 3" xfId="29660"/>
    <cellStyle name="20 % - Markeringsfarve1 2 2 4 4 3" xfId="12412"/>
    <cellStyle name="20 % - Markeringsfarve1 2 2 4 4 3 2" xfId="30579"/>
    <cellStyle name="20 % - Markeringsfarve1 2 2 4 4 4" xfId="23577"/>
    <cellStyle name="20 % - Markeringsfarve1 2 2 4 5" xfId="7642"/>
    <cellStyle name="20 % - Markeringsfarve1 2 2 4 5 2" xfId="15560"/>
    <cellStyle name="20 % - Markeringsfarve1 2 2 4 5 2 2" xfId="33720"/>
    <cellStyle name="20 % - Markeringsfarve1 2 2 4 5 3" xfId="26719"/>
    <cellStyle name="20 % - Markeringsfarve1 2 2 4 6" xfId="12408"/>
    <cellStyle name="20 % - Markeringsfarve1 2 2 4 6 2" xfId="30575"/>
    <cellStyle name="20 % - Markeringsfarve1 2 2 4 7" xfId="23573"/>
    <cellStyle name="20 % - Markeringsfarve1 2 2 5" xfId="3859"/>
    <cellStyle name="20 % - Markeringsfarve1 2 2 5 2" xfId="3860"/>
    <cellStyle name="20 % - Markeringsfarve1 2 2 5 2 2" xfId="3861"/>
    <cellStyle name="20 % - Markeringsfarve1 2 2 5 2 2 2" xfId="10256"/>
    <cellStyle name="20 % - Markeringsfarve1 2 2 5 2 2 2 2" xfId="18157"/>
    <cellStyle name="20 % - Markeringsfarve1 2 2 5 2 2 2 2 2" xfId="36317"/>
    <cellStyle name="20 % - Markeringsfarve1 2 2 5 2 2 2 3" xfId="29316"/>
    <cellStyle name="20 % - Markeringsfarve1 2 2 5 2 2 3" xfId="12415"/>
    <cellStyle name="20 % - Markeringsfarve1 2 2 5 2 2 3 2" xfId="30582"/>
    <cellStyle name="20 % - Markeringsfarve1 2 2 5 2 2 4" xfId="23580"/>
    <cellStyle name="20 % - Markeringsfarve1 2 2 5 2 3" xfId="8775"/>
    <cellStyle name="20 % - Markeringsfarve1 2 2 5 2 3 2" xfId="16689"/>
    <cellStyle name="20 % - Markeringsfarve1 2 2 5 2 3 2 2" xfId="34849"/>
    <cellStyle name="20 % - Markeringsfarve1 2 2 5 2 3 3" xfId="27848"/>
    <cellStyle name="20 % - Markeringsfarve1 2 2 5 2 4" xfId="12414"/>
    <cellStyle name="20 % - Markeringsfarve1 2 2 5 2 4 2" xfId="30581"/>
    <cellStyle name="20 % - Markeringsfarve1 2 2 5 2 5" xfId="23579"/>
    <cellStyle name="20 % - Markeringsfarve1 2 2 5 3" xfId="3862"/>
    <cellStyle name="20 % - Markeringsfarve1 2 2 5 3 2" xfId="9532"/>
    <cellStyle name="20 % - Markeringsfarve1 2 2 5 3 2 2" xfId="17442"/>
    <cellStyle name="20 % - Markeringsfarve1 2 2 5 3 2 2 2" xfId="35602"/>
    <cellStyle name="20 % - Markeringsfarve1 2 2 5 3 2 3" xfId="28601"/>
    <cellStyle name="20 % - Markeringsfarve1 2 2 5 3 3" xfId="12416"/>
    <cellStyle name="20 % - Markeringsfarve1 2 2 5 3 3 2" xfId="30583"/>
    <cellStyle name="20 % - Markeringsfarve1 2 2 5 3 4" xfId="23581"/>
    <cellStyle name="20 % - Markeringsfarve1 2 2 5 4" xfId="3863"/>
    <cellStyle name="20 % - Markeringsfarve1 2 2 5 4 2" xfId="10606"/>
    <cellStyle name="20 % - Markeringsfarve1 2 2 5 4 2 2" xfId="18500"/>
    <cellStyle name="20 % - Markeringsfarve1 2 2 5 4 2 2 2" xfId="36660"/>
    <cellStyle name="20 % - Markeringsfarve1 2 2 5 4 2 3" xfId="29659"/>
    <cellStyle name="20 % - Markeringsfarve1 2 2 5 4 3" xfId="12417"/>
    <cellStyle name="20 % - Markeringsfarve1 2 2 5 4 3 2" xfId="30584"/>
    <cellStyle name="20 % - Markeringsfarve1 2 2 5 4 4" xfId="23582"/>
    <cellStyle name="20 % - Markeringsfarve1 2 2 5 5" xfId="7643"/>
    <cellStyle name="20 % - Markeringsfarve1 2 2 5 5 2" xfId="15561"/>
    <cellStyle name="20 % - Markeringsfarve1 2 2 5 5 2 2" xfId="33721"/>
    <cellStyle name="20 % - Markeringsfarve1 2 2 5 5 3" xfId="26720"/>
    <cellStyle name="20 % - Markeringsfarve1 2 2 5 6" xfId="12413"/>
    <cellStyle name="20 % - Markeringsfarve1 2 2 5 6 2" xfId="30580"/>
    <cellStyle name="20 % - Markeringsfarve1 2 2 5 7" xfId="23578"/>
    <cellStyle name="20 % - Markeringsfarve1 2 2 6" xfId="3864"/>
    <cellStyle name="20 % - Markeringsfarve1 2 2 6 2" xfId="3865"/>
    <cellStyle name="20 % - Markeringsfarve1 2 2 6 2 2" xfId="3866"/>
    <cellStyle name="20 % - Markeringsfarve1 2 2 6 2 2 2" xfId="10310"/>
    <cellStyle name="20 % - Markeringsfarve1 2 2 6 2 2 2 2" xfId="18211"/>
    <cellStyle name="20 % - Markeringsfarve1 2 2 6 2 2 2 2 2" xfId="36371"/>
    <cellStyle name="20 % - Markeringsfarve1 2 2 6 2 2 2 3" xfId="29370"/>
    <cellStyle name="20 % - Markeringsfarve1 2 2 6 2 2 3" xfId="12420"/>
    <cellStyle name="20 % - Markeringsfarve1 2 2 6 2 2 3 2" xfId="30587"/>
    <cellStyle name="20 % - Markeringsfarve1 2 2 6 2 2 4" xfId="23585"/>
    <cellStyle name="20 % - Markeringsfarve1 2 2 6 2 3" xfId="8821"/>
    <cellStyle name="20 % - Markeringsfarve1 2 2 6 2 3 2" xfId="16735"/>
    <cellStyle name="20 % - Markeringsfarve1 2 2 6 2 3 2 2" xfId="34895"/>
    <cellStyle name="20 % - Markeringsfarve1 2 2 6 2 3 3" xfId="27894"/>
    <cellStyle name="20 % - Markeringsfarve1 2 2 6 2 4" xfId="12419"/>
    <cellStyle name="20 % - Markeringsfarve1 2 2 6 2 4 2" xfId="30586"/>
    <cellStyle name="20 % - Markeringsfarve1 2 2 6 2 5" xfId="23584"/>
    <cellStyle name="20 % - Markeringsfarve1 2 2 6 3" xfId="3867"/>
    <cellStyle name="20 % - Markeringsfarve1 2 2 6 3 2" xfId="9587"/>
    <cellStyle name="20 % - Markeringsfarve1 2 2 6 3 2 2" xfId="17497"/>
    <cellStyle name="20 % - Markeringsfarve1 2 2 6 3 2 2 2" xfId="35657"/>
    <cellStyle name="20 % - Markeringsfarve1 2 2 6 3 2 3" xfId="28656"/>
    <cellStyle name="20 % - Markeringsfarve1 2 2 6 3 3" xfId="12421"/>
    <cellStyle name="20 % - Markeringsfarve1 2 2 6 3 3 2" xfId="30588"/>
    <cellStyle name="20 % - Markeringsfarve1 2 2 6 3 4" xfId="23586"/>
    <cellStyle name="20 % - Markeringsfarve1 2 2 6 4" xfId="3868"/>
    <cellStyle name="20 % - Markeringsfarve1 2 2 6 4 2" xfId="10605"/>
    <cellStyle name="20 % - Markeringsfarve1 2 2 6 4 2 2" xfId="18499"/>
    <cellStyle name="20 % - Markeringsfarve1 2 2 6 4 2 2 2" xfId="36659"/>
    <cellStyle name="20 % - Markeringsfarve1 2 2 6 4 2 3" xfId="29658"/>
    <cellStyle name="20 % - Markeringsfarve1 2 2 6 4 3" xfId="12422"/>
    <cellStyle name="20 % - Markeringsfarve1 2 2 6 4 3 2" xfId="30589"/>
    <cellStyle name="20 % - Markeringsfarve1 2 2 6 4 4" xfId="23587"/>
    <cellStyle name="20 % - Markeringsfarve1 2 2 6 5" xfId="7644"/>
    <cellStyle name="20 % - Markeringsfarve1 2 2 6 5 2" xfId="15562"/>
    <cellStyle name="20 % - Markeringsfarve1 2 2 6 5 2 2" xfId="33722"/>
    <cellStyle name="20 % - Markeringsfarve1 2 2 6 5 3" xfId="26721"/>
    <cellStyle name="20 % - Markeringsfarve1 2 2 6 6" xfId="12418"/>
    <cellStyle name="20 % - Markeringsfarve1 2 2 6 6 2" xfId="30585"/>
    <cellStyle name="20 % - Markeringsfarve1 2 2 6 7" xfId="23583"/>
    <cellStyle name="20 % - Markeringsfarve1 2 2 7" xfId="3869"/>
    <cellStyle name="20 % - Markeringsfarve1 2 2 7 2" xfId="3870"/>
    <cellStyle name="20 % - Markeringsfarve1 2 2 7 2 2" xfId="9782"/>
    <cellStyle name="20 % - Markeringsfarve1 2 2 7 2 2 2" xfId="17683"/>
    <cellStyle name="20 % - Markeringsfarve1 2 2 7 2 2 2 2" xfId="35843"/>
    <cellStyle name="20 % - Markeringsfarve1 2 2 7 2 2 3" xfId="28842"/>
    <cellStyle name="20 % - Markeringsfarve1 2 2 7 2 3" xfId="12424"/>
    <cellStyle name="20 % - Markeringsfarve1 2 2 7 2 3 2" xfId="30591"/>
    <cellStyle name="20 % - Markeringsfarve1 2 2 7 2 4" xfId="23589"/>
    <cellStyle name="20 % - Markeringsfarve1 2 2 7 3" xfId="8375"/>
    <cellStyle name="20 % - Markeringsfarve1 2 2 7 3 2" xfId="16292"/>
    <cellStyle name="20 % - Markeringsfarve1 2 2 7 3 2 2" xfId="34452"/>
    <cellStyle name="20 % - Markeringsfarve1 2 2 7 3 3" xfId="27451"/>
    <cellStyle name="20 % - Markeringsfarve1 2 2 7 4" xfId="12423"/>
    <cellStyle name="20 % - Markeringsfarve1 2 2 7 4 2" xfId="30590"/>
    <cellStyle name="20 % - Markeringsfarve1 2 2 7 5" xfId="23588"/>
    <cellStyle name="20 % - Markeringsfarve1 2 2 8" xfId="3871"/>
    <cellStyle name="20 % - Markeringsfarve1 2 2 8 2" xfId="9010"/>
    <cellStyle name="20 % - Markeringsfarve1 2 2 8 2 2" xfId="16921"/>
    <cellStyle name="20 % - Markeringsfarve1 2 2 8 2 2 2" xfId="35081"/>
    <cellStyle name="20 % - Markeringsfarve1 2 2 8 2 3" xfId="28080"/>
    <cellStyle name="20 % - Markeringsfarve1 2 2 8 3" xfId="12425"/>
    <cellStyle name="20 % - Markeringsfarve1 2 2 8 3 2" xfId="30592"/>
    <cellStyle name="20 % - Markeringsfarve1 2 2 8 4" xfId="23590"/>
    <cellStyle name="20 % - Markeringsfarve1 2 2 9" xfId="3872"/>
    <cellStyle name="20 % - Markeringsfarve1 2 2 9 2" xfId="10610"/>
    <cellStyle name="20 % - Markeringsfarve1 2 2 9 2 2" xfId="18504"/>
    <cellStyle name="20 % - Markeringsfarve1 2 2 9 2 2 2" xfId="36664"/>
    <cellStyle name="20 % - Markeringsfarve1 2 2 9 2 3" xfId="29663"/>
    <cellStyle name="20 % - Markeringsfarve1 2 2 9 3" xfId="12426"/>
    <cellStyle name="20 % - Markeringsfarve1 2 2 9 3 2" xfId="30593"/>
    <cellStyle name="20 % - Markeringsfarve1 2 2 9 4" xfId="23591"/>
    <cellStyle name="20 % - Markeringsfarve1 2 3" xfId="1770"/>
    <cellStyle name="20 % - Markeringsfarve1 2 3 10" xfId="7645"/>
    <cellStyle name="20 % - Markeringsfarve1 2 3 10 2" xfId="15563"/>
    <cellStyle name="20 % - Markeringsfarve1 2 3 10 2 2" xfId="33723"/>
    <cellStyle name="20 % - Markeringsfarve1 2 3 10 3" xfId="26722"/>
    <cellStyle name="20 % - Markeringsfarve1 2 3 11" xfId="12427"/>
    <cellStyle name="20 % - Markeringsfarve1 2 3 11 2" xfId="30594"/>
    <cellStyle name="20 % - Markeringsfarve1 2 3 12" xfId="3873"/>
    <cellStyle name="20 % - Markeringsfarve1 2 3 12 2" xfId="23592"/>
    <cellStyle name="20 % - Markeringsfarve1 2 3 13" xfId="21894"/>
    <cellStyle name="20 % - Markeringsfarve1 2 3 2" xfId="1771"/>
    <cellStyle name="20 % - Markeringsfarve1 2 3 2 2" xfId="3875"/>
    <cellStyle name="20 % - Markeringsfarve1 2 3 2 2 2" xfId="3876"/>
    <cellStyle name="20 % - Markeringsfarve1 2 3 2 2 2 2" xfId="9940"/>
    <cellStyle name="20 % - Markeringsfarve1 2 3 2 2 2 2 2" xfId="17841"/>
    <cellStyle name="20 % - Markeringsfarve1 2 3 2 2 2 2 2 2" xfId="36001"/>
    <cellStyle name="20 % - Markeringsfarve1 2 3 2 2 2 2 3" xfId="29000"/>
    <cellStyle name="20 % - Markeringsfarve1 2 3 2 2 2 3" xfId="12430"/>
    <cellStyle name="20 % - Markeringsfarve1 2 3 2 2 2 3 2" xfId="30597"/>
    <cellStyle name="20 % - Markeringsfarve1 2 3 2 2 2 4" xfId="23595"/>
    <cellStyle name="20 % - Markeringsfarve1 2 3 2 2 3" xfId="8507"/>
    <cellStyle name="20 % - Markeringsfarve1 2 3 2 2 3 2" xfId="16424"/>
    <cellStyle name="20 % - Markeringsfarve1 2 3 2 2 3 2 2" xfId="34584"/>
    <cellStyle name="20 % - Markeringsfarve1 2 3 2 2 3 3" xfId="27583"/>
    <cellStyle name="20 % - Markeringsfarve1 2 3 2 2 4" xfId="12429"/>
    <cellStyle name="20 % - Markeringsfarve1 2 3 2 2 4 2" xfId="30596"/>
    <cellStyle name="20 % - Markeringsfarve1 2 3 2 2 5" xfId="23594"/>
    <cellStyle name="20 % - Markeringsfarve1 2 3 2 3" xfId="3877"/>
    <cellStyle name="20 % - Markeringsfarve1 2 3 2 3 2" xfId="9170"/>
    <cellStyle name="20 % - Markeringsfarve1 2 3 2 3 2 2" xfId="17081"/>
    <cellStyle name="20 % - Markeringsfarve1 2 3 2 3 2 2 2" xfId="35241"/>
    <cellStyle name="20 % - Markeringsfarve1 2 3 2 3 2 3" xfId="28240"/>
    <cellStyle name="20 % - Markeringsfarve1 2 3 2 3 3" xfId="12431"/>
    <cellStyle name="20 % - Markeringsfarve1 2 3 2 3 3 2" xfId="30598"/>
    <cellStyle name="20 % - Markeringsfarve1 2 3 2 3 4" xfId="23596"/>
    <cellStyle name="20 % - Markeringsfarve1 2 3 2 4" xfId="3878"/>
    <cellStyle name="20 % - Markeringsfarve1 2 3 2 4 2" xfId="10603"/>
    <cellStyle name="20 % - Markeringsfarve1 2 3 2 4 2 2" xfId="18497"/>
    <cellStyle name="20 % - Markeringsfarve1 2 3 2 4 2 2 2" xfId="36657"/>
    <cellStyle name="20 % - Markeringsfarve1 2 3 2 4 2 3" xfId="29656"/>
    <cellStyle name="20 % - Markeringsfarve1 2 3 2 4 3" xfId="12432"/>
    <cellStyle name="20 % - Markeringsfarve1 2 3 2 4 3 2" xfId="30599"/>
    <cellStyle name="20 % - Markeringsfarve1 2 3 2 4 4" xfId="23597"/>
    <cellStyle name="20 % - Markeringsfarve1 2 3 2 5" xfId="7646"/>
    <cellStyle name="20 % - Markeringsfarve1 2 3 2 5 2" xfId="15564"/>
    <cellStyle name="20 % - Markeringsfarve1 2 3 2 5 2 2" xfId="33724"/>
    <cellStyle name="20 % - Markeringsfarve1 2 3 2 5 3" xfId="26723"/>
    <cellStyle name="20 % - Markeringsfarve1 2 3 2 6" xfId="12428"/>
    <cellStyle name="20 % - Markeringsfarve1 2 3 2 6 2" xfId="30595"/>
    <cellStyle name="20 % - Markeringsfarve1 2 3 2 7" xfId="3874"/>
    <cellStyle name="20 % - Markeringsfarve1 2 3 2 7 2" xfId="23593"/>
    <cellStyle name="20 % - Markeringsfarve1 2 3 2 8" xfId="21895"/>
    <cellStyle name="20 % - Markeringsfarve1 2 3 3" xfId="3879"/>
    <cellStyle name="20 % - Markeringsfarve1 2 3 3 2" xfId="3880"/>
    <cellStyle name="20 % - Markeringsfarve1 2 3 3 2 2" xfId="3881"/>
    <cellStyle name="20 % - Markeringsfarve1 2 3 3 2 2 2" xfId="9956"/>
    <cellStyle name="20 % - Markeringsfarve1 2 3 3 2 2 2 2" xfId="17857"/>
    <cellStyle name="20 % - Markeringsfarve1 2 3 3 2 2 2 2 2" xfId="36017"/>
    <cellStyle name="20 % - Markeringsfarve1 2 3 3 2 2 2 3" xfId="29016"/>
    <cellStyle name="20 % - Markeringsfarve1 2 3 3 2 2 3" xfId="12435"/>
    <cellStyle name="20 % - Markeringsfarve1 2 3 3 2 2 3 2" xfId="30602"/>
    <cellStyle name="20 % - Markeringsfarve1 2 3 3 2 2 4" xfId="23600"/>
    <cellStyle name="20 % - Markeringsfarve1 2 3 3 2 3" xfId="8520"/>
    <cellStyle name="20 % - Markeringsfarve1 2 3 3 2 3 2" xfId="16437"/>
    <cellStyle name="20 % - Markeringsfarve1 2 3 3 2 3 2 2" xfId="34597"/>
    <cellStyle name="20 % - Markeringsfarve1 2 3 3 2 3 3" xfId="27596"/>
    <cellStyle name="20 % - Markeringsfarve1 2 3 3 2 4" xfId="12434"/>
    <cellStyle name="20 % - Markeringsfarve1 2 3 3 2 4 2" xfId="30601"/>
    <cellStyle name="20 % - Markeringsfarve1 2 3 3 2 5" xfId="23599"/>
    <cellStyle name="20 % - Markeringsfarve1 2 3 3 3" xfId="3882"/>
    <cellStyle name="20 % - Markeringsfarve1 2 3 3 3 2" xfId="9186"/>
    <cellStyle name="20 % - Markeringsfarve1 2 3 3 3 2 2" xfId="17097"/>
    <cellStyle name="20 % - Markeringsfarve1 2 3 3 3 2 2 2" xfId="35257"/>
    <cellStyle name="20 % - Markeringsfarve1 2 3 3 3 2 3" xfId="28256"/>
    <cellStyle name="20 % - Markeringsfarve1 2 3 3 3 3" xfId="12436"/>
    <cellStyle name="20 % - Markeringsfarve1 2 3 3 3 3 2" xfId="30603"/>
    <cellStyle name="20 % - Markeringsfarve1 2 3 3 3 4" xfId="23601"/>
    <cellStyle name="20 % - Markeringsfarve1 2 3 3 4" xfId="3883"/>
    <cellStyle name="20 % - Markeringsfarve1 2 3 3 4 2" xfId="10602"/>
    <cellStyle name="20 % - Markeringsfarve1 2 3 3 4 2 2" xfId="18496"/>
    <cellStyle name="20 % - Markeringsfarve1 2 3 3 4 2 2 2" xfId="36656"/>
    <cellStyle name="20 % - Markeringsfarve1 2 3 3 4 2 3" xfId="29655"/>
    <cellStyle name="20 % - Markeringsfarve1 2 3 3 4 3" xfId="12437"/>
    <cellStyle name="20 % - Markeringsfarve1 2 3 3 4 3 2" xfId="30604"/>
    <cellStyle name="20 % - Markeringsfarve1 2 3 3 4 4" xfId="23602"/>
    <cellStyle name="20 % - Markeringsfarve1 2 3 3 5" xfId="7647"/>
    <cellStyle name="20 % - Markeringsfarve1 2 3 3 5 2" xfId="15565"/>
    <cellStyle name="20 % - Markeringsfarve1 2 3 3 5 2 2" xfId="33725"/>
    <cellStyle name="20 % - Markeringsfarve1 2 3 3 5 3" xfId="26724"/>
    <cellStyle name="20 % - Markeringsfarve1 2 3 3 6" xfId="12433"/>
    <cellStyle name="20 % - Markeringsfarve1 2 3 3 6 2" xfId="30600"/>
    <cellStyle name="20 % - Markeringsfarve1 2 3 3 7" xfId="23598"/>
    <cellStyle name="20 % - Markeringsfarve1 2 3 4" xfId="3884"/>
    <cellStyle name="20 % - Markeringsfarve1 2 3 4 2" xfId="3885"/>
    <cellStyle name="20 % - Markeringsfarve1 2 3 4 2 2" xfId="3886"/>
    <cellStyle name="20 % - Markeringsfarve1 2 3 4 2 2 2" xfId="10178"/>
    <cellStyle name="20 % - Markeringsfarve1 2 3 4 2 2 2 2" xfId="18079"/>
    <cellStyle name="20 % - Markeringsfarve1 2 3 4 2 2 2 2 2" xfId="36239"/>
    <cellStyle name="20 % - Markeringsfarve1 2 3 4 2 2 2 3" xfId="29238"/>
    <cellStyle name="20 % - Markeringsfarve1 2 3 4 2 2 3" xfId="12440"/>
    <cellStyle name="20 % - Markeringsfarve1 2 3 4 2 2 3 2" xfId="30607"/>
    <cellStyle name="20 % - Markeringsfarve1 2 3 4 2 2 4" xfId="23605"/>
    <cellStyle name="20 % - Markeringsfarve1 2 3 4 2 3" xfId="8709"/>
    <cellStyle name="20 % - Markeringsfarve1 2 3 4 2 3 2" xfId="16623"/>
    <cellStyle name="20 % - Markeringsfarve1 2 3 4 2 3 2 2" xfId="34783"/>
    <cellStyle name="20 % - Markeringsfarve1 2 3 4 2 3 3" xfId="27782"/>
    <cellStyle name="20 % - Markeringsfarve1 2 3 4 2 4" xfId="12439"/>
    <cellStyle name="20 % - Markeringsfarve1 2 3 4 2 4 2" xfId="30606"/>
    <cellStyle name="20 % - Markeringsfarve1 2 3 4 2 5" xfId="23604"/>
    <cellStyle name="20 % - Markeringsfarve1 2 3 4 3" xfId="3887"/>
    <cellStyle name="20 % - Markeringsfarve1 2 3 4 3 2" xfId="9454"/>
    <cellStyle name="20 % - Markeringsfarve1 2 3 4 3 2 2" xfId="17364"/>
    <cellStyle name="20 % - Markeringsfarve1 2 3 4 3 2 2 2" xfId="35524"/>
    <cellStyle name="20 % - Markeringsfarve1 2 3 4 3 2 3" xfId="28523"/>
    <cellStyle name="20 % - Markeringsfarve1 2 3 4 3 3" xfId="12441"/>
    <cellStyle name="20 % - Markeringsfarve1 2 3 4 3 3 2" xfId="30608"/>
    <cellStyle name="20 % - Markeringsfarve1 2 3 4 3 4" xfId="23606"/>
    <cellStyle name="20 % - Markeringsfarve1 2 3 4 4" xfId="3888"/>
    <cellStyle name="20 % - Markeringsfarve1 2 3 4 4 2" xfId="10601"/>
    <cellStyle name="20 % - Markeringsfarve1 2 3 4 4 2 2" xfId="18495"/>
    <cellStyle name="20 % - Markeringsfarve1 2 3 4 4 2 2 2" xfId="36655"/>
    <cellStyle name="20 % - Markeringsfarve1 2 3 4 4 2 3" xfId="29654"/>
    <cellStyle name="20 % - Markeringsfarve1 2 3 4 4 3" xfId="12442"/>
    <cellStyle name="20 % - Markeringsfarve1 2 3 4 4 3 2" xfId="30609"/>
    <cellStyle name="20 % - Markeringsfarve1 2 3 4 4 4" xfId="23607"/>
    <cellStyle name="20 % - Markeringsfarve1 2 3 4 5" xfId="7648"/>
    <cellStyle name="20 % - Markeringsfarve1 2 3 4 5 2" xfId="15566"/>
    <cellStyle name="20 % - Markeringsfarve1 2 3 4 5 2 2" xfId="33726"/>
    <cellStyle name="20 % - Markeringsfarve1 2 3 4 5 3" xfId="26725"/>
    <cellStyle name="20 % - Markeringsfarve1 2 3 4 6" xfId="12438"/>
    <cellStyle name="20 % - Markeringsfarve1 2 3 4 6 2" xfId="30605"/>
    <cellStyle name="20 % - Markeringsfarve1 2 3 4 7" xfId="23603"/>
    <cellStyle name="20 % - Markeringsfarve1 2 3 5" xfId="3889"/>
    <cellStyle name="20 % - Markeringsfarve1 2 3 5 2" xfId="3890"/>
    <cellStyle name="20 % - Markeringsfarve1 2 3 5 2 2" xfId="3891"/>
    <cellStyle name="20 % - Markeringsfarve1 2 3 5 2 2 2" xfId="10295"/>
    <cellStyle name="20 % - Markeringsfarve1 2 3 5 2 2 2 2" xfId="18196"/>
    <cellStyle name="20 % - Markeringsfarve1 2 3 5 2 2 2 2 2" xfId="36356"/>
    <cellStyle name="20 % - Markeringsfarve1 2 3 5 2 2 2 3" xfId="29355"/>
    <cellStyle name="20 % - Markeringsfarve1 2 3 5 2 2 3" xfId="12445"/>
    <cellStyle name="20 % - Markeringsfarve1 2 3 5 2 2 3 2" xfId="30612"/>
    <cellStyle name="20 % - Markeringsfarve1 2 3 5 2 2 4" xfId="23610"/>
    <cellStyle name="20 % - Markeringsfarve1 2 3 5 2 3" xfId="8808"/>
    <cellStyle name="20 % - Markeringsfarve1 2 3 5 2 3 2" xfId="16722"/>
    <cellStyle name="20 % - Markeringsfarve1 2 3 5 2 3 2 2" xfId="34882"/>
    <cellStyle name="20 % - Markeringsfarve1 2 3 5 2 3 3" xfId="27881"/>
    <cellStyle name="20 % - Markeringsfarve1 2 3 5 2 4" xfId="12444"/>
    <cellStyle name="20 % - Markeringsfarve1 2 3 5 2 4 2" xfId="30611"/>
    <cellStyle name="20 % - Markeringsfarve1 2 3 5 2 5" xfId="23609"/>
    <cellStyle name="20 % - Markeringsfarve1 2 3 5 3" xfId="3892"/>
    <cellStyle name="20 % - Markeringsfarve1 2 3 5 3 2" xfId="9571"/>
    <cellStyle name="20 % - Markeringsfarve1 2 3 5 3 2 2" xfId="17481"/>
    <cellStyle name="20 % - Markeringsfarve1 2 3 5 3 2 2 2" xfId="35641"/>
    <cellStyle name="20 % - Markeringsfarve1 2 3 5 3 2 3" xfId="28640"/>
    <cellStyle name="20 % - Markeringsfarve1 2 3 5 3 3" xfId="12446"/>
    <cellStyle name="20 % - Markeringsfarve1 2 3 5 3 3 2" xfId="30613"/>
    <cellStyle name="20 % - Markeringsfarve1 2 3 5 3 4" xfId="23611"/>
    <cellStyle name="20 % - Markeringsfarve1 2 3 5 4" xfId="3893"/>
    <cellStyle name="20 % - Markeringsfarve1 2 3 5 4 2" xfId="10600"/>
    <cellStyle name="20 % - Markeringsfarve1 2 3 5 4 2 2" xfId="18494"/>
    <cellStyle name="20 % - Markeringsfarve1 2 3 5 4 2 2 2" xfId="36654"/>
    <cellStyle name="20 % - Markeringsfarve1 2 3 5 4 2 3" xfId="29653"/>
    <cellStyle name="20 % - Markeringsfarve1 2 3 5 4 3" xfId="12447"/>
    <cellStyle name="20 % - Markeringsfarve1 2 3 5 4 3 2" xfId="30614"/>
    <cellStyle name="20 % - Markeringsfarve1 2 3 5 4 4" xfId="23612"/>
    <cellStyle name="20 % - Markeringsfarve1 2 3 5 5" xfId="7649"/>
    <cellStyle name="20 % - Markeringsfarve1 2 3 5 5 2" xfId="15567"/>
    <cellStyle name="20 % - Markeringsfarve1 2 3 5 5 2 2" xfId="33727"/>
    <cellStyle name="20 % - Markeringsfarve1 2 3 5 5 3" xfId="26726"/>
    <cellStyle name="20 % - Markeringsfarve1 2 3 5 6" xfId="12443"/>
    <cellStyle name="20 % - Markeringsfarve1 2 3 5 6 2" xfId="30610"/>
    <cellStyle name="20 % - Markeringsfarve1 2 3 5 7" xfId="23608"/>
    <cellStyle name="20 % - Markeringsfarve1 2 3 6" xfId="3894"/>
    <cellStyle name="20 % - Markeringsfarve1 2 3 6 2" xfId="3895"/>
    <cellStyle name="20 % - Markeringsfarve1 2 3 6 2 2" xfId="3896"/>
    <cellStyle name="20 % - Markeringsfarve1 2 3 6 2 2 2" xfId="10311"/>
    <cellStyle name="20 % - Markeringsfarve1 2 3 6 2 2 2 2" xfId="18212"/>
    <cellStyle name="20 % - Markeringsfarve1 2 3 6 2 2 2 2 2" xfId="36372"/>
    <cellStyle name="20 % - Markeringsfarve1 2 3 6 2 2 2 3" xfId="29371"/>
    <cellStyle name="20 % - Markeringsfarve1 2 3 6 2 2 3" xfId="12450"/>
    <cellStyle name="20 % - Markeringsfarve1 2 3 6 2 2 3 2" xfId="30617"/>
    <cellStyle name="20 % - Markeringsfarve1 2 3 6 2 2 4" xfId="23615"/>
    <cellStyle name="20 % - Markeringsfarve1 2 3 6 2 3" xfId="8822"/>
    <cellStyle name="20 % - Markeringsfarve1 2 3 6 2 3 2" xfId="16736"/>
    <cellStyle name="20 % - Markeringsfarve1 2 3 6 2 3 2 2" xfId="34896"/>
    <cellStyle name="20 % - Markeringsfarve1 2 3 6 2 3 3" xfId="27895"/>
    <cellStyle name="20 % - Markeringsfarve1 2 3 6 2 4" xfId="12449"/>
    <cellStyle name="20 % - Markeringsfarve1 2 3 6 2 4 2" xfId="30616"/>
    <cellStyle name="20 % - Markeringsfarve1 2 3 6 2 5" xfId="23614"/>
    <cellStyle name="20 % - Markeringsfarve1 2 3 6 3" xfId="3897"/>
    <cellStyle name="20 % - Markeringsfarve1 2 3 6 3 2" xfId="9588"/>
    <cellStyle name="20 % - Markeringsfarve1 2 3 6 3 2 2" xfId="17498"/>
    <cellStyle name="20 % - Markeringsfarve1 2 3 6 3 2 2 2" xfId="35658"/>
    <cellStyle name="20 % - Markeringsfarve1 2 3 6 3 2 3" xfId="28657"/>
    <cellStyle name="20 % - Markeringsfarve1 2 3 6 3 3" xfId="12451"/>
    <cellStyle name="20 % - Markeringsfarve1 2 3 6 3 3 2" xfId="30618"/>
    <cellStyle name="20 % - Markeringsfarve1 2 3 6 3 4" xfId="23616"/>
    <cellStyle name="20 % - Markeringsfarve1 2 3 6 4" xfId="3898"/>
    <cellStyle name="20 % - Markeringsfarve1 2 3 6 4 2" xfId="10599"/>
    <cellStyle name="20 % - Markeringsfarve1 2 3 6 4 2 2" xfId="18493"/>
    <cellStyle name="20 % - Markeringsfarve1 2 3 6 4 2 2 2" xfId="36653"/>
    <cellStyle name="20 % - Markeringsfarve1 2 3 6 4 2 3" xfId="29652"/>
    <cellStyle name="20 % - Markeringsfarve1 2 3 6 4 3" xfId="12452"/>
    <cellStyle name="20 % - Markeringsfarve1 2 3 6 4 3 2" xfId="30619"/>
    <cellStyle name="20 % - Markeringsfarve1 2 3 6 4 4" xfId="23617"/>
    <cellStyle name="20 % - Markeringsfarve1 2 3 6 5" xfId="7650"/>
    <cellStyle name="20 % - Markeringsfarve1 2 3 6 5 2" xfId="15568"/>
    <cellStyle name="20 % - Markeringsfarve1 2 3 6 5 2 2" xfId="33728"/>
    <cellStyle name="20 % - Markeringsfarve1 2 3 6 5 3" xfId="26727"/>
    <cellStyle name="20 % - Markeringsfarve1 2 3 6 6" xfId="12448"/>
    <cellStyle name="20 % - Markeringsfarve1 2 3 6 6 2" xfId="30615"/>
    <cellStyle name="20 % - Markeringsfarve1 2 3 6 7" xfId="23613"/>
    <cellStyle name="20 % - Markeringsfarve1 2 3 7" xfId="3899"/>
    <cellStyle name="20 % - Markeringsfarve1 2 3 7 2" xfId="3900"/>
    <cellStyle name="20 % - Markeringsfarve1 2 3 7 2 2" xfId="9821"/>
    <cellStyle name="20 % - Markeringsfarve1 2 3 7 2 2 2" xfId="17722"/>
    <cellStyle name="20 % - Markeringsfarve1 2 3 7 2 2 2 2" xfId="35882"/>
    <cellStyle name="20 % - Markeringsfarve1 2 3 7 2 2 3" xfId="28881"/>
    <cellStyle name="20 % - Markeringsfarve1 2 3 7 2 3" xfId="12454"/>
    <cellStyle name="20 % - Markeringsfarve1 2 3 7 2 3 2" xfId="30621"/>
    <cellStyle name="20 % - Markeringsfarve1 2 3 7 2 4" xfId="23619"/>
    <cellStyle name="20 % - Markeringsfarve1 2 3 7 3" xfId="8408"/>
    <cellStyle name="20 % - Markeringsfarve1 2 3 7 3 2" xfId="16325"/>
    <cellStyle name="20 % - Markeringsfarve1 2 3 7 3 2 2" xfId="34485"/>
    <cellStyle name="20 % - Markeringsfarve1 2 3 7 3 3" xfId="27484"/>
    <cellStyle name="20 % - Markeringsfarve1 2 3 7 4" xfId="12453"/>
    <cellStyle name="20 % - Markeringsfarve1 2 3 7 4 2" xfId="30620"/>
    <cellStyle name="20 % - Markeringsfarve1 2 3 7 5" xfId="23618"/>
    <cellStyle name="20 % - Markeringsfarve1 2 3 8" xfId="3901"/>
    <cellStyle name="20 % - Markeringsfarve1 2 3 8 2" xfId="9049"/>
    <cellStyle name="20 % - Markeringsfarve1 2 3 8 2 2" xfId="16960"/>
    <cellStyle name="20 % - Markeringsfarve1 2 3 8 2 2 2" xfId="35120"/>
    <cellStyle name="20 % - Markeringsfarve1 2 3 8 2 3" xfId="28119"/>
    <cellStyle name="20 % - Markeringsfarve1 2 3 8 3" xfId="12455"/>
    <cellStyle name="20 % - Markeringsfarve1 2 3 8 3 2" xfId="30622"/>
    <cellStyle name="20 % - Markeringsfarve1 2 3 8 4" xfId="23620"/>
    <cellStyle name="20 % - Markeringsfarve1 2 3 9" xfId="3902"/>
    <cellStyle name="20 % - Markeringsfarve1 2 3 9 2" xfId="10604"/>
    <cellStyle name="20 % - Markeringsfarve1 2 3 9 2 2" xfId="18498"/>
    <cellStyle name="20 % - Markeringsfarve1 2 3 9 2 2 2" xfId="36658"/>
    <cellStyle name="20 % - Markeringsfarve1 2 3 9 2 3" xfId="29657"/>
    <cellStyle name="20 % - Markeringsfarve1 2 3 9 3" xfId="12456"/>
    <cellStyle name="20 % - Markeringsfarve1 2 3 9 3 2" xfId="30623"/>
    <cellStyle name="20 % - Markeringsfarve1 2 3 9 4" xfId="23621"/>
    <cellStyle name="20 % - Markeringsfarve1 2 4" xfId="1772"/>
    <cellStyle name="20 % - Markeringsfarve1 2 4 2" xfId="3904"/>
    <cellStyle name="20 % - Markeringsfarve1 2 4 2 2" xfId="3905"/>
    <cellStyle name="20 % - Markeringsfarve1 2 4 2 2 2" xfId="9862"/>
    <cellStyle name="20 % - Markeringsfarve1 2 4 2 2 2 2" xfId="17763"/>
    <cellStyle name="20 % - Markeringsfarve1 2 4 2 2 2 2 2" xfId="35923"/>
    <cellStyle name="20 % - Markeringsfarve1 2 4 2 2 2 3" xfId="28922"/>
    <cellStyle name="20 % - Markeringsfarve1 2 4 2 2 3" xfId="12459"/>
    <cellStyle name="20 % - Markeringsfarve1 2 4 2 2 3 2" xfId="30626"/>
    <cellStyle name="20 % - Markeringsfarve1 2 4 2 2 4" xfId="23624"/>
    <cellStyle name="20 % - Markeringsfarve1 2 4 2 3" xfId="8441"/>
    <cellStyle name="20 % - Markeringsfarve1 2 4 2 3 2" xfId="16358"/>
    <cellStyle name="20 % - Markeringsfarve1 2 4 2 3 2 2" xfId="34518"/>
    <cellStyle name="20 % - Markeringsfarve1 2 4 2 3 3" xfId="27517"/>
    <cellStyle name="20 % - Markeringsfarve1 2 4 2 4" xfId="12458"/>
    <cellStyle name="20 % - Markeringsfarve1 2 4 2 4 2" xfId="30625"/>
    <cellStyle name="20 % - Markeringsfarve1 2 4 2 5" xfId="23623"/>
    <cellStyle name="20 % - Markeringsfarve1 2 4 3" xfId="3906"/>
    <cellStyle name="20 % - Markeringsfarve1 2 4 3 2" xfId="9092"/>
    <cellStyle name="20 % - Markeringsfarve1 2 4 3 2 2" xfId="17003"/>
    <cellStyle name="20 % - Markeringsfarve1 2 4 3 2 2 2" xfId="35163"/>
    <cellStyle name="20 % - Markeringsfarve1 2 4 3 2 3" xfId="28162"/>
    <cellStyle name="20 % - Markeringsfarve1 2 4 3 3" xfId="12460"/>
    <cellStyle name="20 % - Markeringsfarve1 2 4 3 3 2" xfId="30627"/>
    <cellStyle name="20 % - Markeringsfarve1 2 4 3 4" xfId="23625"/>
    <cellStyle name="20 % - Markeringsfarve1 2 4 4" xfId="3907"/>
    <cellStyle name="20 % - Markeringsfarve1 2 4 4 2" xfId="10598"/>
    <cellStyle name="20 % - Markeringsfarve1 2 4 4 2 2" xfId="18492"/>
    <cellStyle name="20 % - Markeringsfarve1 2 4 4 2 2 2" xfId="36652"/>
    <cellStyle name="20 % - Markeringsfarve1 2 4 4 2 3" xfId="29651"/>
    <cellStyle name="20 % - Markeringsfarve1 2 4 4 3" xfId="12461"/>
    <cellStyle name="20 % - Markeringsfarve1 2 4 4 3 2" xfId="30628"/>
    <cellStyle name="20 % - Markeringsfarve1 2 4 4 4" xfId="23626"/>
    <cellStyle name="20 % - Markeringsfarve1 2 4 5" xfId="7651"/>
    <cellStyle name="20 % - Markeringsfarve1 2 4 5 2" xfId="15569"/>
    <cellStyle name="20 % - Markeringsfarve1 2 4 5 2 2" xfId="33729"/>
    <cellStyle name="20 % - Markeringsfarve1 2 4 5 3" xfId="26728"/>
    <cellStyle name="20 % - Markeringsfarve1 2 4 6" xfId="12457"/>
    <cellStyle name="20 % - Markeringsfarve1 2 4 6 2" xfId="30624"/>
    <cellStyle name="20 % - Markeringsfarve1 2 4 7" xfId="3903"/>
    <cellStyle name="20 % - Markeringsfarve1 2 4 7 2" xfId="23622"/>
    <cellStyle name="20 % - Markeringsfarve1 2 4 8" xfId="21896"/>
    <cellStyle name="20 % - Markeringsfarve1 2 5" xfId="3908"/>
    <cellStyle name="20 % - Markeringsfarve1 2 5 2" xfId="3909"/>
    <cellStyle name="20 % - Markeringsfarve1 2 5 2 2" xfId="3910"/>
    <cellStyle name="20 % - Markeringsfarve1 2 5 2 2 2" xfId="9954"/>
    <cellStyle name="20 % - Markeringsfarve1 2 5 2 2 2 2" xfId="17855"/>
    <cellStyle name="20 % - Markeringsfarve1 2 5 2 2 2 2 2" xfId="36015"/>
    <cellStyle name="20 % - Markeringsfarve1 2 5 2 2 2 3" xfId="29014"/>
    <cellStyle name="20 % - Markeringsfarve1 2 5 2 2 3" xfId="12464"/>
    <cellStyle name="20 % - Markeringsfarve1 2 5 2 2 3 2" xfId="30631"/>
    <cellStyle name="20 % - Markeringsfarve1 2 5 2 2 4" xfId="23629"/>
    <cellStyle name="20 % - Markeringsfarve1 2 5 2 3" xfId="8518"/>
    <cellStyle name="20 % - Markeringsfarve1 2 5 2 3 2" xfId="16435"/>
    <cellStyle name="20 % - Markeringsfarve1 2 5 2 3 2 2" xfId="34595"/>
    <cellStyle name="20 % - Markeringsfarve1 2 5 2 3 3" xfId="27594"/>
    <cellStyle name="20 % - Markeringsfarve1 2 5 2 4" xfId="12463"/>
    <cellStyle name="20 % - Markeringsfarve1 2 5 2 4 2" xfId="30630"/>
    <cellStyle name="20 % - Markeringsfarve1 2 5 2 5" xfId="23628"/>
    <cellStyle name="20 % - Markeringsfarve1 2 5 3" xfId="3911"/>
    <cellStyle name="20 % - Markeringsfarve1 2 5 3 2" xfId="9184"/>
    <cellStyle name="20 % - Markeringsfarve1 2 5 3 2 2" xfId="17095"/>
    <cellStyle name="20 % - Markeringsfarve1 2 5 3 2 2 2" xfId="35255"/>
    <cellStyle name="20 % - Markeringsfarve1 2 5 3 2 3" xfId="28254"/>
    <cellStyle name="20 % - Markeringsfarve1 2 5 3 3" xfId="12465"/>
    <cellStyle name="20 % - Markeringsfarve1 2 5 3 3 2" xfId="30632"/>
    <cellStyle name="20 % - Markeringsfarve1 2 5 3 4" xfId="23630"/>
    <cellStyle name="20 % - Markeringsfarve1 2 5 4" xfId="3912"/>
    <cellStyle name="20 % - Markeringsfarve1 2 5 4 2" xfId="10597"/>
    <cellStyle name="20 % - Markeringsfarve1 2 5 4 2 2" xfId="18491"/>
    <cellStyle name="20 % - Markeringsfarve1 2 5 4 2 2 2" xfId="36651"/>
    <cellStyle name="20 % - Markeringsfarve1 2 5 4 2 3" xfId="29650"/>
    <cellStyle name="20 % - Markeringsfarve1 2 5 4 3" xfId="12466"/>
    <cellStyle name="20 % - Markeringsfarve1 2 5 4 3 2" xfId="30633"/>
    <cellStyle name="20 % - Markeringsfarve1 2 5 4 4" xfId="23631"/>
    <cellStyle name="20 % - Markeringsfarve1 2 5 5" xfId="7652"/>
    <cellStyle name="20 % - Markeringsfarve1 2 5 5 2" xfId="15570"/>
    <cellStyle name="20 % - Markeringsfarve1 2 5 5 2 2" xfId="33730"/>
    <cellStyle name="20 % - Markeringsfarve1 2 5 5 3" xfId="26729"/>
    <cellStyle name="20 % - Markeringsfarve1 2 5 6" xfId="12462"/>
    <cellStyle name="20 % - Markeringsfarve1 2 5 6 2" xfId="30629"/>
    <cellStyle name="20 % - Markeringsfarve1 2 5 7" xfId="23627"/>
    <cellStyle name="20 % - Markeringsfarve1 2 6" xfId="3913"/>
    <cellStyle name="20 % - Markeringsfarve1 2 6 2" xfId="3914"/>
    <cellStyle name="20 % - Markeringsfarve1 2 6 2 2" xfId="3915"/>
    <cellStyle name="20 % - Markeringsfarve1 2 6 2 2 2" xfId="10100"/>
    <cellStyle name="20 % - Markeringsfarve1 2 6 2 2 2 2" xfId="18001"/>
    <cellStyle name="20 % - Markeringsfarve1 2 6 2 2 2 2 2" xfId="36161"/>
    <cellStyle name="20 % - Markeringsfarve1 2 6 2 2 2 3" xfId="29160"/>
    <cellStyle name="20 % - Markeringsfarve1 2 6 2 2 3" xfId="12469"/>
    <cellStyle name="20 % - Markeringsfarve1 2 6 2 2 3 2" xfId="30636"/>
    <cellStyle name="20 % - Markeringsfarve1 2 6 2 2 4" xfId="23634"/>
    <cellStyle name="20 % - Markeringsfarve1 2 6 2 3" xfId="8643"/>
    <cellStyle name="20 % - Markeringsfarve1 2 6 2 3 2" xfId="16557"/>
    <cellStyle name="20 % - Markeringsfarve1 2 6 2 3 2 2" xfId="34717"/>
    <cellStyle name="20 % - Markeringsfarve1 2 6 2 3 3" xfId="27716"/>
    <cellStyle name="20 % - Markeringsfarve1 2 6 2 4" xfId="12468"/>
    <cellStyle name="20 % - Markeringsfarve1 2 6 2 4 2" xfId="30635"/>
    <cellStyle name="20 % - Markeringsfarve1 2 6 2 5" xfId="23633"/>
    <cellStyle name="20 % - Markeringsfarve1 2 6 3" xfId="3916"/>
    <cellStyle name="20 % - Markeringsfarve1 2 6 3 2" xfId="9376"/>
    <cellStyle name="20 % - Markeringsfarve1 2 6 3 2 2" xfId="17286"/>
    <cellStyle name="20 % - Markeringsfarve1 2 6 3 2 2 2" xfId="35446"/>
    <cellStyle name="20 % - Markeringsfarve1 2 6 3 2 3" xfId="28445"/>
    <cellStyle name="20 % - Markeringsfarve1 2 6 3 3" xfId="12470"/>
    <cellStyle name="20 % - Markeringsfarve1 2 6 3 3 2" xfId="30637"/>
    <cellStyle name="20 % - Markeringsfarve1 2 6 3 4" xfId="23635"/>
    <cellStyle name="20 % - Markeringsfarve1 2 6 4" xfId="3917"/>
    <cellStyle name="20 % - Markeringsfarve1 2 6 4 2" xfId="10596"/>
    <cellStyle name="20 % - Markeringsfarve1 2 6 4 2 2" xfId="18490"/>
    <cellStyle name="20 % - Markeringsfarve1 2 6 4 2 2 2" xfId="36650"/>
    <cellStyle name="20 % - Markeringsfarve1 2 6 4 2 3" xfId="29649"/>
    <cellStyle name="20 % - Markeringsfarve1 2 6 4 3" xfId="12471"/>
    <cellStyle name="20 % - Markeringsfarve1 2 6 4 3 2" xfId="30638"/>
    <cellStyle name="20 % - Markeringsfarve1 2 6 4 4" xfId="23636"/>
    <cellStyle name="20 % - Markeringsfarve1 2 6 5" xfId="7653"/>
    <cellStyle name="20 % - Markeringsfarve1 2 6 5 2" xfId="15571"/>
    <cellStyle name="20 % - Markeringsfarve1 2 6 5 2 2" xfId="33731"/>
    <cellStyle name="20 % - Markeringsfarve1 2 6 5 3" xfId="26730"/>
    <cellStyle name="20 % - Markeringsfarve1 2 6 6" xfId="12467"/>
    <cellStyle name="20 % - Markeringsfarve1 2 6 6 2" xfId="30634"/>
    <cellStyle name="20 % - Markeringsfarve1 2 6 7" xfId="23632"/>
    <cellStyle name="20 % - Markeringsfarve1 2 7" xfId="3918"/>
    <cellStyle name="20 % - Markeringsfarve1 2 7 2" xfId="3919"/>
    <cellStyle name="20 % - Markeringsfarve1 2 7 2 2" xfId="3920"/>
    <cellStyle name="20 % - Markeringsfarve1 2 7 2 2 2" xfId="10217"/>
    <cellStyle name="20 % - Markeringsfarve1 2 7 2 2 2 2" xfId="18118"/>
    <cellStyle name="20 % - Markeringsfarve1 2 7 2 2 2 2 2" xfId="36278"/>
    <cellStyle name="20 % - Markeringsfarve1 2 7 2 2 2 3" xfId="29277"/>
    <cellStyle name="20 % - Markeringsfarve1 2 7 2 2 3" xfId="12474"/>
    <cellStyle name="20 % - Markeringsfarve1 2 7 2 2 3 2" xfId="30641"/>
    <cellStyle name="20 % - Markeringsfarve1 2 7 2 2 4" xfId="23639"/>
    <cellStyle name="20 % - Markeringsfarve1 2 7 2 3" xfId="8742"/>
    <cellStyle name="20 % - Markeringsfarve1 2 7 2 3 2" xfId="16656"/>
    <cellStyle name="20 % - Markeringsfarve1 2 7 2 3 2 2" xfId="34816"/>
    <cellStyle name="20 % - Markeringsfarve1 2 7 2 3 3" xfId="27815"/>
    <cellStyle name="20 % - Markeringsfarve1 2 7 2 4" xfId="12473"/>
    <cellStyle name="20 % - Markeringsfarve1 2 7 2 4 2" xfId="30640"/>
    <cellStyle name="20 % - Markeringsfarve1 2 7 2 5" xfId="23638"/>
    <cellStyle name="20 % - Markeringsfarve1 2 7 3" xfId="3921"/>
    <cellStyle name="20 % - Markeringsfarve1 2 7 3 2" xfId="9493"/>
    <cellStyle name="20 % - Markeringsfarve1 2 7 3 2 2" xfId="17403"/>
    <cellStyle name="20 % - Markeringsfarve1 2 7 3 2 2 2" xfId="35563"/>
    <cellStyle name="20 % - Markeringsfarve1 2 7 3 2 3" xfId="28562"/>
    <cellStyle name="20 % - Markeringsfarve1 2 7 3 3" xfId="12475"/>
    <cellStyle name="20 % - Markeringsfarve1 2 7 3 3 2" xfId="30642"/>
    <cellStyle name="20 % - Markeringsfarve1 2 7 3 4" xfId="23640"/>
    <cellStyle name="20 % - Markeringsfarve1 2 7 4" xfId="3922"/>
    <cellStyle name="20 % - Markeringsfarve1 2 7 4 2" xfId="10595"/>
    <cellStyle name="20 % - Markeringsfarve1 2 7 4 2 2" xfId="18489"/>
    <cellStyle name="20 % - Markeringsfarve1 2 7 4 2 2 2" xfId="36649"/>
    <cellStyle name="20 % - Markeringsfarve1 2 7 4 2 3" xfId="29648"/>
    <cellStyle name="20 % - Markeringsfarve1 2 7 4 3" xfId="12476"/>
    <cellStyle name="20 % - Markeringsfarve1 2 7 4 3 2" xfId="30643"/>
    <cellStyle name="20 % - Markeringsfarve1 2 7 4 4" xfId="23641"/>
    <cellStyle name="20 % - Markeringsfarve1 2 7 5" xfId="7654"/>
    <cellStyle name="20 % - Markeringsfarve1 2 7 5 2" xfId="15572"/>
    <cellStyle name="20 % - Markeringsfarve1 2 7 5 2 2" xfId="33732"/>
    <cellStyle name="20 % - Markeringsfarve1 2 7 5 3" xfId="26731"/>
    <cellStyle name="20 % - Markeringsfarve1 2 7 6" xfId="12472"/>
    <cellStyle name="20 % - Markeringsfarve1 2 7 6 2" xfId="30639"/>
    <cellStyle name="20 % - Markeringsfarve1 2 7 7" xfId="23637"/>
    <cellStyle name="20 % - Markeringsfarve1 2 8" xfId="3923"/>
    <cellStyle name="20 % - Markeringsfarve1 2 8 2" xfId="3924"/>
    <cellStyle name="20 % - Markeringsfarve1 2 8 2 2" xfId="3925"/>
    <cellStyle name="20 % - Markeringsfarve1 2 8 2 2 2" xfId="10309"/>
    <cellStyle name="20 % - Markeringsfarve1 2 8 2 2 2 2" xfId="18210"/>
    <cellStyle name="20 % - Markeringsfarve1 2 8 2 2 2 2 2" xfId="36370"/>
    <cellStyle name="20 % - Markeringsfarve1 2 8 2 2 2 3" xfId="29369"/>
    <cellStyle name="20 % - Markeringsfarve1 2 8 2 2 3" xfId="12479"/>
    <cellStyle name="20 % - Markeringsfarve1 2 8 2 2 3 2" xfId="30646"/>
    <cellStyle name="20 % - Markeringsfarve1 2 8 2 2 4" xfId="23644"/>
    <cellStyle name="20 % - Markeringsfarve1 2 8 2 3" xfId="8820"/>
    <cellStyle name="20 % - Markeringsfarve1 2 8 2 3 2" xfId="16734"/>
    <cellStyle name="20 % - Markeringsfarve1 2 8 2 3 2 2" xfId="34894"/>
    <cellStyle name="20 % - Markeringsfarve1 2 8 2 3 3" xfId="27893"/>
    <cellStyle name="20 % - Markeringsfarve1 2 8 2 4" xfId="12478"/>
    <cellStyle name="20 % - Markeringsfarve1 2 8 2 4 2" xfId="30645"/>
    <cellStyle name="20 % - Markeringsfarve1 2 8 2 5" xfId="23643"/>
    <cellStyle name="20 % - Markeringsfarve1 2 8 3" xfId="3926"/>
    <cellStyle name="20 % - Markeringsfarve1 2 8 3 2" xfId="9586"/>
    <cellStyle name="20 % - Markeringsfarve1 2 8 3 2 2" xfId="17496"/>
    <cellStyle name="20 % - Markeringsfarve1 2 8 3 2 2 2" xfId="35656"/>
    <cellStyle name="20 % - Markeringsfarve1 2 8 3 2 3" xfId="28655"/>
    <cellStyle name="20 % - Markeringsfarve1 2 8 3 3" xfId="12480"/>
    <cellStyle name="20 % - Markeringsfarve1 2 8 3 3 2" xfId="30647"/>
    <cellStyle name="20 % - Markeringsfarve1 2 8 3 4" xfId="23645"/>
    <cellStyle name="20 % - Markeringsfarve1 2 8 4" xfId="3927"/>
    <cellStyle name="20 % - Markeringsfarve1 2 8 4 2" xfId="10594"/>
    <cellStyle name="20 % - Markeringsfarve1 2 8 4 2 2" xfId="18488"/>
    <cellStyle name="20 % - Markeringsfarve1 2 8 4 2 2 2" xfId="36648"/>
    <cellStyle name="20 % - Markeringsfarve1 2 8 4 2 3" xfId="29647"/>
    <cellStyle name="20 % - Markeringsfarve1 2 8 4 3" xfId="12481"/>
    <cellStyle name="20 % - Markeringsfarve1 2 8 4 3 2" xfId="30648"/>
    <cellStyle name="20 % - Markeringsfarve1 2 8 4 4" xfId="23646"/>
    <cellStyle name="20 % - Markeringsfarve1 2 8 5" xfId="7655"/>
    <cellStyle name="20 % - Markeringsfarve1 2 8 5 2" xfId="15573"/>
    <cellStyle name="20 % - Markeringsfarve1 2 8 5 2 2" xfId="33733"/>
    <cellStyle name="20 % - Markeringsfarve1 2 8 5 3" xfId="26732"/>
    <cellStyle name="20 % - Markeringsfarve1 2 8 6" xfId="12477"/>
    <cellStyle name="20 % - Markeringsfarve1 2 8 6 2" xfId="30644"/>
    <cellStyle name="20 % - Markeringsfarve1 2 8 7" xfId="23642"/>
    <cellStyle name="20 % - Markeringsfarve1 2 9" xfId="3928"/>
    <cellStyle name="20 % - Markeringsfarve1 2 9 2" xfId="3929"/>
    <cellStyle name="20 % - Markeringsfarve1 2 9 2 2" xfId="9743"/>
    <cellStyle name="20 % - Markeringsfarve1 2 9 2 2 2" xfId="17644"/>
    <cellStyle name="20 % - Markeringsfarve1 2 9 2 2 2 2" xfId="35804"/>
    <cellStyle name="20 % - Markeringsfarve1 2 9 2 2 3" xfId="28803"/>
    <cellStyle name="20 % - Markeringsfarve1 2 9 2 3" xfId="12483"/>
    <cellStyle name="20 % - Markeringsfarve1 2 9 2 3 2" xfId="30650"/>
    <cellStyle name="20 % - Markeringsfarve1 2 9 2 4" xfId="23648"/>
    <cellStyle name="20 % - Markeringsfarve1 2 9 3" xfId="8342"/>
    <cellStyle name="20 % - Markeringsfarve1 2 9 3 2" xfId="16259"/>
    <cellStyle name="20 % - Markeringsfarve1 2 9 3 2 2" xfId="34419"/>
    <cellStyle name="20 % - Markeringsfarve1 2 9 3 3" xfId="27418"/>
    <cellStyle name="20 % - Markeringsfarve1 2 9 4" xfId="12482"/>
    <cellStyle name="20 % - Markeringsfarve1 2 9 4 2" xfId="30649"/>
    <cellStyle name="20 % - Markeringsfarve1 2 9 5" xfId="23647"/>
    <cellStyle name="20 % - Markeringsfarve1 3" xfId="1773"/>
    <cellStyle name="20 % - Markeringsfarve1 3 10" xfId="3931"/>
    <cellStyle name="20 % - Markeringsfarve1 3 10 2" xfId="8956"/>
    <cellStyle name="20 % - Markeringsfarve1 3 10 2 2" xfId="16868"/>
    <cellStyle name="20 % - Markeringsfarve1 3 10 2 2 2" xfId="35028"/>
    <cellStyle name="20 % - Markeringsfarve1 3 10 2 3" xfId="28027"/>
    <cellStyle name="20 % - Markeringsfarve1 3 10 3" xfId="12485"/>
    <cellStyle name="20 % - Markeringsfarve1 3 10 3 2" xfId="30652"/>
    <cellStyle name="20 % - Markeringsfarve1 3 10 4" xfId="23650"/>
    <cellStyle name="20 % - Markeringsfarve1 3 11" xfId="3932"/>
    <cellStyle name="20 % - Markeringsfarve1 3 11 2" xfId="10593"/>
    <cellStyle name="20 % - Markeringsfarve1 3 11 2 2" xfId="18487"/>
    <cellStyle name="20 % - Markeringsfarve1 3 11 2 2 2" xfId="36647"/>
    <cellStyle name="20 % - Markeringsfarve1 3 11 2 3" xfId="29646"/>
    <cellStyle name="20 % - Markeringsfarve1 3 11 3" xfId="12486"/>
    <cellStyle name="20 % - Markeringsfarve1 3 11 3 2" xfId="30653"/>
    <cellStyle name="20 % - Markeringsfarve1 3 11 4" xfId="23651"/>
    <cellStyle name="20 % - Markeringsfarve1 3 12" xfId="7656"/>
    <cellStyle name="20 % - Markeringsfarve1 3 12 2" xfId="15574"/>
    <cellStyle name="20 % - Markeringsfarve1 3 12 2 2" xfId="33734"/>
    <cellStyle name="20 % - Markeringsfarve1 3 12 3" xfId="26733"/>
    <cellStyle name="20 % - Markeringsfarve1 3 13" xfId="12484"/>
    <cellStyle name="20 % - Markeringsfarve1 3 13 2" xfId="30651"/>
    <cellStyle name="20 % - Markeringsfarve1 3 14" xfId="3930"/>
    <cellStyle name="20 % - Markeringsfarve1 3 14 2" xfId="23649"/>
    <cellStyle name="20 % - Markeringsfarve1 3 15" xfId="21897"/>
    <cellStyle name="20 % - Markeringsfarve1 3 2" xfId="1774"/>
    <cellStyle name="20 % - Markeringsfarve1 3 2 10" xfId="7657"/>
    <cellStyle name="20 % - Markeringsfarve1 3 2 10 2" xfId="15575"/>
    <cellStyle name="20 % - Markeringsfarve1 3 2 10 2 2" xfId="33735"/>
    <cellStyle name="20 % - Markeringsfarve1 3 2 10 3" xfId="26734"/>
    <cellStyle name="20 % - Markeringsfarve1 3 2 11" xfId="12487"/>
    <cellStyle name="20 % - Markeringsfarve1 3 2 11 2" xfId="30654"/>
    <cellStyle name="20 % - Markeringsfarve1 3 2 12" xfId="3933"/>
    <cellStyle name="20 % - Markeringsfarve1 3 2 12 2" xfId="23652"/>
    <cellStyle name="20 % - Markeringsfarve1 3 2 13" xfId="21898"/>
    <cellStyle name="20 % - Markeringsfarve1 3 2 2" xfId="1775"/>
    <cellStyle name="20 % - Markeringsfarve1 3 2 2 2" xfId="3935"/>
    <cellStyle name="20 % - Markeringsfarve1 3 2 2 2 2" xfId="3936"/>
    <cellStyle name="20 % - Markeringsfarve1 3 2 2 2 2 2" xfId="9889"/>
    <cellStyle name="20 % - Markeringsfarve1 3 2 2 2 2 2 2" xfId="17790"/>
    <cellStyle name="20 % - Markeringsfarve1 3 2 2 2 2 2 2 2" xfId="35950"/>
    <cellStyle name="20 % - Markeringsfarve1 3 2 2 2 2 2 3" xfId="28949"/>
    <cellStyle name="20 % - Markeringsfarve1 3 2 2 2 2 3" xfId="12490"/>
    <cellStyle name="20 % - Markeringsfarve1 3 2 2 2 2 3 2" xfId="30657"/>
    <cellStyle name="20 % - Markeringsfarve1 3 2 2 2 2 4" xfId="23655"/>
    <cellStyle name="20 % - Markeringsfarve1 3 2 2 2 3" xfId="8464"/>
    <cellStyle name="20 % - Markeringsfarve1 3 2 2 2 3 2" xfId="16381"/>
    <cellStyle name="20 % - Markeringsfarve1 3 2 2 2 3 2 2" xfId="34541"/>
    <cellStyle name="20 % - Markeringsfarve1 3 2 2 2 3 3" xfId="27540"/>
    <cellStyle name="20 % - Markeringsfarve1 3 2 2 2 4" xfId="12489"/>
    <cellStyle name="20 % - Markeringsfarve1 3 2 2 2 4 2" xfId="30656"/>
    <cellStyle name="20 % - Markeringsfarve1 3 2 2 2 5" xfId="23654"/>
    <cellStyle name="20 % - Markeringsfarve1 3 2 2 3" xfId="3937"/>
    <cellStyle name="20 % - Markeringsfarve1 3 2 2 3 2" xfId="9119"/>
    <cellStyle name="20 % - Markeringsfarve1 3 2 2 3 2 2" xfId="17030"/>
    <cellStyle name="20 % - Markeringsfarve1 3 2 2 3 2 2 2" xfId="35190"/>
    <cellStyle name="20 % - Markeringsfarve1 3 2 2 3 2 3" xfId="28189"/>
    <cellStyle name="20 % - Markeringsfarve1 3 2 2 3 3" xfId="12491"/>
    <cellStyle name="20 % - Markeringsfarve1 3 2 2 3 3 2" xfId="30658"/>
    <cellStyle name="20 % - Markeringsfarve1 3 2 2 3 4" xfId="23656"/>
    <cellStyle name="20 % - Markeringsfarve1 3 2 2 4" xfId="3938"/>
    <cellStyle name="20 % - Markeringsfarve1 3 2 2 4 2" xfId="10591"/>
    <cellStyle name="20 % - Markeringsfarve1 3 2 2 4 2 2" xfId="18485"/>
    <cellStyle name="20 % - Markeringsfarve1 3 2 2 4 2 2 2" xfId="36645"/>
    <cellStyle name="20 % - Markeringsfarve1 3 2 2 4 2 3" xfId="29644"/>
    <cellStyle name="20 % - Markeringsfarve1 3 2 2 4 3" xfId="12492"/>
    <cellStyle name="20 % - Markeringsfarve1 3 2 2 4 3 2" xfId="30659"/>
    <cellStyle name="20 % - Markeringsfarve1 3 2 2 4 4" xfId="23657"/>
    <cellStyle name="20 % - Markeringsfarve1 3 2 2 5" xfId="7658"/>
    <cellStyle name="20 % - Markeringsfarve1 3 2 2 5 2" xfId="15576"/>
    <cellStyle name="20 % - Markeringsfarve1 3 2 2 5 2 2" xfId="33736"/>
    <cellStyle name="20 % - Markeringsfarve1 3 2 2 5 3" xfId="26735"/>
    <cellStyle name="20 % - Markeringsfarve1 3 2 2 6" xfId="12488"/>
    <cellStyle name="20 % - Markeringsfarve1 3 2 2 6 2" xfId="30655"/>
    <cellStyle name="20 % - Markeringsfarve1 3 2 2 7" xfId="3934"/>
    <cellStyle name="20 % - Markeringsfarve1 3 2 2 7 2" xfId="23653"/>
    <cellStyle name="20 % - Markeringsfarve1 3 2 2 8" xfId="21899"/>
    <cellStyle name="20 % - Markeringsfarve1 3 2 3" xfId="3939"/>
    <cellStyle name="20 % - Markeringsfarve1 3 2 3 2" xfId="3940"/>
    <cellStyle name="20 % - Markeringsfarve1 3 2 3 2 2" xfId="3941"/>
    <cellStyle name="20 % - Markeringsfarve1 3 2 3 2 2 2" xfId="9958"/>
    <cellStyle name="20 % - Markeringsfarve1 3 2 3 2 2 2 2" xfId="17859"/>
    <cellStyle name="20 % - Markeringsfarve1 3 2 3 2 2 2 2 2" xfId="36019"/>
    <cellStyle name="20 % - Markeringsfarve1 3 2 3 2 2 2 3" xfId="29018"/>
    <cellStyle name="20 % - Markeringsfarve1 3 2 3 2 2 3" xfId="12495"/>
    <cellStyle name="20 % - Markeringsfarve1 3 2 3 2 2 3 2" xfId="30662"/>
    <cellStyle name="20 % - Markeringsfarve1 3 2 3 2 2 4" xfId="23660"/>
    <cellStyle name="20 % - Markeringsfarve1 3 2 3 2 3" xfId="8522"/>
    <cellStyle name="20 % - Markeringsfarve1 3 2 3 2 3 2" xfId="16439"/>
    <cellStyle name="20 % - Markeringsfarve1 3 2 3 2 3 2 2" xfId="34599"/>
    <cellStyle name="20 % - Markeringsfarve1 3 2 3 2 3 3" xfId="27598"/>
    <cellStyle name="20 % - Markeringsfarve1 3 2 3 2 4" xfId="12494"/>
    <cellStyle name="20 % - Markeringsfarve1 3 2 3 2 4 2" xfId="30661"/>
    <cellStyle name="20 % - Markeringsfarve1 3 2 3 2 5" xfId="23659"/>
    <cellStyle name="20 % - Markeringsfarve1 3 2 3 3" xfId="3942"/>
    <cellStyle name="20 % - Markeringsfarve1 3 2 3 3 2" xfId="9188"/>
    <cellStyle name="20 % - Markeringsfarve1 3 2 3 3 2 2" xfId="17099"/>
    <cellStyle name="20 % - Markeringsfarve1 3 2 3 3 2 2 2" xfId="35259"/>
    <cellStyle name="20 % - Markeringsfarve1 3 2 3 3 2 3" xfId="28258"/>
    <cellStyle name="20 % - Markeringsfarve1 3 2 3 3 3" xfId="12496"/>
    <cellStyle name="20 % - Markeringsfarve1 3 2 3 3 3 2" xfId="30663"/>
    <cellStyle name="20 % - Markeringsfarve1 3 2 3 3 4" xfId="23661"/>
    <cellStyle name="20 % - Markeringsfarve1 3 2 3 4" xfId="3943"/>
    <cellStyle name="20 % - Markeringsfarve1 3 2 3 4 2" xfId="10590"/>
    <cellStyle name="20 % - Markeringsfarve1 3 2 3 4 2 2" xfId="18484"/>
    <cellStyle name="20 % - Markeringsfarve1 3 2 3 4 2 2 2" xfId="36644"/>
    <cellStyle name="20 % - Markeringsfarve1 3 2 3 4 2 3" xfId="29643"/>
    <cellStyle name="20 % - Markeringsfarve1 3 2 3 4 3" xfId="12497"/>
    <cellStyle name="20 % - Markeringsfarve1 3 2 3 4 3 2" xfId="30664"/>
    <cellStyle name="20 % - Markeringsfarve1 3 2 3 4 4" xfId="23662"/>
    <cellStyle name="20 % - Markeringsfarve1 3 2 3 5" xfId="7659"/>
    <cellStyle name="20 % - Markeringsfarve1 3 2 3 5 2" xfId="15577"/>
    <cellStyle name="20 % - Markeringsfarve1 3 2 3 5 2 2" xfId="33737"/>
    <cellStyle name="20 % - Markeringsfarve1 3 2 3 5 3" xfId="26736"/>
    <cellStyle name="20 % - Markeringsfarve1 3 2 3 6" xfId="12493"/>
    <cellStyle name="20 % - Markeringsfarve1 3 2 3 6 2" xfId="30660"/>
    <cellStyle name="20 % - Markeringsfarve1 3 2 3 7" xfId="23658"/>
    <cellStyle name="20 % - Markeringsfarve1 3 2 4" xfId="3944"/>
    <cellStyle name="20 % - Markeringsfarve1 3 2 4 2" xfId="3945"/>
    <cellStyle name="20 % - Markeringsfarve1 3 2 4 2 2" xfId="3946"/>
    <cellStyle name="20 % - Markeringsfarve1 3 2 4 2 2 2" xfId="10127"/>
    <cellStyle name="20 % - Markeringsfarve1 3 2 4 2 2 2 2" xfId="18028"/>
    <cellStyle name="20 % - Markeringsfarve1 3 2 4 2 2 2 2 2" xfId="36188"/>
    <cellStyle name="20 % - Markeringsfarve1 3 2 4 2 2 2 3" xfId="29187"/>
    <cellStyle name="20 % - Markeringsfarve1 3 2 4 2 2 3" xfId="12500"/>
    <cellStyle name="20 % - Markeringsfarve1 3 2 4 2 2 3 2" xfId="30667"/>
    <cellStyle name="20 % - Markeringsfarve1 3 2 4 2 2 4" xfId="23665"/>
    <cellStyle name="20 % - Markeringsfarve1 3 2 4 2 3" xfId="8666"/>
    <cellStyle name="20 % - Markeringsfarve1 3 2 4 2 3 2" xfId="16580"/>
    <cellStyle name="20 % - Markeringsfarve1 3 2 4 2 3 2 2" xfId="34740"/>
    <cellStyle name="20 % - Markeringsfarve1 3 2 4 2 3 3" xfId="27739"/>
    <cellStyle name="20 % - Markeringsfarve1 3 2 4 2 4" xfId="12499"/>
    <cellStyle name="20 % - Markeringsfarve1 3 2 4 2 4 2" xfId="30666"/>
    <cellStyle name="20 % - Markeringsfarve1 3 2 4 2 5" xfId="23664"/>
    <cellStyle name="20 % - Markeringsfarve1 3 2 4 3" xfId="3947"/>
    <cellStyle name="20 % - Markeringsfarve1 3 2 4 3 2" xfId="9403"/>
    <cellStyle name="20 % - Markeringsfarve1 3 2 4 3 2 2" xfId="17313"/>
    <cellStyle name="20 % - Markeringsfarve1 3 2 4 3 2 2 2" xfId="35473"/>
    <cellStyle name="20 % - Markeringsfarve1 3 2 4 3 2 3" xfId="28472"/>
    <cellStyle name="20 % - Markeringsfarve1 3 2 4 3 3" xfId="12501"/>
    <cellStyle name="20 % - Markeringsfarve1 3 2 4 3 3 2" xfId="30668"/>
    <cellStyle name="20 % - Markeringsfarve1 3 2 4 3 4" xfId="23666"/>
    <cellStyle name="20 % - Markeringsfarve1 3 2 4 4" xfId="3948"/>
    <cellStyle name="20 % - Markeringsfarve1 3 2 4 4 2" xfId="10589"/>
    <cellStyle name="20 % - Markeringsfarve1 3 2 4 4 2 2" xfId="18483"/>
    <cellStyle name="20 % - Markeringsfarve1 3 2 4 4 2 2 2" xfId="36643"/>
    <cellStyle name="20 % - Markeringsfarve1 3 2 4 4 2 3" xfId="29642"/>
    <cellStyle name="20 % - Markeringsfarve1 3 2 4 4 3" xfId="12502"/>
    <cellStyle name="20 % - Markeringsfarve1 3 2 4 4 3 2" xfId="30669"/>
    <cellStyle name="20 % - Markeringsfarve1 3 2 4 4 4" xfId="23667"/>
    <cellStyle name="20 % - Markeringsfarve1 3 2 4 5" xfId="7660"/>
    <cellStyle name="20 % - Markeringsfarve1 3 2 4 5 2" xfId="15578"/>
    <cellStyle name="20 % - Markeringsfarve1 3 2 4 5 2 2" xfId="33738"/>
    <cellStyle name="20 % - Markeringsfarve1 3 2 4 5 3" xfId="26737"/>
    <cellStyle name="20 % - Markeringsfarve1 3 2 4 6" xfId="12498"/>
    <cellStyle name="20 % - Markeringsfarve1 3 2 4 6 2" xfId="30665"/>
    <cellStyle name="20 % - Markeringsfarve1 3 2 4 7" xfId="23663"/>
    <cellStyle name="20 % - Markeringsfarve1 3 2 5" xfId="3949"/>
    <cellStyle name="20 % - Markeringsfarve1 3 2 5 2" xfId="3950"/>
    <cellStyle name="20 % - Markeringsfarve1 3 2 5 2 2" xfId="3951"/>
    <cellStyle name="20 % - Markeringsfarve1 3 2 5 2 2 2" xfId="10244"/>
    <cellStyle name="20 % - Markeringsfarve1 3 2 5 2 2 2 2" xfId="18145"/>
    <cellStyle name="20 % - Markeringsfarve1 3 2 5 2 2 2 2 2" xfId="36305"/>
    <cellStyle name="20 % - Markeringsfarve1 3 2 5 2 2 2 3" xfId="29304"/>
    <cellStyle name="20 % - Markeringsfarve1 3 2 5 2 2 3" xfId="12505"/>
    <cellStyle name="20 % - Markeringsfarve1 3 2 5 2 2 3 2" xfId="30672"/>
    <cellStyle name="20 % - Markeringsfarve1 3 2 5 2 2 4" xfId="23670"/>
    <cellStyle name="20 % - Markeringsfarve1 3 2 5 2 3" xfId="8765"/>
    <cellStyle name="20 % - Markeringsfarve1 3 2 5 2 3 2" xfId="16679"/>
    <cellStyle name="20 % - Markeringsfarve1 3 2 5 2 3 2 2" xfId="34839"/>
    <cellStyle name="20 % - Markeringsfarve1 3 2 5 2 3 3" xfId="27838"/>
    <cellStyle name="20 % - Markeringsfarve1 3 2 5 2 4" xfId="12504"/>
    <cellStyle name="20 % - Markeringsfarve1 3 2 5 2 4 2" xfId="30671"/>
    <cellStyle name="20 % - Markeringsfarve1 3 2 5 2 5" xfId="23669"/>
    <cellStyle name="20 % - Markeringsfarve1 3 2 5 3" xfId="3952"/>
    <cellStyle name="20 % - Markeringsfarve1 3 2 5 3 2" xfId="9520"/>
    <cellStyle name="20 % - Markeringsfarve1 3 2 5 3 2 2" xfId="17430"/>
    <cellStyle name="20 % - Markeringsfarve1 3 2 5 3 2 2 2" xfId="35590"/>
    <cellStyle name="20 % - Markeringsfarve1 3 2 5 3 2 3" xfId="28589"/>
    <cellStyle name="20 % - Markeringsfarve1 3 2 5 3 3" xfId="12506"/>
    <cellStyle name="20 % - Markeringsfarve1 3 2 5 3 3 2" xfId="30673"/>
    <cellStyle name="20 % - Markeringsfarve1 3 2 5 3 4" xfId="23671"/>
    <cellStyle name="20 % - Markeringsfarve1 3 2 5 4" xfId="3953"/>
    <cellStyle name="20 % - Markeringsfarve1 3 2 5 4 2" xfId="10588"/>
    <cellStyle name="20 % - Markeringsfarve1 3 2 5 4 2 2" xfId="18482"/>
    <cellStyle name="20 % - Markeringsfarve1 3 2 5 4 2 2 2" xfId="36642"/>
    <cellStyle name="20 % - Markeringsfarve1 3 2 5 4 2 3" xfId="29641"/>
    <cellStyle name="20 % - Markeringsfarve1 3 2 5 4 3" xfId="12507"/>
    <cellStyle name="20 % - Markeringsfarve1 3 2 5 4 3 2" xfId="30674"/>
    <cellStyle name="20 % - Markeringsfarve1 3 2 5 4 4" xfId="23672"/>
    <cellStyle name="20 % - Markeringsfarve1 3 2 5 5" xfId="7661"/>
    <cellStyle name="20 % - Markeringsfarve1 3 2 5 5 2" xfId="15579"/>
    <cellStyle name="20 % - Markeringsfarve1 3 2 5 5 2 2" xfId="33739"/>
    <cellStyle name="20 % - Markeringsfarve1 3 2 5 5 3" xfId="26738"/>
    <cellStyle name="20 % - Markeringsfarve1 3 2 5 6" xfId="12503"/>
    <cellStyle name="20 % - Markeringsfarve1 3 2 5 6 2" xfId="30670"/>
    <cellStyle name="20 % - Markeringsfarve1 3 2 5 7" xfId="23668"/>
    <cellStyle name="20 % - Markeringsfarve1 3 2 6" xfId="3954"/>
    <cellStyle name="20 % - Markeringsfarve1 3 2 6 2" xfId="3955"/>
    <cellStyle name="20 % - Markeringsfarve1 3 2 6 2 2" xfId="3956"/>
    <cellStyle name="20 % - Markeringsfarve1 3 2 6 2 2 2" xfId="10313"/>
    <cellStyle name="20 % - Markeringsfarve1 3 2 6 2 2 2 2" xfId="18214"/>
    <cellStyle name="20 % - Markeringsfarve1 3 2 6 2 2 2 2 2" xfId="36374"/>
    <cellStyle name="20 % - Markeringsfarve1 3 2 6 2 2 2 3" xfId="29373"/>
    <cellStyle name="20 % - Markeringsfarve1 3 2 6 2 2 3" xfId="12510"/>
    <cellStyle name="20 % - Markeringsfarve1 3 2 6 2 2 3 2" xfId="30677"/>
    <cellStyle name="20 % - Markeringsfarve1 3 2 6 2 2 4" xfId="23675"/>
    <cellStyle name="20 % - Markeringsfarve1 3 2 6 2 3" xfId="8824"/>
    <cellStyle name="20 % - Markeringsfarve1 3 2 6 2 3 2" xfId="16738"/>
    <cellStyle name="20 % - Markeringsfarve1 3 2 6 2 3 2 2" xfId="34898"/>
    <cellStyle name="20 % - Markeringsfarve1 3 2 6 2 3 3" xfId="27897"/>
    <cellStyle name="20 % - Markeringsfarve1 3 2 6 2 4" xfId="12509"/>
    <cellStyle name="20 % - Markeringsfarve1 3 2 6 2 4 2" xfId="30676"/>
    <cellStyle name="20 % - Markeringsfarve1 3 2 6 2 5" xfId="23674"/>
    <cellStyle name="20 % - Markeringsfarve1 3 2 6 3" xfId="3957"/>
    <cellStyle name="20 % - Markeringsfarve1 3 2 6 3 2" xfId="9590"/>
    <cellStyle name="20 % - Markeringsfarve1 3 2 6 3 2 2" xfId="17500"/>
    <cellStyle name="20 % - Markeringsfarve1 3 2 6 3 2 2 2" xfId="35660"/>
    <cellStyle name="20 % - Markeringsfarve1 3 2 6 3 2 3" xfId="28659"/>
    <cellStyle name="20 % - Markeringsfarve1 3 2 6 3 3" xfId="12511"/>
    <cellStyle name="20 % - Markeringsfarve1 3 2 6 3 3 2" xfId="30678"/>
    <cellStyle name="20 % - Markeringsfarve1 3 2 6 3 4" xfId="23676"/>
    <cellStyle name="20 % - Markeringsfarve1 3 2 6 4" xfId="3958"/>
    <cellStyle name="20 % - Markeringsfarve1 3 2 6 4 2" xfId="10587"/>
    <cellStyle name="20 % - Markeringsfarve1 3 2 6 4 2 2" xfId="18481"/>
    <cellStyle name="20 % - Markeringsfarve1 3 2 6 4 2 2 2" xfId="36641"/>
    <cellStyle name="20 % - Markeringsfarve1 3 2 6 4 2 3" xfId="29640"/>
    <cellStyle name="20 % - Markeringsfarve1 3 2 6 4 3" xfId="12512"/>
    <cellStyle name="20 % - Markeringsfarve1 3 2 6 4 3 2" xfId="30679"/>
    <cellStyle name="20 % - Markeringsfarve1 3 2 6 4 4" xfId="23677"/>
    <cellStyle name="20 % - Markeringsfarve1 3 2 6 5" xfId="7662"/>
    <cellStyle name="20 % - Markeringsfarve1 3 2 6 5 2" xfId="15580"/>
    <cellStyle name="20 % - Markeringsfarve1 3 2 6 5 2 2" xfId="33740"/>
    <cellStyle name="20 % - Markeringsfarve1 3 2 6 5 3" xfId="26739"/>
    <cellStyle name="20 % - Markeringsfarve1 3 2 6 6" xfId="12508"/>
    <cellStyle name="20 % - Markeringsfarve1 3 2 6 6 2" xfId="30675"/>
    <cellStyle name="20 % - Markeringsfarve1 3 2 6 7" xfId="23673"/>
    <cellStyle name="20 % - Markeringsfarve1 3 2 7" xfId="3959"/>
    <cellStyle name="20 % - Markeringsfarve1 3 2 7 2" xfId="3960"/>
    <cellStyle name="20 % - Markeringsfarve1 3 2 7 2 2" xfId="9770"/>
    <cellStyle name="20 % - Markeringsfarve1 3 2 7 2 2 2" xfId="17671"/>
    <cellStyle name="20 % - Markeringsfarve1 3 2 7 2 2 2 2" xfId="35831"/>
    <cellStyle name="20 % - Markeringsfarve1 3 2 7 2 2 3" xfId="28830"/>
    <cellStyle name="20 % - Markeringsfarve1 3 2 7 2 3" xfId="12514"/>
    <cellStyle name="20 % - Markeringsfarve1 3 2 7 2 3 2" xfId="30681"/>
    <cellStyle name="20 % - Markeringsfarve1 3 2 7 2 4" xfId="23679"/>
    <cellStyle name="20 % - Markeringsfarve1 3 2 7 3" xfId="8365"/>
    <cellStyle name="20 % - Markeringsfarve1 3 2 7 3 2" xfId="16282"/>
    <cellStyle name="20 % - Markeringsfarve1 3 2 7 3 2 2" xfId="34442"/>
    <cellStyle name="20 % - Markeringsfarve1 3 2 7 3 3" xfId="27441"/>
    <cellStyle name="20 % - Markeringsfarve1 3 2 7 4" xfId="12513"/>
    <cellStyle name="20 % - Markeringsfarve1 3 2 7 4 2" xfId="30680"/>
    <cellStyle name="20 % - Markeringsfarve1 3 2 7 5" xfId="23678"/>
    <cellStyle name="20 % - Markeringsfarve1 3 2 8" xfId="3961"/>
    <cellStyle name="20 % - Markeringsfarve1 3 2 8 2" xfId="8998"/>
    <cellStyle name="20 % - Markeringsfarve1 3 2 8 2 2" xfId="16909"/>
    <cellStyle name="20 % - Markeringsfarve1 3 2 8 2 2 2" xfId="35069"/>
    <cellStyle name="20 % - Markeringsfarve1 3 2 8 2 3" xfId="28068"/>
    <cellStyle name="20 % - Markeringsfarve1 3 2 8 3" xfId="12515"/>
    <cellStyle name="20 % - Markeringsfarve1 3 2 8 3 2" xfId="30682"/>
    <cellStyle name="20 % - Markeringsfarve1 3 2 8 4" xfId="23680"/>
    <cellStyle name="20 % - Markeringsfarve1 3 2 9" xfId="3962"/>
    <cellStyle name="20 % - Markeringsfarve1 3 2 9 2" xfId="10592"/>
    <cellStyle name="20 % - Markeringsfarve1 3 2 9 2 2" xfId="18486"/>
    <cellStyle name="20 % - Markeringsfarve1 3 2 9 2 2 2" xfId="36646"/>
    <cellStyle name="20 % - Markeringsfarve1 3 2 9 2 3" xfId="29645"/>
    <cellStyle name="20 % - Markeringsfarve1 3 2 9 3" xfId="12516"/>
    <cellStyle name="20 % - Markeringsfarve1 3 2 9 3 2" xfId="30683"/>
    <cellStyle name="20 % - Markeringsfarve1 3 2 9 4" xfId="23681"/>
    <cellStyle name="20 % - Markeringsfarve1 3 3" xfId="1776"/>
    <cellStyle name="20 % - Markeringsfarve1 3 3 10" xfId="7663"/>
    <cellStyle name="20 % - Markeringsfarve1 3 3 10 2" xfId="15581"/>
    <cellStyle name="20 % - Markeringsfarve1 3 3 10 2 2" xfId="33741"/>
    <cellStyle name="20 % - Markeringsfarve1 3 3 10 3" xfId="26740"/>
    <cellStyle name="20 % - Markeringsfarve1 3 3 11" xfId="12517"/>
    <cellStyle name="20 % - Markeringsfarve1 3 3 11 2" xfId="30684"/>
    <cellStyle name="20 % - Markeringsfarve1 3 3 12" xfId="3963"/>
    <cellStyle name="20 % - Markeringsfarve1 3 3 12 2" xfId="23682"/>
    <cellStyle name="20 % - Markeringsfarve1 3 3 13" xfId="21900"/>
    <cellStyle name="20 % - Markeringsfarve1 3 3 2" xfId="3964"/>
    <cellStyle name="20 % - Markeringsfarve1 3 3 2 2" xfId="3965"/>
    <cellStyle name="20 % - Markeringsfarve1 3 3 2 2 2" xfId="3966"/>
    <cellStyle name="20 % - Markeringsfarve1 3 3 2 2 2 2" xfId="9928"/>
    <cellStyle name="20 % - Markeringsfarve1 3 3 2 2 2 2 2" xfId="17829"/>
    <cellStyle name="20 % - Markeringsfarve1 3 3 2 2 2 2 2 2" xfId="35989"/>
    <cellStyle name="20 % - Markeringsfarve1 3 3 2 2 2 2 3" xfId="28988"/>
    <cellStyle name="20 % - Markeringsfarve1 3 3 2 2 2 3" xfId="12520"/>
    <cellStyle name="20 % - Markeringsfarve1 3 3 2 2 2 3 2" xfId="30687"/>
    <cellStyle name="20 % - Markeringsfarve1 3 3 2 2 2 4" xfId="23685"/>
    <cellStyle name="20 % - Markeringsfarve1 3 3 2 2 3" xfId="8497"/>
    <cellStyle name="20 % - Markeringsfarve1 3 3 2 2 3 2" xfId="16414"/>
    <cellStyle name="20 % - Markeringsfarve1 3 3 2 2 3 2 2" xfId="34574"/>
    <cellStyle name="20 % - Markeringsfarve1 3 3 2 2 3 3" xfId="27573"/>
    <cellStyle name="20 % - Markeringsfarve1 3 3 2 2 4" xfId="12519"/>
    <cellStyle name="20 % - Markeringsfarve1 3 3 2 2 4 2" xfId="30686"/>
    <cellStyle name="20 % - Markeringsfarve1 3 3 2 2 5" xfId="23684"/>
    <cellStyle name="20 % - Markeringsfarve1 3 3 2 3" xfId="3967"/>
    <cellStyle name="20 % - Markeringsfarve1 3 3 2 3 2" xfId="9158"/>
    <cellStyle name="20 % - Markeringsfarve1 3 3 2 3 2 2" xfId="17069"/>
    <cellStyle name="20 % - Markeringsfarve1 3 3 2 3 2 2 2" xfId="35229"/>
    <cellStyle name="20 % - Markeringsfarve1 3 3 2 3 2 3" xfId="28228"/>
    <cellStyle name="20 % - Markeringsfarve1 3 3 2 3 3" xfId="12521"/>
    <cellStyle name="20 % - Markeringsfarve1 3 3 2 3 3 2" xfId="30688"/>
    <cellStyle name="20 % - Markeringsfarve1 3 3 2 3 4" xfId="23686"/>
    <cellStyle name="20 % - Markeringsfarve1 3 3 2 4" xfId="3968"/>
    <cellStyle name="20 % - Markeringsfarve1 3 3 2 4 2" xfId="10585"/>
    <cellStyle name="20 % - Markeringsfarve1 3 3 2 4 2 2" xfId="18479"/>
    <cellStyle name="20 % - Markeringsfarve1 3 3 2 4 2 2 2" xfId="36639"/>
    <cellStyle name="20 % - Markeringsfarve1 3 3 2 4 2 3" xfId="29638"/>
    <cellStyle name="20 % - Markeringsfarve1 3 3 2 4 3" xfId="12522"/>
    <cellStyle name="20 % - Markeringsfarve1 3 3 2 4 3 2" xfId="30689"/>
    <cellStyle name="20 % - Markeringsfarve1 3 3 2 4 4" xfId="23687"/>
    <cellStyle name="20 % - Markeringsfarve1 3 3 2 5" xfId="7664"/>
    <cellStyle name="20 % - Markeringsfarve1 3 3 2 5 2" xfId="15582"/>
    <cellStyle name="20 % - Markeringsfarve1 3 3 2 5 2 2" xfId="33742"/>
    <cellStyle name="20 % - Markeringsfarve1 3 3 2 5 3" xfId="26741"/>
    <cellStyle name="20 % - Markeringsfarve1 3 3 2 6" xfId="12518"/>
    <cellStyle name="20 % - Markeringsfarve1 3 3 2 6 2" xfId="30685"/>
    <cellStyle name="20 % - Markeringsfarve1 3 3 2 7" xfId="23683"/>
    <cellStyle name="20 % - Markeringsfarve1 3 3 3" xfId="3969"/>
    <cellStyle name="20 % - Markeringsfarve1 3 3 3 2" xfId="3970"/>
    <cellStyle name="20 % - Markeringsfarve1 3 3 3 2 2" xfId="3971"/>
    <cellStyle name="20 % - Markeringsfarve1 3 3 3 2 2 2" xfId="9959"/>
    <cellStyle name="20 % - Markeringsfarve1 3 3 3 2 2 2 2" xfId="17860"/>
    <cellStyle name="20 % - Markeringsfarve1 3 3 3 2 2 2 2 2" xfId="36020"/>
    <cellStyle name="20 % - Markeringsfarve1 3 3 3 2 2 2 3" xfId="29019"/>
    <cellStyle name="20 % - Markeringsfarve1 3 3 3 2 2 3" xfId="12525"/>
    <cellStyle name="20 % - Markeringsfarve1 3 3 3 2 2 3 2" xfId="30692"/>
    <cellStyle name="20 % - Markeringsfarve1 3 3 3 2 2 4" xfId="23690"/>
    <cellStyle name="20 % - Markeringsfarve1 3 3 3 2 3" xfId="8523"/>
    <cellStyle name="20 % - Markeringsfarve1 3 3 3 2 3 2" xfId="16440"/>
    <cellStyle name="20 % - Markeringsfarve1 3 3 3 2 3 2 2" xfId="34600"/>
    <cellStyle name="20 % - Markeringsfarve1 3 3 3 2 3 3" xfId="27599"/>
    <cellStyle name="20 % - Markeringsfarve1 3 3 3 2 4" xfId="12524"/>
    <cellStyle name="20 % - Markeringsfarve1 3 3 3 2 4 2" xfId="30691"/>
    <cellStyle name="20 % - Markeringsfarve1 3 3 3 2 5" xfId="23689"/>
    <cellStyle name="20 % - Markeringsfarve1 3 3 3 3" xfId="3972"/>
    <cellStyle name="20 % - Markeringsfarve1 3 3 3 3 2" xfId="9189"/>
    <cellStyle name="20 % - Markeringsfarve1 3 3 3 3 2 2" xfId="17100"/>
    <cellStyle name="20 % - Markeringsfarve1 3 3 3 3 2 2 2" xfId="35260"/>
    <cellStyle name="20 % - Markeringsfarve1 3 3 3 3 2 3" xfId="28259"/>
    <cellStyle name="20 % - Markeringsfarve1 3 3 3 3 3" xfId="12526"/>
    <cellStyle name="20 % - Markeringsfarve1 3 3 3 3 3 2" xfId="30693"/>
    <cellStyle name="20 % - Markeringsfarve1 3 3 3 3 4" xfId="23691"/>
    <cellStyle name="20 % - Markeringsfarve1 3 3 3 4" xfId="3973"/>
    <cellStyle name="20 % - Markeringsfarve1 3 3 3 4 2" xfId="10584"/>
    <cellStyle name="20 % - Markeringsfarve1 3 3 3 4 2 2" xfId="18478"/>
    <cellStyle name="20 % - Markeringsfarve1 3 3 3 4 2 2 2" xfId="36638"/>
    <cellStyle name="20 % - Markeringsfarve1 3 3 3 4 2 3" xfId="29637"/>
    <cellStyle name="20 % - Markeringsfarve1 3 3 3 4 3" xfId="12527"/>
    <cellStyle name="20 % - Markeringsfarve1 3 3 3 4 3 2" xfId="30694"/>
    <cellStyle name="20 % - Markeringsfarve1 3 3 3 4 4" xfId="23692"/>
    <cellStyle name="20 % - Markeringsfarve1 3 3 3 5" xfId="7665"/>
    <cellStyle name="20 % - Markeringsfarve1 3 3 3 5 2" xfId="15583"/>
    <cellStyle name="20 % - Markeringsfarve1 3 3 3 5 2 2" xfId="33743"/>
    <cellStyle name="20 % - Markeringsfarve1 3 3 3 5 3" xfId="26742"/>
    <cellStyle name="20 % - Markeringsfarve1 3 3 3 6" xfId="12523"/>
    <cellStyle name="20 % - Markeringsfarve1 3 3 3 6 2" xfId="30690"/>
    <cellStyle name="20 % - Markeringsfarve1 3 3 3 7" xfId="23688"/>
    <cellStyle name="20 % - Markeringsfarve1 3 3 4" xfId="3974"/>
    <cellStyle name="20 % - Markeringsfarve1 3 3 4 2" xfId="3975"/>
    <cellStyle name="20 % - Markeringsfarve1 3 3 4 2 2" xfId="3976"/>
    <cellStyle name="20 % - Markeringsfarve1 3 3 4 2 2 2" xfId="10166"/>
    <cellStyle name="20 % - Markeringsfarve1 3 3 4 2 2 2 2" xfId="18067"/>
    <cellStyle name="20 % - Markeringsfarve1 3 3 4 2 2 2 2 2" xfId="36227"/>
    <cellStyle name="20 % - Markeringsfarve1 3 3 4 2 2 2 3" xfId="29226"/>
    <cellStyle name="20 % - Markeringsfarve1 3 3 4 2 2 3" xfId="12530"/>
    <cellStyle name="20 % - Markeringsfarve1 3 3 4 2 2 3 2" xfId="30697"/>
    <cellStyle name="20 % - Markeringsfarve1 3 3 4 2 2 4" xfId="23695"/>
    <cellStyle name="20 % - Markeringsfarve1 3 3 4 2 3" xfId="8699"/>
    <cellStyle name="20 % - Markeringsfarve1 3 3 4 2 3 2" xfId="16613"/>
    <cellStyle name="20 % - Markeringsfarve1 3 3 4 2 3 2 2" xfId="34773"/>
    <cellStyle name="20 % - Markeringsfarve1 3 3 4 2 3 3" xfId="27772"/>
    <cellStyle name="20 % - Markeringsfarve1 3 3 4 2 4" xfId="12529"/>
    <cellStyle name="20 % - Markeringsfarve1 3 3 4 2 4 2" xfId="30696"/>
    <cellStyle name="20 % - Markeringsfarve1 3 3 4 2 5" xfId="23694"/>
    <cellStyle name="20 % - Markeringsfarve1 3 3 4 3" xfId="3977"/>
    <cellStyle name="20 % - Markeringsfarve1 3 3 4 3 2" xfId="9442"/>
    <cellStyle name="20 % - Markeringsfarve1 3 3 4 3 2 2" xfId="17352"/>
    <cellStyle name="20 % - Markeringsfarve1 3 3 4 3 2 2 2" xfId="35512"/>
    <cellStyle name="20 % - Markeringsfarve1 3 3 4 3 2 3" xfId="28511"/>
    <cellStyle name="20 % - Markeringsfarve1 3 3 4 3 3" xfId="12531"/>
    <cellStyle name="20 % - Markeringsfarve1 3 3 4 3 3 2" xfId="30698"/>
    <cellStyle name="20 % - Markeringsfarve1 3 3 4 3 4" xfId="23696"/>
    <cellStyle name="20 % - Markeringsfarve1 3 3 4 4" xfId="3978"/>
    <cellStyle name="20 % - Markeringsfarve1 3 3 4 4 2" xfId="10583"/>
    <cellStyle name="20 % - Markeringsfarve1 3 3 4 4 2 2" xfId="18477"/>
    <cellStyle name="20 % - Markeringsfarve1 3 3 4 4 2 2 2" xfId="36637"/>
    <cellStyle name="20 % - Markeringsfarve1 3 3 4 4 2 3" xfId="29636"/>
    <cellStyle name="20 % - Markeringsfarve1 3 3 4 4 3" xfId="12532"/>
    <cellStyle name="20 % - Markeringsfarve1 3 3 4 4 3 2" xfId="30699"/>
    <cellStyle name="20 % - Markeringsfarve1 3 3 4 4 4" xfId="23697"/>
    <cellStyle name="20 % - Markeringsfarve1 3 3 4 5" xfId="7666"/>
    <cellStyle name="20 % - Markeringsfarve1 3 3 4 5 2" xfId="15584"/>
    <cellStyle name="20 % - Markeringsfarve1 3 3 4 5 2 2" xfId="33744"/>
    <cellStyle name="20 % - Markeringsfarve1 3 3 4 5 3" xfId="26743"/>
    <cellStyle name="20 % - Markeringsfarve1 3 3 4 6" xfId="12528"/>
    <cellStyle name="20 % - Markeringsfarve1 3 3 4 6 2" xfId="30695"/>
    <cellStyle name="20 % - Markeringsfarve1 3 3 4 7" xfId="23693"/>
    <cellStyle name="20 % - Markeringsfarve1 3 3 5" xfId="3979"/>
    <cellStyle name="20 % - Markeringsfarve1 3 3 5 2" xfId="3980"/>
    <cellStyle name="20 % - Markeringsfarve1 3 3 5 2 2" xfId="3981"/>
    <cellStyle name="20 % - Markeringsfarve1 3 3 5 2 2 2" xfId="10283"/>
    <cellStyle name="20 % - Markeringsfarve1 3 3 5 2 2 2 2" xfId="18184"/>
    <cellStyle name="20 % - Markeringsfarve1 3 3 5 2 2 2 2 2" xfId="36344"/>
    <cellStyle name="20 % - Markeringsfarve1 3 3 5 2 2 2 3" xfId="29343"/>
    <cellStyle name="20 % - Markeringsfarve1 3 3 5 2 2 3" xfId="12535"/>
    <cellStyle name="20 % - Markeringsfarve1 3 3 5 2 2 3 2" xfId="30702"/>
    <cellStyle name="20 % - Markeringsfarve1 3 3 5 2 2 4" xfId="23700"/>
    <cellStyle name="20 % - Markeringsfarve1 3 3 5 2 3" xfId="8798"/>
    <cellStyle name="20 % - Markeringsfarve1 3 3 5 2 3 2" xfId="16712"/>
    <cellStyle name="20 % - Markeringsfarve1 3 3 5 2 3 2 2" xfId="34872"/>
    <cellStyle name="20 % - Markeringsfarve1 3 3 5 2 3 3" xfId="27871"/>
    <cellStyle name="20 % - Markeringsfarve1 3 3 5 2 4" xfId="12534"/>
    <cellStyle name="20 % - Markeringsfarve1 3 3 5 2 4 2" xfId="30701"/>
    <cellStyle name="20 % - Markeringsfarve1 3 3 5 2 5" xfId="23699"/>
    <cellStyle name="20 % - Markeringsfarve1 3 3 5 3" xfId="3982"/>
    <cellStyle name="20 % - Markeringsfarve1 3 3 5 3 2" xfId="9559"/>
    <cellStyle name="20 % - Markeringsfarve1 3 3 5 3 2 2" xfId="17469"/>
    <cellStyle name="20 % - Markeringsfarve1 3 3 5 3 2 2 2" xfId="35629"/>
    <cellStyle name="20 % - Markeringsfarve1 3 3 5 3 2 3" xfId="28628"/>
    <cellStyle name="20 % - Markeringsfarve1 3 3 5 3 3" xfId="12536"/>
    <cellStyle name="20 % - Markeringsfarve1 3 3 5 3 3 2" xfId="30703"/>
    <cellStyle name="20 % - Markeringsfarve1 3 3 5 3 4" xfId="23701"/>
    <cellStyle name="20 % - Markeringsfarve1 3 3 5 4" xfId="3983"/>
    <cellStyle name="20 % - Markeringsfarve1 3 3 5 4 2" xfId="10582"/>
    <cellStyle name="20 % - Markeringsfarve1 3 3 5 4 2 2" xfId="18476"/>
    <cellStyle name="20 % - Markeringsfarve1 3 3 5 4 2 2 2" xfId="36636"/>
    <cellStyle name="20 % - Markeringsfarve1 3 3 5 4 2 3" xfId="29635"/>
    <cellStyle name="20 % - Markeringsfarve1 3 3 5 4 3" xfId="12537"/>
    <cellStyle name="20 % - Markeringsfarve1 3 3 5 4 3 2" xfId="30704"/>
    <cellStyle name="20 % - Markeringsfarve1 3 3 5 4 4" xfId="23702"/>
    <cellStyle name="20 % - Markeringsfarve1 3 3 5 5" xfId="7667"/>
    <cellStyle name="20 % - Markeringsfarve1 3 3 5 5 2" xfId="15585"/>
    <cellStyle name="20 % - Markeringsfarve1 3 3 5 5 2 2" xfId="33745"/>
    <cellStyle name="20 % - Markeringsfarve1 3 3 5 5 3" xfId="26744"/>
    <cellStyle name="20 % - Markeringsfarve1 3 3 5 6" xfId="12533"/>
    <cellStyle name="20 % - Markeringsfarve1 3 3 5 6 2" xfId="30700"/>
    <cellStyle name="20 % - Markeringsfarve1 3 3 5 7" xfId="23698"/>
    <cellStyle name="20 % - Markeringsfarve1 3 3 6" xfId="3984"/>
    <cellStyle name="20 % - Markeringsfarve1 3 3 6 2" xfId="3985"/>
    <cellStyle name="20 % - Markeringsfarve1 3 3 6 2 2" xfId="3986"/>
    <cellStyle name="20 % - Markeringsfarve1 3 3 6 2 2 2" xfId="10314"/>
    <cellStyle name="20 % - Markeringsfarve1 3 3 6 2 2 2 2" xfId="18215"/>
    <cellStyle name="20 % - Markeringsfarve1 3 3 6 2 2 2 2 2" xfId="36375"/>
    <cellStyle name="20 % - Markeringsfarve1 3 3 6 2 2 2 3" xfId="29374"/>
    <cellStyle name="20 % - Markeringsfarve1 3 3 6 2 2 3" xfId="12540"/>
    <cellStyle name="20 % - Markeringsfarve1 3 3 6 2 2 3 2" xfId="30707"/>
    <cellStyle name="20 % - Markeringsfarve1 3 3 6 2 2 4" xfId="23705"/>
    <cellStyle name="20 % - Markeringsfarve1 3 3 6 2 3" xfId="8825"/>
    <cellStyle name="20 % - Markeringsfarve1 3 3 6 2 3 2" xfId="16739"/>
    <cellStyle name="20 % - Markeringsfarve1 3 3 6 2 3 2 2" xfId="34899"/>
    <cellStyle name="20 % - Markeringsfarve1 3 3 6 2 3 3" xfId="27898"/>
    <cellStyle name="20 % - Markeringsfarve1 3 3 6 2 4" xfId="12539"/>
    <cellStyle name="20 % - Markeringsfarve1 3 3 6 2 4 2" xfId="30706"/>
    <cellStyle name="20 % - Markeringsfarve1 3 3 6 2 5" xfId="23704"/>
    <cellStyle name="20 % - Markeringsfarve1 3 3 6 3" xfId="3987"/>
    <cellStyle name="20 % - Markeringsfarve1 3 3 6 3 2" xfId="9591"/>
    <cellStyle name="20 % - Markeringsfarve1 3 3 6 3 2 2" xfId="17501"/>
    <cellStyle name="20 % - Markeringsfarve1 3 3 6 3 2 2 2" xfId="35661"/>
    <cellStyle name="20 % - Markeringsfarve1 3 3 6 3 2 3" xfId="28660"/>
    <cellStyle name="20 % - Markeringsfarve1 3 3 6 3 3" xfId="12541"/>
    <cellStyle name="20 % - Markeringsfarve1 3 3 6 3 3 2" xfId="30708"/>
    <cellStyle name="20 % - Markeringsfarve1 3 3 6 3 4" xfId="23706"/>
    <cellStyle name="20 % - Markeringsfarve1 3 3 6 4" xfId="3988"/>
    <cellStyle name="20 % - Markeringsfarve1 3 3 6 4 2" xfId="10581"/>
    <cellStyle name="20 % - Markeringsfarve1 3 3 6 4 2 2" xfId="18475"/>
    <cellStyle name="20 % - Markeringsfarve1 3 3 6 4 2 2 2" xfId="36635"/>
    <cellStyle name="20 % - Markeringsfarve1 3 3 6 4 2 3" xfId="29634"/>
    <cellStyle name="20 % - Markeringsfarve1 3 3 6 4 3" xfId="12542"/>
    <cellStyle name="20 % - Markeringsfarve1 3 3 6 4 3 2" xfId="30709"/>
    <cellStyle name="20 % - Markeringsfarve1 3 3 6 4 4" xfId="23707"/>
    <cellStyle name="20 % - Markeringsfarve1 3 3 6 5" xfId="7668"/>
    <cellStyle name="20 % - Markeringsfarve1 3 3 6 5 2" xfId="15586"/>
    <cellStyle name="20 % - Markeringsfarve1 3 3 6 5 2 2" xfId="33746"/>
    <cellStyle name="20 % - Markeringsfarve1 3 3 6 5 3" xfId="26745"/>
    <cellStyle name="20 % - Markeringsfarve1 3 3 6 6" xfId="12538"/>
    <cellStyle name="20 % - Markeringsfarve1 3 3 6 6 2" xfId="30705"/>
    <cellStyle name="20 % - Markeringsfarve1 3 3 6 7" xfId="23703"/>
    <cellStyle name="20 % - Markeringsfarve1 3 3 7" xfId="3989"/>
    <cellStyle name="20 % - Markeringsfarve1 3 3 7 2" xfId="3990"/>
    <cellStyle name="20 % - Markeringsfarve1 3 3 7 2 2" xfId="9809"/>
    <cellStyle name="20 % - Markeringsfarve1 3 3 7 2 2 2" xfId="17710"/>
    <cellStyle name="20 % - Markeringsfarve1 3 3 7 2 2 2 2" xfId="35870"/>
    <cellStyle name="20 % - Markeringsfarve1 3 3 7 2 2 3" xfId="28869"/>
    <cellStyle name="20 % - Markeringsfarve1 3 3 7 2 3" xfId="12544"/>
    <cellStyle name="20 % - Markeringsfarve1 3 3 7 2 3 2" xfId="30711"/>
    <cellStyle name="20 % - Markeringsfarve1 3 3 7 2 4" xfId="23709"/>
    <cellStyle name="20 % - Markeringsfarve1 3 3 7 3" xfId="8398"/>
    <cellStyle name="20 % - Markeringsfarve1 3 3 7 3 2" xfId="16315"/>
    <cellStyle name="20 % - Markeringsfarve1 3 3 7 3 2 2" xfId="34475"/>
    <cellStyle name="20 % - Markeringsfarve1 3 3 7 3 3" xfId="27474"/>
    <cellStyle name="20 % - Markeringsfarve1 3 3 7 4" xfId="12543"/>
    <cellStyle name="20 % - Markeringsfarve1 3 3 7 4 2" xfId="30710"/>
    <cellStyle name="20 % - Markeringsfarve1 3 3 7 5" xfId="23708"/>
    <cellStyle name="20 % - Markeringsfarve1 3 3 8" xfId="3991"/>
    <cellStyle name="20 % - Markeringsfarve1 3 3 8 2" xfId="9037"/>
    <cellStyle name="20 % - Markeringsfarve1 3 3 8 2 2" xfId="16948"/>
    <cellStyle name="20 % - Markeringsfarve1 3 3 8 2 2 2" xfId="35108"/>
    <cellStyle name="20 % - Markeringsfarve1 3 3 8 2 3" xfId="28107"/>
    <cellStyle name="20 % - Markeringsfarve1 3 3 8 3" xfId="12545"/>
    <cellStyle name="20 % - Markeringsfarve1 3 3 8 3 2" xfId="30712"/>
    <cellStyle name="20 % - Markeringsfarve1 3 3 8 4" xfId="23710"/>
    <cellStyle name="20 % - Markeringsfarve1 3 3 9" xfId="3992"/>
    <cellStyle name="20 % - Markeringsfarve1 3 3 9 2" xfId="10586"/>
    <cellStyle name="20 % - Markeringsfarve1 3 3 9 2 2" xfId="18480"/>
    <cellStyle name="20 % - Markeringsfarve1 3 3 9 2 2 2" xfId="36640"/>
    <cellStyle name="20 % - Markeringsfarve1 3 3 9 2 3" xfId="29639"/>
    <cellStyle name="20 % - Markeringsfarve1 3 3 9 3" xfId="12546"/>
    <cellStyle name="20 % - Markeringsfarve1 3 3 9 3 2" xfId="30713"/>
    <cellStyle name="20 % - Markeringsfarve1 3 3 9 4" xfId="23711"/>
    <cellStyle name="20 % - Markeringsfarve1 3 4" xfId="3993"/>
    <cellStyle name="20 % - Markeringsfarve1 3 4 2" xfId="3994"/>
    <cellStyle name="20 % - Markeringsfarve1 3 4 2 2" xfId="3995"/>
    <cellStyle name="20 % - Markeringsfarve1 3 4 2 2 2" xfId="9850"/>
    <cellStyle name="20 % - Markeringsfarve1 3 4 2 2 2 2" xfId="17751"/>
    <cellStyle name="20 % - Markeringsfarve1 3 4 2 2 2 2 2" xfId="35911"/>
    <cellStyle name="20 % - Markeringsfarve1 3 4 2 2 2 3" xfId="28910"/>
    <cellStyle name="20 % - Markeringsfarve1 3 4 2 2 3" xfId="12549"/>
    <cellStyle name="20 % - Markeringsfarve1 3 4 2 2 3 2" xfId="30716"/>
    <cellStyle name="20 % - Markeringsfarve1 3 4 2 2 4" xfId="23714"/>
    <cellStyle name="20 % - Markeringsfarve1 3 4 2 3" xfId="8431"/>
    <cellStyle name="20 % - Markeringsfarve1 3 4 2 3 2" xfId="16348"/>
    <cellStyle name="20 % - Markeringsfarve1 3 4 2 3 2 2" xfId="34508"/>
    <cellStyle name="20 % - Markeringsfarve1 3 4 2 3 3" xfId="27507"/>
    <cellStyle name="20 % - Markeringsfarve1 3 4 2 4" xfId="12548"/>
    <cellStyle name="20 % - Markeringsfarve1 3 4 2 4 2" xfId="30715"/>
    <cellStyle name="20 % - Markeringsfarve1 3 4 2 5" xfId="23713"/>
    <cellStyle name="20 % - Markeringsfarve1 3 4 3" xfId="3996"/>
    <cellStyle name="20 % - Markeringsfarve1 3 4 3 2" xfId="9080"/>
    <cellStyle name="20 % - Markeringsfarve1 3 4 3 2 2" xfId="16991"/>
    <cellStyle name="20 % - Markeringsfarve1 3 4 3 2 2 2" xfId="35151"/>
    <cellStyle name="20 % - Markeringsfarve1 3 4 3 2 3" xfId="28150"/>
    <cellStyle name="20 % - Markeringsfarve1 3 4 3 3" xfId="12550"/>
    <cellStyle name="20 % - Markeringsfarve1 3 4 3 3 2" xfId="30717"/>
    <cellStyle name="20 % - Markeringsfarve1 3 4 3 4" xfId="23715"/>
    <cellStyle name="20 % - Markeringsfarve1 3 4 4" xfId="3997"/>
    <cellStyle name="20 % - Markeringsfarve1 3 4 4 2" xfId="10580"/>
    <cellStyle name="20 % - Markeringsfarve1 3 4 4 2 2" xfId="18474"/>
    <cellStyle name="20 % - Markeringsfarve1 3 4 4 2 2 2" xfId="36634"/>
    <cellStyle name="20 % - Markeringsfarve1 3 4 4 2 3" xfId="29633"/>
    <cellStyle name="20 % - Markeringsfarve1 3 4 4 3" xfId="12551"/>
    <cellStyle name="20 % - Markeringsfarve1 3 4 4 3 2" xfId="30718"/>
    <cellStyle name="20 % - Markeringsfarve1 3 4 4 4" xfId="23716"/>
    <cellStyle name="20 % - Markeringsfarve1 3 4 5" xfId="7669"/>
    <cellStyle name="20 % - Markeringsfarve1 3 4 5 2" xfId="15587"/>
    <cellStyle name="20 % - Markeringsfarve1 3 4 5 2 2" xfId="33747"/>
    <cellStyle name="20 % - Markeringsfarve1 3 4 5 3" xfId="26746"/>
    <cellStyle name="20 % - Markeringsfarve1 3 4 6" xfId="12547"/>
    <cellStyle name="20 % - Markeringsfarve1 3 4 6 2" xfId="30714"/>
    <cellStyle name="20 % - Markeringsfarve1 3 4 7" xfId="23712"/>
    <cellStyle name="20 % - Markeringsfarve1 3 5" xfId="3998"/>
    <cellStyle name="20 % - Markeringsfarve1 3 5 2" xfId="3999"/>
    <cellStyle name="20 % - Markeringsfarve1 3 5 2 2" xfId="4000"/>
    <cellStyle name="20 % - Markeringsfarve1 3 5 2 2 2" xfId="9957"/>
    <cellStyle name="20 % - Markeringsfarve1 3 5 2 2 2 2" xfId="17858"/>
    <cellStyle name="20 % - Markeringsfarve1 3 5 2 2 2 2 2" xfId="36018"/>
    <cellStyle name="20 % - Markeringsfarve1 3 5 2 2 2 3" xfId="29017"/>
    <cellStyle name="20 % - Markeringsfarve1 3 5 2 2 3" xfId="12554"/>
    <cellStyle name="20 % - Markeringsfarve1 3 5 2 2 3 2" xfId="30721"/>
    <cellStyle name="20 % - Markeringsfarve1 3 5 2 2 4" xfId="23719"/>
    <cellStyle name="20 % - Markeringsfarve1 3 5 2 3" xfId="8521"/>
    <cellStyle name="20 % - Markeringsfarve1 3 5 2 3 2" xfId="16438"/>
    <cellStyle name="20 % - Markeringsfarve1 3 5 2 3 2 2" xfId="34598"/>
    <cellStyle name="20 % - Markeringsfarve1 3 5 2 3 3" xfId="27597"/>
    <cellStyle name="20 % - Markeringsfarve1 3 5 2 4" xfId="12553"/>
    <cellStyle name="20 % - Markeringsfarve1 3 5 2 4 2" xfId="30720"/>
    <cellStyle name="20 % - Markeringsfarve1 3 5 2 5" xfId="23718"/>
    <cellStyle name="20 % - Markeringsfarve1 3 5 3" xfId="4001"/>
    <cellStyle name="20 % - Markeringsfarve1 3 5 3 2" xfId="9187"/>
    <cellStyle name="20 % - Markeringsfarve1 3 5 3 2 2" xfId="17098"/>
    <cellStyle name="20 % - Markeringsfarve1 3 5 3 2 2 2" xfId="35258"/>
    <cellStyle name="20 % - Markeringsfarve1 3 5 3 2 3" xfId="28257"/>
    <cellStyle name="20 % - Markeringsfarve1 3 5 3 3" xfId="12555"/>
    <cellStyle name="20 % - Markeringsfarve1 3 5 3 3 2" xfId="30722"/>
    <cellStyle name="20 % - Markeringsfarve1 3 5 3 4" xfId="23720"/>
    <cellStyle name="20 % - Markeringsfarve1 3 5 4" xfId="4002"/>
    <cellStyle name="20 % - Markeringsfarve1 3 5 4 2" xfId="10579"/>
    <cellStyle name="20 % - Markeringsfarve1 3 5 4 2 2" xfId="18473"/>
    <cellStyle name="20 % - Markeringsfarve1 3 5 4 2 2 2" xfId="36633"/>
    <cellStyle name="20 % - Markeringsfarve1 3 5 4 2 3" xfId="29632"/>
    <cellStyle name="20 % - Markeringsfarve1 3 5 4 3" xfId="12556"/>
    <cellStyle name="20 % - Markeringsfarve1 3 5 4 3 2" xfId="30723"/>
    <cellStyle name="20 % - Markeringsfarve1 3 5 4 4" xfId="23721"/>
    <cellStyle name="20 % - Markeringsfarve1 3 5 5" xfId="7670"/>
    <cellStyle name="20 % - Markeringsfarve1 3 5 5 2" xfId="15588"/>
    <cellStyle name="20 % - Markeringsfarve1 3 5 5 2 2" xfId="33748"/>
    <cellStyle name="20 % - Markeringsfarve1 3 5 5 3" xfId="26747"/>
    <cellStyle name="20 % - Markeringsfarve1 3 5 6" xfId="12552"/>
    <cellStyle name="20 % - Markeringsfarve1 3 5 6 2" xfId="30719"/>
    <cellStyle name="20 % - Markeringsfarve1 3 5 7" xfId="23717"/>
    <cellStyle name="20 % - Markeringsfarve1 3 6" xfId="4003"/>
    <cellStyle name="20 % - Markeringsfarve1 3 6 2" xfId="4004"/>
    <cellStyle name="20 % - Markeringsfarve1 3 6 2 2" xfId="4005"/>
    <cellStyle name="20 % - Markeringsfarve1 3 6 2 2 2" xfId="10088"/>
    <cellStyle name="20 % - Markeringsfarve1 3 6 2 2 2 2" xfId="17989"/>
    <cellStyle name="20 % - Markeringsfarve1 3 6 2 2 2 2 2" xfId="36149"/>
    <cellStyle name="20 % - Markeringsfarve1 3 6 2 2 2 3" xfId="29148"/>
    <cellStyle name="20 % - Markeringsfarve1 3 6 2 2 3" xfId="12559"/>
    <cellStyle name="20 % - Markeringsfarve1 3 6 2 2 3 2" xfId="30726"/>
    <cellStyle name="20 % - Markeringsfarve1 3 6 2 2 4" xfId="23724"/>
    <cellStyle name="20 % - Markeringsfarve1 3 6 2 3" xfId="8633"/>
    <cellStyle name="20 % - Markeringsfarve1 3 6 2 3 2" xfId="16547"/>
    <cellStyle name="20 % - Markeringsfarve1 3 6 2 3 2 2" xfId="34707"/>
    <cellStyle name="20 % - Markeringsfarve1 3 6 2 3 3" xfId="27706"/>
    <cellStyle name="20 % - Markeringsfarve1 3 6 2 4" xfId="12558"/>
    <cellStyle name="20 % - Markeringsfarve1 3 6 2 4 2" xfId="30725"/>
    <cellStyle name="20 % - Markeringsfarve1 3 6 2 5" xfId="23723"/>
    <cellStyle name="20 % - Markeringsfarve1 3 6 3" xfId="4006"/>
    <cellStyle name="20 % - Markeringsfarve1 3 6 3 2" xfId="9364"/>
    <cellStyle name="20 % - Markeringsfarve1 3 6 3 2 2" xfId="17274"/>
    <cellStyle name="20 % - Markeringsfarve1 3 6 3 2 2 2" xfId="35434"/>
    <cellStyle name="20 % - Markeringsfarve1 3 6 3 2 3" xfId="28433"/>
    <cellStyle name="20 % - Markeringsfarve1 3 6 3 3" xfId="12560"/>
    <cellStyle name="20 % - Markeringsfarve1 3 6 3 3 2" xfId="30727"/>
    <cellStyle name="20 % - Markeringsfarve1 3 6 3 4" xfId="23725"/>
    <cellStyle name="20 % - Markeringsfarve1 3 6 4" xfId="4007"/>
    <cellStyle name="20 % - Markeringsfarve1 3 6 4 2" xfId="10578"/>
    <cellStyle name="20 % - Markeringsfarve1 3 6 4 2 2" xfId="18472"/>
    <cellStyle name="20 % - Markeringsfarve1 3 6 4 2 2 2" xfId="36632"/>
    <cellStyle name="20 % - Markeringsfarve1 3 6 4 2 3" xfId="29631"/>
    <cellStyle name="20 % - Markeringsfarve1 3 6 4 3" xfId="12561"/>
    <cellStyle name="20 % - Markeringsfarve1 3 6 4 3 2" xfId="30728"/>
    <cellStyle name="20 % - Markeringsfarve1 3 6 4 4" xfId="23726"/>
    <cellStyle name="20 % - Markeringsfarve1 3 6 5" xfId="7671"/>
    <cellStyle name="20 % - Markeringsfarve1 3 6 5 2" xfId="15589"/>
    <cellStyle name="20 % - Markeringsfarve1 3 6 5 2 2" xfId="33749"/>
    <cellStyle name="20 % - Markeringsfarve1 3 6 5 3" xfId="26748"/>
    <cellStyle name="20 % - Markeringsfarve1 3 6 6" xfId="12557"/>
    <cellStyle name="20 % - Markeringsfarve1 3 6 6 2" xfId="30724"/>
    <cellStyle name="20 % - Markeringsfarve1 3 6 7" xfId="23722"/>
    <cellStyle name="20 % - Markeringsfarve1 3 7" xfId="4008"/>
    <cellStyle name="20 % - Markeringsfarve1 3 7 2" xfId="4009"/>
    <cellStyle name="20 % - Markeringsfarve1 3 7 2 2" xfId="4010"/>
    <cellStyle name="20 % - Markeringsfarve1 3 7 2 2 2" xfId="10205"/>
    <cellStyle name="20 % - Markeringsfarve1 3 7 2 2 2 2" xfId="18106"/>
    <cellStyle name="20 % - Markeringsfarve1 3 7 2 2 2 2 2" xfId="36266"/>
    <cellStyle name="20 % - Markeringsfarve1 3 7 2 2 2 3" xfId="29265"/>
    <cellStyle name="20 % - Markeringsfarve1 3 7 2 2 3" xfId="12564"/>
    <cellStyle name="20 % - Markeringsfarve1 3 7 2 2 3 2" xfId="30731"/>
    <cellStyle name="20 % - Markeringsfarve1 3 7 2 2 4" xfId="23729"/>
    <cellStyle name="20 % - Markeringsfarve1 3 7 2 3" xfId="8732"/>
    <cellStyle name="20 % - Markeringsfarve1 3 7 2 3 2" xfId="16646"/>
    <cellStyle name="20 % - Markeringsfarve1 3 7 2 3 2 2" xfId="34806"/>
    <cellStyle name="20 % - Markeringsfarve1 3 7 2 3 3" xfId="27805"/>
    <cellStyle name="20 % - Markeringsfarve1 3 7 2 4" xfId="12563"/>
    <cellStyle name="20 % - Markeringsfarve1 3 7 2 4 2" xfId="30730"/>
    <cellStyle name="20 % - Markeringsfarve1 3 7 2 5" xfId="23728"/>
    <cellStyle name="20 % - Markeringsfarve1 3 7 3" xfId="4011"/>
    <cellStyle name="20 % - Markeringsfarve1 3 7 3 2" xfId="9481"/>
    <cellStyle name="20 % - Markeringsfarve1 3 7 3 2 2" xfId="17391"/>
    <cellStyle name="20 % - Markeringsfarve1 3 7 3 2 2 2" xfId="35551"/>
    <cellStyle name="20 % - Markeringsfarve1 3 7 3 2 3" xfId="28550"/>
    <cellStyle name="20 % - Markeringsfarve1 3 7 3 3" xfId="12565"/>
    <cellStyle name="20 % - Markeringsfarve1 3 7 3 3 2" xfId="30732"/>
    <cellStyle name="20 % - Markeringsfarve1 3 7 3 4" xfId="23730"/>
    <cellStyle name="20 % - Markeringsfarve1 3 7 4" xfId="4012"/>
    <cellStyle name="20 % - Markeringsfarve1 3 7 4 2" xfId="10577"/>
    <cellStyle name="20 % - Markeringsfarve1 3 7 4 2 2" xfId="18471"/>
    <cellStyle name="20 % - Markeringsfarve1 3 7 4 2 2 2" xfId="36631"/>
    <cellStyle name="20 % - Markeringsfarve1 3 7 4 2 3" xfId="29630"/>
    <cellStyle name="20 % - Markeringsfarve1 3 7 4 3" xfId="12566"/>
    <cellStyle name="20 % - Markeringsfarve1 3 7 4 3 2" xfId="30733"/>
    <cellStyle name="20 % - Markeringsfarve1 3 7 4 4" xfId="23731"/>
    <cellStyle name="20 % - Markeringsfarve1 3 7 5" xfId="7672"/>
    <cellStyle name="20 % - Markeringsfarve1 3 7 5 2" xfId="15590"/>
    <cellStyle name="20 % - Markeringsfarve1 3 7 5 2 2" xfId="33750"/>
    <cellStyle name="20 % - Markeringsfarve1 3 7 5 3" xfId="26749"/>
    <cellStyle name="20 % - Markeringsfarve1 3 7 6" xfId="12562"/>
    <cellStyle name="20 % - Markeringsfarve1 3 7 6 2" xfId="30729"/>
    <cellStyle name="20 % - Markeringsfarve1 3 7 7" xfId="23727"/>
    <cellStyle name="20 % - Markeringsfarve1 3 8" xfId="4013"/>
    <cellStyle name="20 % - Markeringsfarve1 3 8 2" xfId="4014"/>
    <cellStyle name="20 % - Markeringsfarve1 3 8 2 2" xfId="4015"/>
    <cellStyle name="20 % - Markeringsfarve1 3 8 2 2 2" xfId="10312"/>
    <cellStyle name="20 % - Markeringsfarve1 3 8 2 2 2 2" xfId="18213"/>
    <cellStyle name="20 % - Markeringsfarve1 3 8 2 2 2 2 2" xfId="36373"/>
    <cellStyle name="20 % - Markeringsfarve1 3 8 2 2 2 3" xfId="29372"/>
    <cellStyle name="20 % - Markeringsfarve1 3 8 2 2 3" xfId="12569"/>
    <cellStyle name="20 % - Markeringsfarve1 3 8 2 2 3 2" xfId="30736"/>
    <cellStyle name="20 % - Markeringsfarve1 3 8 2 2 4" xfId="23734"/>
    <cellStyle name="20 % - Markeringsfarve1 3 8 2 3" xfId="8823"/>
    <cellStyle name="20 % - Markeringsfarve1 3 8 2 3 2" xfId="16737"/>
    <cellStyle name="20 % - Markeringsfarve1 3 8 2 3 2 2" xfId="34897"/>
    <cellStyle name="20 % - Markeringsfarve1 3 8 2 3 3" xfId="27896"/>
    <cellStyle name="20 % - Markeringsfarve1 3 8 2 4" xfId="12568"/>
    <cellStyle name="20 % - Markeringsfarve1 3 8 2 4 2" xfId="30735"/>
    <cellStyle name="20 % - Markeringsfarve1 3 8 2 5" xfId="23733"/>
    <cellStyle name="20 % - Markeringsfarve1 3 8 3" xfId="4016"/>
    <cellStyle name="20 % - Markeringsfarve1 3 8 3 2" xfId="9589"/>
    <cellStyle name="20 % - Markeringsfarve1 3 8 3 2 2" xfId="17499"/>
    <cellStyle name="20 % - Markeringsfarve1 3 8 3 2 2 2" xfId="35659"/>
    <cellStyle name="20 % - Markeringsfarve1 3 8 3 2 3" xfId="28658"/>
    <cellStyle name="20 % - Markeringsfarve1 3 8 3 3" xfId="12570"/>
    <cellStyle name="20 % - Markeringsfarve1 3 8 3 3 2" xfId="30737"/>
    <cellStyle name="20 % - Markeringsfarve1 3 8 3 4" xfId="23735"/>
    <cellStyle name="20 % - Markeringsfarve1 3 8 4" xfId="4017"/>
    <cellStyle name="20 % - Markeringsfarve1 3 8 4 2" xfId="10576"/>
    <cellStyle name="20 % - Markeringsfarve1 3 8 4 2 2" xfId="18470"/>
    <cellStyle name="20 % - Markeringsfarve1 3 8 4 2 2 2" xfId="36630"/>
    <cellStyle name="20 % - Markeringsfarve1 3 8 4 2 3" xfId="29629"/>
    <cellStyle name="20 % - Markeringsfarve1 3 8 4 3" xfId="12571"/>
    <cellStyle name="20 % - Markeringsfarve1 3 8 4 3 2" xfId="30738"/>
    <cellStyle name="20 % - Markeringsfarve1 3 8 4 4" xfId="23736"/>
    <cellStyle name="20 % - Markeringsfarve1 3 8 5" xfId="7673"/>
    <cellStyle name="20 % - Markeringsfarve1 3 8 5 2" xfId="15591"/>
    <cellStyle name="20 % - Markeringsfarve1 3 8 5 2 2" xfId="33751"/>
    <cellStyle name="20 % - Markeringsfarve1 3 8 5 3" xfId="26750"/>
    <cellStyle name="20 % - Markeringsfarve1 3 8 6" xfId="12567"/>
    <cellStyle name="20 % - Markeringsfarve1 3 8 6 2" xfId="30734"/>
    <cellStyle name="20 % - Markeringsfarve1 3 8 7" xfId="23732"/>
    <cellStyle name="20 % - Markeringsfarve1 3 9" xfId="4018"/>
    <cellStyle name="20 % - Markeringsfarve1 3 9 2" xfId="4019"/>
    <cellStyle name="20 % - Markeringsfarve1 3 9 2 2" xfId="9731"/>
    <cellStyle name="20 % - Markeringsfarve1 3 9 2 2 2" xfId="17632"/>
    <cellStyle name="20 % - Markeringsfarve1 3 9 2 2 2 2" xfId="35792"/>
    <cellStyle name="20 % - Markeringsfarve1 3 9 2 2 3" xfId="28791"/>
    <cellStyle name="20 % - Markeringsfarve1 3 9 2 3" xfId="12573"/>
    <cellStyle name="20 % - Markeringsfarve1 3 9 2 3 2" xfId="30740"/>
    <cellStyle name="20 % - Markeringsfarve1 3 9 2 4" xfId="23738"/>
    <cellStyle name="20 % - Markeringsfarve1 3 9 3" xfId="8332"/>
    <cellStyle name="20 % - Markeringsfarve1 3 9 3 2" xfId="16249"/>
    <cellStyle name="20 % - Markeringsfarve1 3 9 3 2 2" xfId="34409"/>
    <cellStyle name="20 % - Markeringsfarve1 3 9 3 3" xfId="27408"/>
    <cellStyle name="20 % - Markeringsfarve1 3 9 4" xfId="12572"/>
    <cellStyle name="20 % - Markeringsfarve1 3 9 4 2" xfId="30739"/>
    <cellStyle name="20 % - Markeringsfarve1 3 9 5" xfId="23737"/>
    <cellStyle name="20 % - Markeringsfarve1 4" xfId="1777"/>
    <cellStyle name="20 % - Markeringsfarve1 4 10" xfId="7674"/>
    <cellStyle name="20 % - Markeringsfarve1 4 10 2" xfId="15592"/>
    <cellStyle name="20 % - Markeringsfarve1 4 10 2 2" xfId="33752"/>
    <cellStyle name="20 % - Markeringsfarve1 4 10 3" xfId="26751"/>
    <cellStyle name="20 % - Markeringsfarve1 4 11" xfId="12574"/>
    <cellStyle name="20 % - Markeringsfarve1 4 11 2" xfId="30741"/>
    <cellStyle name="20 % - Markeringsfarve1 4 12" xfId="4020"/>
    <cellStyle name="20 % - Markeringsfarve1 4 12 2" xfId="23739"/>
    <cellStyle name="20 % - Markeringsfarve1 4 13" xfId="21901"/>
    <cellStyle name="20 % - Markeringsfarve1 4 2" xfId="1778"/>
    <cellStyle name="20 % - Markeringsfarve1 4 2 2" xfId="4022"/>
    <cellStyle name="20 % - Markeringsfarve1 4 2 2 2" xfId="4023"/>
    <cellStyle name="20 % - Markeringsfarve1 4 2 2 2 2" xfId="9875"/>
    <cellStyle name="20 % - Markeringsfarve1 4 2 2 2 2 2" xfId="17776"/>
    <cellStyle name="20 % - Markeringsfarve1 4 2 2 2 2 2 2" xfId="35936"/>
    <cellStyle name="20 % - Markeringsfarve1 4 2 2 2 2 3" xfId="28935"/>
    <cellStyle name="20 % - Markeringsfarve1 4 2 2 2 3" xfId="12577"/>
    <cellStyle name="20 % - Markeringsfarve1 4 2 2 2 3 2" xfId="30744"/>
    <cellStyle name="20 % - Markeringsfarve1 4 2 2 2 4" xfId="23742"/>
    <cellStyle name="20 % - Markeringsfarve1 4 2 2 3" xfId="8452"/>
    <cellStyle name="20 % - Markeringsfarve1 4 2 2 3 2" xfId="16369"/>
    <cellStyle name="20 % - Markeringsfarve1 4 2 2 3 2 2" xfId="34529"/>
    <cellStyle name="20 % - Markeringsfarve1 4 2 2 3 3" xfId="27528"/>
    <cellStyle name="20 % - Markeringsfarve1 4 2 2 4" xfId="12576"/>
    <cellStyle name="20 % - Markeringsfarve1 4 2 2 4 2" xfId="30743"/>
    <cellStyle name="20 % - Markeringsfarve1 4 2 2 5" xfId="23741"/>
    <cellStyle name="20 % - Markeringsfarve1 4 2 3" xfId="4024"/>
    <cellStyle name="20 % - Markeringsfarve1 4 2 3 2" xfId="9105"/>
    <cellStyle name="20 % - Markeringsfarve1 4 2 3 2 2" xfId="17016"/>
    <cellStyle name="20 % - Markeringsfarve1 4 2 3 2 2 2" xfId="35176"/>
    <cellStyle name="20 % - Markeringsfarve1 4 2 3 2 3" xfId="28175"/>
    <cellStyle name="20 % - Markeringsfarve1 4 2 3 3" xfId="12578"/>
    <cellStyle name="20 % - Markeringsfarve1 4 2 3 3 2" xfId="30745"/>
    <cellStyle name="20 % - Markeringsfarve1 4 2 3 4" xfId="23743"/>
    <cellStyle name="20 % - Markeringsfarve1 4 2 4" xfId="4025"/>
    <cellStyle name="20 % - Markeringsfarve1 4 2 4 2" xfId="10574"/>
    <cellStyle name="20 % - Markeringsfarve1 4 2 4 2 2" xfId="18468"/>
    <cellStyle name="20 % - Markeringsfarve1 4 2 4 2 2 2" xfId="36628"/>
    <cellStyle name="20 % - Markeringsfarve1 4 2 4 2 3" xfId="29627"/>
    <cellStyle name="20 % - Markeringsfarve1 4 2 4 3" xfId="12579"/>
    <cellStyle name="20 % - Markeringsfarve1 4 2 4 3 2" xfId="30746"/>
    <cellStyle name="20 % - Markeringsfarve1 4 2 4 4" xfId="23744"/>
    <cellStyle name="20 % - Markeringsfarve1 4 2 5" xfId="7675"/>
    <cellStyle name="20 % - Markeringsfarve1 4 2 5 2" xfId="15593"/>
    <cellStyle name="20 % - Markeringsfarve1 4 2 5 2 2" xfId="33753"/>
    <cellStyle name="20 % - Markeringsfarve1 4 2 5 3" xfId="26752"/>
    <cellStyle name="20 % - Markeringsfarve1 4 2 6" xfId="12575"/>
    <cellStyle name="20 % - Markeringsfarve1 4 2 6 2" xfId="30742"/>
    <cellStyle name="20 % - Markeringsfarve1 4 2 7" xfId="4021"/>
    <cellStyle name="20 % - Markeringsfarve1 4 2 7 2" xfId="23740"/>
    <cellStyle name="20 % - Markeringsfarve1 4 2 8" xfId="21902"/>
    <cellStyle name="20 % - Markeringsfarve1 4 3" xfId="4026"/>
    <cellStyle name="20 % - Markeringsfarve1 4 3 2" xfId="4027"/>
    <cellStyle name="20 % - Markeringsfarve1 4 3 2 2" xfId="4028"/>
    <cellStyle name="20 % - Markeringsfarve1 4 3 2 2 2" xfId="9960"/>
    <cellStyle name="20 % - Markeringsfarve1 4 3 2 2 2 2" xfId="17861"/>
    <cellStyle name="20 % - Markeringsfarve1 4 3 2 2 2 2 2" xfId="36021"/>
    <cellStyle name="20 % - Markeringsfarve1 4 3 2 2 2 3" xfId="29020"/>
    <cellStyle name="20 % - Markeringsfarve1 4 3 2 2 3" xfId="12582"/>
    <cellStyle name="20 % - Markeringsfarve1 4 3 2 2 3 2" xfId="30749"/>
    <cellStyle name="20 % - Markeringsfarve1 4 3 2 2 4" xfId="23747"/>
    <cellStyle name="20 % - Markeringsfarve1 4 3 2 3" xfId="8524"/>
    <cellStyle name="20 % - Markeringsfarve1 4 3 2 3 2" xfId="16441"/>
    <cellStyle name="20 % - Markeringsfarve1 4 3 2 3 2 2" xfId="34601"/>
    <cellStyle name="20 % - Markeringsfarve1 4 3 2 3 3" xfId="27600"/>
    <cellStyle name="20 % - Markeringsfarve1 4 3 2 4" xfId="12581"/>
    <cellStyle name="20 % - Markeringsfarve1 4 3 2 4 2" xfId="30748"/>
    <cellStyle name="20 % - Markeringsfarve1 4 3 2 5" xfId="23746"/>
    <cellStyle name="20 % - Markeringsfarve1 4 3 3" xfId="4029"/>
    <cellStyle name="20 % - Markeringsfarve1 4 3 3 2" xfId="9190"/>
    <cellStyle name="20 % - Markeringsfarve1 4 3 3 2 2" xfId="17101"/>
    <cellStyle name="20 % - Markeringsfarve1 4 3 3 2 2 2" xfId="35261"/>
    <cellStyle name="20 % - Markeringsfarve1 4 3 3 2 3" xfId="28260"/>
    <cellStyle name="20 % - Markeringsfarve1 4 3 3 3" xfId="12583"/>
    <cellStyle name="20 % - Markeringsfarve1 4 3 3 3 2" xfId="30750"/>
    <cellStyle name="20 % - Markeringsfarve1 4 3 3 4" xfId="23748"/>
    <cellStyle name="20 % - Markeringsfarve1 4 3 4" xfId="4030"/>
    <cellStyle name="20 % - Markeringsfarve1 4 3 4 2" xfId="10573"/>
    <cellStyle name="20 % - Markeringsfarve1 4 3 4 2 2" xfId="18467"/>
    <cellStyle name="20 % - Markeringsfarve1 4 3 4 2 2 2" xfId="36627"/>
    <cellStyle name="20 % - Markeringsfarve1 4 3 4 2 3" xfId="29626"/>
    <cellStyle name="20 % - Markeringsfarve1 4 3 4 3" xfId="12584"/>
    <cellStyle name="20 % - Markeringsfarve1 4 3 4 3 2" xfId="30751"/>
    <cellStyle name="20 % - Markeringsfarve1 4 3 4 4" xfId="23749"/>
    <cellStyle name="20 % - Markeringsfarve1 4 3 5" xfId="7676"/>
    <cellStyle name="20 % - Markeringsfarve1 4 3 5 2" xfId="15594"/>
    <cellStyle name="20 % - Markeringsfarve1 4 3 5 2 2" xfId="33754"/>
    <cellStyle name="20 % - Markeringsfarve1 4 3 5 3" xfId="26753"/>
    <cellStyle name="20 % - Markeringsfarve1 4 3 6" xfId="12580"/>
    <cellStyle name="20 % - Markeringsfarve1 4 3 6 2" xfId="30747"/>
    <cellStyle name="20 % - Markeringsfarve1 4 3 7" xfId="23745"/>
    <cellStyle name="20 % - Markeringsfarve1 4 4" xfId="4031"/>
    <cellStyle name="20 % - Markeringsfarve1 4 4 2" xfId="4032"/>
    <cellStyle name="20 % - Markeringsfarve1 4 4 2 2" xfId="4033"/>
    <cellStyle name="20 % - Markeringsfarve1 4 4 2 2 2" xfId="10113"/>
    <cellStyle name="20 % - Markeringsfarve1 4 4 2 2 2 2" xfId="18014"/>
    <cellStyle name="20 % - Markeringsfarve1 4 4 2 2 2 2 2" xfId="36174"/>
    <cellStyle name="20 % - Markeringsfarve1 4 4 2 2 2 3" xfId="29173"/>
    <cellStyle name="20 % - Markeringsfarve1 4 4 2 2 3" xfId="12587"/>
    <cellStyle name="20 % - Markeringsfarve1 4 4 2 2 3 2" xfId="30754"/>
    <cellStyle name="20 % - Markeringsfarve1 4 4 2 2 4" xfId="23752"/>
    <cellStyle name="20 % - Markeringsfarve1 4 4 2 3" xfId="8654"/>
    <cellStyle name="20 % - Markeringsfarve1 4 4 2 3 2" xfId="16568"/>
    <cellStyle name="20 % - Markeringsfarve1 4 4 2 3 2 2" xfId="34728"/>
    <cellStyle name="20 % - Markeringsfarve1 4 4 2 3 3" xfId="27727"/>
    <cellStyle name="20 % - Markeringsfarve1 4 4 2 4" xfId="12586"/>
    <cellStyle name="20 % - Markeringsfarve1 4 4 2 4 2" xfId="30753"/>
    <cellStyle name="20 % - Markeringsfarve1 4 4 2 5" xfId="23751"/>
    <cellStyle name="20 % - Markeringsfarve1 4 4 3" xfId="4034"/>
    <cellStyle name="20 % - Markeringsfarve1 4 4 3 2" xfId="9389"/>
    <cellStyle name="20 % - Markeringsfarve1 4 4 3 2 2" xfId="17299"/>
    <cellStyle name="20 % - Markeringsfarve1 4 4 3 2 2 2" xfId="35459"/>
    <cellStyle name="20 % - Markeringsfarve1 4 4 3 2 3" xfId="28458"/>
    <cellStyle name="20 % - Markeringsfarve1 4 4 3 3" xfId="12588"/>
    <cellStyle name="20 % - Markeringsfarve1 4 4 3 3 2" xfId="30755"/>
    <cellStyle name="20 % - Markeringsfarve1 4 4 3 4" xfId="23753"/>
    <cellStyle name="20 % - Markeringsfarve1 4 4 4" xfId="4035"/>
    <cellStyle name="20 % - Markeringsfarve1 4 4 4 2" xfId="10572"/>
    <cellStyle name="20 % - Markeringsfarve1 4 4 4 2 2" xfId="18466"/>
    <cellStyle name="20 % - Markeringsfarve1 4 4 4 2 2 2" xfId="36626"/>
    <cellStyle name="20 % - Markeringsfarve1 4 4 4 2 3" xfId="29625"/>
    <cellStyle name="20 % - Markeringsfarve1 4 4 4 3" xfId="12589"/>
    <cellStyle name="20 % - Markeringsfarve1 4 4 4 3 2" xfId="30756"/>
    <cellStyle name="20 % - Markeringsfarve1 4 4 4 4" xfId="23754"/>
    <cellStyle name="20 % - Markeringsfarve1 4 4 5" xfId="7677"/>
    <cellStyle name="20 % - Markeringsfarve1 4 4 5 2" xfId="15595"/>
    <cellStyle name="20 % - Markeringsfarve1 4 4 5 2 2" xfId="33755"/>
    <cellStyle name="20 % - Markeringsfarve1 4 4 5 3" xfId="26754"/>
    <cellStyle name="20 % - Markeringsfarve1 4 4 6" xfId="12585"/>
    <cellStyle name="20 % - Markeringsfarve1 4 4 6 2" xfId="30752"/>
    <cellStyle name="20 % - Markeringsfarve1 4 4 7" xfId="23750"/>
    <cellStyle name="20 % - Markeringsfarve1 4 5" xfId="4036"/>
    <cellStyle name="20 % - Markeringsfarve1 4 5 2" xfId="4037"/>
    <cellStyle name="20 % - Markeringsfarve1 4 5 2 2" xfId="4038"/>
    <cellStyle name="20 % - Markeringsfarve1 4 5 2 2 2" xfId="10230"/>
    <cellStyle name="20 % - Markeringsfarve1 4 5 2 2 2 2" xfId="18131"/>
    <cellStyle name="20 % - Markeringsfarve1 4 5 2 2 2 2 2" xfId="36291"/>
    <cellStyle name="20 % - Markeringsfarve1 4 5 2 2 2 3" xfId="29290"/>
    <cellStyle name="20 % - Markeringsfarve1 4 5 2 2 3" xfId="12592"/>
    <cellStyle name="20 % - Markeringsfarve1 4 5 2 2 3 2" xfId="30759"/>
    <cellStyle name="20 % - Markeringsfarve1 4 5 2 2 4" xfId="23757"/>
    <cellStyle name="20 % - Markeringsfarve1 4 5 2 3" xfId="8753"/>
    <cellStyle name="20 % - Markeringsfarve1 4 5 2 3 2" xfId="16667"/>
    <cellStyle name="20 % - Markeringsfarve1 4 5 2 3 2 2" xfId="34827"/>
    <cellStyle name="20 % - Markeringsfarve1 4 5 2 3 3" xfId="27826"/>
    <cellStyle name="20 % - Markeringsfarve1 4 5 2 4" xfId="12591"/>
    <cellStyle name="20 % - Markeringsfarve1 4 5 2 4 2" xfId="30758"/>
    <cellStyle name="20 % - Markeringsfarve1 4 5 2 5" xfId="23756"/>
    <cellStyle name="20 % - Markeringsfarve1 4 5 3" xfId="4039"/>
    <cellStyle name="20 % - Markeringsfarve1 4 5 3 2" xfId="9506"/>
    <cellStyle name="20 % - Markeringsfarve1 4 5 3 2 2" xfId="17416"/>
    <cellStyle name="20 % - Markeringsfarve1 4 5 3 2 2 2" xfId="35576"/>
    <cellStyle name="20 % - Markeringsfarve1 4 5 3 2 3" xfId="28575"/>
    <cellStyle name="20 % - Markeringsfarve1 4 5 3 3" xfId="12593"/>
    <cellStyle name="20 % - Markeringsfarve1 4 5 3 3 2" xfId="30760"/>
    <cellStyle name="20 % - Markeringsfarve1 4 5 3 4" xfId="23758"/>
    <cellStyle name="20 % - Markeringsfarve1 4 5 4" xfId="4040"/>
    <cellStyle name="20 % - Markeringsfarve1 4 5 4 2" xfId="10571"/>
    <cellStyle name="20 % - Markeringsfarve1 4 5 4 2 2" xfId="18465"/>
    <cellStyle name="20 % - Markeringsfarve1 4 5 4 2 2 2" xfId="36625"/>
    <cellStyle name="20 % - Markeringsfarve1 4 5 4 2 3" xfId="29624"/>
    <cellStyle name="20 % - Markeringsfarve1 4 5 4 3" xfId="12594"/>
    <cellStyle name="20 % - Markeringsfarve1 4 5 4 3 2" xfId="30761"/>
    <cellStyle name="20 % - Markeringsfarve1 4 5 4 4" xfId="23759"/>
    <cellStyle name="20 % - Markeringsfarve1 4 5 5" xfId="7678"/>
    <cellStyle name="20 % - Markeringsfarve1 4 5 5 2" xfId="15596"/>
    <cellStyle name="20 % - Markeringsfarve1 4 5 5 2 2" xfId="33756"/>
    <cellStyle name="20 % - Markeringsfarve1 4 5 5 3" xfId="26755"/>
    <cellStyle name="20 % - Markeringsfarve1 4 5 6" xfId="12590"/>
    <cellStyle name="20 % - Markeringsfarve1 4 5 6 2" xfId="30757"/>
    <cellStyle name="20 % - Markeringsfarve1 4 5 7" xfId="23755"/>
    <cellStyle name="20 % - Markeringsfarve1 4 6" xfId="4041"/>
    <cellStyle name="20 % - Markeringsfarve1 4 6 2" xfId="4042"/>
    <cellStyle name="20 % - Markeringsfarve1 4 6 2 2" xfId="4043"/>
    <cellStyle name="20 % - Markeringsfarve1 4 6 2 2 2" xfId="10315"/>
    <cellStyle name="20 % - Markeringsfarve1 4 6 2 2 2 2" xfId="18216"/>
    <cellStyle name="20 % - Markeringsfarve1 4 6 2 2 2 2 2" xfId="36376"/>
    <cellStyle name="20 % - Markeringsfarve1 4 6 2 2 2 3" xfId="29375"/>
    <cellStyle name="20 % - Markeringsfarve1 4 6 2 2 3" xfId="12597"/>
    <cellStyle name="20 % - Markeringsfarve1 4 6 2 2 3 2" xfId="30764"/>
    <cellStyle name="20 % - Markeringsfarve1 4 6 2 2 4" xfId="23762"/>
    <cellStyle name="20 % - Markeringsfarve1 4 6 2 3" xfId="8826"/>
    <cellStyle name="20 % - Markeringsfarve1 4 6 2 3 2" xfId="16740"/>
    <cellStyle name="20 % - Markeringsfarve1 4 6 2 3 2 2" xfId="34900"/>
    <cellStyle name="20 % - Markeringsfarve1 4 6 2 3 3" xfId="27899"/>
    <cellStyle name="20 % - Markeringsfarve1 4 6 2 4" xfId="12596"/>
    <cellStyle name="20 % - Markeringsfarve1 4 6 2 4 2" xfId="30763"/>
    <cellStyle name="20 % - Markeringsfarve1 4 6 2 5" xfId="23761"/>
    <cellStyle name="20 % - Markeringsfarve1 4 6 3" xfId="4044"/>
    <cellStyle name="20 % - Markeringsfarve1 4 6 3 2" xfId="9592"/>
    <cellStyle name="20 % - Markeringsfarve1 4 6 3 2 2" xfId="17502"/>
    <cellStyle name="20 % - Markeringsfarve1 4 6 3 2 2 2" xfId="35662"/>
    <cellStyle name="20 % - Markeringsfarve1 4 6 3 2 3" xfId="28661"/>
    <cellStyle name="20 % - Markeringsfarve1 4 6 3 3" xfId="12598"/>
    <cellStyle name="20 % - Markeringsfarve1 4 6 3 3 2" xfId="30765"/>
    <cellStyle name="20 % - Markeringsfarve1 4 6 3 4" xfId="23763"/>
    <cellStyle name="20 % - Markeringsfarve1 4 6 4" xfId="4045"/>
    <cellStyle name="20 % - Markeringsfarve1 4 6 4 2" xfId="10570"/>
    <cellStyle name="20 % - Markeringsfarve1 4 6 4 2 2" xfId="18464"/>
    <cellStyle name="20 % - Markeringsfarve1 4 6 4 2 2 2" xfId="36624"/>
    <cellStyle name="20 % - Markeringsfarve1 4 6 4 2 3" xfId="29623"/>
    <cellStyle name="20 % - Markeringsfarve1 4 6 4 3" xfId="12599"/>
    <cellStyle name="20 % - Markeringsfarve1 4 6 4 3 2" xfId="30766"/>
    <cellStyle name="20 % - Markeringsfarve1 4 6 4 4" xfId="23764"/>
    <cellStyle name="20 % - Markeringsfarve1 4 6 5" xfId="7679"/>
    <cellStyle name="20 % - Markeringsfarve1 4 6 5 2" xfId="15597"/>
    <cellStyle name="20 % - Markeringsfarve1 4 6 5 2 2" xfId="33757"/>
    <cellStyle name="20 % - Markeringsfarve1 4 6 5 3" xfId="26756"/>
    <cellStyle name="20 % - Markeringsfarve1 4 6 6" xfId="12595"/>
    <cellStyle name="20 % - Markeringsfarve1 4 6 6 2" xfId="30762"/>
    <cellStyle name="20 % - Markeringsfarve1 4 6 7" xfId="23760"/>
    <cellStyle name="20 % - Markeringsfarve1 4 7" xfId="4046"/>
    <cellStyle name="20 % - Markeringsfarve1 4 7 2" xfId="4047"/>
    <cellStyle name="20 % - Markeringsfarve1 4 7 2 2" xfId="9756"/>
    <cellStyle name="20 % - Markeringsfarve1 4 7 2 2 2" xfId="17657"/>
    <cellStyle name="20 % - Markeringsfarve1 4 7 2 2 2 2" xfId="35817"/>
    <cellStyle name="20 % - Markeringsfarve1 4 7 2 2 3" xfId="28816"/>
    <cellStyle name="20 % - Markeringsfarve1 4 7 2 3" xfId="12601"/>
    <cellStyle name="20 % - Markeringsfarve1 4 7 2 3 2" xfId="30768"/>
    <cellStyle name="20 % - Markeringsfarve1 4 7 2 4" xfId="23766"/>
    <cellStyle name="20 % - Markeringsfarve1 4 7 3" xfId="8353"/>
    <cellStyle name="20 % - Markeringsfarve1 4 7 3 2" xfId="16270"/>
    <cellStyle name="20 % - Markeringsfarve1 4 7 3 2 2" xfId="34430"/>
    <cellStyle name="20 % - Markeringsfarve1 4 7 3 3" xfId="27429"/>
    <cellStyle name="20 % - Markeringsfarve1 4 7 4" xfId="12600"/>
    <cellStyle name="20 % - Markeringsfarve1 4 7 4 2" xfId="30767"/>
    <cellStyle name="20 % - Markeringsfarve1 4 7 5" xfId="23765"/>
    <cellStyle name="20 % - Markeringsfarve1 4 8" xfId="4048"/>
    <cellStyle name="20 % - Markeringsfarve1 4 8 2" xfId="8984"/>
    <cellStyle name="20 % - Markeringsfarve1 4 8 2 2" xfId="16895"/>
    <cellStyle name="20 % - Markeringsfarve1 4 8 2 2 2" xfId="35055"/>
    <cellStyle name="20 % - Markeringsfarve1 4 8 2 3" xfId="28054"/>
    <cellStyle name="20 % - Markeringsfarve1 4 8 3" xfId="12602"/>
    <cellStyle name="20 % - Markeringsfarve1 4 8 3 2" xfId="30769"/>
    <cellStyle name="20 % - Markeringsfarve1 4 8 4" xfId="23767"/>
    <cellStyle name="20 % - Markeringsfarve1 4 9" xfId="4049"/>
    <cellStyle name="20 % - Markeringsfarve1 4 9 2" xfId="10575"/>
    <cellStyle name="20 % - Markeringsfarve1 4 9 2 2" xfId="18469"/>
    <cellStyle name="20 % - Markeringsfarve1 4 9 2 2 2" xfId="36629"/>
    <cellStyle name="20 % - Markeringsfarve1 4 9 2 3" xfId="29628"/>
    <cellStyle name="20 % - Markeringsfarve1 4 9 3" xfId="12603"/>
    <cellStyle name="20 % - Markeringsfarve1 4 9 3 2" xfId="30770"/>
    <cellStyle name="20 % - Markeringsfarve1 4 9 4" xfId="23768"/>
    <cellStyle name="20 % - Markeringsfarve1 5" xfId="1779"/>
    <cellStyle name="20 % - Markeringsfarve1 5 10" xfId="7680"/>
    <cellStyle name="20 % - Markeringsfarve1 5 10 2" xfId="15598"/>
    <cellStyle name="20 % - Markeringsfarve1 5 10 2 2" xfId="33758"/>
    <cellStyle name="20 % - Markeringsfarve1 5 10 3" xfId="26757"/>
    <cellStyle name="20 % - Markeringsfarve1 5 11" xfId="12604"/>
    <cellStyle name="20 % - Markeringsfarve1 5 11 2" xfId="30771"/>
    <cellStyle name="20 % - Markeringsfarve1 5 12" xfId="4050"/>
    <cellStyle name="20 % - Markeringsfarve1 5 12 2" xfId="23769"/>
    <cellStyle name="20 % - Markeringsfarve1 5 13" xfId="21903"/>
    <cellStyle name="20 % - Markeringsfarve1 5 2" xfId="1780"/>
    <cellStyle name="20 % - Markeringsfarve1 5 2 2" xfId="4052"/>
    <cellStyle name="20 % - Markeringsfarve1 5 2 2 2" xfId="4053"/>
    <cellStyle name="20 % - Markeringsfarve1 5 2 2 2 2" xfId="9914"/>
    <cellStyle name="20 % - Markeringsfarve1 5 2 2 2 2 2" xfId="17815"/>
    <cellStyle name="20 % - Markeringsfarve1 5 2 2 2 2 2 2" xfId="35975"/>
    <cellStyle name="20 % - Markeringsfarve1 5 2 2 2 2 3" xfId="28974"/>
    <cellStyle name="20 % - Markeringsfarve1 5 2 2 2 3" xfId="12607"/>
    <cellStyle name="20 % - Markeringsfarve1 5 2 2 2 3 2" xfId="30774"/>
    <cellStyle name="20 % - Markeringsfarve1 5 2 2 2 4" xfId="23772"/>
    <cellStyle name="20 % - Markeringsfarve1 5 2 2 3" xfId="8485"/>
    <cellStyle name="20 % - Markeringsfarve1 5 2 2 3 2" xfId="16402"/>
    <cellStyle name="20 % - Markeringsfarve1 5 2 2 3 2 2" xfId="34562"/>
    <cellStyle name="20 % - Markeringsfarve1 5 2 2 3 3" xfId="27561"/>
    <cellStyle name="20 % - Markeringsfarve1 5 2 2 4" xfId="12606"/>
    <cellStyle name="20 % - Markeringsfarve1 5 2 2 4 2" xfId="30773"/>
    <cellStyle name="20 % - Markeringsfarve1 5 2 2 5" xfId="23771"/>
    <cellStyle name="20 % - Markeringsfarve1 5 2 3" xfId="4054"/>
    <cellStyle name="20 % - Markeringsfarve1 5 2 3 2" xfId="9144"/>
    <cellStyle name="20 % - Markeringsfarve1 5 2 3 2 2" xfId="17055"/>
    <cellStyle name="20 % - Markeringsfarve1 5 2 3 2 2 2" xfId="35215"/>
    <cellStyle name="20 % - Markeringsfarve1 5 2 3 2 3" xfId="28214"/>
    <cellStyle name="20 % - Markeringsfarve1 5 2 3 3" xfId="12608"/>
    <cellStyle name="20 % - Markeringsfarve1 5 2 3 3 2" xfId="30775"/>
    <cellStyle name="20 % - Markeringsfarve1 5 2 3 4" xfId="23773"/>
    <cellStyle name="20 % - Markeringsfarve1 5 2 4" xfId="4055"/>
    <cellStyle name="20 % - Markeringsfarve1 5 2 4 2" xfId="10568"/>
    <cellStyle name="20 % - Markeringsfarve1 5 2 4 2 2" xfId="18462"/>
    <cellStyle name="20 % - Markeringsfarve1 5 2 4 2 2 2" xfId="36622"/>
    <cellStyle name="20 % - Markeringsfarve1 5 2 4 2 3" xfId="29621"/>
    <cellStyle name="20 % - Markeringsfarve1 5 2 4 3" xfId="12609"/>
    <cellStyle name="20 % - Markeringsfarve1 5 2 4 3 2" xfId="30776"/>
    <cellStyle name="20 % - Markeringsfarve1 5 2 4 4" xfId="23774"/>
    <cellStyle name="20 % - Markeringsfarve1 5 2 5" xfId="7681"/>
    <cellStyle name="20 % - Markeringsfarve1 5 2 5 2" xfId="15599"/>
    <cellStyle name="20 % - Markeringsfarve1 5 2 5 2 2" xfId="33759"/>
    <cellStyle name="20 % - Markeringsfarve1 5 2 5 3" xfId="26758"/>
    <cellStyle name="20 % - Markeringsfarve1 5 2 6" xfId="12605"/>
    <cellStyle name="20 % - Markeringsfarve1 5 2 6 2" xfId="30772"/>
    <cellStyle name="20 % - Markeringsfarve1 5 2 7" xfId="4051"/>
    <cellStyle name="20 % - Markeringsfarve1 5 2 7 2" xfId="23770"/>
    <cellStyle name="20 % - Markeringsfarve1 5 2 8" xfId="21904"/>
    <cellStyle name="20 % - Markeringsfarve1 5 3" xfId="4056"/>
    <cellStyle name="20 % - Markeringsfarve1 5 3 2" xfId="4057"/>
    <cellStyle name="20 % - Markeringsfarve1 5 3 2 2" xfId="4058"/>
    <cellStyle name="20 % - Markeringsfarve1 5 3 2 2 2" xfId="9961"/>
    <cellStyle name="20 % - Markeringsfarve1 5 3 2 2 2 2" xfId="17862"/>
    <cellStyle name="20 % - Markeringsfarve1 5 3 2 2 2 2 2" xfId="36022"/>
    <cellStyle name="20 % - Markeringsfarve1 5 3 2 2 2 3" xfId="29021"/>
    <cellStyle name="20 % - Markeringsfarve1 5 3 2 2 3" xfId="12612"/>
    <cellStyle name="20 % - Markeringsfarve1 5 3 2 2 3 2" xfId="30779"/>
    <cellStyle name="20 % - Markeringsfarve1 5 3 2 2 4" xfId="23777"/>
    <cellStyle name="20 % - Markeringsfarve1 5 3 2 3" xfId="8525"/>
    <cellStyle name="20 % - Markeringsfarve1 5 3 2 3 2" xfId="16442"/>
    <cellStyle name="20 % - Markeringsfarve1 5 3 2 3 2 2" xfId="34602"/>
    <cellStyle name="20 % - Markeringsfarve1 5 3 2 3 3" xfId="27601"/>
    <cellStyle name="20 % - Markeringsfarve1 5 3 2 4" xfId="12611"/>
    <cellStyle name="20 % - Markeringsfarve1 5 3 2 4 2" xfId="30778"/>
    <cellStyle name="20 % - Markeringsfarve1 5 3 2 5" xfId="23776"/>
    <cellStyle name="20 % - Markeringsfarve1 5 3 3" xfId="4059"/>
    <cellStyle name="20 % - Markeringsfarve1 5 3 3 2" xfId="9191"/>
    <cellStyle name="20 % - Markeringsfarve1 5 3 3 2 2" xfId="17102"/>
    <cellStyle name="20 % - Markeringsfarve1 5 3 3 2 2 2" xfId="35262"/>
    <cellStyle name="20 % - Markeringsfarve1 5 3 3 2 3" xfId="28261"/>
    <cellStyle name="20 % - Markeringsfarve1 5 3 3 3" xfId="12613"/>
    <cellStyle name="20 % - Markeringsfarve1 5 3 3 3 2" xfId="30780"/>
    <cellStyle name="20 % - Markeringsfarve1 5 3 3 4" xfId="23778"/>
    <cellStyle name="20 % - Markeringsfarve1 5 3 4" xfId="4060"/>
    <cellStyle name="20 % - Markeringsfarve1 5 3 4 2" xfId="10567"/>
    <cellStyle name="20 % - Markeringsfarve1 5 3 4 2 2" xfId="18461"/>
    <cellStyle name="20 % - Markeringsfarve1 5 3 4 2 2 2" xfId="36621"/>
    <cellStyle name="20 % - Markeringsfarve1 5 3 4 2 3" xfId="29620"/>
    <cellStyle name="20 % - Markeringsfarve1 5 3 4 3" xfId="12614"/>
    <cellStyle name="20 % - Markeringsfarve1 5 3 4 3 2" xfId="30781"/>
    <cellStyle name="20 % - Markeringsfarve1 5 3 4 4" xfId="23779"/>
    <cellStyle name="20 % - Markeringsfarve1 5 3 5" xfId="7682"/>
    <cellStyle name="20 % - Markeringsfarve1 5 3 5 2" xfId="15600"/>
    <cellStyle name="20 % - Markeringsfarve1 5 3 5 2 2" xfId="33760"/>
    <cellStyle name="20 % - Markeringsfarve1 5 3 5 3" xfId="26759"/>
    <cellStyle name="20 % - Markeringsfarve1 5 3 6" xfId="12610"/>
    <cellStyle name="20 % - Markeringsfarve1 5 3 6 2" xfId="30777"/>
    <cellStyle name="20 % - Markeringsfarve1 5 3 7" xfId="23775"/>
    <cellStyle name="20 % - Markeringsfarve1 5 4" xfId="4061"/>
    <cellStyle name="20 % - Markeringsfarve1 5 4 2" xfId="4062"/>
    <cellStyle name="20 % - Markeringsfarve1 5 4 2 2" xfId="4063"/>
    <cellStyle name="20 % - Markeringsfarve1 5 4 2 2 2" xfId="10152"/>
    <cellStyle name="20 % - Markeringsfarve1 5 4 2 2 2 2" xfId="18053"/>
    <cellStyle name="20 % - Markeringsfarve1 5 4 2 2 2 2 2" xfId="36213"/>
    <cellStyle name="20 % - Markeringsfarve1 5 4 2 2 2 3" xfId="29212"/>
    <cellStyle name="20 % - Markeringsfarve1 5 4 2 2 3" xfId="12617"/>
    <cellStyle name="20 % - Markeringsfarve1 5 4 2 2 3 2" xfId="30784"/>
    <cellStyle name="20 % - Markeringsfarve1 5 4 2 2 4" xfId="23782"/>
    <cellStyle name="20 % - Markeringsfarve1 5 4 2 3" xfId="8687"/>
    <cellStyle name="20 % - Markeringsfarve1 5 4 2 3 2" xfId="16601"/>
    <cellStyle name="20 % - Markeringsfarve1 5 4 2 3 2 2" xfId="34761"/>
    <cellStyle name="20 % - Markeringsfarve1 5 4 2 3 3" xfId="27760"/>
    <cellStyle name="20 % - Markeringsfarve1 5 4 2 4" xfId="12616"/>
    <cellStyle name="20 % - Markeringsfarve1 5 4 2 4 2" xfId="30783"/>
    <cellStyle name="20 % - Markeringsfarve1 5 4 2 5" xfId="23781"/>
    <cellStyle name="20 % - Markeringsfarve1 5 4 3" xfId="4064"/>
    <cellStyle name="20 % - Markeringsfarve1 5 4 3 2" xfId="9428"/>
    <cellStyle name="20 % - Markeringsfarve1 5 4 3 2 2" xfId="17338"/>
    <cellStyle name="20 % - Markeringsfarve1 5 4 3 2 2 2" xfId="35498"/>
    <cellStyle name="20 % - Markeringsfarve1 5 4 3 2 3" xfId="28497"/>
    <cellStyle name="20 % - Markeringsfarve1 5 4 3 3" xfId="12618"/>
    <cellStyle name="20 % - Markeringsfarve1 5 4 3 3 2" xfId="30785"/>
    <cellStyle name="20 % - Markeringsfarve1 5 4 3 4" xfId="23783"/>
    <cellStyle name="20 % - Markeringsfarve1 5 4 4" xfId="4065"/>
    <cellStyle name="20 % - Markeringsfarve1 5 4 4 2" xfId="10566"/>
    <cellStyle name="20 % - Markeringsfarve1 5 4 4 2 2" xfId="18460"/>
    <cellStyle name="20 % - Markeringsfarve1 5 4 4 2 2 2" xfId="36620"/>
    <cellStyle name="20 % - Markeringsfarve1 5 4 4 2 3" xfId="29619"/>
    <cellStyle name="20 % - Markeringsfarve1 5 4 4 3" xfId="12619"/>
    <cellStyle name="20 % - Markeringsfarve1 5 4 4 3 2" xfId="30786"/>
    <cellStyle name="20 % - Markeringsfarve1 5 4 4 4" xfId="23784"/>
    <cellStyle name="20 % - Markeringsfarve1 5 4 5" xfId="7683"/>
    <cellStyle name="20 % - Markeringsfarve1 5 4 5 2" xfId="15601"/>
    <cellStyle name="20 % - Markeringsfarve1 5 4 5 2 2" xfId="33761"/>
    <cellStyle name="20 % - Markeringsfarve1 5 4 5 3" xfId="26760"/>
    <cellStyle name="20 % - Markeringsfarve1 5 4 6" xfId="12615"/>
    <cellStyle name="20 % - Markeringsfarve1 5 4 6 2" xfId="30782"/>
    <cellStyle name="20 % - Markeringsfarve1 5 4 7" xfId="23780"/>
    <cellStyle name="20 % - Markeringsfarve1 5 5" xfId="4066"/>
    <cellStyle name="20 % - Markeringsfarve1 5 5 2" xfId="4067"/>
    <cellStyle name="20 % - Markeringsfarve1 5 5 2 2" xfId="4068"/>
    <cellStyle name="20 % - Markeringsfarve1 5 5 2 2 2" xfId="10269"/>
    <cellStyle name="20 % - Markeringsfarve1 5 5 2 2 2 2" xfId="18170"/>
    <cellStyle name="20 % - Markeringsfarve1 5 5 2 2 2 2 2" xfId="36330"/>
    <cellStyle name="20 % - Markeringsfarve1 5 5 2 2 2 3" xfId="29329"/>
    <cellStyle name="20 % - Markeringsfarve1 5 5 2 2 3" xfId="12622"/>
    <cellStyle name="20 % - Markeringsfarve1 5 5 2 2 3 2" xfId="30789"/>
    <cellStyle name="20 % - Markeringsfarve1 5 5 2 2 4" xfId="23787"/>
    <cellStyle name="20 % - Markeringsfarve1 5 5 2 3" xfId="8786"/>
    <cellStyle name="20 % - Markeringsfarve1 5 5 2 3 2" xfId="16700"/>
    <cellStyle name="20 % - Markeringsfarve1 5 5 2 3 2 2" xfId="34860"/>
    <cellStyle name="20 % - Markeringsfarve1 5 5 2 3 3" xfId="27859"/>
    <cellStyle name="20 % - Markeringsfarve1 5 5 2 4" xfId="12621"/>
    <cellStyle name="20 % - Markeringsfarve1 5 5 2 4 2" xfId="30788"/>
    <cellStyle name="20 % - Markeringsfarve1 5 5 2 5" xfId="23786"/>
    <cellStyle name="20 % - Markeringsfarve1 5 5 3" xfId="4069"/>
    <cellStyle name="20 % - Markeringsfarve1 5 5 3 2" xfId="9545"/>
    <cellStyle name="20 % - Markeringsfarve1 5 5 3 2 2" xfId="17455"/>
    <cellStyle name="20 % - Markeringsfarve1 5 5 3 2 2 2" xfId="35615"/>
    <cellStyle name="20 % - Markeringsfarve1 5 5 3 2 3" xfId="28614"/>
    <cellStyle name="20 % - Markeringsfarve1 5 5 3 3" xfId="12623"/>
    <cellStyle name="20 % - Markeringsfarve1 5 5 3 3 2" xfId="30790"/>
    <cellStyle name="20 % - Markeringsfarve1 5 5 3 4" xfId="23788"/>
    <cellStyle name="20 % - Markeringsfarve1 5 5 4" xfId="4070"/>
    <cellStyle name="20 % - Markeringsfarve1 5 5 4 2" xfId="10565"/>
    <cellStyle name="20 % - Markeringsfarve1 5 5 4 2 2" xfId="18459"/>
    <cellStyle name="20 % - Markeringsfarve1 5 5 4 2 2 2" xfId="36619"/>
    <cellStyle name="20 % - Markeringsfarve1 5 5 4 2 3" xfId="29618"/>
    <cellStyle name="20 % - Markeringsfarve1 5 5 4 3" xfId="12624"/>
    <cellStyle name="20 % - Markeringsfarve1 5 5 4 3 2" xfId="30791"/>
    <cellStyle name="20 % - Markeringsfarve1 5 5 4 4" xfId="23789"/>
    <cellStyle name="20 % - Markeringsfarve1 5 5 5" xfId="7684"/>
    <cellStyle name="20 % - Markeringsfarve1 5 5 5 2" xfId="15602"/>
    <cellStyle name="20 % - Markeringsfarve1 5 5 5 2 2" xfId="33762"/>
    <cellStyle name="20 % - Markeringsfarve1 5 5 5 3" xfId="26761"/>
    <cellStyle name="20 % - Markeringsfarve1 5 5 6" xfId="12620"/>
    <cellStyle name="20 % - Markeringsfarve1 5 5 6 2" xfId="30787"/>
    <cellStyle name="20 % - Markeringsfarve1 5 5 7" xfId="23785"/>
    <cellStyle name="20 % - Markeringsfarve1 5 6" xfId="4071"/>
    <cellStyle name="20 % - Markeringsfarve1 5 6 2" xfId="4072"/>
    <cellStyle name="20 % - Markeringsfarve1 5 6 2 2" xfId="4073"/>
    <cellStyle name="20 % - Markeringsfarve1 5 6 2 2 2" xfId="10316"/>
    <cellStyle name="20 % - Markeringsfarve1 5 6 2 2 2 2" xfId="18217"/>
    <cellStyle name="20 % - Markeringsfarve1 5 6 2 2 2 2 2" xfId="36377"/>
    <cellStyle name="20 % - Markeringsfarve1 5 6 2 2 2 3" xfId="29376"/>
    <cellStyle name="20 % - Markeringsfarve1 5 6 2 2 3" xfId="12627"/>
    <cellStyle name="20 % - Markeringsfarve1 5 6 2 2 3 2" xfId="30794"/>
    <cellStyle name="20 % - Markeringsfarve1 5 6 2 2 4" xfId="23792"/>
    <cellStyle name="20 % - Markeringsfarve1 5 6 2 3" xfId="8827"/>
    <cellStyle name="20 % - Markeringsfarve1 5 6 2 3 2" xfId="16741"/>
    <cellStyle name="20 % - Markeringsfarve1 5 6 2 3 2 2" xfId="34901"/>
    <cellStyle name="20 % - Markeringsfarve1 5 6 2 3 3" xfId="27900"/>
    <cellStyle name="20 % - Markeringsfarve1 5 6 2 4" xfId="12626"/>
    <cellStyle name="20 % - Markeringsfarve1 5 6 2 4 2" xfId="30793"/>
    <cellStyle name="20 % - Markeringsfarve1 5 6 2 5" xfId="23791"/>
    <cellStyle name="20 % - Markeringsfarve1 5 6 3" xfId="4074"/>
    <cellStyle name="20 % - Markeringsfarve1 5 6 3 2" xfId="9593"/>
    <cellStyle name="20 % - Markeringsfarve1 5 6 3 2 2" xfId="17503"/>
    <cellStyle name="20 % - Markeringsfarve1 5 6 3 2 2 2" xfId="35663"/>
    <cellStyle name="20 % - Markeringsfarve1 5 6 3 2 3" xfId="28662"/>
    <cellStyle name="20 % - Markeringsfarve1 5 6 3 3" xfId="12628"/>
    <cellStyle name="20 % - Markeringsfarve1 5 6 3 3 2" xfId="30795"/>
    <cellStyle name="20 % - Markeringsfarve1 5 6 3 4" xfId="23793"/>
    <cellStyle name="20 % - Markeringsfarve1 5 6 4" xfId="4075"/>
    <cellStyle name="20 % - Markeringsfarve1 5 6 4 2" xfId="10564"/>
    <cellStyle name="20 % - Markeringsfarve1 5 6 4 2 2" xfId="18458"/>
    <cellStyle name="20 % - Markeringsfarve1 5 6 4 2 2 2" xfId="36618"/>
    <cellStyle name="20 % - Markeringsfarve1 5 6 4 2 3" xfId="29617"/>
    <cellStyle name="20 % - Markeringsfarve1 5 6 4 3" xfId="12629"/>
    <cellStyle name="20 % - Markeringsfarve1 5 6 4 3 2" xfId="30796"/>
    <cellStyle name="20 % - Markeringsfarve1 5 6 4 4" xfId="23794"/>
    <cellStyle name="20 % - Markeringsfarve1 5 6 5" xfId="7685"/>
    <cellStyle name="20 % - Markeringsfarve1 5 6 5 2" xfId="15603"/>
    <cellStyle name="20 % - Markeringsfarve1 5 6 5 2 2" xfId="33763"/>
    <cellStyle name="20 % - Markeringsfarve1 5 6 5 3" xfId="26762"/>
    <cellStyle name="20 % - Markeringsfarve1 5 6 6" xfId="12625"/>
    <cellStyle name="20 % - Markeringsfarve1 5 6 6 2" xfId="30792"/>
    <cellStyle name="20 % - Markeringsfarve1 5 6 7" xfId="23790"/>
    <cellStyle name="20 % - Markeringsfarve1 5 7" xfId="4076"/>
    <cellStyle name="20 % - Markeringsfarve1 5 7 2" xfId="4077"/>
    <cellStyle name="20 % - Markeringsfarve1 5 7 2 2" xfId="9795"/>
    <cellStyle name="20 % - Markeringsfarve1 5 7 2 2 2" xfId="17696"/>
    <cellStyle name="20 % - Markeringsfarve1 5 7 2 2 2 2" xfId="35856"/>
    <cellStyle name="20 % - Markeringsfarve1 5 7 2 2 3" xfId="28855"/>
    <cellStyle name="20 % - Markeringsfarve1 5 7 2 3" xfId="12631"/>
    <cellStyle name="20 % - Markeringsfarve1 5 7 2 3 2" xfId="30798"/>
    <cellStyle name="20 % - Markeringsfarve1 5 7 2 4" xfId="23796"/>
    <cellStyle name="20 % - Markeringsfarve1 5 7 3" xfId="8386"/>
    <cellStyle name="20 % - Markeringsfarve1 5 7 3 2" xfId="16303"/>
    <cellStyle name="20 % - Markeringsfarve1 5 7 3 2 2" xfId="34463"/>
    <cellStyle name="20 % - Markeringsfarve1 5 7 3 3" xfId="27462"/>
    <cellStyle name="20 % - Markeringsfarve1 5 7 4" xfId="12630"/>
    <cellStyle name="20 % - Markeringsfarve1 5 7 4 2" xfId="30797"/>
    <cellStyle name="20 % - Markeringsfarve1 5 7 5" xfId="23795"/>
    <cellStyle name="20 % - Markeringsfarve1 5 8" xfId="4078"/>
    <cellStyle name="20 % - Markeringsfarve1 5 8 2" xfId="9023"/>
    <cellStyle name="20 % - Markeringsfarve1 5 8 2 2" xfId="16934"/>
    <cellStyle name="20 % - Markeringsfarve1 5 8 2 2 2" xfId="35094"/>
    <cellStyle name="20 % - Markeringsfarve1 5 8 2 3" xfId="28093"/>
    <cellStyle name="20 % - Markeringsfarve1 5 8 3" xfId="12632"/>
    <cellStyle name="20 % - Markeringsfarve1 5 8 3 2" xfId="30799"/>
    <cellStyle name="20 % - Markeringsfarve1 5 8 4" xfId="23797"/>
    <cellStyle name="20 % - Markeringsfarve1 5 9" xfId="4079"/>
    <cellStyle name="20 % - Markeringsfarve1 5 9 2" xfId="10569"/>
    <cellStyle name="20 % - Markeringsfarve1 5 9 2 2" xfId="18463"/>
    <cellStyle name="20 % - Markeringsfarve1 5 9 2 2 2" xfId="36623"/>
    <cellStyle name="20 % - Markeringsfarve1 5 9 2 3" xfId="29622"/>
    <cellStyle name="20 % - Markeringsfarve1 5 9 3" xfId="12633"/>
    <cellStyle name="20 % - Markeringsfarve1 5 9 3 2" xfId="30800"/>
    <cellStyle name="20 % - Markeringsfarve1 5 9 4" xfId="23798"/>
    <cellStyle name="20 % - Markeringsfarve1 6" xfId="1781"/>
    <cellStyle name="20 % - Markeringsfarve1 6 2" xfId="1782"/>
    <cellStyle name="20 % - Markeringsfarve1 6 2 2" xfId="4082"/>
    <cellStyle name="20 % - Markeringsfarve1 6 2 2 2" xfId="4083"/>
    <cellStyle name="20 % - Markeringsfarve1 6 2 2 2 2" xfId="9962"/>
    <cellStyle name="20 % - Markeringsfarve1 6 2 2 2 2 2" xfId="17863"/>
    <cellStyle name="20 % - Markeringsfarve1 6 2 2 2 2 2 2" xfId="36023"/>
    <cellStyle name="20 % - Markeringsfarve1 6 2 2 2 2 3" xfId="29022"/>
    <cellStyle name="20 % - Markeringsfarve1 6 2 2 2 3" xfId="12637"/>
    <cellStyle name="20 % - Markeringsfarve1 6 2 2 2 3 2" xfId="30804"/>
    <cellStyle name="20 % - Markeringsfarve1 6 2 2 2 4" xfId="23802"/>
    <cellStyle name="20 % - Markeringsfarve1 6 2 2 3" xfId="8526"/>
    <cellStyle name="20 % - Markeringsfarve1 6 2 2 3 2" xfId="16443"/>
    <cellStyle name="20 % - Markeringsfarve1 6 2 2 3 2 2" xfId="34603"/>
    <cellStyle name="20 % - Markeringsfarve1 6 2 2 3 3" xfId="27602"/>
    <cellStyle name="20 % - Markeringsfarve1 6 2 2 4" xfId="12636"/>
    <cellStyle name="20 % - Markeringsfarve1 6 2 2 4 2" xfId="30803"/>
    <cellStyle name="20 % - Markeringsfarve1 6 2 2 5" xfId="23801"/>
    <cellStyle name="20 % - Markeringsfarve1 6 2 3" xfId="4084"/>
    <cellStyle name="20 % - Markeringsfarve1 6 2 3 2" xfId="9192"/>
    <cellStyle name="20 % - Markeringsfarve1 6 2 3 2 2" xfId="17103"/>
    <cellStyle name="20 % - Markeringsfarve1 6 2 3 2 2 2" xfId="35263"/>
    <cellStyle name="20 % - Markeringsfarve1 6 2 3 2 3" xfId="28262"/>
    <cellStyle name="20 % - Markeringsfarve1 6 2 3 3" xfId="12638"/>
    <cellStyle name="20 % - Markeringsfarve1 6 2 3 3 2" xfId="30805"/>
    <cellStyle name="20 % - Markeringsfarve1 6 2 3 4" xfId="23803"/>
    <cellStyle name="20 % - Markeringsfarve1 6 2 4" xfId="4085"/>
    <cellStyle name="20 % - Markeringsfarve1 6 2 4 2" xfId="10760"/>
    <cellStyle name="20 % - Markeringsfarve1 6 2 4 2 2" xfId="18648"/>
    <cellStyle name="20 % - Markeringsfarve1 6 2 4 2 2 2" xfId="36808"/>
    <cellStyle name="20 % - Markeringsfarve1 6 2 4 2 3" xfId="29807"/>
    <cellStyle name="20 % - Markeringsfarve1 6 2 4 3" xfId="12639"/>
    <cellStyle name="20 % - Markeringsfarve1 6 2 4 3 2" xfId="30806"/>
    <cellStyle name="20 % - Markeringsfarve1 6 2 4 4" xfId="23804"/>
    <cellStyle name="20 % - Markeringsfarve1 6 2 5" xfId="7687"/>
    <cellStyle name="20 % - Markeringsfarve1 6 2 5 2" xfId="15605"/>
    <cellStyle name="20 % - Markeringsfarve1 6 2 5 2 2" xfId="33765"/>
    <cellStyle name="20 % - Markeringsfarve1 6 2 5 3" xfId="26764"/>
    <cellStyle name="20 % - Markeringsfarve1 6 2 6" xfId="12635"/>
    <cellStyle name="20 % - Markeringsfarve1 6 2 6 2" xfId="30802"/>
    <cellStyle name="20 % - Markeringsfarve1 6 2 7" xfId="4081"/>
    <cellStyle name="20 % - Markeringsfarve1 6 2 7 2" xfId="23800"/>
    <cellStyle name="20 % - Markeringsfarve1 6 2 8" xfId="21906"/>
    <cellStyle name="20 % - Markeringsfarve1 6 3" xfId="4086"/>
    <cellStyle name="20 % - Markeringsfarve1 6 3 2" xfId="4087"/>
    <cellStyle name="20 % - Markeringsfarve1 6 3 2 2" xfId="9836"/>
    <cellStyle name="20 % - Markeringsfarve1 6 3 2 2 2" xfId="17737"/>
    <cellStyle name="20 % - Markeringsfarve1 6 3 2 2 2 2" xfId="35897"/>
    <cellStyle name="20 % - Markeringsfarve1 6 3 2 2 3" xfId="28896"/>
    <cellStyle name="20 % - Markeringsfarve1 6 3 2 3" xfId="12641"/>
    <cellStyle name="20 % - Markeringsfarve1 6 3 2 3 2" xfId="30808"/>
    <cellStyle name="20 % - Markeringsfarve1 6 3 2 4" xfId="23806"/>
    <cellStyle name="20 % - Markeringsfarve1 6 3 3" xfId="8419"/>
    <cellStyle name="20 % - Markeringsfarve1 6 3 3 2" xfId="16336"/>
    <cellStyle name="20 % - Markeringsfarve1 6 3 3 2 2" xfId="34496"/>
    <cellStyle name="20 % - Markeringsfarve1 6 3 3 3" xfId="27495"/>
    <cellStyle name="20 % - Markeringsfarve1 6 3 4" xfId="12640"/>
    <cellStyle name="20 % - Markeringsfarve1 6 3 4 2" xfId="30807"/>
    <cellStyle name="20 % - Markeringsfarve1 6 3 5" xfId="23805"/>
    <cellStyle name="20 % - Markeringsfarve1 6 4" xfId="4088"/>
    <cellStyle name="20 % - Markeringsfarve1 6 4 2" xfId="9066"/>
    <cellStyle name="20 % - Markeringsfarve1 6 4 2 2" xfId="16977"/>
    <cellStyle name="20 % - Markeringsfarve1 6 4 2 2 2" xfId="35137"/>
    <cellStyle name="20 % - Markeringsfarve1 6 4 2 3" xfId="28136"/>
    <cellStyle name="20 % - Markeringsfarve1 6 4 3" xfId="12642"/>
    <cellStyle name="20 % - Markeringsfarve1 6 4 3 2" xfId="30809"/>
    <cellStyle name="20 % - Markeringsfarve1 6 4 4" xfId="23807"/>
    <cellStyle name="20 % - Markeringsfarve1 6 5" xfId="4089"/>
    <cellStyle name="20 % - Markeringsfarve1 6 5 2" xfId="9330"/>
    <cellStyle name="20 % - Markeringsfarve1 6 5 2 2" xfId="17240"/>
    <cellStyle name="20 % - Markeringsfarve1 6 5 2 2 2" xfId="35400"/>
    <cellStyle name="20 % - Markeringsfarve1 6 5 2 3" xfId="28399"/>
    <cellStyle name="20 % - Markeringsfarve1 6 5 3" xfId="12643"/>
    <cellStyle name="20 % - Markeringsfarve1 6 5 3 2" xfId="30810"/>
    <cellStyle name="20 % - Markeringsfarve1 6 5 4" xfId="23808"/>
    <cellStyle name="20 % - Markeringsfarve1 6 6" xfId="7686"/>
    <cellStyle name="20 % - Markeringsfarve1 6 6 2" xfId="15604"/>
    <cellStyle name="20 % - Markeringsfarve1 6 6 2 2" xfId="33764"/>
    <cellStyle name="20 % - Markeringsfarve1 6 6 3" xfId="26763"/>
    <cellStyle name="20 % - Markeringsfarve1 6 7" xfId="12634"/>
    <cellStyle name="20 % - Markeringsfarve1 6 7 2" xfId="30801"/>
    <cellStyle name="20 % - Markeringsfarve1 6 8" xfId="4080"/>
    <cellStyle name="20 % - Markeringsfarve1 6 8 2" xfId="23799"/>
    <cellStyle name="20 % - Markeringsfarve1 6 9" xfId="21905"/>
    <cellStyle name="20 % - Markeringsfarve1 7" xfId="1783"/>
    <cellStyle name="20 % - Markeringsfarve1 7 2" xfId="4091"/>
    <cellStyle name="20 % - Markeringsfarve1 7 2 2" xfId="4092"/>
    <cellStyle name="20 % - Markeringsfarve1 7 2 2 2" xfId="10074"/>
    <cellStyle name="20 % - Markeringsfarve1 7 2 2 2 2" xfId="17975"/>
    <cellStyle name="20 % - Markeringsfarve1 7 2 2 2 2 2" xfId="36135"/>
    <cellStyle name="20 % - Markeringsfarve1 7 2 2 2 3" xfId="29134"/>
    <cellStyle name="20 % - Markeringsfarve1 7 2 2 3" xfId="12646"/>
    <cellStyle name="20 % - Markeringsfarve1 7 2 2 3 2" xfId="30813"/>
    <cellStyle name="20 % - Markeringsfarve1 7 2 2 4" xfId="23811"/>
    <cellStyle name="20 % - Markeringsfarve1 7 2 3" xfId="8621"/>
    <cellStyle name="20 % - Markeringsfarve1 7 2 3 2" xfId="16535"/>
    <cellStyle name="20 % - Markeringsfarve1 7 2 3 2 2" xfId="34695"/>
    <cellStyle name="20 % - Markeringsfarve1 7 2 3 3" xfId="27694"/>
    <cellStyle name="20 % - Markeringsfarve1 7 2 4" xfId="12645"/>
    <cellStyle name="20 % - Markeringsfarve1 7 2 4 2" xfId="30812"/>
    <cellStyle name="20 % - Markeringsfarve1 7 2 5" xfId="23810"/>
    <cellStyle name="20 % - Markeringsfarve1 7 3" xfId="4093"/>
    <cellStyle name="20 % - Markeringsfarve1 7 3 2" xfId="9350"/>
    <cellStyle name="20 % - Markeringsfarve1 7 3 2 2" xfId="17260"/>
    <cellStyle name="20 % - Markeringsfarve1 7 3 2 2 2" xfId="35420"/>
    <cellStyle name="20 % - Markeringsfarve1 7 3 2 3" xfId="28419"/>
    <cellStyle name="20 % - Markeringsfarve1 7 3 3" xfId="12647"/>
    <cellStyle name="20 % - Markeringsfarve1 7 3 3 2" xfId="30814"/>
    <cellStyle name="20 % - Markeringsfarve1 7 3 4" xfId="23812"/>
    <cellStyle name="20 % - Markeringsfarve1 7 4" xfId="4094"/>
    <cellStyle name="20 % - Markeringsfarve1 7 4 2" xfId="10752"/>
    <cellStyle name="20 % - Markeringsfarve1 7 4 2 2" xfId="18641"/>
    <cellStyle name="20 % - Markeringsfarve1 7 4 2 2 2" xfId="36801"/>
    <cellStyle name="20 % - Markeringsfarve1 7 4 2 3" xfId="29800"/>
    <cellStyle name="20 % - Markeringsfarve1 7 4 3" xfId="12648"/>
    <cellStyle name="20 % - Markeringsfarve1 7 4 3 2" xfId="30815"/>
    <cellStyle name="20 % - Markeringsfarve1 7 4 4" xfId="23813"/>
    <cellStyle name="20 % - Markeringsfarve1 7 5" xfId="7688"/>
    <cellStyle name="20 % - Markeringsfarve1 7 5 2" xfId="15606"/>
    <cellStyle name="20 % - Markeringsfarve1 7 5 2 2" xfId="33766"/>
    <cellStyle name="20 % - Markeringsfarve1 7 5 3" xfId="26765"/>
    <cellStyle name="20 % - Markeringsfarve1 7 6" xfId="12644"/>
    <cellStyle name="20 % - Markeringsfarve1 7 6 2" xfId="30811"/>
    <cellStyle name="20 % - Markeringsfarve1 7 7" xfId="4090"/>
    <cellStyle name="20 % - Markeringsfarve1 7 7 2" xfId="23809"/>
    <cellStyle name="20 % - Markeringsfarve1 7 8" xfId="21907"/>
    <cellStyle name="20 % - Markeringsfarve1 8" xfId="4095"/>
    <cellStyle name="20 % - Markeringsfarve1 8 2" xfId="4096"/>
    <cellStyle name="20 % - Markeringsfarve1 8 2 2" xfId="4097"/>
    <cellStyle name="20 % - Markeringsfarve1 8 2 2 2" xfId="10191"/>
    <cellStyle name="20 % - Markeringsfarve1 8 2 2 2 2" xfId="18092"/>
    <cellStyle name="20 % - Markeringsfarve1 8 2 2 2 2 2" xfId="36252"/>
    <cellStyle name="20 % - Markeringsfarve1 8 2 2 2 3" xfId="29251"/>
    <cellStyle name="20 % - Markeringsfarve1 8 2 2 3" xfId="12651"/>
    <cellStyle name="20 % - Markeringsfarve1 8 2 2 3 2" xfId="30818"/>
    <cellStyle name="20 % - Markeringsfarve1 8 2 2 4" xfId="23816"/>
    <cellStyle name="20 % - Markeringsfarve1 8 2 3" xfId="8720"/>
    <cellStyle name="20 % - Markeringsfarve1 8 2 3 2" xfId="16634"/>
    <cellStyle name="20 % - Markeringsfarve1 8 2 3 2 2" xfId="34794"/>
    <cellStyle name="20 % - Markeringsfarve1 8 2 3 3" xfId="27793"/>
    <cellStyle name="20 % - Markeringsfarve1 8 2 4" xfId="12650"/>
    <cellStyle name="20 % - Markeringsfarve1 8 2 4 2" xfId="30817"/>
    <cellStyle name="20 % - Markeringsfarve1 8 2 5" xfId="23815"/>
    <cellStyle name="20 % - Markeringsfarve1 8 3" xfId="4098"/>
    <cellStyle name="20 % - Markeringsfarve1 8 3 2" xfId="9467"/>
    <cellStyle name="20 % - Markeringsfarve1 8 3 2 2" xfId="17377"/>
    <cellStyle name="20 % - Markeringsfarve1 8 3 2 2 2" xfId="35537"/>
    <cellStyle name="20 % - Markeringsfarve1 8 3 2 3" xfId="28536"/>
    <cellStyle name="20 % - Markeringsfarve1 8 3 3" xfId="12652"/>
    <cellStyle name="20 % - Markeringsfarve1 8 3 3 2" xfId="30819"/>
    <cellStyle name="20 % - Markeringsfarve1 8 3 4" xfId="23817"/>
    <cellStyle name="20 % - Markeringsfarve1 8 4" xfId="4099"/>
    <cellStyle name="20 % - Markeringsfarve1 8 4 2" xfId="10889"/>
    <cellStyle name="20 % - Markeringsfarve1 8 4 2 2" xfId="18772"/>
    <cellStyle name="20 % - Markeringsfarve1 8 4 2 2 2" xfId="36932"/>
    <cellStyle name="20 % - Markeringsfarve1 8 4 2 3" xfId="29931"/>
    <cellStyle name="20 % - Markeringsfarve1 8 4 3" xfId="12653"/>
    <cellStyle name="20 % - Markeringsfarve1 8 4 3 2" xfId="30820"/>
    <cellStyle name="20 % - Markeringsfarve1 8 4 4" xfId="23818"/>
    <cellStyle name="20 % - Markeringsfarve1 8 5" xfId="7689"/>
    <cellStyle name="20 % - Markeringsfarve1 8 5 2" xfId="15607"/>
    <cellStyle name="20 % - Markeringsfarve1 8 5 2 2" xfId="33767"/>
    <cellStyle name="20 % - Markeringsfarve1 8 5 3" xfId="26766"/>
    <cellStyle name="20 % - Markeringsfarve1 8 6" xfId="12649"/>
    <cellStyle name="20 % - Markeringsfarve1 8 6 2" xfId="30816"/>
    <cellStyle name="20 % - Markeringsfarve1 8 7" xfId="23814"/>
    <cellStyle name="20 % - Markeringsfarve1 9" xfId="4100"/>
    <cellStyle name="20 % - Markeringsfarve1 9 2" xfId="4101"/>
    <cellStyle name="20 % - Markeringsfarve1 9 2 2" xfId="4102"/>
    <cellStyle name="20 % - Markeringsfarve1 9 2 2 2" xfId="10308"/>
    <cellStyle name="20 % - Markeringsfarve1 9 2 2 2 2" xfId="18209"/>
    <cellStyle name="20 % - Markeringsfarve1 9 2 2 2 2 2" xfId="36369"/>
    <cellStyle name="20 % - Markeringsfarve1 9 2 2 2 3" xfId="29368"/>
    <cellStyle name="20 % - Markeringsfarve1 9 2 2 3" xfId="12656"/>
    <cellStyle name="20 % - Markeringsfarve1 9 2 2 3 2" xfId="30823"/>
    <cellStyle name="20 % - Markeringsfarve1 9 2 2 4" xfId="23821"/>
    <cellStyle name="20 % - Markeringsfarve1 9 2 3" xfId="8819"/>
    <cellStyle name="20 % - Markeringsfarve1 9 2 3 2" xfId="16733"/>
    <cellStyle name="20 % - Markeringsfarve1 9 2 3 2 2" xfId="34893"/>
    <cellStyle name="20 % - Markeringsfarve1 9 2 3 3" xfId="27892"/>
    <cellStyle name="20 % - Markeringsfarve1 9 2 4" xfId="12655"/>
    <cellStyle name="20 % - Markeringsfarve1 9 2 4 2" xfId="30822"/>
    <cellStyle name="20 % - Markeringsfarve1 9 2 5" xfId="23820"/>
    <cellStyle name="20 % - Markeringsfarve1 9 3" xfId="4103"/>
    <cellStyle name="20 % - Markeringsfarve1 9 3 2" xfId="9585"/>
    <cellStyle name="20 % - Markeringsfarve1 9 3 2 2" xfId="17495"/>
    <cellStyle name="20 % - Markeringsfarve1 9 3 2 2 2" xfId="35655"/>
    <cellStyle name="20 % - Markeringsfarve1 9 3 2 3" xfId="28654"/>
    <cellStyle name="20 % - Markeringsfarve1 9 3 3" xfId="12657"/>
    <cellStyle name="20 % - Markeringsfarve1 9 3 3 2" xfId="30824"/>
    <cellStyle name="20 % - Markeringsfarve1 9 3 4" xfId="23822"/>
    <cellStyle name="20 % - Markeringsfarve1 9 4" xfId="4104"/>
    <cellStyle name="20 % - Markeringsfarve1 9 4 2" xfId="10611"/>
    <cellStyle name="20 % - Markeringsfarve1 9 4 2 2" xfId="18505"/>
    <cellStyle name="20 % - Markeringsfarve1 9 4 2 2 2" xfId="36665"/>
    <cellStyle name="20 % - Markeringsfarve1 9 4 2 3" xfId="29664"/>
    <cellStyle name="20 % - Markeringsfarve1 9 4 3" xfId="12658"/>
    <cellStyle name="20 % - Markeringsfarve1 9 4 3 2" xfId="30825"/>
    <cellStyle name="20 % - Markeringsfarve1 9 4 4" xfId="23823"/>
    <cellStyle name="20 % - Markeringsfarve1 9 5" xfId="7690"/>
    <cellStyle name="20 % - Markeringsfarve1 9 5 2" xfId="15608"/>
    <cellStyle name="20 % - Markeringsfarve1 9 5 2 2" xfId="33768"/>
    <cellStyle name="20 % - Markeringsfarve1 9 5 3" xfId="26767"/>
    <cellStyle name="20 % - Markeringsfarve1 9 6" xfId="12654"/>
    <cellStyle name="20 % - Markeringsfarve1 9 6 2" xfId="30821"/>
    <cellStyle name="20 % - Markeringsfarve1 9 7" xfId="23819"/>
    <cellStyle name="20 % - Markeringsfarve2 10" xfId="4106"/>
    <cellStyle name="20 % - Markeringsfarve2 10 2" xfId="4107"/>
    <cellStyle name="20 % - Markeringsfarve2 10 2 2" xfId="9718"/>
    <cellStyle name="20 % - Markeringsfarve2 10 2 2 2" xfId="17619"/>
    <cellStyle name="20 % - Markeringsfarve2 10 2 2 2 2" xfId="35779"/>
    <cellStyle name="20 % - Markeringsfarve2 10 2 2 3" xfId="28778"/>
    <cellStyle name="20 % - Markeringsfarve2 10 2 3" xfId="12661"/>
    <cellStyle name="20 % - Markeringsfarve2 10 2 3 2" xfId="30828"/>
    <cellStyle name="20 % - Markeringsfarve2 10 2 4" xfId="23826"/>
    <cellStyle name="20 % - Markeringsfarve2 10 3" xfId="4108"/>
    <cellStyle name="20 % - Markeringsfarve2 10 3 2" xfId="10563"/>
    <cellStyle name="20 % - Markeringsfarve2 10 3 2 2" xfId="18457"/>
    <cellStyle name="20 % - Markeringsfarve2 10 3 2 2 2" xfId="36617"/>
    <cellStyle name="20 % - Markeringsfarve2 10 3 2 3" xfId="29616"/>
    <cellStyle name="20 % - Markeringsfarve2 10 3 3" xfId="12662"/>
    <cellStyle name="20 % - Markeringsfarve2 10 3 3 2" xfId="30829"/>
    <cellStyle name="20 % - Markeringsfarve2 10 3 4" xfId="23827"/>
    <cellStyle name="20 % - Markeringsfarve2 10 4" xfId="7692"/>
    <cellStyle name="20 % - Markeringsfarve2 10 4 2" xfId="15610"/>
    <cellStyle name="20 % - Markeringsfarve2 10 4 2 2" xfId="33770"/>
    <cellStyle name="20 % - Markeringsfarve2 10 4 3" xfId="26769"/>
    <cellStyle name="20 % - Markeringsfarve2 10 5" xfId="12660"/>
    <cellStyle name="20 % - Markeringsfarve2 10 5 2" xfId="30827"/>
    <cellStyle name="20 % - Markeringsfarve2 10 6" xfId="23825"/>
    <cellStyle name="20 % - Markeringsfarve2 11" xfId="4109"/>
    <cellStyle name="20 % - Markeringsfarve2 11 2" xfId="4110"/>
    <cellStyle name="20 % - Markeringsfarve2 11 2 2" xfId="10888"/>
    <cellStyle name="20 % - Markeringsfarve2 11 2 2 2" xfId="18771"/>
    <cellStyle name="20 % - Markeringsfarve2 11 2 2 2 2" xfId="36931"/>
    <cellStyle name="20 % - Markeringsfarve2 11 2 2 3" xfId="29930"/>
    <cellStyle name="20 % - Markeringsfarve2 11 2 3" xfId="12664"/>
    <cellStyle name="20 % - Markeringsfarve2 11 2 3 2" xfId="30831"/>
    <cellStyle name="20 % - Markeringsfarve2 11 2 4" xfId="23829"/>
    <cellStyle name="20 % - Markeringsfarve2 11 3" xfId="7693"/>
    <cellStyle name="20 % - Markeringsfarve2 11 3 2" xfId="15611"/>
    <cellStyle name="20 % - Markeringsfarve2 11 3 2 2" xfId="33771"/>
    <cellStyle name="20 % - Markeringsfarve2 11 3 3" xfId="26770"/>
    <cellStyle name="20 % - Markeringsfarve2 11 4" xfId="12663"/>
    <cellStyle name="20 % - Markeringsfarve2 11 4 2" xfId="30830"/>
    <cellStyle name="20 % - Markeringsfarve2 11 5" xfId="23828"/>
    <cellStyle name="20 % - Markeringsfarve2 12" xfId="4111"/>
    <cellStyle name="20 % - Markeringsfarve2 12 2" xfId="4112"/>
    <cellStyle name="20 % - Markeringsfarve2 12 2 2" xfId="10562"/>
    <cellStyle name="20 % - Markeringsfarve2 12 2 2 2" xfId="18456"/>
    <cellStyle name="20 % - Markeringsfarve2 12 2 2 2 2" xfId="36616"/>
    <cellStyle name="20 % - Markeringsfarve2 12 2 2 3" xfId="29615"/>
    <cellStyle name="20 % - Markeringsfarve2 12 2 3" xfId="12666"/>
    <cellStyle name="20 % - Markeringsfarve2 12 2 3 2" xfId="30833"/>
    <cellStyle name="20 % - Markeringsfarve2 12 2 4" xfId="23831"/>
    <cellStyle name="20 % - Markeringsfarve2 12 3" xfId="7694"/>
    <cellStyle name="20 % - Markeringsfarve2 12 3 2" xfId="15612"/>
    <cellStyle name="20 % - Markeringsfarve2 12 3 2 2" xfId="33772"/>
    <cellStyle name="20 % - Markeringsfarve2 12 3 3" xfId="26771"/>
    <cellStyle name="20 % - Markeringsfarve2 12 4" xfId="12665"/>
    <cellStyle name="20 % - Markeringsfarve2 12 4 2" xfId="30832"/>
    <cellStyle name="20 % - Markeringsfarve2 12 5" xfId="23830"/>
    <cellStyle name="20 % - Markeringsfarve2 13" xfId="4113"/>
    <cellStyle name="20 % - Markeringsfarve2 13 2" xfId="4114"/>
    <cellStyle name="20 % - Markeringsfarve2 13 2 2" xfId="10845"/>
    <cellStyle name="20 % - Markeringsfarve2 13 2 2 2" xfId="18730"/>
    <cellStyle name="20 % - Markeringsfarve2 13 2 2 2 2" xfId="36890"/>
    <cellStyle name="20 % - Markeringsfarve2 13 2 2 3" xfId="29889"/>
    <cellStyle name="20 % - Markeringsfarve2 13 2 3" xfId="12668"/>
    <cellStyle name="20 % - Markeringsfarve2 13 2 3 2" xfId="30835"/>
    <cellStyle name="20 % - Markeringsfarve2 13 2 4" xfId="23833"/>
    <cellStyle name="20 % - Markeringsfarve2 13 3" xfId="7691"/>
    <cellStyle name="20 % - Markeringsfarve2 13 3 2" xfId="15609"/>
    <cellStyle name="20 % - Markeringsfarve2 13 3 2 2" xfId="33769"/>
    <cellStyle name="20 % - Markeringsfarve2 13 3 3" xfId="26768"/>
    <cellStyle name="20 % - Markeringsfarve2 13 4" xfId="12667"/>
    <cellStyle name="20 % - Markeringsfarve2 13 4 2" xfId="30834"/>
    <cellStyle name="20 % - Markeringsfarve2 13 5" xfId="23832"/>
    <cellStyle name="20 % - Markeringsfarve2 14" xfId="4115"/>
    <cellStyle name="20 % - Markeringsfarve2 14 2" xfId="8940"/>
    <cellStyle name="20 % - Markeringsfarve2 14 2 2" xfId="16853"/>
    <cellStyle name="20 % - Markeringsfarve2 14 2 2 2" xfId="35013"/>
    <cellStyle name="20 % - Markeringsfarve2 14 2 3" xfId="28012"/>
    <cellStyle name="20 % - Markeringsfarve2 14 3" xfId="12669"/>
    <cellStyle name="20 % - Markeringsfarve2 14 3 2" xfId="30836"/>
    <cellStyle name="20 % - Markeringsfarve2 14 4" xfId="23834"/>
    <cellStyle name="20 % - Markeringsfarve2 15" xfId="4116"/>
    <cellStyle name="20 % - Markeringsfarve2 15 2" xfId="10702"/>
    <cellStyle name="20 % - Markeringsfarve2 15 2 2" xfId="18592"/>
    <cellStyle name="20 % - Markeringsfarve2 15 2 2 2" xfId="36752"/>
    <cellStyle name="20 % - Markeringsfarve2 15 2 3" xfId="29751"/>
    <cellStyle name="20 % - Markeringsfarve2 15 3" xfId="12670"/>
    <cellStyle name="20 % - Markeringsfarve2 15 3 2" xfId="30837"/>
    <cellStyle name="20 % - Markeringsfarve2 15 4" xfId="23835"/>
    <cellStyle name="20 % - Markeringsfarve2 16" xfId="4117"/>
    <cellStyle name="20 % - Markeringsfarve2 16 2" xfId="10558"/>
    <cellStyle name="20 % - Markeringsfarve2 16 2 2" xfId="18452"/>
    <cellStyle name="20 % - Markeringsfarve2 16 2 2 2" xfId="36612"/>
    <cellStyle name="20 % - Markeringsfarve2 16 2 3" xfId="29611"/>
    <cellStyle name="20 % - Markeringsfarve2 16 3" xfId="12671"/>
    <cellStyle name="20 % - Markeringsfarve2 16 3 2" xfId="30838"/>
    <cellStyle name="20 % - Markeringsfarve2 16 4" xfId="23836"/>
    <cellStyle name="20 % - Markeringsfarve2 17" xfId="7616"/>
    <cellStyle name="20 % - Markeringsfarve2 17 2" xfId="15542"/>
    <cellStyle name="20 % - Markeringsfarve2 17 2 2" xfId="33702"/>
    <cellStyle name="20 % - Markeringsfarve2 17 3" xfId="26701"/>
    <cellStyle name="20 % - Markeringsfarve2 18" xfId="4105"/>
    <cellStyle name="20 % - Markeringsfarve2 18 2" xfId="12659"/>
    <cellStyle name="20 % - Markeringsfarve2 18 2 2" xfId="30826"/>
    <cellStyle name="20 % - Markeringsfarve2 18 3" xfId="23824"/>
    <cellStyle name="20 % - Markeringsfarve2 2" xfId="1784"/>
    <cellStyle name="20 % - Markeringsfarve2 2 10" xfId="4119"/>
    <cellStyle name="20 % - Markeringsfarve2 2 10 2" xfId="8972"/>
    <cellStyle name="20 % - Markeringsfarve2 2 10 2 2" xfId="16883"/>
    <cellStyle name="20 % - Markeringsfarve2 2 10 2 2 2" xfId="35043"/>
    <cellStyle name="20 % - Markeringsfarve2 2 10 2 3" xfId="28042"/>
    <cellStyle name="20 % - Markeringsfarve2 2 10 3" xfId="12673"/>
    <cellStyle name="20 % - Markeringsfarve2 2 10 3 2" xfId="30840"/>
    <cellStyle name="20 % - Markeringsfarve2 2 10 4" xfId="23838"/>
    <cellStyle name="20 % - Markeringsfarve2 2 11" xfId="4120"/>
    <cellStyle name="20 % - Markeringsfarve2 2 11 2" xfId="10561"/>
    <cellStyle name="20 % - Markeringsfarve2 2 11 2 2" xfId="18455"/>
    <cellStyle name="20 % - Markeringsfarve2 2 11 2 2 2" xfId="36615"/>
    <cellStyle name="20 % - Markeringsfarve2 2 11 2 3" xfId="29614"/>
    <cellStyle name="20 % - Markeringsfarve2 2 11 3" xfId="12674"/>
    <cellStyle name="20 % - Markeringsfarve2 2 11 3 2" xfId="30841"/>
    <cellStyle name="20 % - Markeringsfarve2 2 11 4" xfId="23839"/>
    <cellStyle name="20 % - Markeringsfarve2 2 12" xfId="7695"/>
    <cellStyle name="20 % - Markeringsfarve2 2 12 2" xfId="15613"/>
    <cellStyle name="20 % - Markeringsfarve2 2 12 2 2" xfId="33773"/>
    <cellStyle name="20 % - Markeringsfarve2 2 12 3" xfId="26772"/>
    <cellStyle name="20 % - Markeringsfarve2 2 13" xfId="12672"/>
    <cellStyle name="20 % - Markeringsfarve2 2 13 2" xfId="30839"/>
    <cellStyle name="20 % - Markeringsfarve2 2 14" xfId="4118"/>
    <cellStyle name="20 % - Markeringsfarve2 2 14 2" xfId="23837"/>
    <cellStyle name="20 % - Markeringsfarve2 2 15" xfId="21908"/>
    <cellStyle name="20 % - Markeringsfarve2 2 2" xfId="1785"/>
    <cellStyle name="20 % - Markeringsfarve2 2 2 10" xfId="7696"/>
    <cellStyle name="20 % - Markeringsfarve2 2 2 10 2" xfId="15614"/>
    <cellStyle name="20 % - Markeringsfarve2 2 2 10 2 2" xfId="33774"/>
    <cellStyle name="20 % - Markeringsfarve2 2 2 10 3" xfId="26773"/>
    <cellStyle name="20 % - Markeringsfarve2 2 2 11" xfId="12675"/>
    <cellStyle name="20 % - Markeringsfarve2 2 2 11 2" xfId="30842"/>
    <cellStyle name="20 % - Markeringsfarve2 2 2 12" xfId="4121"/>
    <cellStyle name="20 % - Markeringsfarve2 2 2 12 2" xfId="23840"/>
    <cellStyle name="20 % - Markeringsfarve2 2 2 13" xfId="21909"/>
    <cellStyle name="20 % - Markeringsfarve2 2 2 2" xfId="1786"/>
    <cellStyle name="20 % - Markeringsfarve2 2 2 2 2" xfId="4123"/>
    <cellStyle name="20 % - Markeringsfarve2 2 2 2 2 2" xfId="4124"/>
    <cellStyle name="20 % - Markeringsfarve2 2 2 2 2 2 2" xfId="9903"/>
    <cellStyle name="20 % - Markeringsfarve2 2 2 2 2 2 2 2" xfId="17804"/>
    <cellStyle name="20 % - Markeringsfarve2 2 2 2 2 2 2 2 2" xfId="35964"/>
    <cellStyle name="20 % - Markeringsfarve2 2 2 2 2 2 2 3" xfId="28963"/>
    <cellStyle name="20 % - Markeringsfarve2 2 2 2 2 2 3" xfId="12678"/>
    <cellStyle name="20 % - Markeringsfarve2 2 2 2 2 2 3 2" xfId="30845"/>
    <cellStyle name="20 % - Markeringsfarve2 2 2 2 2 2 4" xfId="23843"/>
    <cellStyle name="20 % - Markeringsfarve2 2 2 2 2 3" xfId="8476"/>
    <cellStyle name="20 % - Markeringsfarve2 2 2 2 2 3 2" xfId="16393"/>
    <cellStyle name="20 % - Markeringsfarve2 2 2 2 2 3 2 2" xfId="34553"/>
    <cellStyle name="20 % - Markeringsfarve2 2 2 2 2 3 3" xfId="27552"/>
    <cellStyle name="20 % - Markeringsfarve2 2 2 2 2 4" xfId="12677"/>
    <cellStyle name="20 % - Markeringsfarve2 2 2 2 2 4 2" xfId="30844"/>
    <cellStyle name="20 % - Markeringsfarve2 2 2 2 2 5" xfId="23842"/>
    <cellStyle name="20 % - Markeringsfarve2 2 2 2 3" xfId="4125"/>
    <cellStyle name="20 % - Markeringsfarve2 2 2 2 3 2" xfId="9133"/>
    <cellStyle name="20 % - Markeringsfarve2 2 2 2 3 2 2" xfId="17044"/>
    <cellStyle name="20 % - Markeringsfarve2 2 2 2 3 2 2 2" xfId="35204"/>
    <cellStyle name="20 % - Markeringsfarve2 2 2 2 3 2 3" xfId="28203"/>
    <cellStyle name="20 % - Markeringsfarve2 2 2 2 3 3" xfId="12679"/>
    <cellStyle name="20 % - Markeringsfarve2 2 2 2 3 3 2" xfId="30846"/>
    <cellStyle name="20 % - Markeringsfarve2 2 2 2 3 4" xfId="23844"/>
    <cellStyle name="20 % - Markeringsfarve2 2 2 2 4" xfId="4126"/>
    <cellStyle name="20 % - Markeringsfarve2 2 2 2 4 2" xfId="10559"/>
    <cellStyle name="20 % - Markeringsfarve2 2 2 2 4 2 2" xfId="18453"/>
    <cellStyle name="20 % - Markeringsfarve2 2 2 2 4 2 2 2" xfId="36613"/>
    <cellStyle name="20 % - Markeringsfarve2 2 2 2 4 2 3" xfId="29612"/>
    <cellStyle name="20 % - Markeringsfarve2 2 2 2 4 3" xfId="12680"/>
    <cellStyle name="20 % - Markeringsfarve2 2 2 2 4 3 2" xfId="30847"/>
    <cellStyle name="20 % - Markeringsfarve2 2 2 2 4 4" xfId="23845"/>
    <cellStyle name="20 % - Markeringsfarve2 2 2 2 5" xfId="7697"/>
    <cellStyle name="20 % - Markeringsfarve2 2 2 2 5 2" xfId="15615"/>
    <cellStyle name="20 % - Markeringsfarve2 2 2 2 5 2 2" xfId="33775"/>
    <cellStyle name="20 % - Markeringsfarve2 2 2 2 5 3" xfId="26774"/>
    <cellStyle name="20 % - Markeringsfarve2 2 2 2 6" xfId="12676"/>
    <cellStyle name="20 % - Markeringsfarve2 2 2 2 6 2" xfId="30843"/>
    <cellStyle name="20 % - Markeringsfarve2 2 2 2 7" xfId="4122"/>
    <cellStyle name="20 % - Markeringsfarve2 2 2 2 7 2" xfId="23841"/>
    <cellStyle name="20 % - Markeringsfarve2 2 2 2 8" xfId="21910"/>
    <cellStyle name="20 % - Markeringsfarve2 2 2 3" xfId="4127"/>
    <cellStyle name="20 % - Markeringsfarve2 2 2 3 2" xfId="4128"/>
    <cellStyle name="20 % - Markeringsfarve2 2 2 3 2 2" xfId="4129"/>
    <cellStyle name="20 % - Markeringsfarve2 2 2 3 2 2 2" xfId="9964"/>
    <cellStyle name="20 % - Markeringsfarve2 2 2 3 2 2 2 2" xfId="17865"/>
    <cellStyle name="20 % - Markeringsfarve2 2 2 3 2 2 2 2 2" xfId="36025"/>
    <cellStyle name="20 % - Markeringsfarve2 2 2 3 2 2 2 3" xfId="29024"/>
    <cellStyle name="20 % - Markeringsfarve2 2 2 3 2 2 3" xfId="12683"/>
    <cellStyle name="20 % - Markeringsfarve2 2 2 3 2 2 3 2" xfId="30850"/>
    <cellStyle name="20 % - Markeringsfarve2 2 2 3 2 2 4" xfId="23848"/>
    <cellStyle name="20 % - Markeringsfarve2 2 2 3 2 3" xfId="8528"/>
    <cellStyle name="20 % - Markeringsfarve2 2 2 3 2 3 2" xfId="16445"/>
    <cellStyle name="20 % - Markeringsfarve2 2 2 3 2 3 2 2" xfId="34605"/>
    <cellStyle name="20 % - Markeringsfarve2 2 2 3 2 3 3" xfId="27604"/>
    <cellStyle name="20 % - Markeringsfarve2 2 2 3 2 4" xfId="12682"/>
    <cellStyle name="20 % - Markeringsfarve2 2 2 3 2 4 2" xfId="30849"/>
    <cellStyle name="20 % - Markeringsfarve2 2 2 3 2 5" xfId="23847"/>
    <cellStyle name="20 % - Markeringsfarve2 2 2 3 3" xfId="4130"/>
    <cellStyle name="20 % - Markeringsfarve2 2 2 3 3 2" xfId="9194"/>
    <cellStyle name="20 % - Markeringsfarve2 2 2 3 3 2 2" xfId="17105"/>
    <cellStyle name="20 % - Markeringsfarve2 2 2 3 3 2 2 2" xfId="35265"/>
    <cellStyle name="20 % - Markeringsfarve2 2 2 3 3 2 3" xfId="28264"/>
    <cellStyle name="20 % - Markeringsfarve2 2 2 3 3 3" xfId="12684"/>
    <cellStyle name="20 % - Markeringsfarve2 2 2 3 3 3 2" xfId="30851"/>
    <cellStyle name="20 % - Markeringsfarve2 2 2 3 3 4" xfId="23849"/>
    <cellStyle name="20 % - Markeringsfarve2 2 2 3 4" xfId="4131"/>
    <cellStyle name="20 % - Markeringsfarve2 2 2 3 4 2" xfId="9310"/>
    <cellStyle name="20 % - Markeringsfarve2 2 2 3 4 2 2" xfId="17221"/>
    <cellStyle name="20 % - Markeringsfarve2 2 2 3 4 2 2 2" xfId="35381"/>
    <cellStyle name="20 % - Markeringsfarve2 2 2 3 4 2 3" xfId="28380"/>
    <cellStyle name="20 % - Markeringsfarve2 2 2 3 4 3" xfId="12685"/>
    <cellStyle name="20 % - Markeringsfarve2 2 2 3 4 3 2" xfId="30852"/>
    <cellStyle name="20 % - Markeringsfarve2 2 2 3 4 4" xfId="23850"/>
    <cellStyle name="20 % - Markeringsfarve2 2 2 3 5" xfId="7698"/>
    <cellStyle name="20 % - Markeringsfarve2 2 2 3 5 2" xfId="15616"/>
    <cellStyle name="20 % - Markeringsfarve2 2 2 3 5 2 2" xfId="33776"/>
    <cellStyle name="20 % - Markeringsfarve2 2 2 3 5 3" xfId="26775"/>
    <cellStyle name="20 % - Markeringsfarve2 2 2 3 6" xfId="12681"/>
    <cellStyle name="20 % - Markeringsfarve2 2 2 3 6 2" xfId="30848"/>
    <cellStyle name="20 % - Markeringsfarve2 2 2 3 7" xfId="23846"/>
    <cellStyle name="20 % - Markeringsfarve2 2 2 4" xfId="4132"/>
    <cellStyle name="20 % - Markeringsfarve2 2 2 4 2" xfId="4133"/>
    <cellStyle name="20 % - Markeringsfarve2 2 2 4 2 2" xfId="4134"/>
    <cellStyle name="20 % - Markeringsfarve2 2 2 4 2 2 2" xfId="10141"/>
    <cellStyle name="20 % - Markeringsfarve2 2 2 4 2 2 2 2" xfId="18042"/>
    <cellStyle name="20 % - Markeringsfarve2 2 2 4 2 2 2 2 2" xfId="36202"/>
    <cellStyle name="20 % - Markeringsfarve2 2 2 4 2 2 2 3" xfId="29201"/>
    <cellStyle name="20 % - Markeringsfarve2 2 2 4 2 2 3" xfId="12688"/>
    <cellStyle name="20 % - Markeringsfarve2 2 2 4 2 2 3 2" xfId="30855"/>
    <cellStyle name="20 % - Markeringsfarve2 2 2 4 2 2 4" xfId="23853"/>
    <cellStyle name="20 % - Markeringsfarve2 2 2 4 2 3" xfId="8678"/>
    <cellStyle name="20 % - Markeringsfarve2 2 2 4 2 3 2" xfId="16592"/>
    <cellStyle name="20 % - Markeringsfarve2 2 2 4 2 3 2 2" xfId="34752"/>
    <cellStyle name="20 % - Markeringsfarve2 2 2 4 2 3 3" xfId="27751"/>
    <cellStyle name="20 % - Markeringsfarve2 2 2 4 2 4" xfId="12687"/>
    <cellStyle name="20 % - Markeringsfarve2 2 2 4 2 4 2" xfId="30854"/>
    <cellStyle name="20 % - Markeringsfarve2 2 2 4 2 5" xfId="23852"/>
    <cellStyle name="20 % - Markeringsfarve2 2 2 4 3" xfId="4135"/>
    <cellStyle name="20 % - Markeringsfarve2 2 2 4 3 2" xfId="9417"/>
    <cellStyle name="20 % - Markeringsfarve2 2 2 4 3 2 2" xfId="17327"/>
    <cellStyle name="20 % - Markeringsfarve2 2 2 4 3 2 2 2" xfId="35487"/>
    <cellStyle name="20 % - Markeringsfarve2 2 2 4 3 2 3" xfId="28486"/>
    <cellStyle name="20 % - Markeringsfarve2 2 2 4 3 3" xfId="12689"/>
    <cellStyle name="20 % - Markeringsfarve2 2 2 4 3 3 2" xfId="30856"/>
    <cellStyle name="20 % - Markeringsfarve2 2 2 4 3 4" xfId="23854"/>
    <cellStyle name="20 % - Markeringsfarve2 2 2 4 4" xfId="4136"/>
    <cellStyle name="20 % - Markeringsfarve2 2 2 4 4 2" xfId="9344"/>
    <cellStyle name="20 % - Markeringsfarve2 2 2 4 4 2 2" xfId="17254"/>
    <cellStyle name="20 % - Markeringsfarve2 2 2 4 4 2 2 2" xfId="35414"/>
    <cellStyle name="20 % - Markeringsfarve2 2 2 4 4 2 3" xfId="28413"/>
    <cellStyle name="20 % - Markeringsfarve2 2 2 4 4 3" xfId="12690"/>
    <cellStyle name="20 % - Markeringsfarve2 2 2 4 4 3 2" xfId="30857"/>
    <cellStyle name="20 % - Markeringsfarve2 2 2 4 4 4" xfId="23855"/>
    <cellStyle name="20 % - Markeringsfarve2 2 2 4 5" xfId="7699"/>
    <cellStyle name="20 % - Markeringsfarve2 2 2 4 5 2" xfId="15617"/>
    <cellStyle name="20 % - Markeringsfarve2 2 2 4 5 2 2" xfId="33777"/>
    <cellStyle name="20 % - Markeringsfarve2 2 2 4 5 3" xfId="26776"/>
    <cellStyle name="20 % - Markeringsfarve2 2 2 4 6" xfId="12686"/>
    <cellStyle name="20 % - Markeringsfarve2 2 2 4 6 2" xfId="30853"/>
    <cellStyle name="20 % - Markeringsfarve2 2 2 4 7" xfId="23851"/>
    <cellStyle name="20 % - Markeringsfarve2 2 2 5" xfId="4137"/>
    <cellStyle name="20 % - Markeringsfarve2 2 2 5 2" xfId="4138"/>
    <cellStyle name="20 % - Markeringsfarve2 2 2 5 2 2" xfId="4139"/>
    <cellStyle name="20 % - Markeringsfarve2 2 2 5 2 2 2" xfId="10258"/>
    <cellStyle name="20 % - Markeringsfarve2 2 2 5 2 2 2 2" xfId="18159"/>
    <cellStyle name="20 % - Markeringsfarve2 2 2 5 2 2 2 2 2" xfId="36319"/>
    <cellStyle name="20 % - Markeringsfarve2 2 2 5 2 2 2 3" xfId="29318"/>
    <cellStyle name="20 % - Markeringsfarve2 2 2 5 2 2 3" xfId="12693"/>
    <cellStyle name="20 % - Markeringsfarve2 2 2 5 2 2 3 2" xfId="30860"/>
    <cellStyle name="20 % - Markeringsfarve2 2 2 5 2 2 4" xfId="23858"/>
    <cellStyle name="20 % - Markeringsfarve2 2 2 5 2 3" xfId="8777"/>
    <cellStyle name="20 % - Markeringsfarve2 2 2 5 2 3 2" xfId="16691"/>
    <cellStyle name="20 % - Markeringsfarve2 2 2 5 2 3 2 2" xfId="34851"/>
    <cellStyle name="20 % - Markeringsfarve2 2 2 5 2 3 3" xfId="27850"/>
    <cellStyle name="20 % - Markeringsfarve2 2 2 5 2 4" xfId="12692"/>
    <cellStyle name="20 % - Markeringsfarve2 2 2 5 2 4 2" xfId="30859"/>
    <cellStyle name="20 % - Markeringsfarve2 2 2 5 2 5" xfId="23857"/>
    <cellStyle name="20 % - Markeringsfarve2 2 2 5 3" xfId="4140"/>
    <cellStyle name="20 % - Markeringsfarve2 2 2 5 3 2" xfId="9534"/>
    <cellStyle name="20 % - Markeringsfarve2 2 2 5 3 2 2" xfId="17444"/>
    <cellStyle name="20 % - Markeringsfarve2 2 2 5 3 2 2 2" xfId="35604"/>
    <cellStyle name="20 % - Markeringsfarve2 2 2 5 3 2 3" xfId="28603"/>
    <cellStyle name="20 % - Markeringsfarve2 2 2 5 3 3" xfId="12694"/>
    <cellStyle name="20 % - Markeringsfarve2 2 2 5 3 3 2" xfId="30861"/>
    <cellStyle name="20 % - Markeringsfarve2 2 2 5 3 4" xfId="23859"/>
    <cellStyle name="20 % - Markeringsfarve2 2 2 5 4" xfId="4141"/>
    <cellStyle name="20 % - Markeringsfarve2 2 2 5 4 2" xfId="10557"/>
    <cellStyle name="20 % - Markeringsfarve2 2 2 5 4 2 2" xfId="18451"/>
    <cellStyle name="20 % - Markeringsfarve2 2 2 5 4 2 2 2" xfId="36611"/>
    <cellStyle name="20 % - Markeringsfarve2 2 2 5 4 2 3" xfId="29610"/>
    <cellStyle name="20 % - Markeringsfarve2 2 2 5 4 3" xfId="12695"/>
    <cellStyle name="20 % - Markeringsfarve2 2 2 5 4 3 2" xfId="30862"/>
    <cellStyle name="20 % - Markeringsfarve2 2 2 5 4 4" xfId="23860"/>
    <cellStyle name="20 % - Markeringsfarve2 2 2 5 5" xfId="7700"/>
    <cellStyle name="20 % - Markeringsfarve2 2 2 5 5 2" xfId="15618"/>
    <cellStyle name="20 % - Markeringsfarve2 2 2 5 5 2 2" xfId="33778"/>
    <cellStyle name="20 % - Markeringsfarve2 2 2 5 5 3" xfId="26777"/>
    <cellStyle name="20 % - Markeringsfarve2 2 2 5 6" xfId="12691"/>
    <cellStyle name="20 % - Markeringsfarve2 2 2 5 6 2" xfId="30858"/>
    <cellStyle name="20 % - Markeringsfarve2 2 2 5 7" xfId="23856"/>
    <cellStyle name="20 % - Markeringsfarve2 2 2 6" xfId="4142"/>
    <cellStyle name="20 % - Markeringsfarve2 2 2 6 2" xfId="4143"/>
    <cellStyle name="20 % - Markeringsfarve2 2 2 6 2 2" xfId="4144"/>
    <cellStyle name="20 % - Markeringsfarve2 2 2 6 2 2 2" xfId="10319"/>
    <cellStyle name="20 % - Markeringsfarve2 2 2 6 2 2 2 2" xfId="18220"/>
    <cellStyle name="20 % - Markeringsfarve2 2 2 6 2 2 2 2 2" xfId="36380"/>
    <cellStyle name="20 % - Markeringsfarve2 2 2 6 2 2 2 3" xfId="29379"/>
    <cellStyle name="20 % - Markeringsfarve2 2 2 6 2 2 3" xfId="12698"/>
    <cellStyle name="20 % - Markeringsfarve2 2 2 6 2 2 3 2" xfId="30865"/>
    <cellStyle name="20 % - Markeringsfarve2 2 2 6 2 2 4" xfId="23863"/>
    <cellStyle name="20 % - Markeringsfarve2 2 2 6 2 3" xfId="8830"/>
    <cellStyle name="20 % - Markeringsfarve2 2 2 6 2 3 2" xfId="16744"/>
    <cellStyle name="20 % - Markeringsfarve2 2 2 6 2 3 2 2" xfId="34904"/>
    <cellStyle name="20 % - Markeringsfarve2 2 2 6 2 3 3" xfId="27903"/>
    <cellStyle name="20 % - Markeringsfarve2 2 2 6 2 4" xfId="12697"/>
    <cellStyle name="20 % - Markeringsfarve2 2 2 6 2 4 2" xfId="30864"/>
    <cellStyle name="20 % - Markeringsfarve2 2 2 6 2 5" xfId="23862"/>
    <cellStyle name="20 % - Markeringsfarve2 2 2 6 3" xfId="4145"/>
    <cellStyle name="20 % - Markeringsfarve2 2 2 6 3 2" xfId="9596"/>
    <cellStyle name="20 % - Markeringsfarve2 2 2 6 3 2 2" xfId="17506"/>
    <cellStyle name="20 % - Markeringsfarve2 2 2 6 3 2 2 2" xfId="35666"/>
    <cellStyle name="20 % - Markeringsfarve2 2 2 6 3 2 3" xfId="28665"/>
    <cellStyle name="20 % - Markeringsfarve2 2 2 6 3 3" xfId="12699"/>
    <cellStyle name="20 % - Markeringsfarve2 2 2 6 3 3 2" xfId="30866"/>
    <cellStyle name="20 % - Markeringsfarve2 2 2 6 3 4" xfId="23864"/>
    <cellStyle name="20 % - Markeringsfarve2 2 2 6 4" xfId="4146"/>
    <cellStyle name="20 % - Markeringsfarve2 2 2 6 4 2" xfId="9337"/>
    <cellStyle name="20 % - Markeringsfarve2 2 2 6 4 2 2" xfId="17247"/>
    <cellStyle name="20 % - Markeringsfarve2 2 2 6 4 2 2 2" xfId="35407"/>
    <cellStyle name="20 % - Markeringsfarve2 2 2 6 4 2 3" xfId="28406"/>
    <cellStyle name="20 % - Markeringsfarve2 2 2 6 4 3" xfId="12700"/>
    <cellStyle name="20 % - Markeringsfarve2 2 2 6 4 3 2" xfId="30867"/>
    <cellStyle name="20 % - Markeringsfarve2 2 2 6 4 4" xfId="23865"/>
    <cellStyle name="20 % - Markeringsfarve2 2 2 6 5" xfId="7701"/>
    <cellStyle name="20 % - Markeringsfarve2 2 2 6 5 2" xfId="15619"/>
    <cellStyle name="20 % - Markeringsfarve2 2 2 6 5 2 2" xfId="33779"/>
    <cellStyle name="20 % - Markeringsfarve2 2 2 6 5 3" xfId="26778"/>
    <cellStyle name="20 % - Markeringsfarve2 2 2 6 6" xfId="12696"/>
    <cellStyle name="20 % - Markeringsfarve2 2 2 6 6 2" xfId="30863"/>
    <cellStyle name="20 % - Markeringsfarve2 2 2 6 7" xfId="23861"/>
    <cellStyle name="20 % - Markeringsfarve2 2 2 7" xfId="4147"/>
    <cellStyle name="20 % - Markeringsfarve2 2 2 7 2" xfId="4148"/>
    <cellStyle name="20 % - Markeringsfarve2 2 2 7 2 2" xfId="9784"/>
    <cellStyle name="20 % - Markeringsfarve2 2 2 7 2 2 2" xfId="17685"/>
    <cellStyle name="20 % - Markeringsfarve2 2 2 7 2 2 2 2" xfId="35845"/>
    <cellStyle name="20 % - Markeringsfarve2 2 2 7 2 2 3" xfId="28844"/>
    <cellStyle name="20 % - Markeringsfarve2 2 2 7 2 3" xfId="12702"/>
    <cellStyle name="20 % - Markeringsfarve2 2 2 7 2 3 2" xfId="30869"/>
    <cellStyle name="20 % - Markeringsfarve2 2 2 7 2 4" xfId="23867"/>
    <cellStyle name="20 % - Markeringsfarve2 2 2 7 3" xfId="8377"/>
    <cellStyle name="20 % - Markeringsfarve2 2 2 7 3 2" xfId="16294"/>
    <cellStyle name="20 % - Markeringsfarve2 2 2 7 3 2 2" xfId="34454"/>
    <cellStyle name="20 % - Markeringsfarve2 2 2 7 3 3" xfId="27453"/>
    <cellStyle name="20 % - Markeringsfarve2 2 2 7 4" xfId="12701"/>
    <cellStyle name="20 % - Markeringsfarve2 2 2 7 4 2" xfId="30868"/>
    <cellStyle name="20 % - Markeringsfarve2 2 2 7 5" xfId="23866"/>
    <cellStyle name="20 % - Markeringsfarve2 2 2 8" xfId="4149"/>
    <cellStyle name="20 % - Markeringsfarve2 2 2 8 2" xfId="9012"/>
    <cellStyle name="20 % - Markeringsfarve2 2 2 8 2 2" xfId="16923"/>
    <cellStyle name="20 % - Markeringsfarve2 2 2 8 2 2 2" xfId="35083"/>
    <cellStyle name="20 % - Markeringsfarve2 2 2 8 2 3" xfId="28082"/>
    <cellStyle name="20 % - Markeringsfarve2 2 2 8 3" xfId="12703"/>
    <cellStyle name="20 % - Markeringsfarve2 2 2 8 3 2" xfId="30870"/>
    <cellStyle name="20 % - Markeringsfarve2 2 2 8 4" xfId="23868"/>
    <cellStyle name="20 % - Markeringsfarve2 2 2 9" xfId="4150"/>
    <cellStyle name="20 % - Markeringsfarve2 2 2 9 2" xfId="10560"/>
    <cellStyle name="20 % - Markeringsfarve2 2 2 9 2 2" xfId="18454"/>
    <cellStyle name="20 % - Markeringsfarve2 2 2 9 2 2 2" xfId="36614"/>
    <cellStyle name="20 % - Markeringsfarve2 2 2 9 2 3" xfId="29613"/>
    <cellStyle name="20 % - Markeringsfarve2 2 2 9 3" xfId="12704"/>
    <cellStyle name="20 % - Markeringsfarve2 2 2 9 3 2" xfId="30871"/>
    <cellStyle name="20 % - Markeringsfarve2 2 2 9 4" xfId="23869"/>
    <cellStyle name="20 % - Markeringsfarve2 2 3" xfId="1787"/>
    <cellStyle name="20 % - Markeringsfarve2 2 3 10" xfId="7702"/>
    <cellStyle name="20 % - Markeringsfarve2 2 3 10 2" xfId="15620"/>
    <cellStyle name="20 % - Markeringsfarve2 2 3 10 2 2" xfId="33780"/>
    <cellStyle name="20 % - Markeringsfarve2 2 3 10 3" xfId="26779"/>
    <cellStyle name="20 % - Markeringsfarve2 2 3 11" xfId="12705"/>
    <cellStyle name="20 % - Markeringsfarve2 2 3 11 2" xfId="30872"/>
    <cellStyle name="20 % - Markeringsfarve2 2 3 12" xfId="4151"/>
    <cellStyle name="20 % - Markeringsfarve2 2 3 12 2" xfId="23870"/>
    <cellStyle name="20 % - Markeringsfarve2 2 3 13" xfId="21911"/>
    <cellStyle name="20 % - Markeringsfarve2 2 3 2" xfId="1788"/>
    <cellStyle name="20 % - Markeringsfarve2 2 3 2 2" xfId="4153"/>
    <cellStyle name="20 % - Markeringsfarve2 2 3 2 2 2" xfId="4154"/>
    <cellStyle name="20 % - Markeringsfarve2 2 3 2 2 2 2" xfId="9942"/>
    <cellStyle name="20 % - Markeringsfarve2 2 3 2 2 2 2 2" xfId="17843"/>
    <cellStyle name="20 % - Markeringsfarve2 2 3 2 2 2 2 2 2" xfId="36003"/>
    <cellStyle name="20 % - Markeringsfarve2 2 3 2 2 2 2 3" xfId="29002"/>
    <cellStyle name="20 % - Markeringsfarve2 2 3 2 2 2 3" xfId="12708"/>
    <cellStyle name="20 % - Markeringsfarve2 2 3 2 2 2 3 2" xfId="30875"/>
    <cellStyle name="20 % - Markeringsfarve2 2 3 2 2 2 4" xfId="23873"/>
    <cellStyle name="20 % - Markeringsfarve2 2 3 2 2 3" xfId="8509"/>
    <cellStyle name="20 % - Markeringsfarve2 2 3 2 2 3 2" xfId="16426"/>
    <cellStyle name="20 % - Markeringsfarve2 2 3 2 2 3 2 2" xfId="34586"/>
    <cellStyle name="20 % - Markeringsfarve2 2 3 2 2 3 3" xfId="27585"/>
    <cellStyle name="20 % - Markeringsfarve2 2 3 2 2 4" xfId="12707"/>
    <cellStyle name="20 % - Markeringsfarve2 2 3 2 2 4 2" xfId="30874"/>
    <cellStyle name="20 % - Markeringsfarve2 2 3 2 2 5" xfId="23872"/>
    <cellStyle name="20 % - Markeringsfarve2 2 3 2 3" xfId="4155"/>
    <cellStyle name="20 % - Markeringsfarve2 2 3 2 3 2" xfId="9172"/>
    <cellStyle name="20 % - Markeringsfarve2 2 3 2 3 2 2" xfId="17083"/>
    <cellStyle name="20 % - Markeringsfarve2 2 3 2 3 2 2 2" xfId="35243"/>
    <cellStyle name="20 % - Markeringsfarve2 2 3 2 3 2 3" xfId="28242"/>
    <cellStyle name="20 % - Markeringsfarve2 2 3 2 3 3" xfId="12709"/>
    <cellStyle name="20 % - Markeringsfarve2 2 3 2 3 3 2" xfId="30876"/>
    <cellStyle name="20 % - Markeringsfarve2 2 3 2 3 4" xfId="23874"/>
    <cellStyle name="20 % - Markeringsfarve2 2 3 2 4" xfId="4156"/>
    <cellStyle name="20 % - Markeringsfarve2 2 3 2 4 2" xfId="9339"/>
    <cellStyle name="20 % - Markeringsfarve2 2 3 2 4 2 2" xfId="17249"/>
    <cellStyle name="20 % - Markeringsfarve2 2 3 2 4 2 2 2" xfId="35409"/>
    <cellStyle name="20 % - Markeringsfarve2 2 3 2 4 2 3" xfId="28408"/>
    <cellStyle name="20 % - Markeringsfarve2 2 3 2 4 3" xfId="12710"/>
    <cellStyle name="20 % - Markeringsfarve2 2 3 2 4 3 2" xfId="30877"/>
    <cellStyle name="20 % - Markeringsfarve2 2 3 2 4 4" xfId="23875"/>
    <cellStyle name="20 % - Markeringsfarve2 2 3 2 5" xfId="7703"/>
    <cellStyle name="20 % - Markeringsfarve2 2 3 2 5 2" xfId="15621"/>
    <cellStyle name="20 % - Markeringsfarve2 2 3 2 5 2 2" xfId="33781"/>
    <cellStyle name="20 % - Markeringsfarve2 2 3 2 5 3" xfId="26780"/>
    <cellStyle name="20 % - Markeringsfarve2 2 3 2 6" xfId="12706"/>
    <cellStyle name="20 % - Markeringsfarve2 2 3 2 6 2" xfId="30873"/>
    <cellStyle name="20 % - Markeringsfarve2 2 3 2 7" xfId="4152"/>
    <cellStyle name="20 % - Markeringsfarve2 2 3 2 7 2" xfId="23871"/>
    <cellStyle name="20 % - Markeringsfarve2 2 3 2 8" xfId="21912"/>
    <cellStyle name="20 % - Markeringsfarve2 2 3 3" xfId="4157"/>
    <cellStyle name="20 % - Markeringsfarve2 2 3 3 2" xfId="4158"/>
    <cellStyle name="20 % - Markeringsfarve2 2 3 3 2 2" xfId="4159"/>
    <cellStyle name="20 % - Markeringsfarve2 2 3 3 2 2 2" xfId="9965"/>
    <cellStyle name="20 % - Markeringsfarve2 2 3 3 2 2 2 2" xfId="17866"/>
    <cellStyle name="20 % - Markeringsfarve2 2 3 3 2 2 2 2 2" xfId="36026"/>
    <cellStyle name="20 % - Markeringsfarve2 2 3 3 2 2 2 3" xfId="29025"/>
    <cellStyle name="20 % - Markeringsfarve2 2 3 3 2 2 3" xfId="12713"/>
    <cellStyle name="20 % - Markeringsfarve2 2 3 3 2 2 3 2" xfId="30880"/>
    <cellStyle name="20 % - Markeringsfarve2 2 3 3 2 2 4" xfId="23878"/>
    <cellStyle name="20 % - Markeringsfarve2 2 3 3 2 3" xfId="8529"/>
    <cellStyle name="20 % - Markeringsfarve2 2 3 3 2 3 2" xfId="16446"/>
    <cellStyle name="20 % - Markeringsfarve2 2 3 3 2 3 2 2" xfId="34606"/>
    <cellStyle name="20 % - Markeringsfarve2 2 3 3 2 3 3" xfId="27605"/>
    <cellStyle name="20 % - Markeringsfarve2 2 3 3 2 4" xfId="12712"/>
    <cellStyle name="20 % - Markeringsfarve2 2 3 3 2 4 2" xfId="30879"/>
    <cellStyle name="20 % - Markeringsfarve2 2 3 3 2 5" xfId="23877"/>
    <cellStyle name="20 % - Markeringsfarve2 2 3 3 3" xfId="4160"/>
    <cellStyle name="20 % - Markeringsfarve2 2 3 3 3 2" xfId="9195"/>
    <cellStyle name="20 % - Markeringsfarve2 2 3 3 3 2 2" xfId="17106"/>
    <cellStyle name="20 % - Markeringsfarve2 2 3 3 3 2 2 2" xfId="35266"/>
    <cellStyle name="20 % - Markeringsfarve2 2 3 3 3 2 3" xfId="28265"/>
    <cellStyle name="20 % - Markeringsfarve2 2 3 3 3 3" xfId="12714"/>
    <cellStyle name="20 % - Markeringsfarve2 2 3 3 3 3 2" xfId="30881"/>
    <cellStyle name="20 % - Markeringsfarve2 2 3 3 3 4" xfId="23879"/>
    <cellStyle name="20 % - Markeringsfarve2 2 3 3 4" xfId="4161"/>
    <cellStyle name="20 % - Markeringsfarve2 2 3 3 4 2" xfId="9340"/>
    <cellStyle name="20 % - Markeringsfarve2 2 3 3 4 2 2" xfId="17250"/>
    <cellStyle name="20 % - Markeringsfarve2 2 3 3 4 2 2 2" xfId="35410"/>
    <cellStyle name="20 % - Markeringsfarve2 2 3 3 4 2 3" xfId="28409"/>
    <cellStyle name="20 % - Markeringsfarve2 2 3 3 4 3" xfId="12715"/>
    <cellStyle name="20 % - Markeringsfarve2 2 3 3 4 3 2" xfId="30882"/>
    <cellStyle name="20 % - Markeringsfarve2 2 3 3 4 4" xfId="23880"/>
    <cellStyle name="20 % - Markeringsfarve2 2 3 3 5" xfId="7704"/>
    <cellStyle name="20 % - Markeringsfarve2 2 3 3 5 2" xfId="15622"/>
    <cellStyle name="20 % - Markeringsfarve2 2 3 3 5 2 2" xfId="33782"/>
    <cellStyle name="20 % - Markeringsfarve2 2 3 3 5 3" xfId="26781"/>
    <cellStyle name="20 % - Markeringsfarve2 2 3 3 6" xfId="12711"/>
    <cellStyle name="20 % - Markeringsfarve2 2 3 3 6 2" xfId="30878"/>
    <cellStyle name="20 % - Markeringsfarve2 2 3 3 7" xfId="23876"/>
    <cellStyle name="20 % - Markeringsfarve2 2 3 4" xfId="4162"/>
    <cellStyle name="20 % - Markeringsfarve2 2 3 4 2" xfId="4163"/>
    <cellStyle name="20 % - Markeringsfarve2 2 3 4 2 2" xfId="4164"/>
    <cellStyle name="20 % - Markeringsfarve2 2 3 4 2 2 2" xfId="10180"/>
    <cellStyle name="20 % - Markeringsfarve2 2 3 4 2 2 2 2" xfId="18081"/>
    <cellStyle name="20 % - Markeringsfarve2 2 3 4 2 2 2 2 2" xfId="36241"/>
    <cellStyle name="20 % - Markeringsfarve2 2 3 4 2 2 2 3" xfId="29240"/>
    <cellStyle name="20 % - Markeringsfarve2 2 3 4 2 2 3" xfId="12718"/>
    <cellStyle name="20 % - Markeringsfarve2 2 3 4 2 2 3 2" xfId="30885"/>
    <cellStyle name="20 % - Markeringsfarve2 2 3 4 2 2 4" xfId="23883"/>
    <cellStyle name="20 % - Markeringsfarve2 2 3 4 2 3" xfId="8711"/>
    <cellStyle name="20 % - Markeringsfarve2 2 3 4 2 3 2" xfId="16625"/>
    <cellStyle name="20 % - Markeringsfarve2 2 3 4 2 3 2 2" xfId="34785"/>
    <cellStyle name="20 % - Markeringsfarve2 2 3 4 2 3 3" xfId="27784"/>
    <cellStyle name="20 % - Markeringsfarve2 2 3 4 2 4" xfId="12717"/>
    <cellStyle name="20 % - Markeringsfarve2 2 3 4 2 4 2" xfId="30884"/>
    <cellStyle name="20 % - Markeringsfarve2 2 3 4 2 5" xfId="23882"/>
    <cellStyle name="20 % - Markeringsfarve2 2 3 4 3" xfId="4165"/>
    <cellStyle name="20 % - Markeringsfarve2 2 3 4 3 2" xfId="9456"/>
    <cellStyle name="20 % - Markeringsfarve2 2 3 4 3 2 2" xfId="17366"/>
    <cellStyle name="20 % - Markeringsfarve2 2 3 4 3 2 2 2" xfId="35526"/>
    <cellStyle name="20 % - Markeringsfarve2 2 3 4 3 2 3" xfId="28525"/>
    <cellStyle name="20 % - Markeringsfarve2 2 3 4 3 3" xfId="12719"/>
    <cellStyle name="20 % - Markeringsfarve2 2 3 4 3 3 2" xfId="30886"/>
    <cellStyle name="20 % - Markeringsfarve2 2 3 4 3 4" xfId="23884"/>
    <cellStyle name="20 % - Markeringsfarve2 2 3 4 4" xfId="4166"/>
    <cellStyle name="20 % - Markeringsfarve2 2 3 4 4 2" xfId="9332"/>
    <cellStyle name="20 % - Markeringsfarve2 2 3 4 4 2 2" xfId="17242"/>
    <cellStyle name="20 % - Markeringsfarve2 2 3 4 4 2 2 2" xfId="35402"/>
    <cellStyle name="20 % - Markeringsfarve2 2 3 4 4 2 3" xfId="28401"/>
    <cellStyle name="20 % - Markeringsfarve2 2 3 4 4 3" xfId="12720"/>
    <cellStyle name="20 % - Markeringsfarve2 2 3 4 4 3 2" xfId="30887"/>
    <cellStyle name="20 % - Markeringsfarve2 2 3 4 4 4" xfId="23885"/>
    <cellStyle name="20 % - Markeringsfarve2 2 3 4 5" xfId="7705"/>
    <cellStyle name="20 % - Markeringsfarve2 2 3 4 5 2" xfId="15623"/>
    <cellStyle name="20 % - Markeringsfarve2 2 3 4 5 2 2" xfId="33783"/>
    <cellStyle name="20 % - Markeringsfarve2 2 3 4 5 3" xfId="26782"/>
    <cellStyle name="20 % - Markeringsfarve2 2 3 4 6" xfId="12716"/>
    <cellStyle name="20 % - Markeringsfarve2 2 3 4 6 2" xfId="30883"/>
    <cellStyle name="20 % - Markeringsfarve2 2 3 4 7" xfId="23881"/>
    <cellStyle name="20 % - Markeringsfarve2 2 3 5" xfId="4167"/>
    <cellStyle name="20 % - Markeringsfarve2 2 3 5 2" xfId="4168"/>
    <cellStyle name="20 % - Markeringsfarve2 2 3 5 2 2" xfId="4169"/>
    <cellStyle name="20 % - Markeringsfarve2 2 3 5 2 2 2" xfId="10297"/>
    <cellStyle name="20 % - Markeringsfarve2 2 3 5 2 2 2 2" xfId="18198"/>
    <cellStyle name="20 % - Markeringsfarve2 2 3 5 2 2 2 2 2" xfId="36358"/>
    <cellStyle name="20 % - Markeringsfarve2 2 3 5 2 2 2 3" xfId="29357"/>
    <cellStyle name="20 % - Markeringsfarve2 2 3 5 2 2 3" xfId="12723"/>
    <cellStyle name="20 % - Markeringsfarve2 2 3 5 2 2 3 2" xfId="30890"/>
    <cellStyle name="20 % - Markeringsfarve2 2 3 5 2 2 4" xfId="23888"/>
    <cellStyle name="20 % - Markeringsfarve2 2 3 5 2 3" xfId="8810"/>
    <cellStyle name="20 % - Markeringsfarve2 2 3 5 2 3 2" xfId="16724"/>
    <cellStyle name="20 % - Markeringsfarve2 2 3 5 2 3 2 2" xfId="34884"/>
    <cellStyle name="20 % - Markeringsfarve2 2 3 5 2 3 3" xfId="27883"/>
    <cellStyle name="20 % - Markeringsfarve2 2 3 5 2 4" xfId="12722"/>
    <cellStyle name="20 % - Markeringsfarve2 2 3 5 2 4 2" xfId="30889"/>
    <cellStyle name="20 % - Markeringsfarve2 2 3 5 2 5" xfId="23887"/>
    <cellStyle name="20 % - Markeringsfarve2 2 3 5 3" xfId="4170"/>
    <cellStyle name="20 % - Markeringsfarve2 2 3 5 3 2" xfId="9573"/>
    <cellStyle name="20 % - Markeringsfarve2 2 3 5 3 2 2" xfId="17483"/>
    <cellStyle name="20 % - Markeringsfarve2 2 3 5 3 2 2 2" xfId="35643"/>
    <cellStyle name="20 % - Markeringsfarve2 2 3 5 3 2 3" xfId="28642"/>
    <cellStyle name="20 % - Markeringsfarve2 2 3 5 3 3" xfId="12724"/>
    <cellStyle name="20 % - Markeringsfarve2 2 3 5 3 3 2" xfId="30891"/>
    <cellStyle name="20 % - Markeringsfarve2 2 3 5 3 4" xfId="23889"/>
    <cellStyle name="20 % - Markeringsfarve2 2 3 5 4" xfId="4171"/>
    <cellStyle name="20 % - Markeringsfarve2 2 3 5 4 2" xfId="9345"/>
    <cellStyle name="20 % - Markeringsfarve2 2 3 5 4 2 2" xfId="17255"/>
    <cellStyle name="20 % - Markeringsfarve2 2 3 5 4 2 2 2" xfId="35415"/>
    <cellStyle name="20 % - Markeringsfarve2 2 3 5 4 2 3" xfId="28414"/>
    <cellStyle name="20 % - Markeringsfarve2 2 3 5 4 3" xfId="12725"/>
    <cellStyle name="20 % - Markeringsfarve2 2 3 5 4 3 2" xfId="30892"/>
    <cellStyle name="20 % - Markeringsfarve2 2 3 5 4 4" xfId="23890"/>
    <cellStyle name="20 % - Markeringsfarve2 2 3 5 5" xfId="7706"/>
    <cellStyle name="20 % - Markeringsfarve2 2 3 5 5 2" xfId="15624"/>
    <cellStyle name="20 % - Markeringsfarve2 2 3 5 5 2 2" xfId="33784"/>
    <cellStyle name="20 % - Markeringsfarve2 2 3 5 5 3" xfId="26783"/>
    <cellStyle name="20 % - Markeringsfarve2 2 3 5 6" xfId="12721"/>
    <cellStyle name="20 % - Markeringsfarve2 2 3 5 6 2" xfId="30888"/>
    <cellStyle name="20 % - Markeringsfarve2 2 3 5 7" xfId="23886"/>
    <cellStyle name="20 % - Markeringsfarve2 2 3 6" xfId="4172"/>
    <cellStyle name="20 % - Markeringsfarve2 2 3 6 2" xfId="4173"/>
    <cellStyle name="20 % - Markeringsfarve2 2 3 6 2 2" xfId="4174"/>
    <cellStyle name="20 % - Markeringsfarve2 2 3 6 2 2 2" xfId="10320"/>
    <cellStyle name="20 % - Markeringsfarve2 2 3 6 2 2 2 2" xfId="18221"/>
    <cellStyle name="20 % - Markeringsfarve2 2 3 6 2 2 2 2 2" xfId="36381"/>
    <cellStyle name="20 % - Markeringsfarve2 2 3 6 2 2 2 3" xfId="29380"/>
    <cellStyle name="20 % - Markeringsfarve2 2 3 6 2 2 3" xfId="12728"/>
    <cellStyle name="20 % - Markeringsfarve2 2 3 6 2 2 3 2" xfId="30895"/>
    <cellStyle name="20 % - Markeringsfarve2 2 3 6 2 2 4" xfId="23893"/>
    <cellStyle name="20 % - Markeringsfarve2 2 3 6 2 3" xfId="8831"/>
    <cellStyle name="20 % - Markeringsfarve2 2 3 6 2 3 2" xfId="16745"/>
    <cellStyle name="20 % - Markeringsfarve2 2 3 6 2 3 2 2" xfId="34905"/>
    <cellStyle name="20 % - Markeringsfarve2 2 3 6 2 3 3" xfId="27904"/>
    <cellStyle name="20 % - Markeringsfarve2 2 3 6 2 4" xfId="12727"/>
    <cellStyle name="20 % - Markeringsfarve2 2 3 6 2 4 2" xfId="30894"/>
    <cellStyle name="20 % - Markeringsfarve2 2 3 6 2 5" xfId="23892"/>
    <cellStyle name="20 % - Markeringsfarve2 2 3 6 3" xfId="4175"/>
    <cellStyle name="20 % - Markeringsfarve2 2 3 6 3 2" xfId="9597"/>
    <cellStyle name="20 % - Markeringsfarve2 2 3 6 3 2 2" xfId="17507"/>
    <cellStyle name="20 % - Markeringsfarve2 2 3 6 3 2 2 2" xfId="35667"/>
    <cellStyle name="20 % - Markeringsfarve2 2 3 6 3 2 3" xfId="28666"/>
    <cellStyle name="20 % - Markeringsfarve2 2 3 6 3 3" xfId="12729"/>
    <cellStyle name="20 % - Markeringsfarve2 2 3 6 3 3 2" xfId="30896"/>
    <cellStyle name="20 % - Markeringsfarve2 2 3 6 3 4" xfId="23894"/>
    <cellStyle name="20 % - Markeringsfarve2 2 3 6 4" xfId="4176"/>
    <cellStyle name="20 % - Markeringsfarve2 2 3 6 4 2" xfId="9346"/>
    <cellStyle name="20 % - Markeringsfarve2 2 3 6 4 2 2" xfId="17256"/>
    <cellStyle name="20 % - Markeringsfarve2 2 3 6 4 2 2 2" xfId="35416"/>
    <cellStyle name="20 % - Markeringsfarve2 2 3 6 4 2 3" xfId="28415"/>
    <cellStyle name="20 % - Markeringsfarve2 2 3 6 4 3" xfId="12730"/>
    <cellStyle name="20 % - Markeringsfarve2 2 3 6 4 3 2" xfId="30897"/>
    <cellStyle name="20 % - Markeringsfarve2 2 3 6 4 4" xfId="23895"/>
    <cellStyle name="20 % - Markeringsfarve2 2 3 6 5" xfId="7707"/>
    <cellStyle name="20 % - Markeringsfarve2 2 3 6 5 2" xfId="15625"/>
    <cellStyle name="20 % - Markeringsfarve2 2 3 6 5 2 2" xfId="33785"/>
    <cellStyle name="20 % - Markeringsfarve2 2 3 6 5 3" xfId="26784"/>
    <cellStyle name="20 % - Markeringsfarve2 2 3 6 6" xfId="12726"/>
    <cellStyle name="20 % - Markeringsfarve2 2 3 6 6 2" xfId="30893"/>
    <cellStyle name="20 % - Markeringsfarve2 2 3 6 7" xfId="23891"/>
    <cellStyle name="20 % - Markeringsfarve2 2 3 7" xfId="4177"/>
    <cellStyle name="20 % - Markeringsfarve2 2 3 7 2" xfId="4178"/>
    <cellStyle name="20 % - Markeringsfarve2 2 3 7 2 2" xfId="9823"/>
    <cellStyle name="20 % - Markeringsfarve2 2 3 7 2 2 2" xfId="17724"/>
    <cellStyle name="20 % - Markeringsfarve2 2 3 7 2 2 2 2" xfId="35884"/>
    <cellStyle name="20 % - Markeringsfarve2 2 3 7 2 2 3" xfId="28883"/>
    <cellStyle name="20 % - Markeringsfarve2 2 3 7 2 3" xfId="12732"/>
    <cellStyle name="20 % - Markeringsfarve2 2 3 7 2 3 2" xfId="30899"/>
    <cellStyle name="20 % - Markeringsfarve2 2 3 7 2 4" xfId="23897"/>
    <cellStyle name="20 % - Markeringsfarve2 2 3 7 3" xfId="8410"/>
    <cellStyle name="20 % - Markeringsfarve2 2 3 7 3 2" xfId="16327"/>
    <cellStyle name="20 % - Markeringsfarve2 2 3 7 3 2 2" xfId="34487"/>
    <cellStyle name="20 % - Markeringsfarve2 2 3 7 3 3" xfId="27486"/>
    <cellStyle name="20 % - Markeringsfarve2 2 3 7 4" xfId="12731"/>
    <cellStyle name="20 % - Markeringsfarve2 2 3 7 4 2" xfId="30898"/>
    <cellStyle name="20 % - Markeringsfarve2 2 3 7 5" xfId="23896"/>
    <cellStyle name="20 % - Markeringsfarve2 2 3 8" xfId="4179"/>
    <cellStyle name="20 % - Markeringsfarve2 2 3 8 2" xfId="9051"/>
    <cellStyle name="20 % - Markeringsfarve2 2 3 8 2 2" xfId="16962"/>
    <cellStyle name="20 % - Markeringsfarve2 2 3 8 2 2 2" xfId="35122"/>
    <cellStyle name="20 % - Markeringsfarve2 2 3 8 2 3" xfId="28121"/>
    <cellStyle name="20 % - Markeringsfarve2 2 3 8 3" xfId="12733"/>
    <cellStyle name="20 % - Markeringsfarve2 2 3 8 3 2" xfId="30900"/>
    <cellStyle name="20 % - Markeringsfarve2 2 3 8 4" xfId="23898"/>
    <cellStyle name="20 % - Markeringsfarve2 2 3 9" xfId="4180"/>
    <cellStyle name="20 % - Markeringsfarve2 2 3 9 2" xfId="9338"/>
    <cellStyle name="20 % - Markeringsfarve2 2 3 9 2 2" xfId="17248"/>
    <cellStyle name="20 % - Markeringsfarve2 2 3 9 2 2 2" xfId="35408"/>
    <cellStyle name="20 % - Markeringsfarve2 2 3 9 2 3" xfId="28407"/>
    <cellStyle name="20 % - Markeringsfarve2 2 3 9 3" xfId="12734"/>
    <cellStyle name="20 % - Markeringsfarve2 2 3 9 3 2" xfId="30901"/>
    <cellStyle name="20 % - Markeringsfarve2 2 3 9 4" xfId="23899"/>
    <cellStyle name="20 % - Markeringsfarve2 2 4" xfId="1789"/>
    <cellStyle name="20 % - Markeringsfarve2 2 4 2" xfId="4182"/>
    <cellStyle name="20 % - Markeringsfarve2 2 4 2 2" xfId="4183"/>
    <cellStyle name="20 % - Markeringsfarve2 2 4 2 2 2" xfId="9864"/>
    <cellStyle name="20 % - Markeringsfarve2 2 4 2 2 2 2" xfId="17765"/>
    <cellStyle name="20 % - Markeringsfarve2 2 4 2 2 2 2 2" xfId="35925"/>
    <cellStyle name="20 % - Markeringsfarve2 2 4 2 2 2 3" xfId="28924"/>
    <cellStyle name="20 % - Markeringsfarve2 2 4 2 2 3" xfId="12737"/>
    <cellStyle name="20 % - Markeringsfarve2 2 4 2 2 3 2" xfId="30904"/>
    <cellStyle name="20 % - Markeringsfarve2 2 4 2 2 4" xfId="23902"/>
    <cellStyle name="20 % - Markeringsfarve2 2 4 2 3" xfId="8443"/>
    <cellStyle name="20 % - Markeringsfarve2 2 4 2 3 2" xfId="16360"/>
    <cellStyle name="20 % - Markeringsfarve2 2 4 2 3 2 2" xfId="34520"/>
    <cellStyle name="20 % - Markeringsfarve2 2 4 2 3 3" xfId="27519"/>
    <cellStyle name="20 % - Markeringsfarve2 2 4 2 4" xfId="12736"/>
    <cellStyle name="20 % - Markeringsfarve2 2 4 2 4 2" xfId="30903"/>
    <cellStyle name="20 % - Markeringsfarve2 2 4 2 5" xfId="23901"/>
    <cellStyle name="20 % - Markeringsfarve2 2 4 3" xfId="4184"/>
    <cellStyle name="20 % - Markeringsfarve2 2 4 3 2" xfId="9094"/>
    <cellStyle name="20 % - Markeringsfarve2 2 4 3 2 2" xfId="17005"/>
    <cellStyle name="20 % - Markeringsfarve2 2 4 3 2 2 2" xfId="35165"/>
    <cellStyle name="20 % - Markeringsfarve2 2 4 3 2 3" xfId="28164"/>
    <cellStyle name="20 % - Markeringsfarve2 2 4 3 3" xfId="12738"/>
    <cellStyle name="20 % - Markeringsfarve2 2 4 3 3 2" xfId="30905"/>
    <cellStyle name="20 % - Markeringsfarve2 2 4 3 4" xfId="23903"/>
    <cellStyle name="20 % - Markeringsfarve2 2 4 4" xfId="4185"/>
    <cellStyle name="20 % - Markeringsfarve2 2 4 4 2" xfId="9347"/>
    <cellStyle name="20 % - Markeringsfarve2 2 4 4 2 2" xfId="17257"/>
    <cellStyle name="20 % - Markeringsfarve2 2 4 4 2 2 2" xfId="35417"/>
    <cellStyle name="20 % - Markeringsfarve2 2 4 4 2 3" xfId="28416"/>
    <cellStyle name="20 % - Markeringsfarve2 2 4 4 3" xfId="12739"/>
    <cellStyle name="20 % - Markeringsfarve2 2 4 4 3 2" xfId="30906"/>
    <cellStyle name="20 % - Markeringsfarve2 2 4 4 4" xfId="23904"/>
    <cellStyle name="20 % - Markeringsfarve2 2 4 5" xfId="7708"/>
    <cellStyle name="20 % - Markeringsfarve2 2 4 5 2" xfId="15626"/>
    <cellStyle name="20 % - Markeringsfarve2 2 4 5 2 2" xfId="33786"/>
    <cellStyle name="20 % - Markeringsfarve2 2 4 5 3" xfId="26785"/>
    <cellStyle name="20 % - Markeringsfarve2 2 4 6" xfId="12735"/>
    <cellStyle name="20 % - Markeringsfarve2 2 4 6 2" xfId="30902"/>
    <cellStyle name="20 % - Markeringsfarve2 2 4 7" xfId="4181"/>
    <cellStyle name="20 % - Markeringsfarve2 2 4 7 2" xfId="23900"/>
    <cellStyle name="20 % - Markeringsfarve2 2 4 8" xfId="21913"/>
    <cellStyle name="20 % - Markeringsfarve2 2 5" xfId="4186"/>
    <cellStyle name="20 % - Markeringsfarve2 2 5 2" xfId="4187"/>
    <cellStyle name="20 % - Markeringsfarve2 2 5 2 2" xfId="4188"/>
    <cellStyle name="20 % - Markeringsfarve2 2 5 2 2 2" xfId="9963"/>
    <cellStyle name="20 % - Markeringsfarve2 2 5 2 2 2 2" xfId="17864"/>
    <cellStyle name="20 % - Markeringsfarve2 2 5 2 2 2 2 2" xfId="36024"/>
    <cellStyle name="20 % - Markeringsfarve2 2 5 2 2 2 3" xfId="29023"/>
    <cellStyle name="20 % - Markeringsfarve2 2 5 2 2 3" xfId="12742"/>
    <cellStyle name="20 % - Markeringsfarve2 2 5 2 2 3 2" xfId="30909"/>
    <cellStyle name="20 % - Markeringsfarve2 2 5 2 2 4" xfId="23907"/>
    <cellStyle name="20 % - Markeringsfarve2 2 5 2 3" xfId="8527"/>
    <cellStyle name="20 % - Markeringsfarve2 2 5 2 3 2" xfId="16444"/>
    <cellStyle name="20 % - Markeringsfarve2 2 5 2 3 2 2" xfId="34604"/>
    <cellStyle name="20 % - Markeringsfarve2 2 5 2 3 3" xfId="27603"/>
    <cellStyle name="20 % - Markeringsfarve2 2 5 2 4" xfId="12741"/>
    <cellStyle name="20 % - Markeringsfarve2 2 5 2 4 2" xfId="30908"/>
    <cellStyle name="20 % - Markeringsfarve2 2 5 2 5" xfId="23906"/>
    <cellStyle name="20 % - Markeringsfarve2 2 5 3" xfId="4189"/>
    <cellStyle name="20 % - Markeringsfarve2 2 5 3 2" xfId="9193"/>
    <cellStyle name="20 % - Markeringsfarve2 2 5 3 2 2" xfId="17104"/>
    <cellStyle name="20 % - Markeringsfarve2 2 5 3 2 2 2" xfId="35264"/>
    <cellStyle name="20 % - Markeringsfarve2 2 5 3 2 3" xfId="28263"/>
    <cellStyle name="20 % - Markeringsfarve2 2 5 3 3" xfId="12743"/>
    <cellStyle name="20 % - Markeringsfarve2 2 5 3 3 2" xfId="30910"/>
    <cellStyle name="20 % - Markeringsfarve2 2 5 3 4" xfId="23908"/>
    <cellStyle name="20 % - Markeringsfarve2 2 5 4" xfId="4190"/>
    <cellStyle name="20 % - Markeringsfarve2 2 5 4 2" xfId="9348"/>
    <cellStyle name="20 % - Markeringsfarve2 2 5 4 2 2" xfId="17258"/>
    <cellStyle name="20 % - Markeringsfarve2 2 5 4 2 2 2" xfId="35418"/>
    <cellStyle name="20 % - Markeringsfarve2 2 5 4 2 3" xfId="28417"/>
    <cellStyle name="20 % - Markeringsfarve2 2 5 4 3" xfId="12744"/>
    <cellStyle name="20 % - Markeringsfarve2 2 5 4 3 2" xfId="30911"/>
    <cellStyle name="20 % - Markeringsfarve2 2 5 4 4" xfId="23909"/>
    <cellStyle name="20 % - Markeringsfarve2 2 5 5" xfId="7709"/>
    <cellStyle name="20 % - Markeringsfarve2 2 5 5 2" xfId="15627"/>
    <cellStyle name="20 % - Markeringsfarve2 2 5 5 2 2" xfId="33787"/>
    <cellStyle name="20 % - Markeringsfarve2 2 5 5 3" xfId="26786"/>
    <cellStyle name="20 % - Markeringsfarve2 2 5 6" xfId="12740"/>
    <cellStyle name="20 % - Markeringsfarve2 2 5 6 2" xfId="30907"/>
    <cellStyle name="20 % - Markeringsfarve2 2 5 7" xfId="23905"/>
    <cellStyle name="20 % - Markeringsfarve2 2 6" xfId="4191"/>
    <cellStyle name="20 % - Markeringsfarve2 2 6 2" xfId="4192"/>
    <cellStyle name="20 % - Markeringsfarve2 2 6 2 2" xfId="4193"/>
    <cellStyle name="20 % - Markeringsfarve2 2 6 2 2 2" xfId="10102"/>
    <cellStyle name="20 % - Markeringsfarve2 2 6 2 2 2 2" xfId="18003"/>
    <cellStyle name="20 % - Markeringsfarve2 2 6 2 2 2 2 2" xfId="36163"/>
    <cellStyle name="20 % - Markeringsfarve2 2 6 2 2 2 3" xfId="29162"/>
    <cellStyle name="20 % - Markeringsfarve2 2 6 2 2 3" xfId="12747"/>
    <cellStyle name="20 % - Markeringsfarve2 2 6 2 2 3 2" xfId="30914"/>
    <cellStyle name="20 % - Markeringsfarve2 2 6 2 2 4" xfId="23912"/>
    <cellStyle name="20 % - Markeringsfarve2 2 6 2 3" xfId="8645"/>
    <cellStyle name="20 % - Markeringsfarve2 2 6 2 3 2" xfId="16559"/>
    <cellStyle name="20 % - Markeringsfarve2 2 6 2 3 2 2" xfId="34719"/>
    <cellStyle name="20 % - Markeringsfarve2 2 6 2 3 3" xfId="27718"/>
    <cellStyle name="20 % - Markeringsfarve2 2 6 2 4" xfId="12746"/>
    <cellStyle name="20 % - Markeringsfarve2 2 6 2 4 2" xfId="30913"/>
    <cellStyle name="20 % - Markeringsfarve2 2 6 2 5" xfId="23911"/>
    <cellStyle name="20 % - Markeringsfarve2 2 6 3" xfId="4194"/>
    <cellStyle name="20 % - Markeringsfarve2 2 6 3 2" xfId="9378"/>
    <cellStyle name="20 % - Markeringsfarve2 2 6 3 2 2" xfId="17288"/>
    <cellStyle name="20 % - Markeringsfarve2 2 6 3 2 2 2" xfId="35448"/>
    <cellStyle name="20 % - Markeringsfarve2 2 6 3 2 3" xfId="28447"/>
    <cellStyle name="20 % - Markeringsfarve2 2 6 3 3" xfId="12748"/>
    <cellStyle name="20 % - Markeringsfarve2 2 6 3 3 2" xfId="30915"/>
    <cellStyle name="20 % - Markeringsfarve2 2 6 3 4" xfId="23913"/>
    <cellStyle name="20 % - Markeringsfarve2 2 6 4" xfId="4195"/>
    <cellStyle name="20 % - Markeringsfarve2 2 6 4 2" xfId="9349"/>
    <cellStyle name="20 % - Markeringsfarve2 2 6 4 2 2" xfId="17259"/>
    <cellStyle name="20 % - Markeringsfarve2 2 6 4 2 2 2" xfId="35419"/>
    <cellStyle name="20 % - Markeringsfarve2 2 6 4 2 3" xfId="28418"/>
    <cellStyle name="20 % - Markeringsfarve2 2 6 4 3" xfId="12749"/>
    <cellStyle name="20 % - Markeringsfarve2 2 6 4 3 2" xfId="30916"/>
    <cellStyle name="20 % - Markeringsfarve2 2 6 4 4" xfId="23914"/>
    <cellStyle name="20 % - Markeringsfarve2 2 6 5" xfId="7710"/>
    <cellStyle name="20 % - Markeringsfarve2 2 6 5 2" xfId="15628"/>
    <cellStyle name="20 % - Markeringsfarve2 2 6 5 2 2" xfId="33788"/>
    <cellStyle name="20 % - Markeringsfarve2 2 6 5 3" xfId="26787"/>
    <cellStyle name="20 % - Markeringsfarve2 2 6 6" xfId="12745"/>
    <cellStyle name="20 % - Markeringsfarve2 2 6 6 2" xfId="30912"/>
    <cellStyle name="20 % - Markeringsfarve2 2 6 7" xfId="23910"/>
    <cellStyle name="20 % - Markeringsfarve2 2 7" xfId="4196"/>
    <cellStyle name="20 % - Markeringsfarve2 2 7 2" xfId="4197"/>
    <cellStyle name="20 % - Markeringsfarve2 2 7 2 2" xfId="4198"/>
    <cellStyle name="20 % - Markeringsfarve2 2 7 2 2 2" xfId="10219"/>
    <cellStyle name="20 % - Markeringsfarve2 2 7 2 2 2 2" xfId="18120"/>
    <cellStyle name="20 % - Markeringsfarve2 2 7 2 2 2 2 2" xfId="36280"/>
    <cellStyle name="20 % - Markeringsfarve2 2 7 2 2 2 3" xfId="29279"/>
    <cellStyle name="20 % - Markeringsfarve2 2 7 2 2 3" xfId="12752"/>
    <cellStyle name="20 % - Markeringsfarve2 2 7 2 2 3 2" xfId="30919"/>
    <cellStyle name="20 % - Markeringsfarve2 2 7 2 2 4" xfId="23917"/>
    <cellStyle name="20 % - Markeringsfarve2 2 7 2 3" xfId="8744"/>
    <cellStyle name="20 % - Markeringsfarve2 2 7 2 3 2" xfId="16658"/>
    <cellStyle name="20 % - Markeringsfarve2 2 7 2 3 2 2" xfId="34818"/>
    <cellStyle name="20 % - Markeringsfarve2 2 7 2 3 3" xfId="27817"/>
    <cellStyle name="20 % - Markeringsfarve2 2 7 2 4" xfId="12751"/>
    <cellStyle name="20 % - Markeringsfarve2 2 7 2 4 2" xfId="30918"/>
    <cellStyle name="20 % - Markeringsfarve2 2 7 2 5" xfId="23916"/>
    <cellStyle name="20 % - Markeringsfarve2 2 7 3" xfId="4199"/>
    <cellStyle name="20 % - Markeringsfarve2 2 7 3 2" xfId="9495"/>
    <cellStyle name="20 % - Markeringsfarve2 2 7 3 2 2" xfId="17405"/>
    <cellStyle name="20 % - Markeringsfarve2 2 7 3 2 2 2" xfId="35565"/>
    <cellStyle name="20 % - Markeringsfarve2 2 7 3 2 3" xfId="28564"/>
    <cellStyle name="20 % - Markeringsfarve2 2 7 3 3" xfId="12753"/>
    <cellStyle name="20 % - Markeringsfarve2 2 7 3 3 2" xfId="30920"/>
    <cellStyle name="20 % - Markeringsfarve2 2 7 3 4" xfId="23918"/>
    <cellStyle name="20 % - Markeringsfarve2 2 7 4" xfId="4200"/>
    <cellStyle name="20 % - Markeringsfarve2 2 7 4 2" xfId="8924"/>
    <cellStyle name="20 % - Markeringsfarve2 2 7 4 2 2" xfId="16837"/>
    <cellStyle name="20 % - Markeringsfarve2 2 7 4 2 2 2" xfId="34997"/>
    <cellStyle name="20 % - Markeringsfarve2 2 7 4 2 3" xfId="27996"/>
    <cellStyle name="20 % - Markeringsfarve2 2 7 4 3" xfId="12754"/>
    <cellStyle name="20 % - Markeringsfarve2 2 7 4 3 2" xfId="30921"/>
    <cellStyle name="20 % - Markeringsfarve2 2 7 4 4" xfId="23919"/>
    <cellStyle name="20 % - Markeringsfarve2 2 7 5" xfId="7711"/>
    <cellStyle name="20 % - Markeringsfarve2 2 7 5 2" xfId="15629"/>
    <cellStyle name="20 % - Markeringsfarve2 2 7 5 2 2" xfId="33789"/>
    <cellStyle name="20 % - Markeringsfarve2 2 7 5 3" xfId="26788"/>
    <cellStyle name="20 % - Markeringsfarve2 2 7 6" xfId="12750"/>
    <cellStyle name="20 % - Markeringsfarve2 2 7 6 2" xfId="30917"/>
    <cellStyle name="20 % - Markeringsfarve2 2 7 7" xfId="23915"/>
    <cellStyle name="20 % - Markeringsfarve2 2 8" xfId="4201"/>
    <cellStyle name="20 % - Markeringsfarve2 2 8 2" xfId="4202"/>
    <cellStyle name="20 % - Markeringsfarve2 2 8 2 2" xfId="4203"/>
    <cellStyle name="20 % - Markeringsfarve2 2 8 2 2 2" xfId="10318"/>
    <cellStyle name="20 % - Markeringsfarve2 2 8 2 2 2 2" xfId="18219"/>
    <cellStyle name="20 % - Markeringsfarve2 2 8 2 2 2 2 2" xfId="36379"/>
    <cellStyle name="20 % - Markeringsfarve2 2 8 2 2 2 3" xfId="29378"/>
    <cellStyle name="20 % - Markeringsfarve2 2 8 2 2 3" xfId="12757"/>
    <cellStyle name="20 % - Markeringsfarve2 2 8 2 2 3 2" xfId="30924"/>
    <cellStyle name="20 % - Markeringsfarve2 2 8 2 2 4" xfId="23922"/>
    <cellStyle name="20 % - Markeringsfarve2 2 8 2 3" xfId="8829"/>
    <cellStyle name="20 % - Markeringsfarve2 2 8 2 3 2" xfId="16743"/>
    <cellStyle name="20 % - Markeringsfarve2 2 8 2 3 2 2" xfId="34903"/>
    <cellStyle name="20 % - Markeringsfarve2 2 8 2 3 3" xfId="27902"/>
    <cellStyle name="20 % - Markeringsfarve2 2 8 2 4" xfId="12756"/>
    <cellStyle name="20 % - Markeringsfarve2 2 8 2 4 2" xfId="30923"/>
    <cellStyle name="20 % - Markeringsfarve2 2 8 2 5" xfId="23921"/>
    <cellStyle name="20 % - Markeringsfarve2 2 8 3" xfId="4204"/>
    <cellStyle name="20 % - Markeringsfarve2 2 8 3 2" xfId="9595"/>
    <cellStyle name="20 % - Markeringsfarve2 2 8 3 2 2" xfId="17505"/>
    <cellStyle name="20 % - Markeringsfarve2 2 8 3 2 2 2" xfId="35665"/>
    <cellStyle name="20 % - Markeringsfarve2 2 8 3 2 3" xfId="28664"/>
    <cellStyle name="20 % - Markeringsfarve2 2 8 3 3" xfId="12758"/>
    <cellStyle name="20 % - Markeringsfarve2 2 8 3 3 2" xfId="30925"/>
    <cellStyle name="20 % - Markeringsfarve2 2 8 3 4" xfId="23923"/>
    <cellStyle name="20 % - Markeringsfarve2 2 8 4" xfId="4205"/>
    <cellStyle name="20 % - Markeringsfarve2 2 8 4 2" xfId="8935"/>
    <cellStyle name="20 % - Markeringsfarve2 2 8 4 2 2" xfId="16848"/>
    <cellStyle name="20 % - Markeringsfarve2 2 8 4 2 2 2" xfId="35008"/>
    <cellStyle name="20 % - Markeringsfarve2 2 8 4 2 3" xfId="28007"/>
    <cellStyle name="20 % - Markeringsfarve2 2 8 4 3" xfId="12759"/>
    <cellStyle name="20 % - Markeringsfarve2 2 8 4 3 2" xfId="30926"/>
    <cellStyle name="20 % - Markeringsfarve2 2 8 4 4" xfId="23924"/>
    <cellStyle name="20 % - Markeringsfarve2 2 8 5" xfId="7712"/>
    <cellStyle name="20 % - Markeringsfarve2 2 8 5 2" xfId="15630"/>
    <cellStyle name="20 % - Markeringsfarve2 2 8 5 2 2" xfId="33790"/>
    <cellStyle name="20 % - Markeringsfarve2 2 8 5 3" xfId="26789"/>
    <cellStyle name="20 % - Markeringsfarve2 2 8 6" xfId="12755"/>
    <cellStyle name="20 % - Markeringsfarve2 2 8 6 2" xfId="30922"/>
    <cellStyle name="20 % - Markeringsfarve2 2 8 7" xfId="23920"/>
    <cellStyle name="20 % - Markeringsfarve2 2 9" xfId="4206"/>
    <cellStyle name="20 % - Markeringsfarve2 2 9 2" xfId="4207"/>
    <cellStyle name="20 % - Markeringsfarve2 2 9 2 2" xfId="9745"/>
    <cellStyle name="20 % - Markeringsfarve2 2 9 2 2 2" xfId="17646"/>
    <cellStyle name="20 % - Markeringsfarve2 2 9 2 2 2 2" xfId="35806"/>
    <cellStyle name="20 % - Markeringsfarve2 2 9 2 2 3" xfId="28805"/>
    <cellStyle name="20 % - Markeringsfarve2 2 9 2 3" xfId="12761"/>
    <cellStyle name="20 % - Markeringsfarve2 2 9 2 3 2" xfId="30928"/>
    <cellStyle name="20 % - Markeringsfarve2 2 9 2 4" xfId="23926"/>
    <cellStyle name="20 % - Markeringsfarve2 2 9 3" xfId="8344"/>
    <cellStyle name="20 % - Markeringsfarve2 2 9 3 2" xfId="16261"/>
    <cellStyle name="20 % - Markeringsfarve2 2 9 3 2 2" xfId="34421"/>
    <cellStyle name="20 % - Markeringsfarve2 2 9 3 3" xfId="27420"/>
    <cellStyle name="20 % - Markeringsfarve2 2 9 4" xfId="12760"/>
    <cellStyle name="20 % - Markeringsfarve2 2 9 4 2" xfId="30927"/>
    <cellStyle name="20 % - Markeringsfarve2 2 9 5" xfId="23925"/>
    <cellStyle name="20 % - Markeringsfarve2 3" xfId="1790"/>
    <cellStyle name="20 % - Markeringsfarve2 3 10" xfId="4209"/>
    <cellStyle name="20 % - Markeringsfarve2 3 10 2" xfId="8958"/>
    <cellStyle name="20 % - Markeringsfarve2 3 10 2 2" xfId="16870"/>
    <cellStyle name="20 % - Markeringsfarve2 3 10 2 2 2" xfId="35030"/>
    <cellStyle name="20 % - Markeringsfarve2 3 10 2 3" xfId="28029"/>
    <cellStyle name="20 % - Markeringsfarve2 3 10 3" xfId="12763"/>
    <cellStyle name="20 % - Markeringsfarve2 3 10 3 2" xfId="30930"/>
    <cellStyle name="20 % - Markeringsfarve2 3 10 4" xfId="23928"/>
    <cellStyle name="20 % - Markeringsfarve2 3 11" xfId="4210"/>
    <cellStyle name="20 % - Markeringsfarve2 3 11 2" xfId="8927"/>
    <cellStyle name="20 % - Markeringsfarve2 3 11 2 2" xfId="16840"/>
    <cellStyle name="20 % - Markeringsfarve2 3 11 2 2 2" xfId="35000"/>
    <cellStyle name="20 % - Markeringsfarve2 3 11 2 3" xfId="27999"/>
    <cellStyle name="20 % - Markeringsfarve2 3 11 3" xfId="12764"/>
    <cellStyle name="20 % - Markeringsfarve2 3 11 3 2" xfId="30931"/>
    <cellStyle name="20 % - Markeringsfarve2 3 11 4" xfId="23929"/>
    <cellStyle name="20 % - Markeringsfarve2 3 12" xfId="7713"/>
    <cellStyle name="20 % - Markeringsfarve2 3 12 2" xfId="15631"/>
    <cellStyle name="20 % - Markeringsfarve2 3 12 2 2" xfId="33791"/>
    <cellStyle name="20 % - Markeringsfarve2 3 12 3" xfId="26790"/>
    <cellStyle name="20 % - Markeringsfarve2 3 13" xfId="12762"/>
    <cellStyle name="20 % - Markeringsfarve2 3 13 2" xfId="30929"/>
    <cellStyle name="20 % - Markeringsfarve2 3 14" xfId="4208"/>
    <cellStyle name="20 % - Markeringsfarve2 3 14 2" xfId="23927"/>
    <cellStyle name="20 % - Markeringsfarve2 3 15" xfId="21914"/>
    <cellStyle name="20 % - Markeringsfarve2 3 2" xfId="1791"/>
    <cellStyle name="20 % - Markeringsfarve2 3 2 10" xfId="7714"/>
    <cellStyle name="20 % - Markeringsfarve2 3 2 10 2" xfId="15632"/>
    <cellStyle name="20 % - Markeringsfarve2 3 2 10 2 2" xfId="33792"/>
    <cellStyle name="20 % - Markeringsfarve2 3 2 10 3" xfId="26791"/>
    <cellStyle name="20 % - Markeringsfarve2 3 2 11" xfId="12765"/>
    <cellStyle name="20 % - Markeringsfarve2 3 2 11 2" xfId="30932"/>
    <cellStyle name="20 % - Markeringsfarve2 3 2 12" xfId="4211"/>
    <cellStyle name="20 % - Markeringsfarve2 3 2 12 2" xfId="23930"/>
    <cellStyle name="20 % - Markeringsfarve2 3 2 13" xfId="21915"/>
    <cellStyle name="20 % - Markeringsfarve2 3 2 2" xfId="4212"/>
    <cellStyle name="20 % - Markeringsfarve2 3 2 2 2" xfId="4213"/>
    <cellStyle name="20 % - Markeringsfarve2 3 2 2 2 2" xfId="4214"/>
    <cellStyle name="20 % - Markeringsfarve2 3 2 2 2 2 2" xfId="9891"/>
    <cellStyle name="20 % - Markeringsfarve2 3 2 2 2 2 2 2" xfId="17792"/>
    <cellStyle name="20 % - Markeringsfarve2 3 2 2 2 2 2 2 2" xfId="35952"/>
    <cellStyle name="20 % - Markeringsfarve2 3 2 2 2 2 2 3" xfId="28951"/>
    <cellStyle name="20 % - Markeringsfarve2 3 2 2 2 2 3" xfId="12768"/>
    <cellStyle name="20 % - Markeringsfarve2 3 2 2 2 2 3 2" xfId="30935"/>
    <cellStyle name="20 % - Markeringsfarve2 3 2 2 2 2 4" xfId="23933"/>
    <cellStyle name="20 % - Markeringsfarve2 3 2 2 2 3" xfId="8466"/>
    <cellStyle name="20 % - Markeringsfarve2 3 2 2 2 3 2" xfId="16383"/>
    <cellStyle name="20 % - Markeringsfarve2 3 2 2 2 3 2 2" xfId="34543"/>
    <cellStyle name="20 % - Markeringsfarve2 3 2 2 2 3 3" xfId="27542"/>
    <cellStyle name="20 % - Markeringsfarve2 3 2 2 2 4" xfId="12767"/>
    <cellStyle name="20 % - Markeringsfarve2 3 2 2 2 4 2" xfId="30934"/>
    <cellStyle name="20 % - Markeringsfarve2 3 2 2 2 5" xfId="23932"/>
    <cellStyle name="20 % - Markeringsfarve2 3 2 2 3" xfId="4215"/>
    <cellStyle name="20 % - Markeringsfarve2 3 2 2 3 2" xfId="9121"/>
    <cellStyle name="20 % - Markeringsfarve2 3 2 2 3 2 2" xfId="17032"/>
    <cellStyle name="20 % - Markeringsfarve2 3 2 2 3 2 2 2" xfId="35192"/>
    <cellStyle name="20 % - Markeringsfarve2 3 2 2 3 2 3" xfId="28191"/>
    <cellStyle name="20 % - Markeringsfarve2 3 2 2 3 3" xfId="12769"/>
    <cellStyle name="20 % - Markeringsfarve2 3 2 2 3 3 2" xfId="30936"/>
    <cellStyle name="20 % - Markeringsfarve2 3 2 2 3 4" xfId="23934"/>
    <cellStyle name="20 % - Markeringsfarve2 3 2 2 4" xfId="4216"/>
    <cellStyle name="20 % - Markeringsfarve2 3 2 2 4 2" xfId="10554"/>
    <cellStyle name="20 % - Markeringsfarve2 3 2 2 4 2 2" xfId="18448"/>
    <cellStyle name="20 % - Markeringsfarve2 3 2 2 4 2 2 2" xfId="36608"/>
    <cellStyle name="20 % - Markeringsfarve2 3 2 2 4 2 3" xfId="29607"/>
    <cellStyle name="20 % - Markeringsfarve2 3 2 2 4 3" xfId="12770"/>
    <cellStyle name="20 % - Markeringsfarve2 3 2 2 4 3 2" xfId="30937"/>
    <cellStyle name="20 % - Markeringsfarve2 3 2 2 4 4" xfId="23935"/>
    <cellStyle name="20 % - Markeringsfarve2 3 2 2 5" xfId="7715"/>
    <cellStyle name="20 % - Markeringsfarve2 3 2 2 5 2" xfId="15633"/>
    <cellStyle name="20 % - Markeringsfarve2 3 2 2 5 2 2" xfId="33793"/>
    <cellStyle name="20 % - Markeringsfarve2 3 2 2 5 3" xfId="26792"/>
    <cellStyle name="20 % - Markeringsfarve2 3 2 2 6" xfId="12766"/>
    <cellStyle name="20 % - Markeringsfarve2 3 2 2 6 2" xfId="30933"/>
    <cellStyle name="20 % - Markeringsfarve2 3 2 2 7" xfId="23931"/>
    <cellStyle name="20 % - Markeringsfarve2 3 2 3" xfId="4217"/>
    <cellStyle name="20 % - Markeringsfarve2 3 2 3 2" xfId="4218"/>
    <cellStyle name="20 % - Markeringsfarve2 3 2 3 2 2" xfId="4219"/>
    <cellStyle name="20 % - Markeringsfarve2 3 2 3 2 2 2" xfId="9967"/>
    <cellStyle name="20 % - Markeringsfarve2 3 2 3 2 2 2 2" xfId="17868"/>
    <cellStyle name="20 % - Markeringsfarve2 3 2 3 2 2 2 2 2" xfId="36028"/>
    <cellStyle name="20 % - Markeringsfarve2 3 2 3 2 2 2 3" xfId="29027"/>
    <cellStyle name="20 % - Markeringsfarve2 3 2 3 2 2 3" xfId="12773"/>
    <cellStyle name="20 % - Markeringsfarve2 3 2 3 2 2 3 2" xfId="30940"/>
    <cellStyle name="20 % - Markeringsfarve2 3 2 3 2 2 4" xfId="23938"/>
    <cellStyle name="20 % - Markeringsfarve2 3 2 3 2 3" xfId="8531"/>
    <cellStyle name="20 % - Markeringsfarve2 3 2 3 2 3 2" xfId="16448"/>
    <cellStyle name="20 % - Markeringsfarve2 3 2 3 2 3 2 2" xfId="34608"/>
    <cellStyle name="20 % - Markeringsfarve2 3 2 3 2 3 3" xfId="27607"/>
    <cellStyle name="20 % - Markeringsfarve2 3 2 3 2 4" xfId="12772"/>
    <cellStyle name="20 % - Markeringsfarve2 3 2 3 2 4 2" xfId="30939"/>
    <cellStyle name="20 % - Markeringsfarve2 3 2 3 2 5" xfId="23937"/>
    <cellStyle name="20 % - Markeringsfarve2 3 2 3 3" xfId="4220"/>
    <cellStyle name="20 % - Markeringsfarve2 3 2 3 3 2" xfId="9197"/>
    <cellStyle name="20 % - Markeringsfarve2 3 2 3 3 2 2" xfId="17108"/>
    <cellStyle name="20 % - Markeringsfarve2 3 2 3 3 2 2 2" xfId="35268"/>
    <cellStyle name="20 % - Markeringsfarve2 3 2 3 3 2 3" xfId="28267"/>
    <cellStyle name="20 % - Markeringsfarve2 3 2 3 3 3" xfId="12774"/>
    <cellStyle name="20 % - Markeringsfarve2 3 2 3 3 3 2" xfId="30941"/>
    <cellStyle name="20 % - Markeringsfarve2 3 2 3 3 4" xfId="23939"/>
    <cellStyle name="20 % - Markeringsfarve2 3 2 3 4" xfId="4221"/>
    <cellStyle name="20 % - Markeringsfarve2 3 2 3 4 2" xfId="10555"/>
    <cellStyle name="20 % - Markeringsfarve2 3 2 3 4 2 2" xfId="18449"/>
    <cellStyle name="20 % - Markeringsfarve2 3 2 3 4 2 2 2" xfId="36609"/>
    <cellStyle name="20 % - Markeringsfarve2 3 2 3 4 2 3" xfId="29608"/>
    <cellStyle name="20 % - Markeringsfarve2 3 2 3 4 3" xfId="12775"/>
    <cellStyle name="20 % - Markeringsfarve2 3 2 3 4 3 2" xfId="30942"/>
    <cellStyle name="20 % - Markeringsfarve2 3 2 3 4 4" xfId="23940"/>
    <cellStyle name="20 % - Markeringsfarve2 3 2 3 5" xfId="7716"/>
    <cellStyle name="20 % - Markeringsfarve2 3 2 3 5 2" xfId="15634"/>
    <cellStyle name="20 % - Markeringsfarve2 3 2 3 5 2 2" xfId="33794"/>
    <cellStyle name="20 % - Markeringsfarve2 3 2 3 5 3" xfId="26793"/>
    <cellStyle name="20 % - Markeringsfarve2 3 2 3 6" xfId="12771"/>
    <cellStyle name="20 % - Markeringsfarve2 3 2 3 6 2" xfId="30938"/>
    <cellStyle name="20 % - Markeringsfarve2 3 2 3 7" xfId="23936"/>
    <cellStyle name="20 % - Markeringsfarve2 3 2 4" xfId="4222"/>
    <cellStyle name="20 % - Markeringsfarve2 3 2 4 2" xfId="4223"/>
    <cellStyle name="20 % - Markeringsfarve2 3 2 4 2 2" xfId="4224"/>
    <cellStyle name="20 % - Markeringsfarve2 3 2 4 2 2 2" xfId="10129"/>
    <cellStyle name="20 % - Markeringsfarve2 3 2 4 2 2 2 2" xfId="18030"/>
    <cellStyle name="20 % - Markeringsfarve2 3 2 4 2 2 2 2 2" xfId="36190"/>
    <cellStyle name="20 % - Markeringsfarve2 3 2 4 2 2 2 3" xfId="29189"/>
    <cellStyle name="20 % - Markeringsfarve2 3 2 4 2 2 3" xfId="12778"/>
    <cellStyle name="20 % - Markeringsfarve2 3 2 4 2 2 3 2" xfId="30945"/>
    <cellStyle name="20 % - Markeringsfarve2 3 2 4 2 2 4" xfId="23943"/>
    <cellStyle name="20 % - Markeringsfarve2 3 2 4 2 3" xfId="8668"/>
    <cellStyle name="20 % - Markeringsfarve2 3 2 4 2 3 2" xfId="16582"/>
    <cellStyle name="20 % - Markeringsfarve2 3 2 4 2 3 2 2" xfId="34742"/>
    <cellStyle name="20 % - Markeringsfarve2 3 2 4 2 3 3" xfId="27741"/>
    <cellStyle name="20 % - Markeringsfarve2 3 2 4 2 4" xfId="12777"/>
    <cellStyle name="20 % - Markeringsfarve2 3 2 4 2 4 2" xfId="30944"/>
    <cellStyle name="20 % - Markeringsfarve2 3 2 4 2 5" xfId="23942"/>
    <cellStyle name="20 % - Markeringsfarve2 3 2 4 3" xfId="4225"/>
    <cellStyle name="20 % - Markeringsfarve2 3 2 4 3 2" xfId="9405"/>
    <cellStyle name="20 % - Markeringsfarve2 3 2 4 3 2 2" xfId="17315"/>
    <cellStyle name="20 % - Markeringsfarve2 3 2 4 3 2 2 2" xfId="35475"/>
    <cellStyle name="20 % - Markeringsfarve2 3 2 4 3 2 3" xfId="28474"/>
    <cellStyle name="20 % - Markeringsfarve2 3 2 4 3 3" xfId="12779"/>
    <cellStyle name="20 % - Markeringsfarve2 3 2 4 3 3 2" xfId="30946"/>
    <cellStyle name="20 % - Markeringsfarve2 3 2 4 3 4" xfId="23944"/>
    <cellStyle name="20 % - Markeringsfarve2 3 2 4 4" xfId="4226"/>
    <cellStyle name="20 % - Markeringsfarve2 3 2 4 4 2" xfId="10447"/>
    <cellStyle name="20 % - Markeringsfarve2 3 2 4 4 2 2" xfId="18344"/>
    <cellStyle name="20 % - Markeringsfarve2 3 2 4 4 2 2 2" xfId="36504"/>
    <cellStyle name="20 % - Markeringsfarve2 3 2 4 4 2 3" xfId="29503"/>
    <cellStyle name="20 % - Markeringsfarve2 3 2 4 4 3" xfId="12780"/>
    <cellStyle name="20 % - Markeringsfarve2 3 2 4 4 3 2" xfId="30947"/>
    <cellStyle name="20 % - Markeringsfarve2 3 2 4 4 4" xfId="23945"/>
    <cellStyle name="20 % - Markeringsfarve2 3 2 4 5" xfId="7717"/>
    <cellStyle name="20 % - Markeringsfarve2 3 2 4 5 2" xfId="15635"/>
    <cellStyle name="20 % - Markeringsfarve2 3 2 4 5 2 2" xfId="33795"/>
    <cellStyle name="20 % - Markeringsfarve2 3 2 4 5 3" xfId="26794"/>
    <cellStyle name="20 % - Markeringsfarve2 3 2 4 6" xfId="12776"/>
    <cellStyle name="20 % - Markeringsfarve2 3 2 4 6 2" xfId="30943"/>
    <cellStyle name="20 % - Markeringsfarve2 3 2 4 7" xfId="23941"/>
    <cellStyle name="20 % - Markeringsfarve2 3 2 5" xfId="4227"/>
    <cellStyle name="20 % - Markeringsfarve2 3 2 5 2" xfId="4228"/>
    <cellStyle name="20 % - Markeringsfarve2 3 2 5 2 2" xfId="4229"/>
    <cellStyle name="20 % - Markeringsfarve2 3 2 5 2 2 2" xfId="10246"/>
    <cellStyle name="20 % - Markeringsfarve2 3 2 5 2 2 2 2" xfId="18147"/>
    <cellStyle name="20 % - Markeringsfarve2 3 2 5 2 2 2 2 2" xfId="36307"/>
    <cellStyle name="20 % - Markeringsfarve2 3 2 5 2 2 2 3" xfId="29306"/>
    <cellStyle name="20 % - Markeringsfarve2 3 2 5 2 2 3" xfId="12783"/>
    <cellStyle name="20 % - Markeringsfarve2 3 2 5 2 2 3 2" xfId="30950"/>
    <cellStyle name="20 % - Markeringsfarve2 3 2 5 2 2 4" xfId="23948"/>
    <cellStyle name="20 % - Markeringsfarve2 3 2 5 2 3" xfId="8767"/>
    <cellStyle name="20 % - Markeringsfarve2 3 2 5 2 3 2" xfId="16681"/>
    <cellStyle name="20 % - Markeringsfarve2 3 2 5 2 3 2 2" xfId="34841"/>
    <cellStyle name="20 % - Markeringsfarve2 3 2 5 2 3 3" xfId="27840"/>
    <cellStyle name="20 % - Markeringsfarve2 3 2 5 2 4" xfId="12782"/>
    <cellStyle name="20 % - Markeringsfarve2 3 2 5 2 4 2" xfId="30949"/>
    <cellStyle name="20 % - Markeringsfarve2 3 2 5 2 5" xfId="23947"/>
    <cellStyle name="20 % - Markeringsfarve2 3 2 5 3" xfId="4230"/>
    <cellStyle name="20 % - Markeringsfarve2 3 2 5 3 2" xfId="9522"/>
    <cellStyle name="20 % - Markeringsfarve2 3 2 5 3 2 2" xfId="17432"/>
    <cellStyle name="20 % - Markeringsfarve2 3 2 5 3 2 2 2" xfId="35592"/>
    <cellStyle name="20 % - Markeringsfarve2 3 2 5 3 2 3" xfId="28591"/>
    <cellStyle name="20 % - Markeringsfarve2 3 2 5 3 3" xfId="12784"/>
    <cellStyle name="20 % - Markeringsfarve2 3 2 5 3 3 2" xfId="30951"/>
    <cellStyle name="20 % - Markeringsfarve2 3 2 5 3 4" xfId="23949"/>
    <cellStyle name="20 % - Markeringsfarve2 3 2 5 4" xfId="4231"/>
    <cellStyle name="20 % - Markeringsfarve2 3 2 5 4 2" xfId="10553"/>
    <cellStyle name="20 % - Markeringsfarve2 3 2 5 4 2 2" xfId="18447"/>
    <cellStyle name="20 % - Markeringsfarve2 3 2 5 4 2 2 2" xfId="36607"/>
    <cellStyle name="20 % - Markeringsfarve2 3 2 5 4 2 3" xfId="29606"/>
    <cellStyle name="20 % - Markeringsfarve2 3 2 5 4 3" xfId="12785"/>
    <cellStyle name="20 % - Markeringsfarve2 3 2 5 4 3 2" xfId="30952"/>
    <cellStyle name="20 % - Markeringsfarve2 3 2 5 4 4" xfId="23950"/>
    <cellStyle name="20 % - Markeringsfarve2 3 2 5 5" xfId="7718"/>
    <cellStyle name="20 % - Markeringsfarve2 3 2 5 5 2" xfId="15636"/>
    <cellStyle name="20 % - Markeringsfarve2 3 2 5 5 2 2" xfId="33796"/>
    <cellStyle name="20 % - Markeringsfarve2 3 2 5 5 3" xfId="26795"/>
    <cellStyle name="20 % - Markeringsfarve2 3 2 5 6" xfId="12781"/>
    <cellStyle name="20 % - Markeringsfarve2 3 2 5 6 2" xfId="30948"/>
    <cellStyle name="20 % - Markeringsfarve2 3 2 5 7" xfId="23946"/>
    <cellStyle name="20 % - Markeringsfarve2 3 2 6" xfId="4232"/>
    <cellStyle name="20 % - Markeringsfarve2 3 2 6 2" xfId="4233"/>
    <cellStyle name="20 % - Markeringsfarve2 3 2 6 2 2" xfId="4234"/>
    <cellStyle name="20 % - Markeringsfarve2 3 2 6 2 2 2" xfId="10322"/>
    <cellStyle name="20 % - Markeringsfarve2 3 2 6 2 2 2 2" xfId="18223"/>
    <cellStyle name="20 % - Markeringsfarve2 3 2 6 2 2 2 2 2" xfId="36383"/>
    <cellStyle name="20 % - Markeringsfarve2 3 2 6 2 2 2 3" xfId="29382"/>
    <cellStyle name="20 % - Markeringsfarve2 3 2 6 2 2 3" xfId="12788"/>
    <cellStyle name="20 % - Markeringsfarve2 3 2 6 2 2 3 2" xfId="30955"/>
    <cellStyle name="20 % - Markeringsfarve2 3 2 6 2 2 4" xfId="23953"/>
    <cellStyle name="20 % - Markeringsfarve2 3 2 6 2 3" xfId="8833"/>
    <cellStyle name="20 % - Markeringsfarve2 3 2 6 2 3 2" xfId="16747"/>
    <cellStyle name="20 % - Markeringsfarve2 3 2 6 2 3 2 2" xfId="34907"/>
    <cellStyle name="20 % - Markeringsfarve2 3 2 6 2 3 3" xfId="27906"/>
    <cellStyle name="20 % - Markeringsfarve2 3 2 6 2 4" xfId="12787"/>
    <cellStyle name="20 % - Markeringsfarve2 3 2 6 2 4 2" xfId="30954"/>
    <cellStyle name="20 % - Markeringsfarve2 3 2 6 2 5" xfId="23952"/>
    <cellStyle name="20 % - Markeringsfarve2 3 2 6 3" xfId="4235"/>
    <cellStyle name="20 % - Markeringsfarve2 3 2 6 3 2" xfId="9599"/>
    <cellStyle name="20 % - Markeringsfarve2 3 2 6 3 2 2" xfId="17509"/>
    <cellStyle name="20 % - Markeringsfarve2 3 2 6 3 2 2 2" xfId="35669"/>
    <cellStyle name="20 % - Markeringsfarve2 3 2 6 3 2 3" xfId="28668"/>
    <cellStyle name="20 % - Markeringsfarve2 3 2 6 3 3" xfId="12789"/>
    <cellStyle name="20 % - Markeringsfarve2 3 2 6 3 3 2" xfId="30956"/>
    <cellStyle name="20 % - Markeringsfarve2 3 2 6 3 4" xfId="23954"/>
    <cellStyle name="20 % - Markeringsfarve2 3 2 6 4" xfId="4236"/>
    <cellStyle name="20 % - Markeringsfarve2 3 2 6 4 2" xfId="10446"/>
    <cellStyle name="20 % - Markeringsfarve2 3 2 6 4 2 2" xfId="18343"/>
    <cellStyle name="20 % - Markeringsfarve2 3 2 6 4 2 2 2" xfId="36503"/>
    <cellStyle name="20 % - Markeringsfarve2 3 2 6 4 2 3" xfId="29502"/>
    <cellStyle name="20 % - Markeringsfarve2 3 2 6 4 3" xfId="12790"/>
    <cellStyle name="20 % - Markeringsfarve2 3 2 6 4 3 2" xfId="30957"/>
    <cellStyle name="20 % - Markeringsfarve2 3 2 6 4 4" xfId="23955"/>
    <cellStyle name="20 % - Markeringsfarve2 3 2 6 5" xfId="7719"/>
    <cellStyle name="20 % - Markeringsfarve2 3 2 6 5 2" xfId="15637"/>
    <cellStyle name="20 % - Markeringsfarve2 3 2 6 5 2 2" xfId="33797"/>
    <cellStyle name="20 % - Markeringsfarve2 3 2 6 5 3" xfId="26796"/>
    <cellStyle name="20 % - Markeringsfarve2 3 2 6 6" xfId="12786"/>
    <cellStyle name="20 % - Markeringsfarve2 3 2 6 6 2" xfId="30953"/>
    <cellStyle name="20 % - Markeringsfarve2 3 2 6 7" xfId="23951"/>
    <cellStyle name="20 % - Markeringsfarve2 3 2 7" xfId="4237"/>
    <cellStyle name="20 % - Markeringsfarve2 3 2 7 2" xfId="4238"/>
    <cellStyle name="20 % - Markeringsfarve2 3 2 7 2 2" xfId="9772"/>
    <cellStyle name="20 % - Markeringsfarve2 3 2 7 2 2 2" xfId="17673"/>
    <cellStyle name="20 % - Markeringsfarve2 3 2 7 2 2 2 2" xfId="35833"/>
    <cellStyle name="20 % - Markeringsfarve2 3 2 7 2 2 3" xfId="28832"/>
    <cellStyle name="20 % - Markeringsfarve2 3 2 7 2 3" xfId="12792"/>
    <cellStyle name="20 % - Markeringsfarve2 3 2 7 2 3 2" xfId="30959"/>
    <cellStyle name="20 % - Markeringsfarve2 3 2 7 2 4" xfId="23957"/>
    <cellStyle name="20 % - Markeringsfarve2 3 2 7 3" xfId="8367"/>
    <cellStyle name="20 % - Markeringsfarve2 3 2 7 3 2" xfId="16284"/>
    <cellStyle name="20 % - Markeringsfarve2 3 2 7 3 2 2" xfId="34444"/>
    <cellStyle name="20 % - Markeringsfarve2 3 2 7 3 3" xfId="27443"/>
    <cellStyle name="20 % - Markeringsfarve2 3 2 7 4" xfId="12791"/>
    <cellStyle name="20 % - Markeringsfarve2 3 2 7 4 2" xfId="30958"/>
    <cellStyle name="20 % - Markeringsfarve2 3 2 7 5" xfId="23956"/>
    <cellStyle name="20 % - Markeringsfarve2 3 2 8" xfId="4239"/>
    <cellStyle name="20 % - Markeringsfarve2 3 2 8 2" xfId="9000"/>
    <cellStyle name="20 % - Markeringsfarve2 3 2 8 2 2" xfId="16911"/>
    <cellStyle name="20 % - Markeringsfarve2 3 2 8 2 2 2" xfId="35071"/>
    <cellStyle name="20 % - Markeringsfarve2 3 2 8 2 3" xfId="28070"/>
    <cellStyle name="20 % - Markeringsfarve2 3 2 8 3" xfId="12793"/>
    <cellStyle name="20 % - Markeringsfarve2 3 2 8 3 2" xfId="30960"/>
    <cellStyle name="20 % - Markeringsfarve2 3 2 8 4" xfId="23958"/>
    <cellStyle name="20 % - Markeringsfarve2 3 2 9" xfId="4240"/>
    <cellStyle name="20 % - Markeringsfarve2 3 2 9 2" xfId="10556"/>
    <cellStyle name="20 % - Markeringsfarve2 3 2 9 2 2" xfId="18450"/>
    <cellStyle name="20 % - Markeringsfarve2 3 2 9 2 2 2" xfId="36610"/>
    <cellStyle name="20 % - Markeringsfarve2 3 2 9 2 3" xfId="29609"/>
    <cellStyle name="20 % - Markeringsfarve2 3 2 9 3" xfId="12794"/>
    <cellStyle name="20 % - Markeringsfarve2 3 2 9 3 2" xfId="30961"/>
    <cellStyle name="20 % - Markeringsfarve2 3 2 9 4" xfId="23959"/>
    <cellStyle name="20 % - Markeringsfarve2 3 3" xfId="4241"/>
    <cellStyle name="20 % - Markeringsfarve2 3 3 10" xfId="7720"/>
    <cellStyle name="20 % - Markeringsfarve2 3 3 10 2" xfId="15638"/>
    <cellStyle name="20 % - Markeringsfarve2 3 3 10 2 2" xfId="33798"/>
    <cellStyle name="20 % - Markeringsfarve2 3 3 10 3" xfId="26797"/>
    <cellStyle name="20 % - Markeringsfarve2 3 3 11" xfId="12795"/>
    <cellStyle name="20 % - Markeringsfarve2 3 3 11 2" xfId="30962"/>
    <cellStyle name="20 % - Markeringsfarve2 3 3 12" xfId="23960"/>
    <cellStyle name="20 % - Markeringsfarve2 3 3 2" xfId="4242"/>
    <cellStyle name="20 % - Markeringsfarve2 3 3 2 2" xfId="4243"/>
    <cellStyle name="20 % - Markeringsfarve2 3 3 2 2 2" xfId="4244"/>
    <cellStyle name="20 % - Markeringsfarve2 3 3 2 2 2 2" xfId="9930"/>
    <cellStyle name="20 % - Markeringsfarve2 3 3 2 2 2 2 2" xfId="17831"/>
    <cellStyle name="20 % - Markeringsfarve2 3 3 2 2 2 2 2 2" xfId="35991"/>
    <cellStyle name="20 % - Markeringsfarve2 3 3 2 2 2 2 3" xfId="28990"/>
    <cellStyle name="20 % - Markeringsfarve2 3 3 2 2 2 3" xfId="12798"/>
    <cellStyle name="20 % - Markeringsfarve2 3 3 2 2 2 3 2" xfId="30965"/>
    <cellStyle name="20 % - Markeringsfarve2 3 3 2 2 2 4" xfId="23963"/>
    <cellStyle name="20 % - Markeringsfarve2 3 3 2 2 3" xfId="8499"/>
    <cellStyle name="20 % - Markeringsfarve2 3 3 2 2 3 2" xfId="16416"/>
    <cellStyle name="20 % - Markeringsfarve2 3 3 2 2 3 2 2" xfId="34576"/>
    <cellStyle name="20 % - Markeringsfarve2 3 3 2 2 3 3" xfId="27575"/>
    <cellStyle name="20 % - Markeringsfarve2 3 3 2 2 4" xfId="12797"/>
    <cellStyle name="20 % - Markeringsfarve2 3 3 2 2 4 2" xfId="30964"/>
    <cellStyle name="20 % - Markeringsfarve2 3 3 2 2 5" xfId="23962"/>
    <cellStyle name="20 % - Markeringsfarve2 3 3 2 3" xfId="4245"/>
    <cellStyle name="20 % - Markeringsfarve2 3 3 2 3 2" xfId="9160"/>
    <cellStyle name="20 % - Markeringsfarve2 3 3 2 3 2 2" xfId="17071"/>
    <cellStyle name="20 % - Markeringsfarve2 3 3 2 3 2 2 2" xfId="35231"/>
    <cellStyle name="20 % - Markeringsfarve2 3 3 2 3 2 3" xfId="28230"/>
    <cellStyle name="20 % - Markeringsfarve2 3 3 2 3 3" xfId="12799"/>
    <cellStyle name="20 % - Markeringsfarve2 3 3 2 3 3 2" xfId="30966"/>
    <cellStyle name="20 % - Markeringsfarve2 3 3 2 3 4" xfId="23964"/>
    <cellStyle name="20 % - Markeringsfarve2 3 3 2 4" xfId="4246"/>
    <cellStyle name="20 % - Markeringsfarve2 3 3 2 4 2" xfId="11019"/>
    <cellStyle name="20 % - Markeringsfarve2 3 3 2 4 2 2" xfId="18895"/>
    <cellStyle name="20 % - Markeringsfarve2 3 3 2 4 2 2 2" xfId="37055"/>
    <cellStyle name="20 % - Markeringsfarve2 3 3 2 4 2 3" xfId="30054"/>
    <cellStyle name="20 % - Markeringsfarve2 3 3 2 4 3" xfId="12800"/>
    <cellStyle name="20 % - Markeringsfarve2 3 3 2 4 3 2" xfId="30967"/>
    <cellStyle name="20 % - Markeringsfarve2 3 3 2 4 4" xfId="23965"/>
    <cellStyle name="20 % - Markeringsfarve2 3 3 2 5" xfId="7721"/>
    <cellStyle name="20 % - Markeringsfarve2 3 3 2 5 2" xfId="15639"/>
    <cellStyle name="20 % - Markeringsfarve2 3 3 2 5 2 2" xfId="33799"/>
    <cellStyle name="20 % - Markeringsfarve2 3 3 2 5 3" xfId="26798"/>
    <cellStyle name="20 % - Markeringsfarve2 3 3 2 6" xfId="12796"/>
    <cellStyle name="20 % - Markeringsfarve2 3 3 2 6 2" xfId="30963"/>
    <cellStyle name="20 % - Markeringsfarve2 3 3 2 7" xfId="23961"/>
    <cellStyle name="20 % - Markeringsfarve2 3 3 3" xfId="4247"/>
    <cellStyle name="20 % - Markeringsfarve2 3 3 3 2" xfId="4248"/>
    <cellStyle name="20 % - Markeringsfarve2 3 3 3 2 2" xfId="4249"/>
    <cellStyle name="20 % - Markeringsfarve2 3 3 3 2 2 2" xfId="9968"/>
    <cellStyle name="20 % - Markeringsfarve2 3 3 3 2 2 2 2" xfId="17869"/>
    <cellStyle name="20 % - Markeringsfarve2 3 3 3 2 2 2 2 2" xfId="36029"/>
    <cellStyle name="20 % - Markeringsfarve2 3 3 3 2 2 2 3" xfId="29028"/>
    <cellStyle name="20 % - Markeringsfarve2 3 3 3 2 2 3" xfId="12803"/>
    <cellStyle name="20 % - Markeringsfarve2 3 3 3 2 2 3 2" xfId="30970"/>
    <cellStyle name="20 % - Markeringsfarve2 3 3 3 2 2 4" xfId="23968"/>
    <cellStyle name="20 % - Markeringsfarve2 3 3 3 2 3" xfId="8532"/>
    <cellStyle name="20 % - Markeringsfarve2 3 3 3 2 3 2" xfId="16449"/>
    <cellStyle name="20 % - Markeringsfarve2 3 3 3 2 3 2 2" xfId="34609"/>
    <cellStyle name="20 % - Markeringsfarve2 3 3 3 2 3 3" xfId="27608"/>
    <cellStyle name="20 % - Markeringsfarve2 3 3 3 2 4" xfId="12802"/>
    <cellStyle name="20 % - Markeringsfarve2 3 3 3 2 4 2" xfId="30969"/>
    <cellStyle name="20 % - Markeringsfarve2 3 3 3 2 5" xfId="23967"/>
    <cellStyle name="20 % - Markeringsfarve2 3 3 3 3" xfId="4250"/>
    <cellStyle name="20 % - Markeringsfarve2 3 3 3 3 2" xfId="9198"/>
    <cellStyle name="20 % - Markeringsfarve2 3 3 3 3 2 2" xfId="17109"/>
    <cellStyle name="20 % - Markeringsfarve2 3 3 3 3 2 2 2" xfId="35269"/>
    <cellStyle name="20 % - Markeringsfarve2 3 3 3 3 2 3" xfId="28268"/>
    <cellStyle name="20 % - Markeringsfarve2 3 3 3 3 3" xfId="12804"/>
    <cellStyle name="20 % - Markeringsfarve2 3 3 3 3 3 2" xfId="30971"/>
    <cellStyle name="20 % - Markeringsfarve2 3 3 3 3 4" xfId="23969"/>
    <cellStyle name="20 % - Markeringsfarve2 3 3 3 4" xfId="4251"/>
    <cellStyle name="20 % - Markeringsfarve2 3 3 3 4 2" xfId="10739"/>
    <cellStyle name="20 % - Markeringsfarve2 3 3 3 4 2 2" xfId="18628"/>
    <cellStyle name="20 % - Markeringsfarve2 3 3 3 4 2 2 2" xfId="36788"/>
    <cellStyle name="20 % - Markeringsfarve2 3 3 3 4 2 3" xfId="29787"/>
    <cellStyle name="20 % - Markeringsfarve2 3 3 3 4 3" xfId="12805"/>
    <cellStyle name="20 % - Markeringsfarve2 3 3 3 4 3 2" xfId="30972"/>
    <cellStyle name="20 % - Markeringsfarve2 3 3 3 4 4" xfId="23970"/>
    <cellStyle name="20 % - Markeringsfarve2 3 3 3 5" xfId="7722"/>
    <cellStyle name="20 % - Markeringsfarve2 3 3 3 5 2" xfId="15640"/>
    <cellStyle name="20 % - Markeringsfarve2 3 3 3 5 2 2" xfId="33800"/>
    <cellStyle name="20 % - Markeringsfarve2 3 3 3 5 3" xfId="26799"/>
    <cellStyle name="20 % - Markeringsfarve2 3 3 3 6" xfId="12801"/>
    <cellStyle name="20 % - Markeringsfarve2 3 3 3 6 2" xfId="30968"/>
    <cellStyle name="20 % - Markeringsfarve2 3 3 3 7" xfId="23966"/>
    <cellStyle name="20 % - Markeringsfarve2 3 3 4" xfId="4252"/>
    <cellStyle name="20 % - Markeringsfarve2 3 3 4 2" xfId="4253"/>
    <cellStyle name="20 % - Markeringsfarve2 3 3 4 2 2" xfId="4254"/>
    <cellStyle name="20 % - Markeringsfarve2 3 3 4 2 2 2" xfId="10168"/>
    <cellStyle name="20 % - Markeringsfarve2 3 3 4 2 2 2 2" xfId="18069"/>
    <cellStyle name="20 % - Markeringsfarve2 3 3 4 2 2 2 2 2" xfId="36229"/>
    <cellStyle name="20 % - Markeringsfarve2 3 3 4 2 2 2 3" xfId="29228"/>
    <cellStyle name="20 % - Markeringsfarve2 3 3 4 2 2 3" xfId="12808"/>
    <cellStyle name="20 % - Markeringsfarve2 3 3 4 2 2 3 2" xfId="30975"/>
    <cellStyle name="20 % - Markeringsfarve2 3 3 4 2 2 4" xfId="23973"/>
    <cellStyle name="20 % - Markeringsfarve2 3 3 4 2 3" xfId="8701"/>
    <cellStyle name="20 % - Markeringsfarve2 3 3 4 2 3 2" xfId="16615"/>
    <cellStyle name="20 % - Markeringsfarve2 3 3 4 2 3 2 2" xfId="34775"/>
    <cellStyle name="20 % - Markeringsfarve2 3 3 4 2 3 3" xfId="27774"/>
    <cellStyle name="20 % - Markeringsfarve2 3 3 4 2 4" xfId="12807"/>
    <cellStyle name="20 % - Markeringsfarve2 3 3 4 2 4 2" xfId="30974"/>
    <cellStyle name="20 % - Markeringsfarve2 3 3 4 2 5" xfId="23972"/>
    <cellStyle name="20 % - Markeringsfarve2 3 3 4 3" xfId="4255"/>
    <cellStyle name="20 % - Markeringsfarve2 3 3 4 3 2" xfId="9444"/>
    <cellStyle name="20 % - Markeringsfarve2 3 3 4 3 2 2" xfId="17354"/>
    <cellStyle name="20 % - Markeringsfarve2 3 3 4 3 2 2 2" xfId="35514"/>
    <cellStyle name="20 % - Markeringsfarve2 3 3 4 3 2 3" xfId="28513"/>
    <cellStyle name="20 % - Markeringsfarve2 3 3 4 3 3" xfId="12809"/>
    <cellStyle name="20 % - Markeringsfarve2 3 3 4 3 3 2" xfId="30976"/>
    <cellStyle name="20 % - Markeringsfarve2 3 3 4 3 4" xfId="23974"/>
    <cellStyle name="20 % - Markeringsfarve2 3 3 4 4" xfId="4256"/>
    <cellStyle name="20 % - Markeringsfarve2 3 3 4 4 2" xfId="10887"/>
    <cellStyle name="20 % - Markeringsfarve2 3 3 4 4 2 2" xfId="18770"/>
    <cellStyle name="20 % - Markeringsfarve2 3 3 4 4 2 2 2" xfId="36930"/>
    <cellStyle name="20 % - Markeringsfarve2 3 3 4 4 2 3" xfId="29929"/>
    <cellStyle name="20 % - Markeringsfarve2 3 3 4 4 3" xfId="12810"/>
    <cellStyle name="20 % - Markeringsfarve2 3 3 4 4 3 2" xfId="30977"/>
    <cellStyle name="20 % - Markeringsfarve2 3 3 4 4 4" xfId="23975"/>
    <cellStyle name="20 % - Markeringsfarve2 3 3 4 5" xfId="7723"/>
    <cellStyle name="20 % - Markeringsfarve2 3 3 4 5 2" xfId="15641"/>
    <cellStyle name="20 % - Markeringsfarve2 3 3 4 5 2 2" xfId="33801"/>
    <cellStyle name="20 % - Markeringsfarve2 3 3 4 5 3" xfId="26800"/>
    <cellStyle name="20 % - Markeringsfarve2 3 3 4 6" xfId="12806"/>
    <cellStyle name="20 % - Markeringsfarve2 3 3 4 6 2" xfId="30973"/>
    <cellStyle name="20 % - Markeringsfarve2 3 3 4 7" xfId="23971"/>
    <cellStyle name="20 % - Markeringsfarve2 3 3 5" xfId="4257"/>
    <cellStyle name="20 % - Markeringsfarve2 3 3 5 2" xfId="4258"/>
    <cellStyle name="20 % - Markeringsfarve2 3 3 5 2 2" xfId="4259"/>
    <cellStyle name="20 % - Markeringsfarve2 3 3 5 2 2 2" xfId="10285"/>
    <cellStyle name="20 % - Markeringsfarve2 3 3 5 2 2 2 2" xfId="18186"/>
    <cellStyle name="20 % - Markeringsfarve2 3 3 5 2 2 2 2 2" xfId="36346"/>
    <cellStyle name="20 % - Markeringsfarve2 3 3 5 2 2 2 3" xfId="29345"/>
    <cellStyle name="20 % - Markeringsfarve2 3 3 5 2 2 3" xfId="12813"/>
    <cellStyle name="20 % - Markeringsfarve2 3 3 5 2 2 3 2" xfId="30980"/>
    <cellStyle name="20 % - Markeringsfarve2 3 3 5 2 2 4" xfId="23978"/>
    <cellStyle name="20 % - Markeringsfarve2 3 3 5 2 3" xfId="8800"/>
    <cellStyle name="20 % - Markeringsfarve2 3 3 5 2 3 2" xfId="16714"/>
    <cellStyle name="20 % - Markeringsfarve2 3 3 5 2 3 2 2" xfId="34874"/>
    <cellStyle name="20 % - Markeringsfarve2 3 3 5 2 3 3" xfId="27873"/>
    <cellStyle name="20 % - Markeringsfarve2 3 3 5 2 4" xfId="12812"/>
    <cellStyle name="20 % - Markeringsfarve2 3 3 5 2 4 2" xfId="30979"/>
    <cellStyle name="20 % - Markeringsfarve2 3 3 5 2 5" xfId="23977"/>
    <cellStyle name="20 % - Markeringsfarve2 3 3 5 3" xfId="4260"/>
    <cellStyle name="20 % - Markeringsfarve2 3 3 5 3 2" xfId="9561"/>
    <cellStyle name="20 % - Markeringsfarve2 3 3 5 3 2 2" xfId="17471"/>
    <cellStyle name="20 % - Markeringsfarve2 3 3 5 3 2 2 2" xfId="35631"/>
    <cellStyle name="20 % - Markeringsfarve2 3 3 5 3 2 3" xfId="28630"/>
    <cellStyle name="20 % - Markeringsfarve2 3 3 5 3 3" xfId="12814"/>
    <cellStyle name="20 % - Markeringsfarve2 3 3 5 3 3 2" xfId="30981"/>
    <cellStyle name="20 % - Markeringsfarve2 3 3 5 3 4" xfId="23979"/>
    <cellStyle name="20 % - Markeringsfarve2 3 3 5 4" xfId="4261"/>
    <cellStyle name="20 % - Markeringsfarve2 3 3 5 4 2" xfId="10552"/>
    <cellStyle name="20 % - Markeringsfarve2 3 3 5 4 2 2" xfId="18446"/>
    <cellStyle name="20 % - Markeringsfarve2 3 3 5 4 2 2 2" xfId="36606"/>
    <cellStyle name="20 % - Markeringsfarve2 3 3 5 4 2 3" xfId="29605"/>
    <cellStyle name="20 % - Markeringsfarve2 3 3 5 4 3" xfId="12815"/>
    <cellStyle name="20 % - Markeringsfarve2 3 3 5 4 3 2" xfId="30982"/>
    <cellStyle name="20 % - Markeringsfarve2 3 3 5 4 4" xfId="23980"/>
    <cellStyle name="20 % - Markeringsfarve2 3 3 5 5" xfId="7724"/>
    <cellStyle name="20 % - Markeringsfarve2 3 3 5 5 2" xfId="15642"/>
    <cellStyle name="20 % - Markeringsfarve2 3 3 5 5 2 2" xfId="33802"/>
    <cellStyle name="20 % - Markeringsfarve2 3 3 5 5 3" xfId="26801"/>
    <cellStyle name="20 % - Markeringsfarve2 3 3 5 6" xfId="12811"/>
    <cellStyle name="20 % - Markeringsfarve2 3 3 5 6 2" xfId="30978"/>
    <cellStyle name="20 % - Markeringsfarve2 3 3 5 7" xfId="23976"/>
    <cellStyle name="20 % - Markeringsfarve2 3 3 6" xfId="4262"/>
    <cellStyle name="20 % - Markeringsfarve2 3 3 6 2" xfId="4263"/>
    <cellStyle name="20 % - Markeringsfarve2 3 3 6 2 2" xfId="4264"/>
    <cellStyle name="20 % - Markeringsfarve2 3 3 6 2 2 2" xfId="10323"/>
    <cellStyle name="20 % - Markeringsfarve2 3 3 6 2 2 2 2" xfId="18224"/>
    <cellStyle name="20 % - Markeringsfarve2 3 3 6 2 2 2 2 2" xfId="36384"/>
    <cellStyle name="20 % - Markeringsfarve2 3 3 6 2 2 2 3" xfId="29383"/>
    <cellStyle name="20 % - Markeringsfarve2 3 3 6 2 2 3" xfId="12818"/>
    <cellStyle name="20 % - Markeringsfarve2 3 3 6 2 2 3 2" xfId="30985"/>
    <cellStyle name="20 % - Markeringsfarve2 3 3 6 2 2 4" xfId="23983"/>
    <cellStyle name="20 % - Markeringsfarve2 3 3 6 2 3" xfId="8834"/>
    <cellStyle name="20 % - Markeringsfarve2 3 3 6 2 3 2" xfId="16748"/>
    <cellStyle name="20 % - Markeringsfarve2 3 3 6 2 3 2 2" xfId="34908"/>
    <cellStyle name="20 % - Markeringsfarve2 3 3 6 2 3 3" xfId="27907"/>
    <cellStyle name="20 % - Markeringsfarve2 3 3 6 2 4" xfId="12817"/>
    <cellStyle name="20 % - Markeringsfarve2 3 3 6 2 4 2" xfId="30984"/>
    <cellStyle name="20 % - Markeringsfarve2 3 3 6 2 5" xfId="23982"/>
    <cellStyle name="20 % - Markeringsfarve2 3 3 6 3" xfId="4265"/>
    <cellStyle name="20 % - Markeringsfarve2 3 3 6 3 2" xfId="9600"/>
    <cellStyle name="20 % - Markeringsfarve2 3 3 6 3 2 2" xfId="17510"/>
    <cellStyle name="20 % - Markeringsfarve2 3 3 6 3 2 2 2" xfId="35670"/>
    <cellStyle name="20 % - Markeringsfarve2 3 3 6 3 2 3" xfId="28669"/>
    <cellStyle name="20 % - Markeringsfarve2 3 3 6 3 3" xfId="12819"/>
    <cellStyle name="20 % - Markeringsfarve2 3 3 6 3 3 2" xfId="30986"/>
    <cellStyle name="20 % - Markeringsfarve2 3 3 6 3 4" xfId="23984"/>
    <cellStyle name="20 % - Markeringsfarve2 3 3 6 4" xfId="4266"/>
    <cellStyle name="20 % - Markeringsfarve2 3 3 6 4 2" xfId="10445"/>
    <cellStyle name="20 % - Markeringsfarve2 3 3 6 4 2 2" xfId="18342"/>
    <cellStyle name="20 % - Markeringsfarve2 3 3 6 4 2 2 2" xfId="36502"/>
    <cellStyle name="20 % - Markeringsfarve2 3 3 6 4 2 3" xfId="29501"/>
    <cellStyle name="20 % - Markeringsfarve2 3 3 6 4 3" xfId="12820"/>
    <cellStyle name="20 % - Markeringsfarve2 3 3 6 4 3 2" xfId="30987"/>
    <cellStyle name="20 % - Markeringsfarve2 3 3 6 4 4" xfId="23985"/>
    <cellStyle name="20 % - Markeringsfarve2 3 3 6 5" xfId="7725"/>
    <cellStyle name="20 % - Markeringsfarve2 3 3 6 5 2" xfId="15643"/>
    <cellStyle name="20 % - Markeringsfarve2 3 3 6 5 2 2" xfId="33803"/>
    <cellStyle name="20 % - Markeringsfarve2 3 3 6 5 3" xfId="26802"/>
    <cellStyle name="20 % - Markeringsfarve2 3 3 6 6" xfId="12816"/>
    <cellStyle name="20 % - Markeringsfarve2 3 3 6 6 2" xfId="30983"/>
    <cellStyle name="20 % - Markeringsfarve2 3 3 6 7" xfId="23981"/>
    <cellStyle name="20 % - Markeringsfarve2 3 3 7" xfId="4267"/>
    <cellStyle name="20 % - Markeringsfarve2 3 3 7 2" xfId="4268"/>
    <cellStyle name="20 % - Markeringsfarve2 3 3 7 2 2" xfId="9811"/>
    <cellStyle name="20 % - Markeringsfarve2 3 3 7 2 2 2" xfId="17712"/>
    <cellStyle name="20 % - Markeringsfarve2 3 3 7 2 2 2 2" xfId="35872"/>
    <cellStyle name="20 % - Markeringsfarve2 3 3 7 2 2 3" xfId="28871"/>
    <cellStyle name="20 % - Markeringsfarve2 3 3 7 2 3" xfId="12822"/>
    <cellStyle name="20 % - Markeringsfarve2 3 3 7 2 3 2" xfId="30989"/>
    <cellStyle name="20 % - Markeringsfarve2 3 3 7 2 4" xfId="23987"/>
    <cellStyle name="20 % - Markeringsfarve2 3 3 7 3" xfId="8400"/>
    <cellStyle name="20 % - Markeringsfarve2 3 3 7 3 2" xfId="16317"/>
    <cellStyle name="20 % - Markeringsfarve2 3 3 7 3 2 2" xfId="34477"/>
    <cellStyle name="20 % - Markeringsfarve2 3 3 7 3 3" xfId="27476"/>
    <cellStyle name="20 % - Markeringsfarve2 3 3 7 4" xfId="12821"/>
    <cellStyle name="20 % - Markeringsfarve2 3 3 7 4 2" xfId="30988"/>
    <cellStyle name="20 % - Markeringsfarve2 3 3 7 5" xfId="23986"/>
    <cellStyle name="20 % - Markeringsfarve2 3 3 8" xfId="4269"/>
    <cellStyle name="20 % - Markeringsfarve2 3 3 8 2" xfId="9039"/>
    <cellStyle name="20 % - Markeringsfarve2 3 3 8 2 2" xfId="16950"/>
    <cellStyle name="20 % - Markeringsfarve2 3 3 8 2 2 2" xfId="35110"/>
    <cellStyle name="20 % - Markeringsfarve2 3 3 8 2 3" xfId="28109"/>
    <cellStyle name="20 % - Markeringsfarve2 3 3 8 3" xfId="12823"/>
    <cellStyle name="20 % - Markeringsfarve2 3 3 8 3 2" xfId="30990"/>
    <cellStyle name="20 % - Markeringsfarve2 3 3 8 4" xfId="23988"/>
    <cellStyle name="20 % - Markeringsfarve2 3 3 9" xfId="4270"/>
    <cellStyle name="20 % - Markeringsfarve2 3 3 9 2" xfId="10798"/>
    <cellStyle name="20 % - Markeringsfarve2 3 3 9 2 2" xfId="18685"/>
    <cellStyle name="20 % - Markeringsfarve2 3 3 9 2 2 2" xfId="36845"/>
    <cellStyle name="20 % - Markeringsfarve2 3 3 9 2 3" xfId="29844"/>
    <cellStyle name="20 % - Markeringsfarve2 3 3 9 3" xfId="12824"/>
    <cellStyle name="20 % - Markeringsfarve2 3 3 9 3 2" xfId="30991"/>
    <cellStyle name="20 % - Markeringsfarve2 3 3 9 4" xfId="23989"/>
    <cellStyle name="20 % - Markeringsfarve2 3 4" xfId="4271"/>
    <cellStyle name="20 % - Markeringsfarve2 3 4 2" xfId="4272"/>
    <cellStyle name="20 % - Markeringsfarve2 3 4 2 2" xfId="4273"/>
    <cellStyle name="20 % - Markeringsfarve2 3 4 2 2 2" xfId="9852"/>
    <cellStyle name="20 % - Markeringsfarve2 3 4 2 2 2 2" xfId="17753"/>
    <cellStyle name="20 % - Markeringsfarve2 3 4 2 2 2 2 2" xfId="35913"/>
    <cellStyle name="20 % - Markeringsfarve2 3 4 2 2 2 3" xfId="28912"/>
    <cellStyle name="20 % - Markeringsfarve2 3 4 2 2 3" xfId="12827"/>
    <cellStyle name="20 % - Markeringsfarve2 3 4 2 2 3 2" xfId="30994"/>
    <cellStyle name="20 % - Markeringsfarve2 3 4 2 2 4" xfId="23992"/>
    <cellStyle name="20 % - Markeringsfarve2 3 4 2 3" xfId="8433"/>
    <cellStyle name="20 % - Markeringsfarve2 3 4 2 3 2" xfId="16350"/>
    <cellStyle name="20 % - Markeringsfarve2 3 4 2 3 2 2" xfId="34510"/>
    <cellStyle name="20 % - Markeringsfarve2 3 4 2 3 3" xfId="27509"/>
    <cellStyle name="20 % - Markeringsfarve2 3 4 2 4" xfId="12826"/>
    <cellStyle name="20 % - Markeringsfarve2 3 4 2 4 2" xfId="30993"/>
    <cellStyle name="20 % - Markeringsfarve2 3 4 2 5" xfId="23991"/>
    <cellStyle name="20 % - Markeringsfarve2 3 4 3" xfId="4274"/>
    <cellStyle name="20 % - Markeringsfarve2 3 4 3 2" xfId="9082"/>
    <cellStyle name="20 % - Markeringsfarve2 3 4 3 2 2" xfId="16993"/>
    <cellStyle name="20 % - Markeringsfarve2 3 4 3 2 2 2" xfId="35153"/>
    <cellStyle name="20 % - Markeringsfarve2 3 4 3 2 3" xfId="28152"/>
    <cellStyle name="20 % - Markeringsfarve2 3 4 3 3" xfId="12828"/>
    <cellStyle name="20 % - Markeringsfarve2 3 4 3 3 2" xfId="30995"/>
    <cellStyle name="20 % - Markeringsfarve2 3 4 3 4" xfId="23993"/>
    <cellStyle name="20 % - Markeringsfarve2 3 4 4" xfId="4275"/>
    <cellStyle name="20 % - Markeringsfarve2 3 4 4 2" xfId="8947"/>
    <cellStyle name="20 % - Markeringsfarve2 3 4 4 2 2" xfId="16860"/>
    <cellStyle name="20 % - Markeringsfarve2 3 4 4 2 2 2" xfId="35020"/>
    <cellStyle name="20 % - Markeringsfarve2 3 4 4 2 3" xfId="28019"/>
    <cellStyle name="20 % - Markeringsfarve2 3 4 4 3" xfId="12829"/>
    <cellStyle name="20 % - Markeringsfarve2 3 4 4 3 2" xfId="30996"/>
    <cellStyle name="20 % - Markeringsfarve2 3 4 4 4" xfId="23994"/>
    <cellStyle name="20 % - Markeringsfarve2 3 4 5" xfId="7726"/>
    <cellStyle name="20 % - Markeringsfarve2 3 4 5 2" xfId="15644"/>
    <cellStyle name="20 % - Markeringsfarve2 3 4 5 2 2" xfId="33804"/>
    <cellStyle name="20 % - Markeringsfarve2 3 4 5 3" xfId="26803"/>
    <cellStyle name="20 % - Markeringsfarve2 3 4 6" xfId="12825"/>
    <cellStyle name="20 % - Markeringsfarve2 3 4 6 2" xfId="30992"/>
    <cellStyle name="20 % - Markeringsfarve2 3 4 7" xfId="23990"/>
    <cellStyle name="20 % - Markeringsfarve2 3 5" xfId="4276"/>
    <cellStyle name="20 % - Markeringsfarve2 3 5 2" xfId="4277"/>
    <cellStyle name="20 % - Markeringsfarve2 3 5 2 2" xfId="4278"/>
    <cellStyle name="20 % - Markeringsfarve2 3 5 2 2 2" xfId="9966"/>
    <cellStyle name="20 % - Markeringsfarve2 3 5 2 2 2 2" xfId="17867"/>
    <cellStyle name="20 % - Markeringsfarve2 3 5 2 2 2 2 2" xfId="36027"/>
    <cellStyle name="20 % - Markeringsfarve2 3 5 2 2 2 3" xfId="29026"/>
    <cellStyle name="20 % - Markeringsfarve2 3 5 2 2 3" xfId="12832"/>
    <cellStyle name="20 % - Markeringsfarve2 3 5 2 2 3 2" xfId="30999"/>
    <cellStyle name="20 % - Markeringsfarve2 3 5 2 2 4" xfId="23997"/>
    <cellStyle name="20 % - Markeringsfarve2 3 5 2 3" xfId="8530"/>
    <cellStyle name="20 % - Markeringsfarve2 3 5 2 3 2" xfId="16447"/>
    <cellStyle name="20 % - Markeringsfarve2 3 5 2 3 2 2" xfId="34607"/>
    <cellStyle name="20 % - Markeringsfarve2 3 5 2 3 3" xfId="27606"/>
    <cellStyle name="20 % - Markeringsfarve2 3 5 2 4" xfId="12831"/>
    <cellStyle name="20 % - Markeringsfarve2 3 5 2 4 2" xfId="30998"/>
    <cellStyle name="20 % - Markeringsfarve2 3 5 2 5" xfId="23996"/>
    <cellStyle name="20 % - Markeringsfarve2 3 5 3" xfId="4279"/>
    <cellStyle name="20 % - Markeringsfarve2 3 5 3 2" xfId="9196"/>
    <cellStyle name="20 % - Markeringsfarve2 3 5 3 2 2" xfId="17107"/>
    <cellStyle name="20 % - Markeringsfarve2 3 5 3 2 2 2" xfId="35267"/>
    <cellStyle name="20 % - Markeringsfarve2 3 5 3 2 3" xfId="28266"/>
    <cellStyle name="20 % - Markeringsfarve2 3 5 3 3" xfId="12833"/>
    <cellStyle name="20 % - Markeringsfarve2 3 5 3 3 2" xfId="31000"/>
    <cellStyle name="20 % - Markeringsfarve2 3 5 3 4" xfId="23998"/>
    <cellStyle name="20 % - Markeringsfarve2 3 5 4" xfId="4280"/>
    <cellStyle name="20 % - Markeringsfarve2 3 5 4 2" xfId="9953"/>
    <cellStyle name="20 % - Markeringsfarve2 3 5 4 2 2" xfId="17854"/>
    <cellStyle name="20 % - Markeringsfarve2 3 5 4 2 2 2" xfId="36014"/>
    <cellStyle name="20 % - Markeringsfarve2 3 5 4 2 3" xfId="29013"/>
    <cellStyle name="20 % - Markeringsfarve2 3 5 4 3" xfId="12834"/>
    <cellStyle name="20 % - Markeringsfarve2 3 5 4 3 2" xfId="31001"/>
    <cellStyle name="20 % - Markeringsfarve2 3 5 4 4" xfId="23999"/>
    <cellStyle name="20 % - Markeringsfarve2 3 5 5" xfId="7727"/>
    <cellStyle name="20 % - Markeringsfarve2 3 5 5 2" xfId="15645"/>
    <cellStyle name="20 % - Markeringsfarve2 3 5 5 2 2" xfId="33805"/>
    <cellStyle name="20 % - Markeringsfarve2 3 5 5 3" xfId="26804"/>
    <cellStyle name="20 % - Markeringsfarve2 3 5 6" xfId="12830"/>
    <cellStyle name="20 % - Markeringsfarve2 3 5 6 2" xfId="30997"/>
    <cellStyle name="20 % - Markeringsfarve2 3 5 7" xfId="23995"/>
    <cellStyle name="20 % - Markeringsfarve2 3 6" xfId="4281"/>
    <cellStyle name="20 % - Markeringsfarve2 3 6 2" xfId="4282"/>
    <cellStyle name="20 % - Markeringsfarve2 3 6 2 2" xfId="4283"/>
    <cellStyle name="20 % - Markeringsfarve2 3 6 2 2 2" xfId="10090"/>
    <cellStyle name="20 % - Markeringsfarve2 3 6 2 2 2 2" xfId="17991"/>
    <cellStyle name="20 % - Markeringsfarve2 3 6 2 2 2 2 2" xfId="36151"/>
    <cellStyle name="20 % - Markeringsfarve2 3 6 2 2 2 3" xfId="29150"/>
    <cellStyle name="20 % - Markeringsfarve2 3 6 2 2 3" xfId="12837"/>
    <cellStyle name="20 % - Markeringsfarve2 3 6 2 2 3 2" xfId="31004"/>
    <cellStyle name="20 % - Markeringsfarve2 3 6 2 2 4" xfId="24002"/>
    <cellStyle name="20 % - Markeringsfarve2 3 6 2 3" xfId="8635"/>
    <cellStyle name="20 % - Markeringsfarve2 3 6 2 3 2" xfId="16549"/>
    <cellStyle name="20 % - Markeringsfarve2 3 6 2 3 2 2" xfId="34709"/>
    <cellStyle name="20 % - Markeringsfarve2 3 6 2 3 3" xfId="27708"/>
    <cellStyle name="20 % - Markeringsfarve2 3 6 2 4" xfId="12836"/>
    <cellStyle name="20 % - Markeringsfarve2 3 6 2 4 2" xfId="31003"/>
    <cellStyle name="20 % - Markeringsfarve2 3 6 2 5" xfId="24001"/>
    <cellStyle name="20 % - Markeringsfarve2 3 6 3" xfId="4284"/>
    <cellStyle name="20 % - Markeringsfarve2 3 6 3 2" xfId="9366"/>
    <cellStyle name="20 % - Markeringsfarve2 3 6 3 2 2" xfId="17276"/>
    <cellStyle name="20 % - Markeringsfarve2 3 6 3 2 2 2" xfId="35436"/>
    <cellStyle name="20 % - Markeringsfarve2 3 6 3 2 3" xfId="28435"/>
    <cellStyle name="20 % - Markeringsfarve2 3 6 3 3" xfId="12838"/>
    <cellStyle name="20 % - Markeringsfarve2 3 6 3 3 2" xfId="31005"/>
    <cellStyle name="20 % - Markeringsfarve2 3 6 3 4" xfId="24003"/>
    <cellStyle name="20 % - Markeringsfarve2 3 6 4" xfId="4285"/>
    <cellStyle name="20 % - Markeringsfarve2 3 6 4 2" xfId="10551"/>
    <cellStyle name="20 % - Markeringsfarve2 3 6 4 2 2" xfId="18445"/>
    <cellStyle name="20 % - Markeringsfarve2 3 6 4 2 2 2" xfId="36605"/>
    <cellStyle name="20 % - Markeringsfarve2 3 6 4 2 3" xfId="29604"/>
    <cellStyle name="20 % - Markeringsfarve2 3 6 4 3" xfId="12839"/>
    <cellStyle name="20 % - Markeringsfarve2 3 6 4 3 2" xfId="31006"/>
    <cellStyle name="20 % - Markeringsfarve2 3 6 4 4" xfId="24004"/>
    <cellStyle name="20 % - Markeringsfarve2 3 6 5" xfId="7728"/>
    <cellStyle name="20 % - Markeringsfarve2 3 6 5 2" xfId="15646"/>
    <cellStyle name="20 % - Markeringsfarve2 3 6 5 2 2" xfId="33806"/>
    <cellStyle name="20 % - Markeringsfarve2 3 6 5 3" xfId="26805"/>
    <cellStyle name="20 % - Markeringsfarve2 3 6 6" xfId="12835"/>
    <cellStyle name="20 % - Markeringsfarve2 3 6 6 2" xfId="31002"/>
    <cellStyle name="20 % - Markeringsfarve2 3 6 7" xfId="24000"/>
    <cellStyle name="20 % - Markeringsfarve2 3 7" xfId="4286"/>
    <cellStyle name="20 % - Markeringsfarve2 3 7 2" xfId="4287"/>
    <cellStyle name="20 % - Markeringsfarve2 3 7 2 2" xfId="4288"/>
    <cellStyle name="20 % - Markeringsfarve2 3 7 2 2 2" xfId="10207"/>
    <cellStyle name="20 % - Markeringsfarve2 3 7 2 2 2 2" xfId="18108"/>
    <cellStyle name="20 % - Markeringsfarve2 3 7 2 2 2 2 2" xfId="36268"/>
    <cellStyle name="20 % - Markeringsfarve2 3 7 2 2 2 3" xfId="29267"/>
    <cellStyle name="20 % - Markeringsfarve2 3 7 2 2 3" xfId="12842"/>
    <cellStyle name="20 % - Markeringsfarve2 3 7 2 2 3 2" xfId="31009"/>
    <cellStyle name="20 % - Markeringsfarve2 3 7 2 2 4" xfId="24007"/>
    <cellStyle name="20 % - Markeringsfarve2 3 7 2 3" xfId="8734"/>
    <cellStyle name="20 % - Markeringsfarve2 3 7 2 3 2" xfId="16648"/>
    <cellStyle name="20 % - Markeringsfarve2 3 7 2 3 2 2" xfId="34808"/>
    <cellStyle name="20 % - Markeringsfarve2 3 7 2 3 3" xfId="27807"/>
    <cellStyle name="20 % - Markeringsfarve2 3 7 2 4" xfId="12841"/>
    <cellStyle name="20 % - Markeringsfarve2 3 7 2 4 2" xfId="31008"/>
    <cellStyle name="20 % - Markeringsfarve2 3 7 2 5" xfId="24006"/>
    <cellStyle name="20 % - Markeringsfarve2 3 7 3" xfId="4289"/>
    <cellStyle name="20 % - Markeringsfarve2 3 7 3 2" xfId="9483"/>
    <cellStyle name="20 % - Markeringsfarve2 3 7 3 2 2" xfId="17393"/>
    <cellStyle name="20 % - Markeringsfarve2 3 7 3 2 2 2" xfId="35553"/>
    <cellStyle name="20 % - Markeringsfarve2 3 7 3 2 3" xfId="28552"/>
    <cellStyle name="20 % - Markeringsfarve2 3 7 3 3" xfId="12843"/>
    <cellStyle name="20 % - Markeringsfarve2 3 7 3 3 2" xfId="31010"/>
    <cellStyle name="20 % - Markeringsfarve2 3 7 3 4" xfId="24008"/>
    <cellStyle name="20 % - Markeringsfarve2 3 7 4" xfId="4290"/>
    <cellStyle name="20 % - Markeringsfarve2 3 7 4 2" xfId="9312"/>
    <cellStyle name="20 % - Markeringsfarve2 3 7 4 2 2" xfId="17223"/>
    <cellStyle name="20 % - Markeringsfarve2 3 7 4 2 2 2" xfId="35383"/>
    <cellStyle name="20 % - Markeringsfarve2 3 7 4 2 3" xfId="28382"/>
    <cellStyle name="20 % - Markeringsfarve2 3 7 4 3" xfId="12844"/>
    <cellStyle name="20 % - Markeringsfarve2 3 7 4 3 2" xfId="31011"/>
    <cellStyle name="20 % - Markeringsfarve2 3 7 4 4" xfId="24009"/>
    <cellStyle name="20 % - Markeringsfarve2 3 7 5" xfId="7729"/>
    <cellStyle name="20 % - Markeringsfarve2 3 7 5 2" xfId="15647"/>
    <cellStyle name="20 % - Markeringsfarve2 3 7 5 2 2" xfId="33807"/>
    <cellStyle name="20 % - Markeringsfarve2 3 7 5 3" xfId="26806"/>
    <cellStyle name="20 % - Markeringsfarve2 3 7 6" xfId="12840"/>
    <cellStyle name="20 % - Markeringsfarve2 3 7 6 2" xfId="31007"/>
    <cellStyle name="20 % - Markeringsfarve2 3 7 7" xfId="24005"/>
    <cellStyle name="20 % - Markeringsfarve2 3 8" xfId="4291"/>
    <cellStyle name="20 % - Markeringsfarve2 3 8 2" xfId="4292"/>
    <cellStyle name="20 % - Markeringsfarve2 3 8 2 2" xfId="4293"/>
    <cellStyle name="20 % - Markeringsfarve2 3 8 2 2 2" xfId="10321"/>
    <cellStyle name="20 % - Markeringsfarve2 3 8 2 2 2 2" xfId="18222"/>
    <cellStyle name="20 % - Markeringsfarve2 3 8 2 2 2 2 2" xfId="36382"/>
    <cellStyle name="20 % - Markeringsfarve2 3 8 2 2 2 3" xfId="29381"/>
    <cellStyle name="20 % - Markeringsfarve2 3 8 2 2 3" xfId="12847"/>
    <cellStyle name="20 % - Markeringsfarve2 3 8 2 2 3 2" xfId="31014"/>
    <cellStyle name="20 % - Markeringsfarve2 3 8 2 2 4" xfId="24012"/>
    <cellStyle name="20 % - Markeringsfarve2 3 8 2 3" xfId="8832"/>
    <cellStyle name="20 % - Markeringsfarve2 3 8 2 3 2" xfId="16746"/>
    <cellStyle name="20 % - Markeringsfarve2 3 8 2 3 2 2" xfId="34906"/>
    <cellStyle name="20 % - Markeringsfarve2 3 8 2 3 3" xfId="27905"/>
    <cellStyle name="20 % - Markeringsfarve2 3 8 2 4" xfId="12846"/>
    <cellStyle name="20 % - Markeringsfarve2 3 8 2 4 2" xfId="31013"/>
    <cellStyle name="20 % - Markeringsfarve2 3 8 2 5" xfId="24011"/>
    <cellStyle name="20 % - Markeringsfarve2 3 8 3" xfId="4294"/>
    <cellStyle name="20 % - Markeringsfarve2 3 8 3 2" xfId="9598"/>
    <cellStyle name="20 % - Markeringsfarve2 3 8 3 2 2" xfId="17508"/>
    <cellStyle name="20 % - Markeringsfarve2 3 8 3 2 2 2" xfId="35668"/>
    <cellStyle name="20 % - Markeringsfarve2 3 8 3 2 3" xfId="28667"/>
    <cellStyle name="20 % - Markeringsfarve2 3 8 3 3" xfId="12848"/>
    <cellStyle name="20 % - Markeringsfarve2 3 8 3 3 2" xfId="31015"/>
    <cellStyle name="20 % - Markeringsfarve2 3 8 3 4" xfId="24013"/>
    <cellStyle name="20 % - Markeringsfarve2 3 8 4" xfId="4295"/>
    <cellStyle name="20 % - Markeringsfarve2 3 8 4 2" xfId="9313"/>
    <cellStyle name="20 % - Markeringsfarve2 3 8 4 2 2" xfId="17224"/>
    <cellStyle name="20 % - Markeringsfarve2 3 8 4 2 2 2" xfId="35384"/>
    <cellStyle name="20 % - Markeringsfarve2 3 8 4 2 3" xfId="28383"/>
    <cellStyle name="20 % - Markeringsfarve2 3 8 4 3" xfId="12849"/>
    <cellStyle name="20 % - Markeringsfarve2 3 8 4 3 2" xfId="31016"/>
    <cellStyle name="20 % - Markeringsfarve2 3 8 4 4" xfId="24014"/>
    <cellStyle name="20 % - Markeringsfarve2 3 8 5" xfId="7730"/>
    <cellStyle name="20 % - Markeringsfarve2 3 8 5 2" xfId="15648"/>
    <cellStyle name="20 % - Markeringsfarve2 3 8 5 2 2" xfId="33808"/>
    <cellStyle name="20 % - Markeringsfarve2 3 8 5 3" xfId="26807"/>
    <cellStyle name="20 % - Markeringsfarve2 3 8 6" xfId="12845"/>
    <cellStyle name="20 % - Markeringsfarve2 3 8 6 2" xfId="31012"/>
    <cellStyle name="20 % - Markeringsfarve2 3 8 7" xfId="24010"/>
    <cellStyle name="20 % - Markeringsfarve2 3 9" xfId="4296"/>
    <cellStyle name="20 % - Markeringsfarve2 3 9 2" xfId="4297"/>
    <cellStyle name="20 % - Markeringsfarve2 3 9 2 2" xfId="9733"/>
    <cellStyle name="20 % - Markeringsfarve2 3 9 2 2 2" xfId="17634"/>
    <cellStyle name="20 % - Markeringsfarve2 3 9 2 2 2 2" xfId="35794"/>
    <cellStyle name="20 % - Markeringsfarve2 3 9 2 2 3" xfId="28793"/>
    <cellStyle name="20 % - Markeringsfarve2 3 9 2 3" xfId="12851"/>
    <cellStyle name="20 % - Markeringsfarve2 3 9 2 3 2" xfId="31018"/>
    <cellStyle name="20 % - Markeringsfarve2 3 9 2 4" xfId="24016"/>
    <cellStyle name="20 % - Markeringsfarve2 3 9 3" xfId="8334"/>
    <cellStyle name="20 % - Markeringsfarve2 3 9 3 2" xfId="16251"/>
    <cellStyle name="20 % - Markeringsfarve2 3 9 3 2 2" xfId="34411"/>
    <cellStyle name="20 % - Markeringsfarve2 3 9 3 3" xfId="27410"/>
    <cellStyle name="20 % - Markeringsfarve2 3 9 4" xfId="12850"/>
    <cellStyle name="20 % - Markeringsfarve2 3 9 4 2" xfId="31017"/>
    <cellStyle name="20 % - Markeringsfarve2 3 9 5" xfId="24015"/>
    <cellStyle name="20 % - Markeringsfarve2 4" xfId="1792"/>
    <cellStyle name="20 % - Markeringsfarve2 4 10" xfId="7731"/>
    <cellStyle name="20 % - Markeringsfarve2 4 10 2" xfId="15649"/>
    <cellStyle name="20 % - Markeringsfarve2 4 10 2 2" xfId="33809"/>
    <cellStyle name="20 % - Markeringsfarve2 4 10 3" xfId="26808"/>
    <cellStyle name="20 % - Markeringsfarve2 4 11" xfId="12852"/>
    <cellStyle name="20 % - Markeringsfarve2 4 11 2" xfId="31019"/>
    <cellStyle name="20 % - Markeringsfarve2 4 12" xfId="4298"/>
    <cellStyle name="20 % - Markeringsfarve2 4 12 2" xfId="24017"/>
    <cellStyle name="20 % - Markeringsfarve2 4 13" xfId="21916"/>
    <cellStyle name="20 % - Markeringsfarve2 4 2" xfId="1793"/>
    <cellStyle name="20 % - Markeringsfarve2 4 2 2" xfId="4300"/>
    <cellStyle name="20 % - Markeringsfarve2 4 2 2 2" xfId="4301"/>
    <cellStyle name="20 % - Markeringsfarve2 4 2 2 2 2" xfId="9877"/>
    <cellStyle name="20 % - Markeringsfarve2 4 2 2 2 2 2" xfId="17778"/>
    <cellStyle name="20 % - Markeringsfarve2 4 2 2 2 2 2 2" xfId="35938"/>
    <cellStyle name="20 % - Markeringsfarve2 4 2 2 2 2 3" xfId="28937"/>
    <cellStyle name="20 % - Markeringsfarve2 4 2 2 2 3" xfId="12855"/>
    <cellStyle name="20 % - Markeringsfarve2 4 2 2 2 3 2" xfId="31022"/>
    <cellStyle name="20 % - Markeringsfarve2 4 2 2 2 4" xfId="24020"/>
    <cellStyle name="20 % - Markeringsfarve2 4 2 2 3" xfId="8454"/>
    <cellStyle name="20 % - Markeringsfarve2 4 2 2 3 2" xfId="16371"/>
    <cellStyle name="20 % - Markeringsfarve2 4 2 2 3 2 2" xfId="34531"/>
    <cellStyle name="20 % - Markeringsfarve2 4 2 2 3 3" xfId="27530"/>
    <cellStyle name="20 % - Markeringsfarve2 4 2 2 4" xfId="12854"/>
    <cellStyle name="20 % - Markeringsfarve2 4 2 2 4 2" xfId="31021"/>
    <cellStyle name="20 % - Markeringsfarve2 4 2 2 5" xfId="24019"/>
    <cellStyle name="20 % - Markeringsfarve2 4 2 3" xfId="4302"/>
    <cellStyle name="20 % - Markeringsfarve2 4 2 3 2" xfId="9107"/>
    <cellStyle name="20 % - Markeringsfarve2 4 2 3 2 2" xfId="17018"/>
    <cellStyle name="20 % - Markeringsfarve2 4 2 3 2 2 2" xfId="35178"/>
    <cellStyle name="20 % - Markeringsfarve2 4 2 3 2 3" xfId="28177"/>
    <cellStyle name="20 % - Markeringsfarve2 4 2 3 3" xfId="12856"/>
    <cellStyle name="20 % - Markeringsfarve2 4 2 3 3 2" xfId="31023"/>
    <cellStyle name="20 % - Markeringsfarve2 4 2 3 4" xfId="24021"/>
    <cellStyle name="20 % - Markeringsfarve2 4 2 4" xfId="4303"/>
    <cellStyle name="20 % - Markeringsfarve2 4 2 4 2" xfId="10740"/>
    <cellStyle name="20 % - Markeringsfarve2 4 2 4 2 2" xfId="18629"/>
    <cellStyle name="20 % - Markeringsfarve2 4 2 4 2 2 2" xfId="36789"/>
    <cellStyle name="20 % - Markeringsfarve2 4 2 4 2 3" xfId="29788"/>
    <cellStyle name="20 % - Markeringsfarve2 4 2 4 3" xfId="12857"/>
    <cellStyle name="20 % - Markeringsfarve2 4 2 4 3 2" xfId="31024"/>
    <cellStyle name="20 % - Markeringsfarve2 4 2 4 4" xfId="24022"/>
    <cellStyle name="20 % - Markeringsfarve2 4 2 5" xfId="7732"/>
    <cellStyle name="20 % - Markeringsfarve2 4 2 5 2" xfId="15650"/>
    <cellStyle name="20 % - Markeringsfarve2 4 2 5 2 2" xfId="33810"/>
    <cellStyle name="20 % - Markeringsfarve2 4 2 5 3" xfId="26809"/>
    <cellStyle name="20 % - Markeringsfarve2 4 2 6" xfId="12853"/>
    <cellStyle name="20 % - Markeringsfarve2 4 2 6 2" xfId="31020"/>
    <cellStyle name="20 % - Markeringsfarve2 4 2 7" xfId="4299"/>
    <cellStyle name="20 % - Markeringsfarve2 4 2 7 2" xfId="24018"/>
    <cellStyle name="20 % - Markeringsfarve2 4 2 8" xfId="21917"/>
    <cellStyle name="20 % - Markeringsfarve2 4 3" xfId="4304"/>
    <cellStyle name="20 % - Markeringsfarve2 4 3 2" xfId="4305"/>
    <cellStyle name="20 % - Markeringsfarve2 4 3 2 2" xfId="4306"/>
    <cellStyle name="20 % - Markeringsfarve2 4 3 2 2 2" xfId="9969"/>
    <cellStyle name="20 % - Markeringsfarve2 4 3 2 2 2 2" xfId="17870"/>
    <cellStyle name="20 % - Markeringsfarve2 4 3 2 2 2 2 2" xfId="36030"/>
    <cellStyle name="20 % - Markeringsfarve2 4 3 2 2 2 3" xfId="29029"/>
    <cellStyle name="20 % - Markeringsfarve2 4 3 2 2 3" xfId="12860"/>
    <cellStyle name="20 % - Markeringsfarve2 4 3 2 2 3 2" xfId="31027"/>
    <cellStyle name="20 % - Markeringsfarve2 4 3 2 2 4" xfId="24025"/>
    <cellStyle name="20 % - Markeringsfarve2 4 3 2 3" xfId="8533"/>
    <cellStyle name="20 % - Markeringsfarve2 4 3 2 3 2" xfId="16450"/>
    <cellStyle name="20 % - Markeringsfarve2 4 3 2 3 2 2" xfId="34610"/>
    <cellStyle name="20 % - Markeringsfarve2 4 3 2 3 3" xfId="27609"/>
    <cellStyle name="20 % - Markeringsfarve2 4 3 2 4" xfId="12859"/>
    <cellStyle name="20 % - Markeringsfarve2 4 3 2 4 2" xfId="31026"/>
    <cellStyle name="20 % - Markeringsfarve2 4 3 2 5" xfId="24024"/>
    <cellStyle name="20 % - Markeringsfarve2 4 3 3" xfId="4307"/>
    <cellStyle name="20 % - Markeringsfarve2 4 3 3 2" xfId="9199"/>
    <cellStyle name="20 % - Markeringsfarve2 4 3 3 2 2" xfId="17110"/>
    <cellStyle name="20 % - Markeringsfarve2 4 3 3 2 2 2" xfId="35270"/>
    <cellStyle name="20 % - Markeringsfarve2 4 3 3 2 3" xfId="28269"/>
    <cellStyle name="20 % - Markeringsfarve2 4 3 3 3" xfId="12861"/>
    <cellStyle name="20 % - Markeringsfarve2 4 3 3 3 2" xfId="31028"/>
    <cellStyle name="20 % - Markeringsfarve2 4 3 3 4" xfId="24026"/>
    <cellStyle name="20 % - Markeringsfarve2 4 3 4" xfId="4308"/>
    <cellStyle name="20 % - Markeringsfarve2 4 3 4 2" xfId="10799"/>
    <cellStyle name="20 % - Markeringsfarve2 4 3 4 2 2" xfId="18686"/>
    <cellStyle name="20 % - Markeringsfarve2 4 3 4 2 2 2" xfId="36846"/>
    <cellStyle name="20 % - Markeringsfarve2 4 3 4 2 3" xfId="29845"/>
    <cellStyle name="20 % - Markeringsfarve2 4 3 4 3" xfId="12862"/>
    <cellStyle name="20 % - Markeringsfarve2 4 3 4 3 2" xfId="31029"/>
    <cellStyle name="20 % - Markeringsfarve2 4 3 4 4" xfId="24027"/>
    <cellStyle name="20 % - Markeringsfarve2 4 3 5" xfId="7733"/>
    <cellStyle name="20 % - Markeringsfarve2 4 3 5 2" xfId="15651"/>
    <cellStyle name="20 % - Markeringsfarve2 4 3 5 2 2" xfId="33811"/>
    <cellStyle name="20 % - Markeringsfarve2 4 3 5 3" xfId="26810"/>
    <cellStyle name="20 % - Markeringsfarve2 4 3 6" xfId="12858"/>
    <cellStyle name="20 % - Markeringsfarve2 4 3 6 2" xfId="31025"/>
    <cellStyle name="20 % - Markeringsfarve2 4 3 7" xfId="24023"/>
    <cellStyle name="20 % - Markeringsfarve2 4 4" xfId="4309"/>
    <cellStyle name="20 % - Markeringsfarve2 4 4 2" xfId="4310"/>
    <cellStyle name="20 % - Markeringsfarve2 4 4 2 2" xfId="4311"/>
    <cellStyle name="20 % - Markeringsfarve2 4 4 2 2 2" xfId="10115"/>
    <cellStyle name="20 % - Markeringsfarve2 4 4 2 2 2 2" xfId="18016"/>
    <cellStyle name="20 % - Markeringsfarve2 4 4 2 2 2 2 2" xfId="36176"/>
    <cellStyle name="20 % - Markeringsfarve2 4 4 2 2 2 3" xfId="29175"/>
    <cellStyle name="20 % - Markeringsfarve2 4 4 2 2 3" xfId="12865"/>
    <cellStyle name="20 % - Markeringsfarve2 4 4 2 2 3 2" xfId="31032"/>
    <cellStyle name="20 % - Markeringsfarve2 4 4 2 2 4" xfId="24030"/>
    <cellStyle name="20 % - Markeringsfarve2 4 4 2 3" xfId="8656"/>
    <cellStyle name="20 % - Markeringsfarve2 4 4 2 3 2" xfId="16570"/>
    <cellStyle name="20 % - Markeringsfarve2 4 4 2 3 2 2" xfId="34730"/>
    <cellStyle name="20 % - Markeringsfarve2 4 4 2 3 3" xfId="27729"/>
    <cellStyle name="20 % - Markeringsfarve2 4 4 2 4" xfId="12864"/>
    <cellStyle name="20 % - Markeringsfarve2 4 4 2 4 2" xfId="31031"/>
    <cellStyle name="20 % - Markeringsfarve2 4 4 2 5" xfId="24029"/>
    <cellStyle name="20 % - Markeringsfarve2 4 4 3" xfId="4312"/>
    <cellStyle name="20 % - Markeringsfarve2 4 4 3 2" xfId="9391"/>
    <cellStyle name="20 % - Markeringsfarve2 4 4 3 2 2" xfId="17301"/>
    <cellStyle name="20 % - Markeringsfarve2 4 4 3 2 2 2" xfId="35461"/>
    <cellStyle name="20 % - Markeringsfarve2 4 4 3 2 3" xfId="28460"/>
    <cellStyle name="20 % - Markeringsfarve2 4 4 3 3" xfId="12866"/>
    <cellStyle name="20 % - Markeringsfarve2 4 4 3 3 2" xfId="31033"/>
    <cellStyle name="20 % - Markeringsfarve2 4 4 3 4" xfId="24031"/>
    <cellStyle name="20 % - Markeringsfarve2 4 4 4" xfId="4313"/>
    <cellStyle name="20 % - Markeringsfarve2 4 4 4 2" xfId="10886"/>
    <cellStyle name="20 % - Markeringsfarve2 4 4 4 2 2" xfId="18769"/>
    <cellStyle name="20 % - Markeringsfarve2 4 4 4 2 2 2" xfId="36929"/>
    <cellStyle name="20 % - Markeringsfarve2 4 4 4 2 3" xfId="29928"/>
    <cellStyle name="20 % - Markeringsfarve2 4 4 4 3" xfId="12867"/>
    <cellStyle name="20 % - Markeringsfarve2 4 4 4 3 2" xfId="31034"/>
    <cellStyle name="20 % - Markeringsfarve2 4 4 4 4" xfId="24032"/>
    <cellStyle name="20 % - Markeringsfarve2 4 4 5" xfId="7734"/>
    <cellStyle name="20 % - Markeringsfarve2 4 4 5 2" xfId="15652"/>
    <cellStyle name="20 % - Markeringsfarve2 4 4 5 2 2" xfId="33812"/>
    <cellStyle name="20 % - Markeringsfarve2 4 4 5 3" xfId="26811"/>
    <cellStyle name="20 % - Markeringsfarve2 4 4 6" xfId="12863"/>
    <cellStyle name="20 % - Markeringsfarve2 4 4 6 2" xfId="31030"/>
    <cellStyle name="20 % - Markeringsfarve2 4 4 7" xfId="24028"/>
    <cellStyle name="20 % - Markeringsfarve2 4 5" xfId="4314"/>
    <cellStyle name="20 % - Markeringsfarve2 4 5 2" xfId="4315"/>
    <cellStyle name="20 % - Markeringsfarve2 4 5 2 2" xfId="4316"/>
    <cellStyle name="20 % - Markeringsfarve2 4 5 2 2 2" xfId="10232"/>
    <cellStyle name="20 % - Markeringsfarve2 4 5 2 2 2 2" xfId="18133"/>
    <cellStyle name="20 % - Markeringsfarve2 4 5 2 2 2 2 2" xfId="36293"/>
    <cellStyle name="20 % - Markeringsfarve2 4 5 2 2 2 3" xfId="29292"/>
    <cellStyle name="20 % - Markeringsfarve2 4 5 2 2 3" xfId="12870"/>
    <cellStyle name="20 % - Markeringsfarve2 4 5 2 2 3 2" xfId="31037"/>
    <cellStyle name="20 % - Markeringsfarve2 4 5 2 2 4" xfId="24035"/>
    <cellStyle name="20 % - Markeringsfarve2 4 5 2 3" xfId="8755"/>
    <cellStyle name="20 % - Markeringsfarve2 4 5 2 3 2" xfId="16669"/>
    <cellStyle name="20 % - Markeringsfarve2 4 5 2 3 2 2" xfId="34829"/>
    <cellStyle name="20 % - Markeringsfarve2 4 5 2 3 3" xfId="27828"/>
    <cellStyle name="20 % - Markeringsfarve2 4 5 2 4" xfId="12869"/>
    <cellStyle name="20 % - Markeringsfarve2 4 5 2 4 2" xfId="31036"/>
    <cellStyle name="20 % - Markeringsfarve2 4 5 2 5" xfId="24034"/>
    <cellStyle name="20 % - Markeringsfarve2 4 5 3" xfId="4317"/>
    <cellStyle name="20 % - Markeringsfarve2 4 5 3 2" xfId="9508"/>
    <cellStyle name="20 % - Markeringsfarve2 4 5 3 2 2" xfId="17418"/>
    <cellStyle name="20 % - Markeringsfarve2 4 5 3 2 2 2" xfId="35578"/>
    <cellStyle name="20 % - Markeringsfarve2 4 5 3 2 3" xfId="28577"/>
    <cellStyle name="20 % - Markeringsfarve2 4 5 3 3" xfId="12871"/>
    <cellStyle name="20 % - Markeringsfarve2 4 5 3 3 2" xfId="31038"/>
    <cellStyle name="20 % - Markeringsfarve2 4 5 3 4" xfId="24036"/>
    <cellStyle name="20 % - Markeringsfarve2 4 5 4" xfId="4318"/>
    <cellStyle name="20 % - Markeringsfarve2 4 5 4 2" xfId="10550"/>
    <cellStyle name="20 % - Markeringsfarve2 4 5 4 2 2" xfId="18444"/>
    <cellStyle name="20 % - Markeringsfarve2 4 5 4 2 2 2" xfId="36604"/>
    <cellStyle name="20 % - Markeringsfarve2 4 5 4 2 3" xfId="29603"/>
    <cellStyle name="20 % - Markeringsfarve2 4 5 4 3" xfId="12872"/>
    <cellStyle name="20 % - Markeringsfarve2 4 5 4 3 2" xfId="31039"/>
    <cellStyle name="20 % - Markeringsfarve2 4 5 4 4" xfId="24037"/>
    <cellStyle name="20 % - Markeringsfarve2 4 5 5" xfId="7735"/>
    <cellStyle name="20 % - Markeringsfarve2 4 5 5 2" xfId="15653"/>
    <cellStyle name="20 % - Markeringsfarve2 4 5 5 2 2" xfId="33813"/>
    <cellStyle name="20 % - Markeringsfarve2 4 5 5 3" xfId="26812"/>
    <cellStyle name="20 % - Markeringsfarve2 4 5 6" xfId="12868"/>
    <cellStyle name="20 % - Markeringsfarve2 4 5 6 2" xfId="31035"/>
    <cellStyle name="20 % - Markeringsfarve2 4 5 7" xfId="24033"/>
    <cellStyle name="20 % - Markeringsfarve2 4 6" xfId="4319"/>
    <cellStyle name="20 % - Markeringsfarve2 4 6 2" xfId="4320"/>
    <cellStyle name="20 % - Markeringsfarve2 4 6 2 2" xfId="4321"/>
    <cellStyle name="20 % - Markeringsfarve2 4 6 2 2 2" xfId="10324"/>
    <cellStyle name="20 % - Markeringsfarve2 4 6 2 2 2 2" xfId="18225"/>
    <cellStyle name="20 % - Markeringsfarve2 4 6 2 2 2 2 2" xfId="36385"/>
    <cellStyle name="20 % - Markeringsfarve2 4 6 2 2 2 3" xfId="29384"/>
    <cellStyle name="20 % - Markeringsfarve2 4 6 2 2 3" xfId="12875"/>
    <cellStyle name="20 % - Markeringsfarve2 4 6 2 2 3 2" xfId="31042"/>
    <cellStyle name="20 % - Markeringsfarve2 4 6 2 2 4" xfId="24040"/>
    <cellStyle name="20 % - Markeringsfarve2 4 6 2 3" xfId="8835"/>
    <cellStyle name="20 % - Markeringsfarve2 4 6 2 3 2" xfId="16749"/>
    <cellStyle name="20 % - Markeringsfarve2 4 6 2 3 2 2" xfId="34909"/>
    <cellStyle name="20 % - Markeringsfarve2 4 6 2 3 3" xfId="27908"/>
    <cellStyle name="20 % - Markeringsfarve2 4 6 2 4" xfId="12874"/>
    <cellStyle name="20 % - Markeringsfarve2 4 6 2 4 2" xfId="31041"/>
    <cellStyle name="20 % - Markeringsfarve2 4 6 2 5" xfId="24039"/>
    <cellStyle name="20 % - Markeringsfarve2 4 6 3" xfId="4322"/>
    <cellStyle name="20 % - Markeringsfarve2 4 6 3 2" xfId="9601"/>
    <cellStyle name="20 % - Markeringsfarve2 4 6 3 2 2" xfId="17511"/>
    <cellStyle name="20 % - Markeringsfarve2 4 6 3 2 2 2" xfId="35671"/>
    <cellStyle name="20 % - Markeringsfarve2 4 6 3 2 3" xfId="28670"/>
    <cellStyle name="20 % - Markeringsfarve2 4 6 3 3" xfId="12876"/>
    <cellStyle name="20 % - Markeringsfarve2 4 6 3 3 2" xfId="31043"/>
    <cellStyle name="20 % - Markeringsfarve2 4 6 3 4" xfId="24041"/>
    <cellStyle name="20 % - Markeringsfarve2 4 6 4" xfId="4323"/>
    <cellStyle name="20 % - Markeringsfarve2 4 6 4 2" xfId="10448"/>
    <cellStyle name="20 % - Markeringsfarve2 4 6 4 2 2" xfId="18345"/>
    <cellStyle name="20 % - Markeringsfarve2 4 6 4 2 2 2" xfId="36505"/>
    <cellStyle name="20 % - Markeringsfarve2 4 6 4 2 3" xfId="29504"/>
    <cellStyle name="20 % - Markeringsfarve2 4 6 4 3" xfId="12877"/>
    <cellStyle name="20 % - Markeringsfarve2 4 6 4 3 2" xfId="31044"/>
    <cellStyle name="20 % - Markeringsfarve2 4 6 4 4" xfId="24042"/>
    <cellStyle name="20 % - Markeringsfarve2 4 6 5" xfId="7736"/>
    <cellStyle name="20 % - Markeringsfarve2 4 6 5 2" xfId="15654"/>
    <cellStyle name="20 % - Markeringsfarve2 4 6 5 2 2" xfId="33814"/>
    <cellStyle name="20 % - Markeringsfarve2 4 6 5 3" xfId="26813"/>
    <cellStyle name="20 % - Markeringsfarve2 4 6 6" xfId="12873"/>
    <cellStyle name="20 % - Markeringsfarve2 4 6 6 2" xfId="31040"/>
    <cellStyle name="20 % - Markeringsfarve2 4 6 7" xfId="24038"/>
    <cellStyle name="20 % - Markeringsfarve2 4 7" xfId="4324"/>
    <cellStyle name="20 % - Markeringsfarve2 4 7 2" xfId="4325"/>
    <cellStyle name="20 % - Markeringsfarve2 4 7 2 2" xfId="9758"/>
    <cellStyle name="20 % - Markeringsfarve2 4 7 2 2 2" xfId="17659"/>
    <cellStyle name="20 % - Markeringsfarve2 4 7 2 2 2 2" xfId="35819"/>
    <cellStyle name="20 % - Markeringsfarve2 4 7 2 2 3" xfId="28818"/>
    <cellStyle name="20 % - Markeringsfarve2 4 7 2 3" xfId="12879"/>
    <cellStyle name="20 % - Markeringsfarve2 4 7 2 3 2" xfId="31046"/>
    <cellStyle name="20 % - Markeringsfarve2 4 7 2 4" xfId="24044"/>
    <cellStyle name="20 % - Markeringsfarve2 4 7 3" xfId="8355"/>
    <cellStyle name="20 % - Markeringsfarve2 4 7 3 2" xfId="16272"/>
    <cellStyle name="20 % - Markeringsfarve2 4 7 3 2 2" xfId="34432"/>
    <cellStyle name="20 % - Markeringsfarve2 4 7 3 3" xfId="27431"/>
    <cellStyle name="20 % - Markeringsfarve2 4 7 4" xfId="12878"/>
    <cellStyle name="20 % - Markeringsfarve2 4 7 4 2" xfId="31045"/>
    <cellStyle name="20 % - Markeringsfarve2 4 7 5" xfId="24043"/>
    <cellStyle name="20 % - Markeringsfarve2 4 8" xfId="4326"/>
    <cellStyle name="20 % - Markeringsfarve2 4 8 2" xfId="8986"/>
    <cellStyle name="20 % - Markeringsfarve2 4 8 2 2" xfId="16897"/>
    <cellStyle name="20 % - Markeringsfarve2 4 8 2 2 2" xfId="35057"/>
    <cellStyle name="20 % - Markeringsfarve2 4 8 2 3" xfId="28056"/>
    <cellStyle name="20 % - Markeringsfarve2 4 8 3" xfId="12880"/>
    <cellStyle name="20 % - Markeringsfarve2 4 8 3 2" xfId="31047"/>
    <cellStyle name="20 % - Markeringsfarve2 4 8 4" xfId="24045"/>
    <cellStyle name="20 % - Markeringsfarve2 4 9" xfId="4327"/>
    <cellStyle name="20 % - Markeringsfarve2 4 9 2" xfId="11020"/>
    <cellStyle name="20 % - Markeringsfarve2 4 9 2 2" xfId="18896"/>
    <cellStyle name="20 % - Markeringsfarve2 4 9 2 2 2" xfId="37056"/>
    <cellStyle name="20 % - Markeringsfarve2 4 9 2 3" xfId="30055"/>
    <cellStyle name="20 % - Markeringsfarve2 4 9 3" xfId="12881"/>
    <cellStyle name="20 % - Markeringsfarve2 4 9 3 2" xfId="31048"/>
    <cellStyle name="20 % - Markeringsfarve2 4 9 4" xfId="24046"/>
    <cellStyle name="20 % - Markeringsfarve2 5" xfId="1794"/>
    <cellStyle name="20 % - Markeringsfarve2 5 10" xfId="7737"/>
    <cellStyle name="20 % - Markeringsfarve2 5 10 2" xfId="15655"/>
    <cellStyle name="20 % - Markeringsfarve2 5 10 2 2" xfId="33815"/>
    <cellStyle name="20 % - Markeringsfarve2 5 10 3" xfId="26814"/>
    <cellStyle name="20 % - Markeringsfarve2 5 11" xfId="12882"/>
    <cellStyle name="20 % - Markeringsfarve2 5 11 2" xfId="31049"/>
    <cellStyle name="20 % - Markeringsfarve2 5 12" xfId="4328"/>
    <cellStyle name="20 % - Markeringsfarve2 5 12 2" xfId="24047"/>
    <cellStyle name="20 % - Markeringsfarve2 5 13" xfId="21918"/>
    <cellStyle name="20 % - Markeringsfarve2 5 2" xfId="1795"/>
    <cellStyle name="20 % - Markeringsfarve2 5 2 2" xfId="4330"/>
    <cellStyle name="20 % - Markeringsfarve2 5 2 2 2" xfId="4331"/>
    <cellStyle name="20 % - Markeringsfarve2 5 2 2 2 2" xfId="9916"/>
    <cellStyle name="20 % - Markeringsfarve2 5 2 2 2 2 2" xfId="17817"/>
    <cellStyle name="20 % - Markeringsfarve2 5 2 2 2 2 2 2" xfId="35977"/>
    <cellStyle name="20 % - Markeringsfarve2 5 2 2 2 2 3" xfId="28976"/>
    <cellStyle name="20 % - Markeringsfarve2 5 2 2 2 3" xfId="12885"/>
    <cellStyle name="20 % - Markeringsfarve2 5 2 2 2 3 2" xfId="31052"/>
    <cellStyle name="20 % - Markeringsfarve2 5 2 2 2 4" xfId="24050"/>
    <cellStyle name="20 % - Markeringsfarve2 5 2 2 3" xfId="8487"/>
    <cellStyle name="20 % - Markeringsfarve2 5 2 2 3 2" xfId="16404"/>
    <cellStyle name="20 % - Markeringsfarve2 5 2 2 3 2 2" xfId="34564"/>
    <cellStyle name="20 % - Markeringsfarve2 5 2 2 3 3" xfId="27563"/>
    <cellStyle name="20 % - Markeringsfarve2 5 2 2 4" xfId="12884"/>
    <cellStyle name="20 % - Markeringsfarve2 5 2 2 4 2" xfId="31051"/>
    <cellStyle name="20 % - Markeringsfarve2 5 2 2 5" xfId="24049"/>
    <cellStyle name="20 % - Markeringsfarve2 5 2 3" xfId="4332"/>
    <cellStyle name="20 % - Markeringsfarve2 5 2 3 2" xfId="9146"/>
    <cellStyle name="20 % - Markeringsfarve2 5 2 3 2 2" xfId="17057"/>
    <cellStyle name="20 % - Markeringsfarve2 5 2 3 2 2 2" xfId="35217"/>
    <cellStyle name="20 % - Markeringsfarve2 5 2 3 2 3" xfId="28216"/>
    <cellStyle name="20 % - Markeringsfarve2 5 2 3 3" xfId="12886"/>
    <cellStyle name="20 % - Markeringsfarve2 5 2 3 3 2" xfId="31053"/>
    <cellStyle name="20 % - Markeringsfarve2 5 2 3 4" xfId="24051"/>
    <cellStyle name="20 % - Markeringsfarve2 5 2 4" xfId="4333"/>
    <cellStyle name="20 % - Markeringsfarve2 5 2 4 2" xfId="10549"/>
    <cellStyle name="20 % - Markeringsfarve2 5 2 4 2 2" xfId="18443"/>
    <cellStyle name="20 % - Markeringsfarve2 5 2 4 2 2 2" xfId="36603"/>
    <cellStyle name="20 % - Markeringsfarve2 5 2 4 2 3" xfId="29602"/>
    <cellStyle name="20 % - Markeringsfarve2 5 2 4 3" xfId="12887"/>
    <cellStyle name="20 % - Markeringsfarve2 5 2 4 3 2" xfId="31054"/>
    <cellStyle name="20 % - Markeringsfarve2 5 2 4 4" xfId="24052"/>
    <cellStyle name="20 % - Markeringsfarve2 5 2 5" xfId="7738"/>
    <cellStyle name="20 % - Markeringsfarve2 5 2 5 2" xfId="15656"/>
    <cellStyle name="20 % - Markeringsfarve2 5 2 5 2 2" xfId="33816"/>
    <cellStyle name="20 % - Markeringsfarve2 5 2 5 3" xfId="26815"/>
    <cellStyle name="20 % - Markeringsfarve2 5 2 6" xfId="12883"/>
    <cellStyle name="20 % - Markeringsfarve2 5 2 6 2" xfId="31050"/>
    <cellStyle name="20 % - Markeringsfarve2 5 2 7" xfId="4329"/>
    <cellStyle name="20 % - Markeringsfarve2 5 2 7 2" xfId="24048"/>
    <cellStyle name="20 % - Markeringsfarve2 5 2 8" xfId="21919"/>
    <cellStyle name="20 % - Markeringsfarve2 5 3" xfId="4334"/>
    <cellStyle name="20 % - Markeringsfarve2 5 3 2" xfId="4335"/>
    <cellStyle name="20 % - Markeringsfarve2 5 3 2 2" xfId="4336"/>
    <cellStyle name="20 % - Markeringsfarve2 5 3 2 2 2" xfId="9970"/>
    <cellStyle name="20 % - Markeringsfarve2 5 3 2 2 2 2" xfId="17871"/>
    <cellStyle name="20 % - Markeringsfarve2 5 3 2 2 2 2 2" xfId="36031"/>
    <cellStyle name="20 % - Markeringsfarve2 5 3 2 2 2 3" xfId="29030"/>
    <cellStyle name="20 % - Markeringsfarve2 5 3 2 2 3" xfId="12890"/>
    <cellStyle name="20 % - Markeringsfarve2 5 3 2 2 3 2" xfId="31057"/>
    <cellStyle name="20 % - Markeringsfarve2 5 3 2 2 4" xfId="24055"/>
    <cellStyle name="20 % - Markeringsfarve2 5 3 2 3" xfId="8534"/>
    <cellStyle name="20 % - Markeringsfarve2 5 3 2 3 2" xfId="16451"/>
    <cellStyle name="20 % - Markeringsfarve2 5 3 2 3 2 2" xfId="34611"/>
    <cellStyle name="20 % - Markeringsfarve2 5 3 2 3 3" xfId="27610"/>
    <cellStyle name="20 % - Markeringsfarve2 5 3 2 4" xfId="12889"/>
    <cellStyle name="20 % - Markeringsfarve2 5 3 2 4 2" xfId="31056"/>
    <cellStyle name="20 % - Markeringsfarve2 5 3 2 5" xfId="24054"/>
    <cellStyle name="20 % - Markeringsfarve2 5 3 3" xfId="4337"/>
    <cellStyle name="20 % - Markeringsfarve2 5 3 3 2" xfId="9200"/>
    <cellStyle name="20 % - Markeringsfarve2 5 3 3 2 2" xfId="17111"/>
    <cellStyle name="20 % - Markeringsfarve2 5 3 3 2 2 2" xfId="35271"/>
    <cellStyle name="20 % - Markeringsfarve2 5 3 3 2 3" xfId="28270"/>
    <cellStyle name="20 % - Markeringsfarve2 5 3 3 3" xfId="12891"/>
    <cellStyle name="20 % - Markeringsfarve2 5 3 3 3 2" xfId="31058"/>
    <cellStyle name="20 % - Markeringsfarve2 5 3 3 4" xfId="24056"/>
    <cellStyle name="20 % - Markeringsfarve2 5 3 4" xfId="4338"/>
    <cellStyle name="20 % - Markeringsfarve2 5 3 4 2" xfId="10548"/>
    <cellStyle name="20 % - Markeringsfarve2 5 3 4 2 2" xfId="18442"/>
    <cellStyle name="20 % - Markeringsfarve2 5 3 4 2 2 2" xfId="36602"/>
    <cellStyle name="20 % - Markeringsfarve2 5 3 4 2 3" xfId="29601"/>
    <cellStyle name="20 % - Markeringsfarve2 5 3 4 3" xfId="12892"/>
    <cellStyle name="20 % - Markeringsfarve2 5 3 4 3 2" xfId="31059"/>
    <cellStyle name="20 % - Markeringsfarve2 5 3 4 4" xfId="24057"/>
    <cellStyle name="20 % - Markeringsfarve2 5 3 5" xfId="7739"/>
    <cellStyle name="20 % - Markeringsfarve2 5 3 5 2" xfId="15657"/>
    <cellStyle name="20 % - Markeringsfarve2 5 3 5 2 2" xfId="33817"/>
    <cellStyle name="20 % - Markeringsfarve2 5 3 5 3" xfId="26816"/>
    <cellStyle name="20 % - Markeringsfarve2 5 3 6" xfId="12888"/>
    <cellStyle name="20 % - Markeringsfarve2 5 3 6 2" xfId="31055"/>
    <cellStyle name="20 % - Markeringsfarve2 5 3 7" xfId="24053"/>
    <cellStyle name="20 % - Markeringsfarve2 5 4" xfId="4339"/>
    <cellStyle name="20 % - Markeringsfarve2 5 4 2" xfId="4340"/>
    <cellStyle name="20 % - Markeringsfarve2 5 4 2 2" xfId="4341"/>
    <cellStyle name="20 % - Markeringsfarve2 5 4 2 2 2" xfId="10154"/>
    <cellStyle name="20 % - Markeringsfarve2 5 4 2 2 2 2" xfId="18055"/>
    <cellStyle name="20 % - Markeringsfarve2 5 4 2 2 2 2 2" xfId="36215"/>
    <cellStyle name="20 % - Markeringsfarve2 5 4 2 2 2 3" xfId="29214"/>
    <cellStyle name="20 % - Markeringsfarve2 5 4 2 2 3" xfId="12895"/>
    <cellStyle name="20 % - Markeringsfarve2 5 4 2 2 3 2" xfId="31062"/>
    <cellStyle name="20 % - Markeringsfarve2 5 4 2 2 4" xfId="24060"/>
    <cellStyle name="20 % - Markeringsfarve2 5 4 2 3" xfId="8689"/>
    <cellStyle name="20 % - Markeringsfarve2 5 4 2 3 2" xfId="16603"/>
    <cellStyle name="20 % - Markeringsfarve2 5 4 2 3 2 2" xfId="34763"/>
    <cellStyle name="20 % - Markeringsfarve2 5 4 2 3 3" xfId="27762"/>
    <cellStyle name="20 % - Markeringsfarve2 5 4 2 4" xfId="12894"/>
    <cellStyle name="20 % - Markeringsfarve2 5 4 2 4 2" xfId="31061"/>
    <cellStyle name="20 % - Markeringsfarve2 5 4 2 5" xfId="24059"/>
    <cellStyle name="20 % - Markeringsfarve2 5 4 3" xfId="4342"/>
    <cellStyle name="20 % - Markeringsfarve2 5 4 3 2" xfId="9430"/>
    <cellStyle name="20 % - Markeringsfarve2 5 4 3 2 2" xfId="17340"/>
    <cellStyle name="20 % - Markeringsfarve2 5 4 3 2 2 2" xfId="35500"/>
    <cellStyle name="20 % - Markeringsfarve2 5 4 3 2 3" xfId="28499"/>
    <cellStyle name="20 % - Markeringsfarve2 5 4 3 3" xfId="12896"/>
    <cellStyle name="20 % - Markeringsfarve2 5 4 3 3 2" xfId="31063"/>
    <cellStyle name="20 % - Markeringsfarve2 5 4 3 4" xfId="24061"/>
    <cellStyle name="20 % - Markeringsfarve2 5 4 4" xfId="4343"/>
    <cellStyle name="20 % - Markeringsfarve2 5 4 4 2" xfId="10547"/>
    <cellStyle name="20 % - Markeringsfarve2 5 4 4 2 2" xfId="18441"/>
    <cellStyle name="20 % - Markeringsfarve2 5 4 4 2 2 2" xfId="36601"/>
    <cellStyle name="20 % - Markeringsfarve2 5 4 4 2 3" xfId="29600"/>
    <cellStyle name="20 % - Markeringsfarve2 5 4 4 3" xfId="12897"/>
    <cellStyle name="20 % - Markeringsfarve2 5 4 4 3 2" xfId="31064"/>
    <cellStyle name="20 % - Markeringsfarve2 5 4 4 4" xfId="24062"/>
    <cellStyle name="20 % - Markeringsfarve2 5 4 5" xfId="7740"/>
    <cellStyle name="20 % - Markeringsfarve2 5 4 5 2" xfId="15658"/>
    <cellStyle name="20 % - Markeringsfarve2 5 4 5 2 2" xfId="33818"/>
    <cellStyle name="20 % - Markeringsfarve2 5 4 5 3" xfId="26817"/>
    <cellStyle name="20 % - Markeringsfarve2 5 4 6" xfId="12893"/>
    <cellStyle name="20 % - Markeringsfarve2 5 4 6 2" xfId="31060"/>
    <cellStyle name="20 % - Markeringsfarve2 5 4 7" xfId="24058"/>
    <cellStyle name="20 % - Markeringsfarve2 5 5" xfId="4344"/>
    <cellStyle name="20 % - Markeringsfarve2 5 5 2" xfId="4345"/>
    <cellStyle name="20 % - Markeringsfarve2 5 5 2 2" xfId="4346"/>
    <cellStyle name="20 % - Markeringsfarve2 5 5 2 2 2" xfId="10271"/>
    <cellStyle name="20 % - Markeringsfarve2 5 5 2 2 2 2" xfId="18172"/>
    <cellStyle name="20 % - Markeringsfarve2 5 5 2 2 2 2 2" xfId="36332"/>
    <cellStyle name="20 % - Markeringsfarve2 5 5 2 2 2 3" xfId="29331"/>
    <cellStyle name="20 % - Markeringsfarve2 5 5 2 2 3" xfId="12900"/>
    <cellStyle name="20 % - Markeringsfarve2 5 5 2 2 3 2" xfId="31067"/>
    <cellStyle name="20 % - Markeringsfarve2 5 5 2 2 4" xfId="24065"/>
    <cellStyle name="20 % - Markeringsfarve2 5 5 2 3" xfId="8788"/>
    <cellStyle name="20 % - Markeringsfarve2 5 5 2 3 2" xfId="16702"/>
    <cellStyle name="20 % - Markeringsfarve2 5 5 2 3 2 2" xfId="34862"/>
    <cellStyle name="20 % - Markeringsfarve2 5 5 2 3 3" xfId="27861"/>
    <cellStyle name="20 % - Markeringsfarve2 5 5 2 4" xfId="12899"/>
    <cellStyle name="20 % - Markeringsfarve2 5 5 2 4 2" xfId="31066"/>
    <cellStyle name="20 % - Markeringsfarve2 5 5 2 5" xfId="24064"/>
    <cellStyle name="20 % - Markeringsfarve2 5 5 3" xfId="4347"/>
    <cellStyle name="20 % - Markeringsfarve2 5 5 3 2" xfId="9547"/>
    <cellStyle name="20 % - Markeringsfarve2 5 5 3 2 2" xfId="17457"/>
    <cellStyle name="20 % - Markeringsfarve2 5 5 3 2 2 2" xfId="35617"/>
    <cellStyle name="20 % - Markeringsfarve2 5 5 3 2 3" xfId="28616"/>
    <cellStyle name="20 % - Markeringsfarve2 5 5 3 3" xfId="12901"/>
    <cellStyle name="20 % - Markeringsfarve2 5 5 3 3 2" xfId="31068"/>
    <cellStyle name="20 % - Markeringsfarve2 5 5 3 4" xfId="24066"/>
    <cellStyle name="20 % - Markeringsfarve2 5 5 4" xfId="4348"/>
    <cellStyle name="20 % - Markeringsfarve2 5 5 4 2" xfId="9064"/>
    <cellStyle name="20 % - Markeringsfarve2 5 5 4 2 2" xfId="16975"/>
    <cellStyle name="20 % - Markeringsfarve2 5 5 4 2 2 2" xfId="35135"/>
    <cellStyle name="20 % - Markeringsfarve2 5 5 4 2 3" xfId="28134"/>
    <cellStyle name="20 % - Markeringsfarve2 5 5 4 3" xfId="12902"/>
    <cellStyle name="20 % - Markeringsfarve2 5 5 4 3 2" xfId="31069"/>
    <cellStyle name="20 % - Markeringsfarve2 5 5 4 4" xfId="24067"/>
    <cellStyle name="20 % - Markeringsfarve2 5 5 5" xfId="7741"/>
    <cellStyle name="20 % - Markeringsfarve2 5 5 5 2" xfId="15659"/>
    <cellStyle name="20 % - Markeringsfarve2 5 5 5 2 2" xfId="33819"/>
    <cellStyle name="20 % - Markeringsfarve2 5 5 5 3" xfId="26818"/>
    <cellStyle name="20 % - Markeringsfarve2 5 5 6" xfId="12898"/>
    <cellStyle name="20 % - Markeringsfarve2 5 5 6 2" xfId="31065"/>
    <cellStyle name="20 % - Markeringsfarve2 5 5 7" xfId="24063"/>
    <cellStyle name="20 % - Markeringsfarve2 5 6" xfId="4349"/>
    <cellStyle name="20 % - Markeringsfarve2 5 6 2" xfId="4350"/>
    <cellStyle name="20 % - Markeringsfarve2 5 6 2 2" xfId="4351"/>
    <cellStyle name="20 % - Markeringsfarve2 5 6 2 2 2" xfId="10325"/>
    <cellStyle name="20 % - Markeringsfarve2 5 6 2 2 2 2" xfId="18226"/>
    <cellStyle name="20 % - Markeringsfarve2 5 6 2 2 2 2 2" xfId="36386"/>
    <cellStyle name="20 % - Markeringsfarve2 5 6 2 2 2 3" xfId="29385"/>
    <cellStyle name="20 % - Markeringsfarve2 5 6 2 2 3" xfId="12905"/>
    <cellStyle name="20 % - Markeringsfarve2 5 6 2 2 3 2" xfId="31072"/>
    <cellStyle name="20 % - Markeringsfarve2 5 6 2 2 4" xfId="24070"/>
    <cellStyle name="20 % - Markeringsfarve2 5 6 2 3" xfId="8836"/>
    <cellStyle name="20 % - Markeringsfarve2 5 6 2 3 2" xfId="16750"/>
    <cellStyle name="20 % - Markeringsfarve2 5 6 2 3 2 2" xfId="34910"/>
    <cellStyle name="20 % - Markeringsfarve2 5 6 2 3 3" xfId="27909"/>
    <cellStyle name="20 % - Markeringsfarve2 5 6 2 4" xfId="12904"/>
    <cellStyle name="20 % - Markeringsfarve2 5 6 2 4 2" xfId="31071"/>
    <cellStyle name="20 % - Markeringsfarve2 5 6 2 5" xfId="24069"/>
    <cellStyle name="20 % - Markeringsfarve2 5 6 3" xfId="4352"/>
    <cellStyle name="20 % - Markeringsfarve2 5 6 3 2" xfId="9602"/>
    <cellStyle name="20 % - Markeringsfarve2 5 6 3 2 2" xfId="17512"/>
    <cellStyle name="20 % - Markeringsfarve2 5 6 3 2 2 2" xfId="35672"/>
    <cellStyle name="20 % - Markeringsfarve2 5 6 3 2 3" xfId="28671"/>
    <cellStyle name="20 % - Markeringsfarve2 5 6 3 3" xfId="12906"/>
    <cellStyle name="20 % - Markeringsfarve2 5 6 3 3 2" xfId="31073"/>
    <cellStyle name="20 % - Markeringsfarve2 5 6 3 4" xfId="24071"/>
    <cellStyle name="20 % - Markeringsfarve2 5 6 4" xfId="4353"/>
    <cellStyle name="20 % - Markeringsfarve2 5 6 4 2" xfId="8922"/>
    <cellStyle name="20 % - Markeringsfarve2 5 6 4 2 2" xfId="16835"/>
    <cellStyle name="20 % - Markeringsfarve2 5 6 4 2 2 2" xfId="34995"/>
    <cellStyle name="20 % - Markeringsfarve2 5 6 4 2 3" xfId="27994"/>
    <cellStyle name="20 % - Markeringsfarve2 5 6 4 3" xfId="12907"/>
    <cellStyle name="20 % - Markeringsfarve2 5 6 4 3 2" xfId="31074"/>
    <cellStyle name="20 % - Markeringsfarve2 5 6 4 4" xfId="24072"/>
    <cellStyle name="20 % - Markeringsfarve2 5 6 5" xfId="7742"/>
    <cellStyle name="20 % - Markeringsfarve2 5 6 5 2" xfId="15660"/>
    <cellStyle name="20 % - Markeringsfarve2 5 6 5 2 2" xfId="33820"/>
    <cellStyle name="20 % - Markeringsfarve2 5 6 5 3" xfId="26819"/>
    <cellStyle name="20 % - Markeringsfarve2 5 6 6" xfId="12903"/>
    <cellStyle name="20 % - Markeringsfarve2 5 6 6 2" xfId="31070"/>
    <cellStyle name="20 % - Markeringsfarve2 5 6 7" xfId="24068"/>
    <cellStyle name="20 % - Markeringsfarve2 5 7" xfId="4354"/>
    <cellStyle name="20 % - Markeringsfarve2 5 7 2" xfId="4355"/>
    <cellStyle name="20 % - Markeringsfarve2 5 7 2 2" xfId="9797"/>
    <cellStyle name="20 % - Markeringsfarve2 5 7 2 2 2" xfId="17698"/>
    <cellStyle name="20 % - Markeringsfarve2 5 7 2 2 2 2" xfId="35858"/>
    <cellStyle name="20 % - Markeringsfarve2 5 7 2 2 3" xfId="28857"/>
    <cellStyle name="20 % - Markeringsfarve2 5 7 2 3" xfId="12909"/>
    <cellStyle name="20 % - Markeringsfarve2 5 7 2 3 2" xfId="31076"/>
    <cellStyle name="20 % - Markeringsfarve2 5 7 2 4" xfId="24074"/>
    <cellStyle name="20 % - Markeringsfarve2 5 7 3" xfId="8388"/>
    <cellStyle name="20 % - Markeringsfarve2 5 7 3 2" xfId="16305"/>
    <cellStyle name="20 % - Markeringsfarve2 5 7 3 2 2" xfId="34465"/>
    <cellStyle name="20 % - Markeringsfarve2 5 7 3 3" xfId="27464"/>
    <cellStyle name="20 % - Markeringsfarve2 5 7 4" xfId="12908"/>
    <cellStyle name="20 % - Markeringsfarve2 5 7 4 2" xfId="31075"/>
    <cellStyle name="20 % - Markeringsfarve2 5 7 5" xfId="24073"/>
    <cellStyle name="20 % - Markeringsfarve2 5 8" xfId="4356"/>
    <cellStyle name="20 % - Markeringsfarve2 5 8 2" xfId="9025"/>
    <cellStyle name="20 % - Markeringsfarve2 5 8 2 2" xfId="16936"/>
    <cellStyle name="20 % - Markeringsfarve2 5 8 2 2 2" xfId="35096"/>
    <cellStyle name="20 % - Markeringsfarve2 5 8 2 3" xfId="28095"/>
    <cellStyle name="20 % - Markeringsfarve2 5 8 3" xfId="12910"/>
    <cellStyle name="20 % - Markeringsfarve2 5 8 3 2" xfId="31077"/>
    <cellStyle name="20 % - Markeringsfarve2 5 8 4" xfId="24075"/>
    <cellStyle name="20 % - Markeringsfarve2 5 9" xfId="4357"/>
    <cellStyle name="20 % - Markeringsfarve2 5 9 2" xfId="10885"/>
    <cellStyle name="20 % - Markeringsfarve2 5 9 2 2" xfId="18768"/>
    <cellStyle name="20 % - Markeringsfarve2 5 9 2 2 2" xfId="36928"/>
    <cellStyle name="20 % - Markeringsfarve2 5 9 2 3" xfId="29927"/>
    <cellStyle name="20 % - Markeringsfarve2 5 9 3" xfId="12911"/>
    <cellStyle name="20 % - Markeringsfarve2 5 9 3 2" xfId="31078"/>
    <cellStyle name="20 % - Markeringsfarve2 5 9 4" xfId="24076"/>
    <cellStyle name="20 % - Markeringsfarve2 6" xfId="1796"/>
    <cellStyle name="20 % - Markeringsfarve2 6 2" xfId="1797"/>
    <cellStyle name="20 % - Markeringsfarve2 6 2 2" xfId="4360"/>
    <cellStyle name="20 % - Markeringsfarve2 6 2 2 2" xfId="4361"/>
    <cellStyle name="20 % - Markeringsfarve2 6 2 2 2 2" xfId="9971"/>
    <cellStyle name="20 % - Markeringsfarve2 6 2 2 2 2 2" xfId="17872"/>
    <cellStyle name="20 % - Markeringsfarve2 6 2 2 2 2 2 2" xfId="36032"/>
    <cellStyle name="20 % - Markeringsfarve2 6 2 2 2 2 3" xfId="29031"/>
    <cellStyle name="20 % - Markeringsfarve2 6 2 2 2 3" xfId="12915"/>
    <cellStyle name="20 % - Markeringsfarve2 6 2 2 2 3 2" xfId="31082"/>
    <cellStyle name="20 % - Markeringsfarve2 6 2 2 2 4" xfId="24080"/>
    <cellStyle name="20 % - Markeringsfarve2 6 2 2 3" xfId="8535"/>
    <cellStyle name="20 % - Markeringsfarve2 6 2 2 3 2" xfId="16452"/>
    <cellStyle name="20 % - Markeringsfarve2 6 2 2 3 2 2" xfId="34612"/>
    <cellStyle name="20 % - Markeringsfarve2 6 2 2 3 3" xfId="27611"/>
    <cellStyle name="20 % - Markeringsfarve2 6 2 2 4" xfId="12914"/>
    <cellStyle name="20 % - Markeringsfarve2 6 2 2 4 2" xfId="31081"/>
    <cellStyle name="20 % - Markeringsfarve2 6 2 2 5" xfId="24079"/>
    <cellStyle name="20 % - Markeringsfarve2 6 2 3" xfId="4362"/>
    <cellStyle name="20 % - Markeringsfarve2 6 2 3 2" xfId="9201"/>
    <cellStyle name="20 % - Markeringsfarve2 6 2 3 2 2" xfId="17112"/>
    <cellStyle name="20 % - Markeringsfarve2 6 2 3 2 2 2" xfId="35272"/>
    <cellStyle name="20 % - Markeringsfarve2 6 2 3 2 3" xfId="28271"/>
    <cellStyle name="20 % - Markeringsfarve2 6 2 3 3" xfId="12916"/>
    <cellStyle name="20 % - Markeringsfarve2 6 2 3 3 2" xfId="31083"/>
    <cellStyle name="20 % - Markeringsfarve2 6 2 3 4" xfId="24081"/>
    <cellStyle name="20 % - Markeringsfarve2 6 2 4" xfId="4363"/>
    <cellStyle name="20 % - Markeringsfarve2 6 2 4 2" xfId="10759"/>
    <cellStyle name="20 % - Markeringsfarve2 6 2 4 2 2" xfId="18647"/>
    <cellStyle name="20 % - Markeringsfarve2 6 2 4 2 2 2" xfId="36807"/>
    <cellStyle name="20 % - Markeringsfarve2 6 2 4 2 3" xfId="29806"/>
    <cellStyle name="20 % - Markeringsfarve2 6 2 4 3" xfId="12917"/>
    <cellStyle name="20 % - Markeringsfarve2 6 2 4 3 2" xfId="31084"/>
    <cellStyle name="20 % - Markeringsfarve2 6 2 4 4" xfId="24082"/>
    <cellStyle name="20 % - Markeringsfarve2 6 2 5" xfId="7744"/>
    <cellStyle name="20 % - Markeringsfarve2 6 2 5 2" xfId="15662"/>
    <cellStyle name="20 % - Markeringsfarve2 6 2 5 2 2" xfId="33822"/>
    <cellStyle name="20 % - Markeringsfarve2 6 2 5 3" xfId="26821"/>
    <cellStyle name="20 % - Markeringsfarve2 6 2 6" xfId="12913"/>
    <cellStyle name="20 % - Markeringsfarve2 6 2 6 2" xfId="31080"/>
    <cellStyle name="20 % - Markeringsfarve2 6 2 7" xfId="4359"/>
    <cellStyle name="20 % - Markeringsfarve2 6 2 7 2" xfId="24078"/>
    <cellStyle name="20 % - Markeringsfarve2 6 2 8" xfId="21921"/>
    <cellStyle name="20 % - Markeringsfarve2 6 3" xfId="4364"/>
    <cellStyle name="20 % - Markeringsfarve2 6 3 2" xfId="4365"/>
    <cellStyle name="20 % - Markeringsfarve2 6 3 2 2" xfId="9838"/>
    <cellStyle name="20 % - Markeringsfarve2 6 3 2 2 2" xfId="17739"/>
    <cellStyle name="20 % - Markeringsfarve2 6 3 2 2 2 2" xfId="35899"/>
    <cellStyle name="20 % - Markeringsfarve2 6 3 2 2 3" xfId="28898"/>
    <cellStyle name="20 % - Markeringsfarve2 6 3 2 3" xfId="12919"/>
    <cellStyle name="20 % - Markeringsfarve2 6 3 2 3 2" xfId="31086"/>
    <cellStyle name="20 % - Markeringsfarve2 6 3 2 4" xfId="24084"/>
    <cellStyle name="20 % - Markeringsfarve2 6 3 3" xfId="8421"/>
    <cellStyle name="20 % - Markeringsfarve2 6 3 3 2" xfId="16338"/>
    <cellStyle name="20 % - Markeringsfarve2 6 3 3 2 2" xfId="34498"/>
    <cellStyle name="20 % - Markeringsfarve2 6 3 3 3" xfId="27497"/>
    <cellStyle name="20 % - Markeringsfarve2 6 3 4" xfId="12918"/>
    <cellStyle name="20 % - Markeringsfarve2 6 3 4 2" xfId="31085"/>
    <cellStyle name="20 % - Markeringsfarve2 6 3 5" xfId="24083"/>
    <cellStyle name="20 % - Markeringsfarve2 6 4" xfId="4366"/>
    <cellStyle name="20 % - Markeringsfarve2 6 4 2" xfId="9068"/>
    <cellStyle name="20 % - Markeringsfarve2 6 4 2 2" xfId="16979"/>
    <cellStyle name="20 % - Markeringsfarve2 6 4 2 2 2" xfId="35139"/>
    <cellStyle name="20 % - Markeringsfarve2 6 4 2 3" xfId="28138"/>
    <cellStyle name="20 % - Markeringsfarve2 6 4 3" xfId="12920"/>
    <cellStyle name="20 % - Markeringsfarve2 6 4 3 2" xfId="31087"/>
    <cellStyle name="20 % - Markeringsfarve2 6 4 4" xfId="24085"/>
    <cellStyle name="20 % - Markeringsfarve2 6 5" xfId="4367"/>
    <cellStyle name="20 % - Markeringsfarve2 6 5 2" xfId="10754"/>
    <cellStyle name="20 % - Markeringsfarve2 6 5 2 2" xfId="18643"/>
    <cellStyle name="20 % - Markeringsfarve2 6 5 2 2 2" xfId="36803"/>
    <cellStyle name="20 % - Markeringsfarve2 6 5 2 3" xfId="29802"/>
    <cellStyle name="20 % - Markeringsfarve2 6 5 3" xfId="12921"/>
    <cellStyle name="20 % - Markeringsfarve2 6 5 3 2" xfId="31088"/>
    <cellStyle name="20 % - Markeringsfarve2 6 5 4" xfId="24086"/>
    <cellStyle name="20 % - Markeringsfarve2 6 6" xfId="7743"/>
    <cellStyle name="20 % - Markeringsfarve2 6 6 2" xfId="15661"/>
    <cellStyle name="20 % - Markeringsfarve2 6 6 2 2" xfId="33821"/>
    <cellStyle name="20 % - Markeringsfarve2 6 6 3" xfId="26820"/>
    <cellStyle name="20 % - Markeringsfarve2 6 7" xfId="12912"/>
    <cellStyle name="20 % - Markeringsfarve2 6 7 2" xfId="31079"/>
    <cellStyle name="20 % - Markeringsfarve2 6 8" xfId="4358"/>
    <cellStyle name="20 % - Markeringsfarve2 6 8 2" xfId="24077"/>
    <cellStyle name="20 % - Markeringsfarve2 6 9" xfId="21920"/>
    <cellStyle name="20 % - Markeringsfarve2 7" xfId="1798"/>
    <cellStyle name="20 % - Markeringsfarve2 7 2" xfId="4369"/>
    <cellStyle name="20 % - Markeringsfarve2 7 2 2" xfId="4370"/>
    <cellStyle name="20 % - Markeringsfarve2 7 2 2 2" xfId="10076"/>
    <cellStyle name="20 % - Markeringsfarve2 7 2 2 2 2" xfId="17977"/>
    <cellStyle name="20 % - Markeringsfarve2 7 2 2 2 2 2" xfId="36137"/>
    <cellStyle name="20 % - Markeringsfarve2 7 2 2 2 3" xfId="29136"/>
    <cellStyle name="20 % - Markeringsfarve2 7 2 2 3" xfId="12924"/>
    <cellStyle name="20 % - Markeringsfarve2 7 2 2 3 2" xfId="31091"/>
    <cellStyle name="20 % - Markeringsfarve2 7 2 2 4" xfId="24089"/>
    <cellStyle name="20 % - Markeringsfarve2 7 2 3" xfId="8623"/>
    <cellStyle name="20 % - Markeringsfarve2 7 2 3 2" xfId="16537"/>
    <cellStyle name="20 % - Markeringsfarve2 7 2 3 2 2" xfId="34697"/>
    <cellStyle name="20 % - Markeringsfarve2 7 2 3 3" xfId="27696"/>
    <cellStyle name="20 % - Markeringsfarve2 7 2 4" xfId="12923"/>
    <cellStyle name="20 % - Markeringsfarve2 7 2 4 2" xfId="31090"/>
    <cellStyle name="20 % - Markeringsfarve2 7 2 5" xfId="24088"/>
    <cellStyle name="20 % - Markeringsfarve2 7 3" xfId="4371"/>
    <cellStyle name="20 % - Markeringsfarve2 7 3 2" xfId="9352"/>
    <cellStyle name="20 % - Markeringsfarve2 7 3 2 2" xfId="17262"/>
    <cellStyle name="20 % - Markeringsfarve2 7 3 2 2 2" xfId="35422"/>
    <cellStyle name="20 % - Markeringsfarve2 7 3 2 3" xfId="28421"/>
    <cellStyle name="20 % - Markeringsfarve2 7 3 3" xfId="12925"/>
    <cellStyle name="20 % - Markeringsfarve2 7 3 3 2" xfId="31092"/>
    <cellStyle name="20 % - Markeringsfarve2 7 3 4" xfId="24090"/>
    <cellStyle name="20 % - Markeringsfarve2 7 4" xfId="4372"/>
    <cellStyle name="20 % - Markeringsfarve2 7 4 2" xfId="11024"/>
    <cellStyle name="20 % - Markeringsfarve2 7 4 2 2" xfId="18900"/>
    <cellStyle name="20 % - Markeringsfarve2 7 4 2 2 2" xfId="37060"/>
    <cellStyle name="20 % - Markeringsfarve2 7 4 2 3" xfId="30059"/>
    <cellStyle name="20 % - Markeringsfarve2 7 4 3" xfId="12926"/>
    <cellStyle name="20 % - Markeringsfarve2 7 4 3 2" xfId="31093"/>
    <cellStyle name="20 % - Markeringsfarve2 7 4 4" xfId="24091"/>
    <cellStyle name="20 % - Markeringsfarve2 7 5" xfId="7745"/>
    <cellStyle name="20 % - Markeringsfarve2 7 5 2" xfId="15663"/>
    <cellStyle name="20 % - Markeringsfarve2 7 5 2 2" xfId="33823"/>
    <cellStyle name="20 % - Markeringsfarve2 7 5 3" xfId="26822"/>
    <cellStyle name="20 % - Markeringsfarve2 7 6" xfId="12922"/>
    <cellStyle name="20 % - Markeringsfarve2 7 6 2" xfId="31089"/>
    <cellStyle name="20 % - Markeringsfarve2 7 7" xfId="4368"/>
    <cellStyle name="20 % - Markeringsfarve2 7 7 2" xfId="24087"/>
    <cellStyle name="20 % - Markeringsfarve2 7 8" xfId="21922"/>
    <cellStyle name="20 % - Markeringsfarve2 8" xfId="4373"/>
    <cellStyle name="20 % - Markeringsfarve2 8 2" xfId="4374"/>
    <cellStyle name="20 % - Markeringsfarve2 8 2 2" xfId="4375"/>
    <cellStyle name="20 % - Markeringsfarve2 8 2 2 2" xfId="10193"/>
    <cellStyle name="20 % - Markeringsfarve2 8 2 2 2 2" xfId="18094"/>
    <cellStyle name="20 % - Markeringsfarve2 8 2 2 2 2 2" xfId="36254"/>
    <cellStyle name="20 % - Markeringsfarve2 8 2 2 2 3" xfId="29253"/>
    <cellStyle name="20 % - Markeringsfarve2 8 2 2 3" xfId="12929"/>
    <cellStyle name="20 % - Markeringsfarve2 8 2 2 3 2" xfId="31096"/>
    <cellStyle name="20 % - Markeringsfarve2 8 2 2 4" xfId="24094"/>
    <cellStyle name="20 % - Markeringsfarve2 8 2 3" xfId="8722"/>
    <cellStyle name="20 % - Markeringsfarve2 8 2 3 2" xfId="16636"/>
    <cellStyle name="20 % - Markeringsfarve2 8 2 3 2 2" xfId="34796"/>
    <cellStyle name="20 % - Markeringsfarve2 8 2 3 3" xfId="27795"/>
    <cellStyle name="20 % - Markeringsfarve2 8 2 4" xfId="12928"/>
    <cellStyle name="20 % - Markeringsfarve2 8 2 4 2" xfId="31095"/>
    <cellStyle name="20 % - Markeringsfarve2 8 2 5" xfId="24093"/>
    <cellStyle name="20 % - Markeringsfarve2 8 3" xfId="4376"/>
    <cellStyle name="20 % - Markeringsfarve2 8 3 2" xfId="9469"/>
    <cellStyle name="20 % - Markeringsfarve2 8 3 2 2" xfId="17379"/>
    <cellStyle name="20 % - Markeringsfarve2 8 3 2 2 2" xfId="35539"/>
    <cellStyle name="20 % - Markeringsfarve2 8 3 2 3" xfId="28538"/>
    <cellStyle name="20 % - Markeringsfarve2 8 3 3" xfId="12930"/>
    <cellStyle name="20 % - Markeringsfarve2 8 3 3 2" xfId="31097"/>
    <cellStyle name="20 % - Markeringsfarve2 8 3 4" xfId="24095"/>
    <cellStyle name="20 % - Markeringsfarve2 8 4" xfId="4377"/>
    <cellStyle name="20 % - Markeringsfarve2 8 4 2" xfId="10745"/>
    <cellStyle name="20 % - Markeringsfarve2 8 4 2 2" xfId="18634"/>
    <cellStyle name="20 % - Markeringsfarve2 8 4 2 2 2" xfId="36794"/>
    <cellStyle name="20 % - Markeringsfarve2 8 4 2 3" xfId="29793"/>
    <cellStyle name="20 % - Markeringsfarve2 8 4 3" xfId="12931"/>
    <cellStyle name="20 % - Markeringsfarve2 8 4 3 2" xfId="31098"/>
    <cellStyle name="20 % - Markeringsfarve2 8 4 4" xfId="24096"/>
    <cellStyle name="20 % - Markeringsfarve2 8 5" xfId="7746"/>
    <cellStyle name="20 % - Markeringsfarve2 8 5 2" xfId="15664"/>
    <cellStyle name="20 % - Markeringsfarve2 8 5 2 2" xfId="33824"/>
    <cellStyle name="20 % - Markeringsfarve2 8 5 3" xfId="26823"/>
    <cellStyle name="20 % - Markeringsfarve2 8 6" xfId="12927"/>
    <cellStyle name="20 % - Markeringsfarve2 8 6 2" xfId="31094"/>
    <cellStyle name="20 % - Markeringsfarve2 8 7" xfId="24092"/>
    <cellStyle name="20 % - Markeringsfarve2 9" xfId="4378"/>
    <cellStyle name="20 % - Markeringsfarve2 9 2" xfId="4379"/>
    <cellStyle name="20 % - Markeringsfarve2 9 2 2" xfId="4380"/>
    <cellStyle name="20 % - Markeringsfarve2 9 2 2 2" xfId="10317"/>
    <cellStyle name="20 % - Markeringsfarve2 9 2 2 2 2" xfId="18218"/>
    <cellStyle name="20 % - Markeringsfarve2 9 2 2 2 2 2" xfId="36378"/>
    <cellStyle name="20 % - Markeringsfarve2 9 2 2 2 3" xfId="29377"/>
    <cellStyle name="20 % - Markeringsfarve2 9 2 2 3" xfId="12934"/>
    <cellStyle name="20 % - Markeringsfarve2 9 2 2 3 2" xfId="31101"/>
    <cellStyle name="20 % - Markeringsfarve2 9 2 2 4" xfId="24099"/>
    <cellStyle name="20 % - Markeringsfarve2 9 2 3" xfId="8828"/>
    <cellStyle name="20 % - Markeringsfarve2 9 2 3 2" xfId="16742"/>
    <cellStyle name="20 % - Markeringsfarve2 9 2 3 2 2" xfId="34902"/>
    <cellStyle name="20 % - Markeringsfarve2 9 2 3 3" xfId="27901"/>
    <cellStyle name="20 % - Markeringsfarve2 9 2 4" xfId="12933"/>
    <cellStyle name="20 % - Markeringsfarve2 9 2 4 2" xfId="31100"/>
    <cellStyle name="20 % - Markeringsfarve2 9 2 5" xfId="24098"/>
    <cellStyle name="20 % - Markeringsfarve2 9 3" xfId="4381"/>
    <cellStyle name="20 % - Markeringsfarve2 9 3 2" xfId="9594"/>
    <cellStyle name="20 % - Markeringsfarve2 9 3 2 2" xfId="17504"/>
    <cellStyle name="20 % - Markeringsfarve2 9 3 2 2 2" xfId="35664"/>
    <cellStyle name="20 % - Markeringsfarve2 9 3 2 3" xfId="28663"/>
    <cellStyle name="20 % - Markeringsfarve2 9 3 3" xfId="12935"/>
    <cellStyle name="20 % - Markeringsfarve2 9 3 3 2" xfId="31102"/>
    <cellStyle name="20 % - Markeringsfarve2 9 3 4" xfId="24100"/>
    <cellStyle name="20 % - Markeringsfarve2 9 4" xfId="4382"/>
    <cellStyle name="20 % - Markeringsfarve2 9 4 2" xfId="11023"/>
    <cellStyle name="20 % - Markeringsfarve2 9 4 2 2" xfId="18899"/>
    <cellStyle name="20 % - Markeringsfarve2 9 4 2 2 2" xfId="37059"/>
    <cellStyle name="20 % - Markeringsfarve2 9 4 2 3" xfId="30058"/>
    <cellStyle name="20 % - Markeringsfarve2 9 4 3" xfId="12936"/>
    <cellStyle name="20 % - Markeringsfarve2 9 4 3 2" xfId="31103"/>
    <cellStyle name="20 % - Markeringsfarve2 9 4 4" xfId="24101"/>
    <cellStyle name="20 % - Markeringsfarve2 9 5" xfId="7747"/>
    <cellStyle name="20 % - Markeringsfarve2 9 5 2" xfId="15665"/>
    <cellStyle name="20 % - Markeringsfarve2 9 5 2 2" xfId="33825"/>
    <cellStyle name="20 % - Markeringsfarve2 9 5 3" xfId="26824"/>
    <cellStyle name="20 % - Markeringsfarve2 9 6" xfId="12932"/>
    <cellStyle name="20 % - Markeringsfarve2 9 6 2" xfId="31099"/>
    <cellStyle name="20 % - Markeringsfarve2 9 7" xfId="24097"/>
    <cellStyle name="20 % - Markeringsfarve3 10" xfId="4384"/>
    <cellStyle name="20 % - Markeringsfarve3 10 2" xfId="4385"/>
    <cellStyle name="20 % - Markeringsfarve3 10 2 2" xfId="9720"/>
    <cellStyle name="20 % - Markeringsfarve3 10 2 2 2" xfId="17621"/>
    <cellStyle name="20 % - Markeringsfarve3 10 2 2 2 2" xfId="35781"/>
    <cellStyle name="20 % - Markeringsfarve3 10 2 2 3" xfId="28780"/>
    <cellStyle name="20 % - Markeringsfarve3 10 2 3" xfId="12939"/>
    <cellStyle name="20 % - Markeringsfarve3 10 2 3 2" xfId="31106"/>
    <cellStyle name="20 % - Markeringsfarve3 10 2 4" xfId="24104"/>
    <cellStyle name="20 % - Markeringsfarve3 10 3" xfId="4386"/>
    <cellStyle name="20 % - Markeringsfarve3 10 3 2" xfId="11022"/>
    <cellStyle name="20 % - Markeringsfarve3 10 3 2 2" xfId="18898"/>
    <cellStyle name="20 % - Markeringsfarve3 10 3 2 2 2" xfId="37058"/>
    <cellStyle name="20 % - Markeringsfarve3 10 3 2 3" xfId="30057"/>
    <cellStyle name="20 % - Markeringsfarve3 10 3 3" xfId="12940"/>
    <cellStyle name="20 % - Markeringsfarve3 10 3 3 2" xfId="31107"/>
    <cellStyle name="20 % - Markeringsfarve3 10 3 4" xfId="24105"/>
    <cellStyle name="20 % - Markeringsfarve3 10 4" xfId="7749"/>
    <cellStyle name="20 % - Markeringsfarve3 10 4 2" xfId="15667"/>
    <cellStyle name="20 % - Markeringsfarve3 10 4 2 2" xfId="33827"/>
    <cellStyle name="20 % - Markeringsfarve3 10 4 3" xfId="26826"/>
    <cellStyle name="20 % - Markeringsfarve3 10 5" xfId="12938"/>
    <cellStyle name="20 % - Markeringsfarve3 10 5 2" xfId="31105"/>
    <cellStyle name="20 % - Markeringsfarve3 10 6" xfId="24103"/>
    <cellStyle name="20 % - Markeringsfarve3 11" xfId="4387"/>
    <cellStyle name="20 % - Markeringsfarve3 11 2" xfId="4388"/>
    <cellStyle name="20 % - Markeringsfarve3 11 2 2" xfId="10743"/>
    <cellStyle name="20 % - Markeringsfarve3 11 2 2 2" xfId="18632"/>
    <cellStyle name="20 % - Markeringsfarve3 11 2 2 2 2" xfId="36792"/>
    <cellStyle name="20 % - Markeringsfarve3 11 2 2 3" xfId="29791"/>
    <cellStyle name="20 % - Markeringsfarve3 11 2 3" xfId="12942"/>
    <cellStyle name="20 % - Markeringsfarve3 11 2 3 2" xfId="31109"/>
    <cellStyle name="20 % - Markeringsfarve3 11 2 4" xfId="24107"/>
    <cellStyle name="20 % - Markeringsfarve3 11 3" xfId="7750"/>
    <cellStyle name="20 % - Markeringsfarve3 11 3 2" xfId="15668"/>
    <cellStyle name="20 % - Markeringsfarve3 11 3 2 2" xfId="33828"/>
    <cellStyle name="20 % - Markeringsfarve3 11 3 3" xfId="26827"/>
    <cellStyle name="20 % - Markeringsfarve3 11 4" xfId="12941"/>
    <cellStyle name="20 % - Markeringsfarve3 11 4 2" xfId="31108"/>
    <cellStyle name="20 % - Markeringsfarve3 11 5" xfId="24106"/>
    <cellStyle name="20 % - Markeringsfarve3 12" xfId="4389"/>
    <cellStyle name="20 % - Markeringsfarve3 12 2" xfId="4390"/>
    <cellStyle name="20 % - Markeringsfarve3 12 2 2" xfId="10972"/>
    <cellStyle name="20 % - Markeringsfarve3 12 2 2 2" xfId="18851"/>
    <cellStyle name="20 % - Markeringsfarve3 12 2 2 2 2" xfId="37011"/>
    <cellStyle name="20 % - Markeringsfarve3 12 2 2 3" xfId="30010"/>
    <cellStyle name="20 % - Markeringsfarve3 12 2 3" xfId="12944"/>
    <cellStyle name="20 % - Markeringsfarve3 12 2 3 2" xfId="31111"/>
    <cellStyle name="20 % - Markeringsfarve3 12 2 4" xfId="24109"/>
    <cellStyle name="20 % - Markeringsfarve3 12 3" xfId="7751"/>
    <cellStyle name="20 % - Markeringsfarve3 12 3 2" xfId="15669"/>
    <cellStyle name="20 % - Markeringsfarve3 12 3 2 2" xfId="33829"/>
    <cellStyle name="20 % - Markeringsfarve3 12 3 3" xfId="26828"/>
    <cellStyle name="20 % - Markeringsfarve3 12 4" xfId="12943"/>
    <cellStyle name="20 % - Markeringsfarve3 12 4 2" xfId="31110"/>
    <cellStyle name="20 % - Markeringsfarve3 12 5" xfId="24108"/>
    <cellStyle name="20 % - Markeringsfarve3 13" xfId="4391"/>
    <cellStyle name="20 % - Markeringsfarve3 13 2" xfId="4392"/>
    <cellStyle name="20 % - Markeringsfarve3 13 2 2" xfId="10497"/>
    <cellStyle name="20 % - Markeringsfarve3 13 2 2 2" xfId="18392"/>
    <cellStyle name="20 % - Markeringsfarve3 13 2 2 2 2" xfId="36552"/>
    <cellStyle name="20 % - Markeringsfarve3 13 2 2 3" xfId="29551"/>
    <cellStyle name="20 % - Markeringsfarve3 13 2 3" xfId="12946"/>
    <cellStyle name="20 % - Markeringsfarve3 13 2 3 2" xfId="31113"/>
    <cellStyle name="20 % - Markeringsfarve3 13 2 4" xfId="24111"/>
    <cellStyle name="20 % - Markeringsfarve3 13 3" xfId="7748"/>
    <cellStyle name="20 % - Markeringsfarve3 13 3 2" xfId="15666"/>
    <cellStyle name="20 % - Markeringsfarve3 13 3 2 2" xfId="33826"/>
    <cellStyle name="20 % - Markeringsfarve3 13 3 3" xfId="26825"/>
    <cellStyle name="20 % - Markeringsfarve3 13 4" xfId="12945"/>
    <cellStyle name="20 % - Markeringsfarve3 13 4 2" xfId="31112"/>
    <cellStyle name="20 % - Markeringsfarve3 13 5" xfId="24110"/>
    <cellStyle name="20 % - Markeringsfarve3 14" xfId="4393"/>
    <cellStyle name="20 % - Markeringsfarve3 14 2" xfId="8942"/>
    <cellStyle name="20 % - Markeringsfarve3 14 2 2" xfId="16855"/>
    <cellStyle name="20 % - Markeringsfarve3 14 2 2 2" xfId="35015"/>
    <cellStyle name="20 % - Markeringsfarve3 14 2 3" xfId="28014"/>
    <cellStyle name="20 % - Markeringsfarve3 14 3" xfId="12947"/>
    <cellStyle name="20 % - Markeringsfarve3 14 3 2" xfId="31114"/>
    <cellStyle name="20 % - Markeringsfarve3 14 4" xfId="24112"/>
    <cellStyle name="20 % - Markeringsfarve3 15" xfId="4394"/>
    <cellStyle name="20 % - Markeringsfarve3 15 2" xfId="10920"/>
    <cellStyle name="20 % - Markeringsfarve3 15 2 2" xfId="18801"/>
    <cellStyle name="20 % - Markeringsfarve3 15 2 2 2" xfId="36961"/>
    <cellStyle name="20 % - Markeringsfarve3 15 2 3" xfId="29960"/>
    <cellStyle name="20 % - Markeringsfarve3 15 3" xfId="12948"/>
    <cellStyle name="20 % - Markeringsfarve3 15 3 2" xfId="31115"/>
    <cellStyle name="20 % - Markeringsfarve3 15 4" xfId="24113"/>
    <cellStyle name="20 % - Markeringsfarve3 16" xfId="4395"/>
    <cellStyle name="20 % - Markeringsfarve3 16 2" xfId="10744"/>
    <cellStyle name="20 % - Markeringsfarve3 16 2 2" xfId="18633"/>
    <cellStyle name="20 % - Markeringsfarve3 16 2 2 2" xfId="36793"/>
    <cellStyle name="20 % - Markeringsfarve3 16 2 3" xfId="29792"/>
    <cellStyle name="20 % - Markeringsfarve3 16 3" xfId="12949"/>
    <cellStyle name="20 % - Markeringsfarve3 16 3 2" xfId="31116"/>
    <cellStyle name="20 % - Markeringsfarve3 16 4" xfId="24114"/>
    <cellStyle name="20 % - Markeringsfarve3 17" xfId="7620"/>
    <cellStyle name="20 % - Markeringsfarve3 17 2" xfId="15544"/>
    <cellStyle name="20 % - Markeringsfarve3 17 2 2" xfId="33704"/>
    <cellStyle name="20 % - Markeringsfarve3 17 3" xfId="26703"/>
    <cellStyle name="20 % - Markeringsfarve3 18" xfId="4383"/>
    <cellStyle name="20 % - Markeringsfarve3 18 2" xfId="12937"/>
    <cellStyle name="20 % - Markeringsfarve3 18 2 2" xfId="31104"/>
    <cellStyle name="20 % - Markeringsfarve3 18 3" xfId="24102"/>
    <cellStyle name="20 % - Markeringsfarve3 2" xfId="1799"/>
    <cellStyle name="20 % - Markeringsfarve3 2 10" xfId="4397"/>
    <cellStyle name="20 % - Markeringsfarve3 2 10 2" xfId="8974"/>
    <cellStyle name="20 % - Markeringsfarve3 2 10 2 2" xfId="16885"/>
    <cellStyle name="20 % - Markeringsfarve3 2 10 2 2 2" xfId="35045"/>
    <cellStyle name="20 % - Markeringsfarve3 2 10 2 3" xfId="28044"/>
    <cellStyle name="20 % - Markeringsfarve3 2 10 3" xfId="12951"/>
    <cellStyle name="20 % - Markeringsfarve3 2 10 3 2" xfId="31118"/>
    <cellStyle name="20 % - Markeringsfarve3 2 10 4" xfId="24116"/>
    <cellStyle name="20 % - Markeringsfarve3 2 11" xfId="4398"/>
    <cellStyle name="20 % - Markeringsfarve3 2 11 2" xfId="10696"/>
    <cellStyle name="20 % - Markeringsfarve3 2 11 2 2" xfId="18587"/>
    <cellStyle name="20 % - Markeringsfarve3 2 11 2 2 2" xfId="36747"/>
    <cellStyle name="20 % - Markeringsfarve3 2 11 2 3" xfId="29746"/>
    <cellStyle name="20 % - Markeringsfarve3 2 11 3" xfId="12952"/>
    <cellStyle name="20 % - Markeringsfarve3 2 11 3 2" xfId="31119"/>
    <cellStyle name="20 % - Markeringsfarve3 2 11 4" xfId="24117"/>
    <cellStyle name="20 % - Markeringsfarve3 2 12" xfId="7752"/>
    <cellStyle name="20 % - Markeringsfarve3 2 12 2" xfId="15670"/>
    <cellStyle name="20 % - Markeringsfarve3 2 12 2 2" xfId="33830"/>
    <cellStyle name="20 % - Markeringsfarve3 2 12 3" xfId="26829"/>
    <cellStyle name="20 % - Markeringsfarve3 2 13" xfId="12950"/>
    <cellStyle name="20 % - Markeringsfarve3 2 13 2" xfId="31117"/>
    <cellStyle name="20 % - Markeringsfarve3 2 14" xfId="4396"/>
    <cellStyle name="20 % - Markeringsfarve3 2 14 2" xfId="24115"/>
    <cellStyle name="20 % - Markeringsfarve3 2 15" xfId="21923"/>
    <cellStyle name="20 % - Markeringsfarve3 2 2" xfId="1800"/>
    <cellStyle name="20 % - Markeringsfarve3 2 2 10" xfId="7753"/>
    <cellStyle name="20 % - Markeringsfarve3 2 2 10 2" xfId="15671"/>
    <cellStyle name="20 % - Markeringsfarve3 2 2 10 2 2" xfId="33831"/>
    <cellStyle name="20 % - Markeringsfarve3 2 2 10 3" xfId="26830"/>
    <cellStyle name="20 % - Markeringsfarve3 2 2 11" xfId="12953"/>
    <cellStyle name="20 % - Markeringsfarve3 2 2 11 2" xfId="31120"/>
    <cellStyle name="20 % - Markeringsfarve3 2 2 12" xfId="4399"/>
    <cellStyle name="20 % - Markeringsfarve3 2 2 12 2" xfId="24118"/>
    <cellStyle name="20 % - Markeringsfarve3 2 2 13" xfId="21924"/>
    <cellStyle name="20 % - Markeringsfarve3 2 2 2" xfId="1801"/>
    <cellStyle name="20 % - Markeringsfarve3 2 2 2 2" xfId="4401"/>
    <cellStyle name="20 % - Markeringsfarve3 2 2 2 2 2" xfId="4402"/>
    <cellStyle name="20 % - Markeringsfarve3 2 2 2 2 2 2" xfId="9905"/>
    <cellStyle name="20 % - Markeringsfarve3 2 2 2 2 2 2 2" xfId="17806"/>
    <cellStyle name="20 % - Markeringsfarve3 2 2 2 2 2 2 2 2" xfId="35966"/>
    <cellStyle name="20 % - Markeringsfarve3 2 2 2 2 2 2 3" xfId="28965"/>
    <cellStyle name="20 % - Markeringsfarve3 2 2 2 2 2 3" xfId="12956"/>
    <cellStyle name="20 % - Markeringsfarve3 2 2 2 2 2 3 2" xfId="31123"/>
    <cellStyle name="20 % - Markeringsfarve3 2 2 2 2 2 4" xfId="24121"/>
    <cellStyle name="20 % - Markeringsfarve3 2 2 2 2 3" xfId="8477"/>
    <cellStyle name="20 % - Markeringsfarve3 2 2 2 2 3 2" xfId="16394"/>
    <cellStyle name="20 % - Markeringsfarve3 2 2 2 2 3 2 2" xfId="34554"/>
    <cellStyle name="20 % - Markeringsfarve3 2 2 2 2 3 3" xfId="27553"/>
    <cellStyle name="20 % - Markeringsfarve3 2 2 2 2 4" xfId="12955"/>
    <cellStyle name="20 % - Markeringsfarve3 2 2 2 2 4 2" xfId="31122"/>
    <cellStyle name="20 % - Markeringsfarve3 2 2 2 2 5" xfId="24120"/>
    <cellStyle name="20 % - Markeringsfarve3 2 2 2 3" xfId="4403"/>
    <cellStyle name="20 % - Markeringsfarve3 2 2 2 3 2" xfId="9135"/>
    <cellStyle name="20 % - Markeringsfarve3 2 2 2 3 2 2" xfId="17046"/>
    <cellStyle name="20 % - Markeringsfarve3 2 2 2 3 2 2 2" xfId="35206"/>
    <cellStyle name="20 % - Markeringsfarve3 2 2 2 3 2 3" xfId="28205"/>
    <cellStyle name="20 % - Markeringsfarve3 2 2 2 3 3" xfId="12957"/>
    <cellStyle name="20 % - Markeringsfarve3 2 2 2 3 3 2" xfId="31124"/>
    <cellStyle name="20 % - Markeringsfarve3 2 2 2 3 4" xfId="24122"/>
    <cellStyle name="20 % - Markeringsfarve3 2 2 2 4" xfId="4404"/>
    <cellStyle name="20 % - Markeringsfarve3 2 2 2 4 2" xfId="10492"/>
    <cellStyle name="20 % - Markeringsfarve3 2 2 2 4 2 2" xfId="18388"/>
    <cellStyle name="20 % - Markeringsfarve3 2 2 2 4 2 2 2" xfId="36548"/>
    <cellStyle name="20 % - Markeringsfarve3 2 2 2 4 2 3" xfId="29547"/>
    <cellStyle name="20 % - Markeringsfarve3 2 2 2 4 3" xfId="12958"/>
    <cellStyle name="20 % - Markeringsfarve3 2 2 2 4 3 2" xfId="31125"/>
    <cellStyle name="20 % - Markeringsfarve3 2 2 2 4 4" xfId="24123"/>
    <cellStyle name="20 % - Markeringsfarve3 2 2 2 5" xfId="7754"/>
    <cellStyle name="20 % - Markeringsfarve3 2 2 2 5 2" xfId="15672"/>
    <cellStyle name="20 % - Markeringsfarve3 2 2 2 5 2 2" xfId="33832"/>
    <cellStyle name="20 % - Markeringsfarve3 2 2 2 5 3" xfId="26831"/>
    <cellStyle name="20 % - Markeringsfarve3 2 2 2 6" xfId="12954"/>
    <cellStyle name="20 % - Markeringsfarve3 2 2 2 6 2" xfId="31121"/>
    <cellStyle name="20 % - Markeringsfarve3 2 2 2 7" xfId="4400"/>
    <cellStyle name="20 % - Markeringsfarve3 2 2 2 7 2" xfId="24119"/>
    <cellStyle name="20 % - Markeringsfarve3 2 2 2 8" xfId="21925"/>
    <cellStyle name="20 % - Markeringsfarve3 2 2 3" xfId="4405"/>
    <cellStyle name="20 % - Markeringsfarve3 2 2 3 2" xfId="4406"/>
    <cellStyle name="20 % - Markeringsfarve3 2 2 3 2 2" xfId="4407"/>
    <cellStyle name="20 % - Markeringsfarve3 2 2 3 2 2 2" xfId="9973"/>
    <cellStyle name="20 % - Markeringsfarve3 2 2 3 2 2 2 2" xfId="17874"/>
    <cellStyle name="20 % - Markeringsfarve3 2 2 3 2 2 2 2 2" xfId="36034"/>
    <cellStyle name="20 % - Markeringsfarve3 2 2 3 2 2 2 3" xfId="29033"/>
    <cellStyle name="20 % - Markeringsfarve3 2 2 3 2 2 3" xfId="12961"/>
    <cellStyle name="20 % - Markeringsfarve3 2 2 3 2 2 3 2" xfId="31128"/>
    <cellStyle name="20 % - Markeringsfarve3 2 2 3 2 2 4" xfId="24126"/>
    <cellStyle name="20 % - Markeringsfarve3 2 2 3 2 3" xfId="8537"/>
    <cellStyle name="20 % - Markeringsfarve3 2 2 3 2 3 2" xfId="16454"/>
    <cellStyle name="20 % - Markeringsfarve3 2 2 3 2 3 2 2" xfId="34614"/>
    <cellStyle name="20 % - Markeringsfarve3 2 2 3 2 3 3" xfId="27613"/>
    <cellStyle name="20 % - Markeringsfarve3 2 2 3 2 4" xfId="12960"/>
    <cellStyle name="20 % - Markeringsfarve3 2 2 3 2 4 2" xfId="31127"/>
    <cellStyle name="20 % - Markeringsfarve3 2 2 3 2 5" xfId="24125"/>
    <cellStyle name="20 % - Markeringsfarve3 2 2 3 3" xfId="4408"/>
    <cellStyle name="20 % - Markeringsfarve3 2 2 3 3 2" xfId="9203"/>
    <cellStyle name="20 % - Markeringsfarve3 2 2 3 3 2 2" xfId="17114"/>
    <cellStyle name="20 % - Markeringsfarve3 2 2 3 3 2 2 2" xfId="35274"/>
    <cellStyle name="20 % - Markeringsfarve3 2 2 3 3 2 3" xfId="28273"/>
    <cellStyle name="20 % - Markeringsfarve3 2 2 3 3 3" xfId="12962"/>
    <cellStyle name="20 % - Markeringsfarve3 2 2 3 3 3 2" xfId="31129"/>
    <cellStyle name="20 % - Markeringsfarve3 2 2 3 3 4" xfId="24127"/>
    <cellStyle name="20 % - Markeringsfarve3 2 2 3 4" xfId="4409"/>
    <cellStyle name="20 % - Markeringsfarve3 2 2 3 4 2" xfId="10884"/>
    <cellStyle name="20 % - Markeringsfarve3 2 2 3 4 2 2" xfId="18767"/>
    <cellStyle name="20 % - Markeringsfarve3 2 2 3 4 2 2 2" xfId="36927"/>
    <cellStyle name="20 % - Markeringsfarve3 2 2 3 4 2 3" xfId="29926"/>
    <cellStyle name="20 % - Markeringsfarve3 2 2 3 4 3" xfId="12963"/>
    <cellStyle name="20 % - Markeringsfarve3 2 2 3 4 3 2" xfId="31130"/>
    <cellStyle name="20 % - Markeringsfarve3 2 2 3 4 4" xfId="24128"/>
    <cellStyle name="20 % - Markeringsfarve3 2 2 3 5" xfId="7755"/>
    <cellStyle name="20 % - Markeringsfarve3 2 2 3 5 2" xfId="15673"/>
    <cellStyle name="20 % - Markeringsfarve3 2 2 3 5 2 2" xfId="33833"/>
    <cellStyle name="20 % - Markeringsfarve3 2 2 3 5 3" xfId="26832"/>
    <cellStyle name="20 % - Markeringsfarve3 2 2 3 6" xfId="12959"/>
    <cellStyle name="20 % - Markeringsfarve3 2 2 3 6 2" xfId="31126"/>
    <cellStyle name="20 % - Markeringsfarve3 2 2 3 7" xfId="24124"/>
    <cellStyle name="20 % - Markeringsfarve3 2 2 4" xfId="4410"/>
    <cellStyle name="20 % - Markeringsfarve3 2 2 4 2" xfId="4411"/>
    <cellStyle name="20 % - Markeringsfarve3 2 2 4 2 2" xfId="4412"/>
    <cellStyle name="20 % - Markeringsfarve3 2 2 4 2 2 2" xfId="10143"/>
    <cellStyle name="20 % - Markeringsfarve3 2 2 4 2 2 2 2" xfId="18044"/>
    <cellStyle name="20 % - Markeringsfarve3 2 2 4 2 2 2 2 2" xfId="36204"/>
    <cellStyle name="20 % - Markeringsfarve3 2 2 4 2 2 2 3" xfId="29203"/>
    <cellStyle name="20 % - Markeringsfarve3 2 2 4 2 2 3" xfId="12966"/>
    <cellStyle name="20 % - Markeringsfarve3 2 2 4 2 2 3 2" xfId="31133"/>
    <cellStyle name="20 % - Markeringsfarve3 2 2 4 2 2 4" xfId="24131"/>
    <cellStyle name="20 % - Markeringsfarve3 2 2 4 2 3" xfId="8679"/>
    <cellStyle name="20 % - Markeringsfarve3 2 2 4 2 3 2" xfId="16593"/>
    <cellStyle name="20 % - Markeringsfarve3 2 2 4 2 3 2 2" xfId="34753"/>
    <cellStyle name="20 % - Markeringsfarve3 2 2 4 2 3 3" xfId="27752"/>
    <cellStyle name="20 % - Markeringsfarve3 2 2 4 2 4" xfId="12965"/>
    <cellStyle name="20 % - Markeringsfarve3 2 2 4 2 4 2" xfId="31132"/>
    <cellStyle name="20 % - Markeringsfarve3 2 2 4 2 5" xfId="24130"/>
    <cellStyle name="20 % - Markeringsfarve3 2 2 4 3" xfId="4413"/>
    <cellStyle name="20 % - Markeringsfarve3 2 2 4 3 2" xfId="9419"/>
    <cellStyle name="20 % - Markeringsfarve3 2 2 4 3 2 2" xfId="17329"/>
    <cellStyle name="20 % - Markeringsfarve3 2 2 4 3 2 2 2" xfId="35489"/>
    <cellStyle name="20 % - Markeringsfarve3 2 2 4 3 2 3" xfId="28488"/>
    <cellStyle name="20 % - Markeringsfarve3 2 2 4 3 3" xfId="12967"/>
    <cellStyle name="20 % - Markeringsfarve3 2 2 4 3 3 2" xfId="31134"/>
    <cellStyle name="20 % - Markeringsfarve3 2 2 4 3 4" xfId="24132"/>
    <cellStyle name="20 % - Markeringsfarve3 2 2 4 4" xfId="4414"/>
    <cellStyle name="20 % - Markeringsfarve3 2 2 4 4 2" xfId="10546"/>
    <cellStyle name="20 % - Markeringsfarve3 2 2 4 4 2 2" xfId="18440"/>
    <cellStyle name="20 % - Markeringsfarve3 2 2 4 4 2 2 2" xfId="36600"/>
    <cellStyle name="20 % - Markeringsfarve3 2 2 4 4 2 3" xfId="29599"/>
    <cellStyle name="20 % - Markeringsfarve3 2 2 4 4 3" xfId="12968"/>
    <cellStyle name="20 % - Markeringsfarve3 2 2 4 4 3 2" xfId="31135"/>
    <cellStyle name="20 % - Markeringsfarve3 2 2 4 4 4" xfId="24133"/>
    <cellStyle name="20 % - Markeringsfarve3 2 2 4 5" xfId="7756"/>
    <cellStyle name="20 % - Markeringsfarve3 2 2 4 5 2" xfId="15674"/>
    <cellStyle name="20 % - Markeringsfarve3 2 2 4 5 2 2" xfId="33834"/>
    <cellStyle name="20 % - Markeringsfarve3 2 2 4 5 3" xfId="26833"/>
    <cellStyle name="20 % - Markeringsfarve3 2 2 4 6" xfId="12964"/>
    <cellStyle name="20 % - Markeringsfarve3 2 2 4 6 2" xfId="31131"/>
    <cellStyle name="20 % - Markeringsfarve3 2 2 4 7" xfId="24129"/>
    <cellStyle name="20 % - Markeringsfarve3 2 2 5" xfId="4415"/>
    <cellStyle name="20 % - Markeringsfarve3 2 2 5 2" xfId="4416"/>
    <cellStyle name="20 % - Markeringsfarve3 2 2 5 2 2" xfId="4417"/>
    <cellStyle name="20 % - Markeringsfarve3 2 2 5 2 2 2" xfId="10260"/>
    <cellStyle name="20 % - Markeringsfarve3 2 2 5 2 2 2 2" xfId="18161"/>
    <cellStyle name="20 % - Markeringsfarve3 2 2 5 2 2 2 2 2" xfId="36321"/>
    <cellStyle name="20 % - Markeringsfarve3 2 2 5 2 2 2 3" xfId="29320"/>
    <cellStyle name="20 % - Markeringsfarve3 2 2 5 2 2 3" xfId="12971"/>
    <cellStyle name="20 % - Markeringsfarve3 2 2 5 2 2 3 2" xfId="31138"/>
    <cellStyle name="20 % - Markeringsfarve3 2 2 5 2 2 4" xfId="24136"/>
    <cellStyle name="20 % - Markeringsfarve3 2 2 5 2 3" xfId="8778"/>
    <cellStyle name="20 % - Markeringsfarve3 2 2 5 2 3 2" xfId="16692"/>
    <cellStyle name="20 % - Markeringsfarve3 2 2 5 2 3 2 2" xfId="34852"/>
    <cellStyle name="20 % - Markeringsfarve3 2 2 5 2 3 3" xfId="27851"/>
    <cellStyle name="20 % - Markeringsfarve3 2 2 5 2 4" xfId="12970"/>
    <cellStyle name="20 % - Markeringsfarve3 2 2 5 2 4 2" xfId="31137"/>
    <cellStyle name="20 % - Markeringsfarve3 2 2 5 2 5" xfId="24135"/>
    <cellStyle name="20 % - Markeringsfarve3 2 2 5 3" xfId="4418"/>
    <cellStyle name="20 % - Markeringsfarve3 2 2 5 3 2" xfId="9536"/>
    <cellStyle name="20 % - Markeringsfarve3 2 2 5 3 2 2" xfId="17446"/>
    <cellStyle name="20 % - Markeringsfarve3 2 2 5 3 2 2 2" xfId="35606"/>
    <cellStyle name="20 % - Markeringsfarve3 2 2 5 3 2 3" xfId="28605"/>
    <cellStyle name="20 % - Markeringsfarve3 2 2 5 3 3" xfId="12972"/>
    <cellStyle name="20 % - Markeringsfarve3 2 2 5 3 3 2" xfId="31139"/>
    <cellStyle name="20 % - Markeringsfarve3 2 2 5 3 4" xfId="24137"/>
    <cellStyle name="20 % - Markeringsfarve3 2 2 5 4" xfId="4419"/>
    <cellStyle name="20 % - Markeringsfarve3 2 2 5 4 2" xfId="8923"/>
    <cellStyle name="20 % - Markeringsfarve3 2 2 5 4 2 2" xfId="16836"/>
    <cellStyle name="20 % - Markeringsfarve3 2 2 5 4 2 2 2" xfId="34996"/>
    <cellStyle name="20 % - Markeringsfarve3 2 2 5 4 2 3" xfId="27995"/>
    <cellStyle name="20 % - Markeringsfarve3 2 2 5 4 3" xfId="12973"/>
    <cellStyle name="20 % - Markeringsfarve3 2 2 5 4 3 2" xfId="31140"/>
    <cellStyle name="20 % - Markeringsfarve3 2 2 5 4 4" xfId="24138"/>
    <cellStyle name="20 % - Markeringsfarve3 2 2 5 5" xfId="7757"/>
    <cellStyle name="20 % - Markeringsfarve3 2 2 5 5 2" xfId="15675"/>
    <cellStyle name="20 % - Markeringsfarve3 2 2 5 5 2 2" xfId="33835"/>
    <cellStyle name="20 % - Markeringsfarve3 2 2 5 5 3" xfId="26834"/>
    <cellStyle name="20 % - Markeringsfarve3 2 2 5 6" xfId="12969"/>
    <cellStyle name="20 % - Markeringsfarve3 2 2 5 6 2" xfId="31136"/>
    <cellStyle name="20 % - Markeringsfarve3 2 2 5 7" xfId="24134"/>
    <cellStyle name="20 % - Markeringsfarve3 2 2 6" xfId="4420"/>
    <cellStyle name="20 % - Markeringsfarve3 2 2 6 2" xfId="4421"/>
    <cellStyle name="20 % - Markeringsfarve3 2 2 6 2 2" xfId="4422"/>
    <cellStyle name="20 % - Markeringsfarve3 2 2 6 2 2 2" xfId="10328"/>
    <cellStyle name="20 % - Markeringsfarve3 2 2 6 2 2 2 2" xfId="18229"/>
    <cellStyle name="20 % - Markeringsfarve3 2 2 6 2 2 2 2 2" xfId="36389"/>
    <cellStyle name="20 % - Markeringsfarve3 2 2 6 2 2 2 3" xfId="29388"/>
    <cellStyle name="20 % - Markeringsfarve3 2 2 6 2 2 3" xfId="12976"/>
    <cellStyle name="20 % - Markeringsfarve3 2 2 6 2 2 3 2" xfId="31143"/>
    <cellStyle name="20 % - Markeringsfarve3 2 2 6 2 2 4" xfId="24141"/>
    <cellStyle name="20 % - Markeringsfarve3 2 2 6 2 3" xfId="8839"/>
    <cellStyle name="20 % - Markeringsfarve3 2 2 6 2 3 2" xfId="16753"/>
    <cellStyle name="20 % - Markeringsfarve3 2 2 6 2 3 2 2" xfId="34913"/>
    <cellStyle name="20 % - Markeringsfarve3 2 2 6 2 3 3" xfId="27912"/>
    <cellStyle name="20 % - Markeringsfarve3 2 2 6 2 4" xfId="12975"/>
    <cellStyle name="20 % - Markeringsfarve3 2 2 6 2 4 2" xfId="31142"/>
    <cellStyle name="20 % - Markeringsfarve3 2 2 6 2 5" xfId="24140"/>
    <cellStyle name="20 % - Markeringsfarve3 2 2 6 3" xfId="4423"/>
    <cellStyle name="20 % - Markeringsfarve3 2 2 6 3 2" xfId="9605"/>
    <cellStyle name="20 % - Markeringsfarve3 2 2 6 3 2 2" xfId="17515"/>
    <cellStyle name="20 % - Markeringsfarve3 2 2 6 3 2 2 2" xfId="35675"/>
    <cellStyle name="20 % - Markeringsfarve3 2 2 6 3 2 3" xfId="28674"/>
    <cellStyle name="20 % - Markeringsfarve3 2 2 6 3 3" xfId="12977"/>
    <cellStyle name="20 % - Markeringsfarve3 2 2 6 3 3 2" xfId="31144"/>
    <cellStyle name="20 % - Markeringsfarve3 2 2 6 3 4" xfId="24142"/>
    <cellStyle name="20 % - Markeringsfarve3 2 2 6 4" xfId="4424"/>
    <cellStyle name="20 % - Markeringsfarve3 2 2 6 4 2" xfId="9334"/>
    <cellStyle name="20 % - Markeringsfarve3 2 2 6 4 2 2" xfId="17244"/>
    <cellStyle name="20 % - Markeringsfarve3 2 2 6 4 2 2 2" xfId="35404"/>
    <cellStyle name="20 % - Markeringsfarve3 2 2 6 4 2 3" xfId="28403"/>
    <cellStyle name="20 % - Markeringsfarve3 2 2 6 4 3" xfId="12978"/>
    <cellStyle name="20 % - Markeringsfarve3 2 2 6 4 3 2" xfId="31145"/>
    <cellStyle name="20 % - Markeringsfarve3 2 2 6 4 4" xfId="24143"/>
    <cellStyle name="20 % - Markeringsfarve3 2 2 6 5" xfId="7758"/>
    <cellStyle name="20 % - Markeringsfarve3 2 2 6 5 2" xfId="15676"/>
    <cellStyle name="20 % - Markeringsfarve3 2 2 6 5 2 2" xfId="33836"/>
    <cellStyle name="20 % - Markeringsfarve3 2 2 6 5 3" xfId="26835"/>
    <cellStyle name="20 % - Markeringsfarve3 2 2 6 6" xfId="12974"/>
    <cellStyle name="20 % - Markeringsfarve3 2 2 6 6 2" xfId="31141"/>
    <cellStyle name="20 % - Markeringsfarve3 2 2 6 7" xfId="24139"/>
    <cellStyle name="20 % - Markeringsfarve3 2 2 7" xfId="4425"/>
    <cellStyle name="20 % - Markeringsfarve3 2 2 7 2" xfId="4426"/>
    <cellStyle name="20 % - Markeringsfarve3 2 2 7 2 2" xfId="9786"/>
    <cellStyle name="20 % - Markeringsfarve3 2 2 7 2 2 2" xfId="17687"/>
    <cellStyle name="20 % - Markeringsfarve3 2 2 7 2 2 2 2" xfId="35847"/>
    <cellStyle name="20 % - Markeringsfarve3 2 2 7 2 2 3" xfId="28846"/>
    <cellStyle name="20 % - Markeringsfarve3 2 2 7 2 3" xfId="12980"/>
    <cellStyle name="20 % - Markeringsfarve3 2 2 7 2 3 2" xfId="31147"/>
    <cellStyle name="20 % - Markeringsfarve3 2 2 7 2 4" xfId="24145"/>
    <cellStyle name="20 % - Markeringsfarve3 2 2 7 3" xfId="8378"/>
    <cellStyle name="20 % - Markeringsfarve3 2 2 7 3 2" xfId="16295"/>
    <cellStyle name="20 % - Markeringsfarve3 2 2 7 3 2 2" xfId="34455"/>
    <cellStyle name="20 % - Markeringsfarve3 2 2 7 3 3" xfId="27454"/>
    <cellStyle name="20 % - Markeringsfarve3 2 2 7 4" xfId="12979"/>
    <cellStyle name="20 % - Markeringsfarve3 2 2 7 4 2" xfId="31146"/>
    <cellStyle name="20 % - Markeringsfarve3 2 2 7 5" xfId="24144"/>
    <cellStyle name="20 % - Markeringsfarve3 2 2 8" xfId="4427"/>
    <cellStyle name="20 % - Markeringsfarve3 2 2 8 2" xfId="9014"/>
    <cellStyle name="20 % - Markeringsfarve3 2 2 8 2 2" xfId="16925"/>
    <cellStyle name="20 % - Markeringsfarve3 2 2 8 2 2 2" xfId="35085"/>
    <cellStyle name="20 % - Markeringsfarve3 2 2 8 2 3" xfId="28084"/>
    <cellStyle name="20 % - Markeringsfarve3 2 2 8 3" xfId="12981"/>
    <cellStyle name="20 % - Markeringsfarve3 2 2 8 3 2" xfId="31148"/>
    <cellStyle name="20 % - Markeringsfarve3 2 2 8 4" xfId="24146"/>
    <cellStyle name="20 % - Markeringsfarve3 2 2 9" xfId="4428"/>
    <cellStyle name="20 % - Markeringsfarve3 2 2 9 2" xfId="10841"/>
    <cellStyle name="20 % - Markeringsfarve3 2 2 9 2 2" xfId="18727"/>
    <cellStyle name="20 % - Markeringsfarve3 2 2 9 2 2 2" xfId="36887"/>
    <cellStyle name="20 % - Markeringsfarve3 2 2 9 2 3" xfId="29886"/>
    <cellStyle name="20 % - Markeringsfarve3 2 2 9 3" xfId="12982"/>
    <cellStyle name="20 % - Markeringsfarve3 2 2 9 3 2" xfId="31149"/>
    <cellStyle name="20 % - Markeringsfarve3 2 2 9 4" xfId="24147"/>
    <cellStyle name="20 % - Markeringsfarve3 2 3" xfId="1802"/>
    <cellStyle name="20 % - Markeringsfarve3 2 3 10" xfId="7759"/>
    <cellStyle name="20 % - Markeringsfarve3 2 3 10 2" xfId="15677"/>
    <cellStyle name="20 % - Markeringsfarve3 2 3 10 2 2" xfId="33837"/>
    <cellStyle name="20 % - Markeringsfarve3 2 3 10 3" xfId="26836"/>
    <cellStyle name="20 % - Markeringsfarve3 2 3 11" xfId="12983"/>
    <cellStyle name="20 % - Markeringsfarve3 2 3 11 2" xfId="31150"/>
    <cellStyle name="20 % - Markeringsfarve3 2 3 12" xfId="4429"/>
    <cellStyle name="20 % - Markeringsfarve3 2 3 12 2" xfId="24148"/>
    <cellStyle name="20 % - Markeringsfarve3 2 3 13" xfId="21926"/>
    <cellStyle name="20 % - Markeringsfarve3 2 3 2" xfId="1803"/>
    <cellStyle name="20 % - Markeringsfarve3 2 3 2 2" xfId="4431"/>
    <cellStyle name="20 % - Markeringsfarve3 2 3 2 2 2" xfId="4432"/>
    <cellStyle name="20 % - Markeringsfarve3 2 3 2 2 2 2" xfId="9944"/>
    <cellStyle name="20 % - Markeringsfarve3 2 3 2 2 2 2 2" xfId="17845"/>
    <cellStyle name="20 % - Markeringsfarve3 2 3 2 2 2 2 2 2" xfId="36005"/>
    <cellStyle name="20 % - Markeringsfarve3 2 3 2 2 2 2 3" xfId="29004"/>
    <cellStyle name="20 % - Markeringsfarve3 2 3 2 2 2 3" xfId="12986"/>
    <cellStyle name="20 % - Markeringsfarve3 2 3 2 2 2 3 2" xfId="31153"/>
    <cellStyle name="20 % - Markeringsfarve3 2 3 2 2 2 4" xfId="24151"/>
    <cellStyle name="20 % - Markeringsfarve3 2 3 2 2 3" xfId="8510"/>
    <cellStyle name="20 % - Markeringsfarve3 2 3 2 2 3 2" xfId="16427"/>
    <cellStyle name="20 % - Markeringsfarve3 2 3 2 2 3 2 2" xfId="34587"/>
    <cellStyle name="20 % - Markeringsfarve3 2 3 2 2 3 3" xfId="27586"/>
    <cellStyle name="20 % - Markeringsfarve3 2 3 2 2 4" xfId="12985"/>
    <cellStyle name="20 % - Markeringsfarve3 2 3 2 2 4 2" xfId="31152"/>
    <cellStyle name="20 % - Markeringsfarve3 2 3 2 2 5" xfId="24150"/>
    <cellStyle name="20 % - Markeringsfarve3 2 3 2 3" xfId="4433"/>
    <cellStyle name="20 % - Markeringsfarve3 2 3 2 3 2" xfId="9174"/>
    <cellStyle name="20 % - Markeringsfarve3 2 3 2 3 2 2" xfId="17085"/>
    <cellStyle name="20 % - Markeringsfarve3 2 3 2 3 2 2 2" xfId="35245"/>
    <cellStyle name="20 % - Markeringsfarve3 2 3 2 3 2 3" xfId="28244"/>
    <cellStyle name="20 % - Markeringsfarve3 2 3 2 3 3" xfId="12987"/>
    <cellStyle name="20 % - Markeringsfarve3 2 3 2 3 3 2" xfId="31154"/>
    <cellStyle name="20 % - Markeringsfarve3 2 3 2 3 4" xfId="24152"/>
    <cellStyle name="20 % - Markeringsfarve3 2 3 2 4" xfId="4434"/>
    <cellStyle name="20 % - Markeringsfarve3 2 3 2 4 2" xfId="9319"/>
    <cellStyle name="20 % - Markeringsfarve3 2 3 2 4 2 2" xfId="17229"/>
    <cellStyle name="20 % - Markeringsfarve3 2 3 2 4 2 2 2" xfId="35389"/>
    <cellStyle name="20 % - Markeringsfarve3 2 3 2 4 2 3" xfId="28388"/>
    <cellStyle name="20 % - Markeringsfarve3 2 3 2 4 3" xfId="12988"/>
    <cellStyle name="20 % - Markeringsfarve3 2 3 2 4 3 2" xfId="31155"/>
    <cellStyle name="20 % - Markeringsfarve3 2 3 2 4 4" xfId="24153"/>
    <cellStyle name="20 % - Markeringsfarve3 2 3 2 5" xfId="7760"/>
    <cellStyle name="20 % - Markeringsfarve3 2 3 2 5 2" xfId="15678"/>
    <cellStyle name="20 % - Markeringsfarve3 2 3 2 5 2 2" xfId="33838"/>
    <cellStyle name="20 % - Markeringsfarve3 2 3 2 5 3" xfId="26837"/>
    <cellStyle name="20 % - Markeringsfarve3 2 3 2 6" xfId="12984"/>
    <cellStyle name="20 % - Markeringsfarve3 2 3 2 6 2" xfId="31151"/>
    <cellStyle name="20 % - Markeringsfarve3 2 3 2 7" xfId="4430"/>
    <cellStyle name="20 % - Markeringsfarve3 2 3 2 7 2" xfId="24149"/>
    <cellStyle name="20 % - Markeringsfarve3 2 3 2 8" xfId="21927"/>
    <cellStyle name="20 % - Markeringsfarve3 2 3 3" xfId="4435"/>
    <cellStyle name="20 % - Markeringsfarve3 2 3 3 2" xfId="4436"/>
    <cellStyle name="20 % - Markeringsfarve3 2 3 3 2 2" xfId="4437"/>
    <cellStyle name="20 % - Markeringsfarve3 2 3 3 2 2 2" xfId="9974"/>
    <cellStyle name="20 % - Markeringsfarve3 2 3 3 2 2 2 2" xfId="17875"/>
    <cellStyle name="20 % - Markeringsfarve3 2 3 3 2 2 2 2 2" xfId="36035"/>
    <cellStyle name="20 % - Markeringsfarve3 2 3 3 2 2 2 3" xfId="29034"/>
    <cellStyle name="20 % - Markeringsfarve3 2 3 3 2 2 3" xfId="12991"/>
    <cellStyle name="20 % - Markeringsfarve3 2 3 3 2 2 3 2" xfId="31158"/>
    <cellStyle name="20 % - Markeringsfarve3 2 3 3 2 2 4" xfId="24156"/>
    <cellStyle name="20 % - Markeringsfarve3 2 3 3 2 3" xfId="8538"/>
    <cellStyle name="20 % - Markeringsfarve3 2 3 3 2 3 2" xfId="16455"/>
    <cellStyle name="20 % - Markeringsfarve3 2 3 3 2 3 2 2" xfId="34615"/>
    <cellStyle name="20 % - Markeringsfarve3 2 3 3 2 3 3" xfId="27614"/>
    <cellStyle name="20 % - Markeringsfarve3 2 3 3 2 4" xfId="12990"/>
    <cellStyle name="20 % - Markeringsfarve3 2 3 3 2 4 2" xfId="31157"/>
    <cellStyle name="20 % - Markeringsfarve3 2 3 3 2 5" xfId="24155"/>
    <cellStyle name="20 % - Markeringsfarve3 2 3 3 3" xfId="4438"/>
    <cellStyle name="20 % - Markeringsfarve3 2 3 3 3 2" xfId="9204"/>
    <cellStyle name="20 % - Markeringsfarve3 2 3 3 3 2 2" xfId="17115"/>
    <cellStyle name="20 % - Markeringsfarve3 2 3 3 3 2 2 2" xfId="35275"/>
    <cellStyle name="20 % - Markeringsfarve3 2 3 3 3 2 3" xfId="28274"/>
    <cellStyle name="20 % - Markeringsfarve3 2 3 3 3 3" xfId="12992"/>
    <cellStyle name="20 % - Markeringsfarve3 2 3 3 3 3 2" xfId="31159"/>
    <cellStyle name="20 % - Markeringsfarve3 2 3 3 3 4" xfId="24157"/>
    <cellStyle name="20 % - Markeringsfarve3 2 3 3 4" xfId="4439"/>
    <cellStyle name="20 % - Markeringsfarve3 2 3 3 4 2" xfId="9321"/>
    <cellStyle name="20 % - Markeringsfarve3 2 3 3 4 2 2" xfId="17231"/>
    <cellStyle name="20 % - Markeringsfarve3 2 3 3 4 2 2 2" xfId="35391"/>
    <cellStyle name="20 % - Markeringsfarve3 2 3 3 4 2 3" xfId="28390"/>
    <cellStyle name="20 % - Markeringsfarve3 2 3 3 4 3" xfId="12993"/>
    <cellStyle name="20 % - Markeringsfarve3 2 3 3 4 3 2" xfId="31160"/>
    <cellStyle name="20 % - Markeringsfarve3 2 3 3 4 4" xfId="24158"/>
    <cellStyle name="20 % - Markeringsfarve3 2 3 3 5" xfId="7761"/>
    <cellStyle name="20 % - Markeringsfarve3 2 3 3 5 2" xfId="15679"/>
    <cellStyle name="20 % - Markeringsfarve3 2 3 3 5 2 2" xfId="33839"/>
    <cellStyle name="20 % - Markeringsfarve3 2 3 3 5 3" xfId="26838"/>
    <cellStyle name="20 % - Markeringsfarve3 2 3 3 6" xfId="12989"/>
    <cellStyle name="20 % - Markeringsfarve3 2 3 3 6 2" xfId="31156"/>
    <cellStyle name="20 % - Markeringsfarve3 2 3 3 7" xfId="24154"/>
    <cellStyle name="20 % - Markeringsfarve3 2 3 4" xfId="4440"/>
    <cellStyle name="20 % - Markeringsfarve3 2 3 4 2" xfId="4441"/>
    <cellStyle name="20 % - Markeringsfarve3 2 3 4 2 2" xfId="4442"/>
    <cellStyle name="20 % - Markeringsfarve3 2 3 4 2 2 2" xfId="10182"/>
    <cellStyle name="20 % - Markeringsfarve3 2 3 4 2 2 2 2" xfId="18083"/>
    <cellStyle name="20 % - Markeringsfarve3 2 3 4 2 2 2 2 2" xfId="36243"/>
    <cellStyle name="20 % - Markeringsfarve3 2 3 4 2 2 2 3" xfId="29242"/>
    <cellStyle name="20 % - Markeringsfarve3 2 3 4 2 2 3" xfId="12996"/>
    <cellStyle name="20 % - Markeringsfarve3 2 3 4 2 2 3 2" xfId="31163"/>
    <cellStyle name="20 % - Markeringsfarve3 2 3 4 2 2 4" xfId="24161"/>
    <cellStyle name="20 % - Markeringsfarve3 2 3 4 2 3" xfId="8712"/>
    <cellStyle name="20 % - Markeringsfarve3 2 3 4 2 3 2" xfId="16626"/>
    <cellStyle name="20 % - Markeringsfarve3 2 3 4 2 3 2 2" xfId="34786"/>
    <cellStyle name="20 % - Markeringsfarve3 2 3 4 2 3 3" xfId="27785"/>
    <cellStyle name="20 % - Markeringsfarve3 2 3 4 2 4" xfId="12995"/>
    <cellStyle name="20 % - Markeringsfarve3 2 3 4 2 4 2" xfId="31162"/>
    <cellStyle name="20 % - Markeringsfarve3 2 3 4 2 5" xfId="24160"/>
    <cellStyle name="20 % - Markeringsfarve3 2 3 4 3" xfId="4443"/>
    <cellStyle name="20 % - Markeringsfarve3 2 3 4 3 2" xfId="9458"/>
    <cellStyle name="20 % - Markeringsfarve3 2 3 4 3 2 2" xfId="17368"/>
    <cellStyle name="20 % - Markeringsfarve3 2 3 4 3 2 2 2" xfId="35528"/>
    <cellStyle name="20 % - Markeringsfarve3 2 3 4 3 2 3" xfId="28527"/>
    <cellStyle name="20 % - Markeringsfarve3 2 3 4 3 3" xfId="12997"/>
    <cellStyle name="20 % - Markeringsfarve3 2 3 4 3 3 2" xfId="31164"/>
    <cellStyle name="20 % - Markeringsfarve3 2 3 4 3 4" xfId="24162"/>
    <cellStyle name="20 % - Markeringsfarve3 2 3 4 4" xfId="4444"/>
    <cellStyle name="20 % - Markeringsfarve3 2 3 4 4 2" xfId="9322"/>
    <cellStyle name="20 % - Markeringsfarve3 2 3 4 4 2 2" xfId="17232"/>
    <cellStyle name="20 % - Markeringsfarve3 2 3 4 4 2 2 2" xfId="35392"/>
    <cellStyle name="20 % - Markeringsfarve3 2 3 4 4 2 3" xfId="28391"/>
    <cellStyle name="20 % - Markeringsfarve3 2 3 4 4 3" xfId="12998"/>
    <cellStyle name="20 % - Markeringsfarve3 2 3 4 4 3 2" xfId="31165"/>
    <cellStyle name="20 % - Markeringsfarve3 2 3 4 4 4" xfId="24163"/>
    <cellStyle name="20 % - Markeringsfarve3 2 3 4 5" xfId="7762"/>
    <cellStyle name="20 % - Markeringsfarve3 2 3 4 5 2" xfId="15680"/>
    <cellStyle name="20 % - Markeringsfarve3 2 3 4 5 2 2" xfId="33840"/>
    <cellStyle name="20 % - Markeringsfarve3 2 3 4 5 3" xfId="26839"/>
    <cellStyle name="20 % - Markeringsfarve3 2 3 4 6" xfId="12994"/>
    <cellStyle name="20 % - Markeringsfarve3 2 3 4 6 2" xfId="31161"/>
    <cellStyle name="20 % - Markeringsfarve3 2 3 4 7" xfId="24159"/>
    <cellStyle name="20 % - Markeringsfarve3 2 3 5" xfId="4445"/>
    <cellStyle name="20 % - Markeringsfarve3 2 3 5 2" xfId="4446"/>
    <cellStyle name="20 % - Markeringsfarve3 2 3 5 2 2" xfId="4447"/>
    <cellStyle name="20 % - Markeringsfarve3 2 3 5 2 2 2" xfId="10299"/>
    <cellStyle name="20 % - Markeringsfarve3 2 3 5 2 2 2 2" xfId="18200"/>
    <cellStyle name="20 % - Markeringsfarve3 2 3 5 2 2 2 2 2" xfId="36360"/>
    <cellStyle name="20 % - Markeringsfarve3 2 3 5 2 2 2 3" xfId="29359"/>
    <cellStyle name="20 % - Markeringsfarve3 2 3 5 2 2 3" xfId="13001"/>
    <cellStyle name="20 % - Markeringsfarve3 2 3 5 2 2 3 2" xfId="31168"/>
    <cellStyle name="20 % - Markeringsfarve3 2 3 5 2 2 4" xfId="24166"/>
    <cellStyle name="20 % - Markeringsfarve3 2 3 5 2 3" xfId="8811"/>
    <cellStyle name="20 % - Markeringsfarve3 2 3 5 2 3 2" xfId="16725"/>
    <cellStyle name="20 % - Markeringsfarve3 2 3 5 2 3 2 2" xfId="34885"/>
    <cellStyle name="20 % - Markeringsfarve3 2 3 5 2 3 3" xfId="27884"/>
    <cellStyle name="20 % - Markeringsfarve3 2 3 5 2 4" xfId="13000"/>
    <cellStyle name="20 % - Markeringsfarve3 2 3 5 2 4 2" xfId="31167"/>
    <cellStyle name="20 % - Markeringsfarve3 2 3 5 2 5" xfId="24165"/>
    <cellStyle name="20 % - Markeringsfarve3 2 3 5 3" xfId="4448"/>
    <cellStyle name="20 % - Markeringsfarve3 2 3 5 3 2" xfId="9575"/>
    <cellStyle name="20 % - Markeringsfarve3 2 3 5 3 2 2" xfId="17485"/>
    <cellStyle name="20 % - Markeringsfarve3 2 3 5 3 2 2 2" xfId="35645"/>
    <cellStyle name="20 % - Markeringsfarve3 2 3 5 3 2 3" xfId="28644"/>
    <cellStyle name="20 % - Markeringsfarve3 2 3 5 3 3" xfId="13002"/>
    <cellStyle name="20 % - Markeringsfarve3 2 3 5 3 3 2" xfId="31169"/>
    <cellStyle name="20 % - Markeringsfarve3 2 3 5 3 4" xfId="24167"/>
    <cellStyle name="20 % - Markeringsfarve3 2 3 5 4" xfId="4449"/>
    <cellStyle name="20 % - Markeringsfarve3 2 3 5 4 2" xfId="9324"/>
    <cellStyle name="20 % - Markeringsfarve3 2 3 5 4 2 2" xfId="17234"/>
    <cellStyle name="20 % - Markeringsfarve3 2 3 5 4 2 2 2" xfId="35394"/>
    <cellStyle name="20 % - Markeringsfarve3 2 3 5 4 2 3" xfId="28393"/>
    <cellStyle name="20 % - Markeringsfarve3 2 3 5 4 3" xfId="13003"/>
    <cellStyle name="20 % - Markeringsfarve3 2 3 5 4 3 2" xfId="31170"/>
    <cellStyle name="20 % - Markeringsfarve3 2 3 5 4 4" xfId="24168"/>
    <cellStyle name="20 % - Markeringsfarve3 2 3 5 5" xfId="7763"/>
    <cellStyle name="20 % - Markeringsfarve3 2 3 5 5 2" xfId="15681"/>
    <cellStyle name="20 % - Markeringsfarve3 2 3 5 5 2 2" xfId="33841"/>
    <cellStyle name="20 % - Markeringsfarve3 2 3 5 5 3" xfId="26840"/>
    <cellStyle name="20 % - Markeringsfarve3 2 3 5 6" xfId="12999"/>
    <cellStyle name="20 % - Markeringsfarve3 2 3 5 6 2" xfId="31166"/>
    <cellStyle name="20 % - Markeringsfarve3 2 3 5 7" xfId="24164"/>
    <cellStyle name="20 % - Markeringsfarve3 2 3 6" xfId="4450"/>
    <cellStyle name="20 % - Markeringsfarve3 2 3 6 2" xfId="4451"/>
    <cellStyle name="20 % - Markeringsfarve3 2 3 6 2 2" xfId="4452"/>
    <cellStyle name="20 % - Markeringsfarve3 2 3 6 2 2 2" xfId="10329"/>
    <cellStyle name="20 % - Markeringsfarve3 2 3 6 2 2 2 2" xfId="18230"/>
    <cellStyle name="20 % - Markeringsfarve3 2 3 6 2 2 2 2 2" xfId="36390"/>
    <cellStyle name="20 % - Markeringsfarve3 2 3 6 2 2 2 3" xfId="29389"/>
    <cellStyle name="20 % - Markeringsfarve3 2 3 6 2 2 3" xfId="13006"/>
    <cellStyle name="20 % - Markeringsfarve3 2 3 6 2 2 3 2" xfId="31173"/>
    <cellStyle name="20 % - Markeringsfarve3 2 3 6 2 2 4" xfId="24171"/>
    <cellStyle name="20 % - Markeringsfarve3 2 3 6 2 3" xfId="8840"/>
    <cellStyle name="20 % - Markeringsfarve3 2 3 6 2 3 2" xfId="16754"/>
    <cellStyle name="20 % - Markeringsfarve3 2 3 6 2 3 2 2" xfId="34914"/>
    <cellStyle name="20 % - Markeringsfarve3 2 3 6 2 3 3" xfId="27913"/>
    <cellStyle name="20 % - Markeringsfarve3 2 3 6 2 4" xfId="13005"/>
    <cellStyle name="20 % - Markeringsfarve3 2 3 6 2 4 2" xfId="31172"/>
    <cellStyle name="20 % - Markeringsfarve3 2 3 6 2 5" xfId="24170"/>
    <cellStyle name="20 % - Markeringsfarve3 2 3 6 3" xfId="4453"/>
    <cellStyle name="20 % - Markeringsfarve3 2 3 6 3 2" xfId="9606"/>
    <cellStyle name="20 % - Markeringsfarve3 2 3 6 3 2 2" xfId="17516"/>
    <cellStyle name="20 % - Markeringsfarve3 2 3 6 3 2 2 2" xfId="35676"/>
    <cellStyle name="20 % - Markeringsfarve3 2 3 6 3 2 3" xfId="28675"/>
    <cellStyle name="20 % - Markeringsfarve3 2 3 6 3 3" xfId="13007"/>
    <cellStyle name="20 % - Markeringsfarve3 2 3 6 3 3 2" xfId="31174"/>
    <cellStyle name="20 % - Markeringsfarve3 2 3 6 3 4" xfId="24172"/>
    <cellStyle name="20 % - Markeringsfarve3 2 3 6 4" xfId="4454"/>
    <cellStyle name="20 % - Markeringsfarve3 2 3 6 4 2" xfId="9326"/>
    <cellStyle name="20 % - Markeringsfarve3 2 3 6 4 2 2" xfId="17236"/>
    <cellStyle name="20 % - Markeringsfarve3 2 3 6 4 2 2 2" xfId="35396"/>
    <cellStyle name="20 % - Markeringsfarve3 2 3 6 4 2 3" xfId="28395"/>
    <cellStyle name="20 % - Markeringsfarve3 2 3 6 4 3" xfId="13008"/>
    <cellStyle name="20 % - Markeringsfarve3 2 3 6 4 3 2" xfId="31175"/>
    <cellStyle name="20 % - Markeringsfarve3 2 3 6 4 4" xfId="24173"/>
    <cellStyle name="20 % - Markeringsfarve3 2 3 6 5" xfId="7764"/>
    <cellStyle name="20 % - Markeringsfarve3 2 3 6 5 2" xfId="15682"/>
    <cellStyle name="20 % - Markeringsfarve3 2 3 6 5 2 2" xfId="33842"/>
    <cellStyle name="20 % - Markeringsfarve3 2 3 6 5 3" xfId="26841"/>
    <cellStyle name="20 % - Markeringsfarve3 2 3 6 6" xfId="13004"/>
    <cellStyle name="20 % - Markeringsfarve3 2 3 6 6 2" xfId="31171"/>
    <cellStyle name="20 % - Markeringsfarve3 2 3 6 7" xfId="24169"/>
    <cellStyle name="20 % - Markeringsfarve3 2 3 7" xfId="4455"/>
    <cellStyle name="20 % - Markeringsfarve3 2 3 7 2" xfId="4456"/>
    <cellStyle name="20 % - Markeringsfarve3 2 3 7 2 2" xfId="9825"/>
    <cellStyle name="20 % - Markeringsfarve3 2 3 7 2 2 2" xfId="17726"/>
    <cellStyle name="20 % - Markeringsfarve3 2 3 7 2 2 2 2" xfId="35886"/>
    <cellStyle name="20 % - Markeringsfarve3 2 3 7 2 2 3" xfId="28885"/>
    <cellStyle name="20 % - Markeringsfarve3 2 3 7 2 3" xfId="13010"/>
    <cellStyle name="20 % - Markeringsfarve3 2 3 7 2 3 2" xfId="31177"/>
    <cellStyle name="20 % - Markeringsfarve3 2 3 7 2 4" xfId="24175"/>
    <cellStyle name="20 % - Markeringsfarve3 2 3 7 3" xfId="8411"/>
    <cellStyle name="20 % - Markeringsfarve3 2 3 7 3 2" xfId="16328"/>
    <cellStyle name="20 % - Markeringsfarve3 2 3 7 3 2 2" xfId="34488"/>
    <cellStyle name="20 % - Markeringsfarve3 2 3 7 3 3" xfId="27487"/>
    <cellStyle name="20 % - Markeringsfarve3 2 3 7 4" xfId="13009"/>
    <cellStyle name="20 % - Markeringsfarve3 2 3 7 4 2" xfId="31176"/>
    <cellStyle name="20 % - Markeringsfarve3 2 3 7 5" xfId="24174"/>
    <cellStyle name="20 % - Markeringsfarve3 2 3 8" xfId="4457"/>
    <cellStyle name="20 % - Markeringsfarve3 2 3 8 2" xfId="9053"/>
    <cellStyle name="20 % - Markeringsfarve3 2 3 8 2 2" xfId="16964"/>
    <cellStyle name="20 % - Markeringsfarve3 2 3 8 2 2 2" xfId="35124"/>
    <cellStyle name="20 % - Markeringsfarve3 2 3 8 2 3" xfId="28123"/>
    <cellStyle name="20 % - Markeringsfarve3 2 3 8 3" xfId="13011"/>
    <cellStyle name="20 % - Markeringsfarve3 2 3 8 3 2" xfId="31178"/>
    <cellStyle name="20 % - Markeringsfarve3 2 3 8 4" xfId="24176"/>
    <cellStyle name="20 % - Markeringsfarve3 2 3 9" xfId="4458"/>
    <cellStyle name="20 % - Markeringsfarve3 2 3 9 2" xfId="9317"/>
    <cellStyle name="20 % - Markeringsfarve3 2 3 9 2 2" xfId="17227"/>
    <cellStyle name="20 % - Markeringsfarve3 2 3 9 2 2 2" xfId="35387"/>
    <cellStyle name="20 % - Markeringsfarve3 2 3 9 2 3" xfId="28386"/>
    <cellStyle name="20 % - Markeringsfarve3 2 3 9 3" xfId="13012"/>
    <cellStyle name="20 % - Markeringsfarve3 2 3 9 3 2" xfId="31179"/>
    <cellStyle name="20 % - Markeringsfarve3 2 3 9 4" xfId="24177"/>
    <cellStyle name="20 % - Markeringsfarve3 2 4" xfId="1804"/>
    <cellStyle name="20 % - Markeringsfarve3 2 4 2" xfId="1805"/>
    <cellStyle name="20 % - Markeringsfarve3 2 4 2 2" xfId="4461"/>
    <cellStyle name="20 % - Markeringsfarve3 2 4 2 2 2" xfId="9866"/>
    <cellStyle name="20 % - Markeringsfarve3 2 4 2 2 2 2" xfId="17767"/>
    <cellStyle name="20 % - Markeringsfarve3 2 4 2 2 2 2 2" xfId="35927"/>
    <cellStyle name="20 % - Markeringsfarve3 2 4 2 2 2 3" xfId="28926"/>
    <cellStyle name="20 % - Markeringsfarve3 2 4 2 2 3" xfId="13015"/>
    <cellStyle name="20 % - Markeringsfarve3 2 4 2 2 3 2" xfId="31182"/>
    <cellStyle name="20 % - Markeringsfarve3 2 4 2 2 4" xfId="24180"/>
    <cellStyle name="20 % - Markeringsfarve3 2 4 2 3" xfId="8444"/>
    <cellStyle name="20 % - Markeringsfarve3 2 4 2 3 2" xfId="16361"/>
    <cellStyle name="20 % - Markeringsfarve3 2 4 2 3 2 2" xfId="34521"/>
    <cellStyle name="20 % - Markeringsfarve3 2 4 2 3 3" xfId="27520"/>
    <cellStyle name="20 % - Markeringsfarve3 2 4 2 4" xfId="13014"/>
    <cellStyle name="20 % - Markeringsfarve3 2 4 2 4 2" xfId="31181"/>
    <cellStyle name="20 % - Markeringsfarve3 2 4 2 5" xfId="4460"/>
    <cellStyle name="20 % - Markeringsfarve3 2 4 2 5 2" xfId="24179"/>
    <cellStyle name="20 % - Markeringsfarve3 2 4 2 6" xfId="21929"/>
    <cellStyle name="20 % - Markeringsfarve3 2 4 3" xfId="4462"/>
    <cellStyle name="20 % - Markeringsfarve3 2 4 3 2" xfId="9096"/>
    <cellStyle name="20 % - Markeringsfarve3 2 4 3 2 2" xfId="17007"/>
    <cellStyle name="20 % - Markeringsfarve3 2 4 3 2 2 2" xfId="35167"/>
    <cellStyle name="20 % - Markeringsfarve3 2 4 3 2 3" xfId="28166"/>
    <cellStyle name="20 % - Markeringsfarve3 2 4 3 3" xfId="13016"/>
    <cellStyle name="20 % - Markeringsfarve3 2 4 3 3 2" xfId="31183"/>
    <cellStyle name="20 % - Markeringsfarve3 2 4 3 4" xfId="24181"/>
    <cellStyle name="20 % - Markeringsfarve3 2 4 4" xfId="4463"/>
    <cellStyle name="20 % - Markeringsfarve3 2 4 4 2" xfId="10545"/>
    <cellStyle name="20 % - Markeringsfarve3 2 4 4 2 2" xfId="18439"/>
    <cellStyle name="20 % - Markeringsfarve3 2 4 4 2 2 2" xfId="36599"/>
    <cellStyle name="20 % - Markeringsfarve3 2 4 4 2 3" xfId="29598"/>
    <cellStyle name="20 % - Markeringsfarve3 2 4 4 3" xfId="13017"/>
    <cellStyle name="20 % - Markeringsfarve3 2 4 4 3 2" xfId="31184"/>
    <cellStyle name="20 % - Markeringsfarve3 2 4 4 4" xfId="24182"/>
    <cellStyle name="20 % - Markeringsfarve3 2 4 5" xfId="7765"/>
    <cellStyle name="20 % - Markeringsfarve3 2 4 5 2" xfId="15683"/>
    <cellStyle name="20 % - Markeringsfarve3 2 4 5 2 2" xfId="33843"/>
    <cellStyle name="20 % - Markeringsfarve3 2 4 5 3" xfId="26842"/>
    <cellStyle name="20 % - Markeringsfarve3 2 4 6" xfId="13013"/>
    <cellStyle name="20 % - Markeringsfarve3 2 4 6 2" xfId="31180"/>
    <cellStyle name="20 % - Markeringsfarve3 2 4 7" xfId="4459"/>
    <cellStyle name="20 % - Markeringsfarve3 2 4 7 2" xfId="24178"/>
    <cellStyle name="20 % - Markeringsfarve3 2 4 8" xfId="21928"/>
    <cellStyle name="20 % - Markeringsfarve3 2 5" xfId="1806"/>
    <cellStyle name="20 % - Markeringsfarve3 2 5 2" xfId="4465"/>
    <cellStyle name="20 % - Markeringsfarve3 2 5 2 2" xfId="4466"/>
    <cellStyle name="20 % - Markeringsfarve3 2 5 2 2 2" xfId="9972"/>
    <cellStyle name="20 % - Markeringsfarve3 2 5 2 2 2 2" xfId="17873"/>
    <cellStyle name="20 % - Markeringsfarve3 2 5 2 2 2 2 2" xfId="36033"/>
    <cellStyle name="20 % - Markeringsfarve3 2 5 2 2 2 3" xfId="29032"/>
    <cellStyle name="20 % - Markeringsfarve3 2 5 2 2 3" xfId="13020"/>
    <cellStyle name="20 % - Markeringsfarve3 2 5 2 2 3 2" xfId="31187"/>
    <cellStyle name="20 % - Markeringsfarve3 2 5 2 2 4" xfId="24185"/>
    <cellStyle name="20 % - Markeringsfarve3 2 5 2 3" xfId="8536"/>
    <cellStyle name="20 % - Markeringsfarve3 2 5 2 3 2" xfId="16453"/>
    <cellStyle name="20 % - Markeringsfarve3 2 5 2 3 2 2" xfId="34613"/>
    <cellStyle name="20 % - Markeringsfarve3 2 5 2 3 3" xfId="27612"/>
    <cellStyle name="20 % - Markeringsfarve3 2 5 2 4" xfId="13019"/>
    <cellStyle name="20 % - Markeringsfarve3 2 5 2 4 2" xfId="31186"/>
    <cellStyle name="20 % - Markeringsfarve3 2 5 2 5" xfId="24184"/>
    <cellStyle name="20 % - Markeringsfarve3 2 5 3" xfId="4467"/>
    <cellStyle name="20 % - Markeringsfarve3 2 5 3 2" xfId="9202"/>
    <cellStyle name="20 % - Markeringsfarve3 2 5 3 2 2" xfId="17113"/>
    <cellStyle name="20 % - Markeringsfarve3 2 5 3 2 2 2" xfId="35273"/>
    <cellStyle name="20 % - Markeringsfarve3 2 5 3 2 3" xfId="28272"/>
    <cellStyle name="20 % - Markeringsfarve3 2 5 3 3" xfId="13021"/>
    <cellStyle name="20 % - Markeringsfarve3 2 5 3 3 2" xfId="31188"/>
    <cellStyle name="20 % - Markeringsfarve3 2 5 3 4" xfId="24186"/>
    <cellStyle name="20 % - Markeringsfarve3 2 5 4" xfId="4468"/>
    <cellStyle name="20 % - Markeringsfarve3 2 5 4 2" xfId="9183"/>
    <cellStyle name="20 % - Markeringsfarve3 2 5 4 2 2" xfId="17094"/>
    <cellStyle name="20 % - Markeringsfarve3 2 5 4 2 2 2" xfId="35254"/>
    <cellStyle name="20 % - Markeringsfarve3 2 5 4 2 3" xfId="28253"/>
    <cellStyle name="20 % - Markeringsfarve3 2 5 4 3" xfId="13022"/>
    <cellStyle name="20 % - Markeringsfarve3 2 5 4 3 2" xfId="31189"/>
    <cellStyle name="20 % - Markeringsfarve3 2 5 4 4" xfId="24187"/>
    <cellStyle name="20 % - Markeringsfarve3 2 5 5" xfId="7766"/>
    <cellStyle name="20 % - Markeringsfarve3 2 5 5 2" xfId="15684"/>
    <cellStyle name="20 % - Markeringsfarve3 2 5 5 2 2" xfId="33844"/>
    <cellStyle name="20 % - Markeringsfarve3 2 5 5 3" xfId="26843"/>
    <cellStyle name="20 % - Markeringsfarve3 2 5 6" xfId="13018"/>
    <cellStyle name="20 % - Markeringsfarve3 2 5 6 2" xfId="31185"/>
    <cellStyle name="20 % - Markeringsfarve3 2 5 7" xfId="4464"/>
    <cellStyle name="20 % - Markeringsfarve3 2 5 7 2" xfId="24183"/>
    <cellStyle name="20 % - Markeringsfarve3 2 5 8" xfId="21930"/>
    <cellStyle name="20 % - Markeringsfarve3 2 6" xfId="4469"/>
    <cellStyle name="20 % - Markeringsfarve3 2 6 2" xfId="4470"/>
    <cellStyle name="20 % - Markeringsfarve3 2 6 2 2" xfId="4471"/>
    <cellStyle name="20 % - Markeringsfarve3 2 6 2 2 2" xfId="10104"/>
    <cellStyle name="20 % - Markeringsfarve3 2 6 2 2 2 2" xfId="18005"/>
    <cellStyle name="20 % - Markeringsfarve3 2 6 2 2 2 2 2" xfId="36165"/>
    <cellStyle name="20 % - Markeringsfarve3 2 6 2 2 2 3" xfId="29164"/>
    <cellStyle name="20 % - Markeringsfarve3 2 6 2 2 3" xfId="13025"/>
    <cellStyle name="20 % - Markeringsfarve3 2 6 2 2 3 2" xfId="31192"/>
    <cellStyle name="20 % - Markeringsfarve3 2 6 2 2 4" xfId="24190"/>
    <cellStyle name="20 % - Markeringsfarve3 2 6 2 3" xfId="8646"/>
    <cellStyle name="20 % - Markeringsfarve3 2 6 2 3 2" xfId="16560"/>
    <cellStyle name="20 % - Markeringsfarve3 2 6 2 3 2 2" xfId="34720"/>
    <cellStyle name="20 % - Markeringsfarve3 2 6 2 3 3" xfId="27719"/>
    <cellStyle name="20 % - Markeringsfarve3 2 6 2 4" xfId="13024"/>
    <cellStyle name="20 % - Markeringsfarve3 2 6 2 4 2" xfId="31191"/>
    <cellStyle name="20 % - Markeringsfarve3 2 6 2 5" xfId="24189"/>
    <cellStyle name="20 % - Markeringsfarve3 2 6 3" xfId="4472"/>
    <cellStyle name="20 % - Markeringsfarve3 2 6 3 2" xfId="9380"/>
    <cellStyle name="20 % - Markeringsfarve3 2 6 3 2 2" xfId="17290"/>
    <cellStyle name="20 % - Markeringsfarve3 2 6 3 2 2 2" xfId="35450"/>
    <cellStyle name="20 % - Markeringsfarve3 2 6 3 2 3" xfId="28449"/>
    <cellStyle name="20 % - Markeringsfarve3 2 6 3 3" xfId="13026"/>
    <cellStyle name="20 % - Markeringsfarve3 2 6 3 3 2" xfId="31193"/>
    <cellStyle name="20 % - Markeringsfarve3 2 6 3 4" xfId="24191"/>
    <cellStyle name="20 % - Markeringsfarve3 2 6 4" xfId="4473"/>
    <cellStyle name="20 % - Markeringsfarve3 2 6 4 2" xfId="9584"/>
    <cellStyle name="20 % - Markeringsfarve3 2 6 4 2 2" xfId="17494"/>
    <cellStyle name="20 % - Markeringsfarve3 2 6 4 2 2 2" xfId="35654"/>
    <cellStyle name="20 % - Markeringsfarve3 2 6 4 2 3" xfId="28653"/>
    <cellStyle name="20 % - Markeringsfarve3 2 6 4 3" xfId="13027"/>
    <cellStyle name="20 % - Markeringsfarve3 2 6 4 3 2" xfId="31194"/>
    <cellStyle name="20 % - Markeringsfarve3 2 6 4 4" xfId="24192"/>
    <cellStyle name="20 % - Markeringsfarve3 2 6 5" xfId="7767"/>
    <cellStyle name="20 % - Markeringsfarve3 2 6 5 2" xfId="15685"/>
    <cellStyle name="20 % - Markeringsfarve3 2 6 5 2 2" xfId="33845"/>
    <cellStyle name="20 % - Markeringsfarve3 2 6 5 3" xfId="26844"/>
    <cellStyle name="20 % - Markeringsfarve3 2 6 6" xfId="13023"/>
    <cellStyle name="20 % - Markeringsfarve3 2 6 6 2" xfId="31190"/>
    <cellStyle name="20 % - Markeringsfarve3 2 6 7" xfId="24188"/>
    <cellStyle name="20 % - Markeringsfarve3 2 7" xfId="4474"/>
    <cellStyle name="20 % - Markeringsfarve3 2 7 2" xfId="4475"/>
    <cellStyle name="20 % - Markeringsfarve3 2 7 2 2" xfId="4476"/>
    <cellStyle name="20 % - Markeringsfarve3 2 7 2 2 2" xfId="10221"/>
    <cellStyle name="20 % - Markeringsfarve3 2 7 2 2 2 2" xfId="18122"/>
    <cellStyle name="20 % - Markeringsfarve3 2 7 2 2 2 2 2" xfId="36282"/>
    <cellStyle name="20 % - Markeringsfarve3 2 7 2 2 2 3" xfId="29281"/>
    <cellStyle name="20 % - Markeringsfarve3 2 7 2 2 3" xfId="13030"/>
    <cellStyle name="20 % - Markeringsfarve3 2 7 2 2 3 2" xfId="31197"/>
    <cellStyle name="20 % - Markeringsfarve3 2 7 2 2 4" xfId="24195"/>
    <cellStyle name="20 % - Markeringsfarve3 2 7 2 3" xfId="8745"/>
    <cellStyle name="20 % - Markeringsfarve3 2 7 2 3 2" xfId="16659"/>
    <cellStyle name="20 % - Markeringsfarve3 2 7 2 3 2 2" xfId="34819"/>
    <cellStyle name="20 % - Markeringsfarve3 2 7 2 3 3" xfId="27818"/>
    <cellStyle name="20 % - Markeringsfarve3 2 7 2 4" xfId="13029"/>
    <cellStyle name="20 % - Markeringsfarve3 2 7 2 4 2" xfId="31196"/>
    <cellStyle name="20 % - Markeringsfarve3 2 7 2 5" xfId="24194"/>
    <cellStyle name="20 % - Markeringsfarve3 2 7 3" xfId="4477"/>
    <cellStyle name="20 % - Markeringsfarve3 2 7 3 2" xfId="9497"/>
    <cellStyle name="20 % - Markeringsfarve3 2 7 3 2 2" xfId="17407"/>
    <cellStyle name="20 % - Markeringsfarve3 2 7 3 2 2 2" xfId="35567"/>
    <cellStyle name="20 % - Markeringsfarve3 2 7 3 2 3" xfId="28566"/>
    <cellStyle name="20 % - Markeringsfarve3 2 7 3 3" xfId="13031"/>
    <cellStyle name="20 % - Markeringsfarve3 2 7 3 3 2" xfId="31198"/>
    <cellStyle name="20 % - Markeringsfarve3 2 7 3 4" xfId="24196"/>
    <cellStyle name="20 % - Markeringsfarve3 2 7 4" xfId="4478"/>
    <cellStyle name="20 % - Markeringsfarve3 2 7 4 2" xfId="9329"/>
    <cellStyle name="20 % - Markeringsfarve3 2 7 4 2 2" xfId="17239"/>
    <cellStyle name="20 % - Markeringsfarve3 2 7 4 2 2 2" xfId="35399"/>
    <cellStyle name="20 % - Markeringsfarve3 2 7 4 2 3" xfId="28398"/>
    <cellStyle name="20 % - Markeringsfarve3 2 7 4 3" xfId="13032"/>
    <cellStyle name="20 % - Markeringsfarve3 2 7 4 3 2" xfId="31199"/>
    <cellStyle name="20 % - Markeringsfarve3 2 7 4 4" xfId="24197"/>
    <cellStyle name="20 % - Markeringsfarve3 2 7 5" xfId="7768"/>
    <cellStyle name="20 % - Markeringsfarve3 2 7 5 2" xfId="15686"/>
    <cellStyle name="20 % - Markeringsfarve3 2 7 5 2 2" xfId="33846"/>
    <cellStyle name="20 % - Markeringsfarve3 2 7 5 3" xfId="26845"/>
    <cellStyle name="20 % - Markeringsfarve3 2 7 6" xfId="13028"/>
    <cellStyle name="20 % - Markeringsfarve3 2 7 6 2" xfId="31195"/>
    <cellStyle name="20 % - Markeringsfarve3 2 7 7" xfId="24193"/>
    <cellStyle name="20 % - Markeringsfarve3 2 8" xfId="4479"/>
    <cellStyle name="20 % - Markeringsfarve3 2 8 2" xfId="4480"/>
    <cellStyle name="20 % - Markeringsfarve3 2 8 2 2" xfId="4481"/>
    <cellStyle name="20 % - Markeringsfarve3 2 8 2 2 2" xfId="10327"/>
    <cellStyle name="20 % - Markeringsfarve3 2 8 2 2 2 2" xfId="18228"/>
    <cellStyle name="20 % - Markeringsfarve3 2 8 2 2 2 2 2" xfId="36388"/>
    <cellStyle name="20 % - Markeringsfarve3 2 8 2 2 2 3" xfId="29387"/>
    <cellStyle name="20 % - Markeringsfarve3 2 8 2 2 3" xfId="13035"/>
    <cellStyle name="20 % - Markeringsfarve3 2 8 2 2 3 2" xfId="31202"/>
    <cellStyle name="20 % - Markeringsfarve3 2 8 2 2 4" xfId="24200"/>
    <cellStyle name="20 % - Markeringsfarve3 2 8 2 3" xfId="8838"/>
    <cellStyle name="20 % - Markeringsfarve3 2 8 2 3 2" xfId="16752"/>
    <cellStyle name="20 % - Markeringsfarve3 2 8 2 3 2 2" xfId="34912"/>
    <cellStyle name="20 % - Markeringsfarve3 2 8 2 3 3" xfId="27911"/>
    <cellStyle name="20 % - Markeringsfarve3 2 8 2 4" xfId="13034"/>
    <cellStyle name="20 % - Markeringsfarve3 2 8 2 4 2" xfId="31201"/>
    <cellStyle name="20 % - Markeringsfarve3 2 8 2 5" xfId="24199"/>
    <cellStyle name="20 % - Markeringsfarve3 2 8 3" xfId="4482"/>
    <cellStyle name="20 % - Markeringsfarve3 2 8 3 2" xfId="9604"/>
    <cellStyle name="20 % - Markeringsfarve3 2 8 3 2 2" xfId="17514"/>
    <cellStyle name="20 % - Markeringsfarve3 2 8 3 2 2 2" xfId="35674"/>
    <cellStyle name="20 % - Markeringsfarve3 2 8 3 2 3" xfId="28673"/>
    <cellStyle name="20 % - Markeringsfarve3 2 8 3 3" xfId="13036"/>
    <cellStyle name="20 % - Markeringsfarve3 2 8 3 3 2" xfId="31203"/>
    <cellStyle name="20 % - Markeringsfarve3 2 8 3 4" xfId="24201"/>
    <cellStyle name="20 % - Markeringsfarve3 2 8 4" xfId="4483"/>
    <cellStyle name="20 % - Markeringsfarve3 2 8 4 2" xfId="10761"/>
    <cellStyle name="20 % - Markeringsfarve3 2 8 4 2 2" xfId="18649"/>
    <cellStyle name="20 % - Markeringsfarve3 2 8 4 2 2 2" xfId="36809"/>
    <cellStyle name="20 % - Markeringsfarve3 2 8 4 2 3" xfId="29808"/>
    <cellStyle name="20 % - Markeringsfarve3 2 8 4 3" xfId="13037"/>
    <cellStyle name="20 % - Markeringsfarve3 2 8 4 3 2" xfId="31204"/>
    <cellStyle name="20 % - Markeringsfarve3 2 8 4 4" xfId="24202"/>
    <cellStyle name="20 % - Markeringsfarve3 2 8 5" xfId="7769"/>
    <cellStyle name="20 % - Markeringsfarve3 2 8 5 2" xfId="15687"/>
    <cellStyle name="20 % - Markeringsfarve3 2 8 5 2 2" xfId="33847"/>
    <cellStyle name="20 % - Markeringsfarve3 2 8 5 3" xfId="26846"/>
    <cellStyle name="20 % - Markeringsfarve3 2 8 6" xfId="13033"/>
    <cellStyle name="20 % - Markeringsfarve3 2 8 6 2" xfId="31200"/>
    <cellStyle name="20 % - Markeringsfarve3 2 8 7" xfId="24198"/>
    <cellStyle name="20 % - Markeringsfarve3 2 9" xfId="4484"/>
    <cellStyle name="20 % - Markeringsfarve3 2 9 2" xfId="4485"/>
    <cellStyle name="20 % - Markeringsfarve3 2 9 2 2" xfId="9747"/>
    <cellStyle name="20 % - Markeringsfarve3 2 9 2 2 2" xfId="17648"/>
    <cellStyle name="20 % - Markeringsfarve3 2 9 2 2 2 2" xfId="35808"/>
    <cellStyle name="20 % - Markeringsfarve3 2 9 2 2 3" xfId="28807"/>
    <cellStyle name="20 % - Markeringsfarve3 2 9 2 3" xfId="13039"/>
    <cellStyle name="20 % - Markeringsfarve3 2 9 2 3 2" xfId="31206"/>
    <cellStyle name="20 % - Markeringsfarve3 2 9 2 4" xfId="24204"/>
    <cellStyle name="20 % - Markeringsfarve3 2 9 3" xfId="8345"/>
    <cellStyle name="20 % - Markeringsfarve3 2 9 3 2" xfId="16262"/>
    <cellStyle name="20 % - Markeringsfarve3 2 9 3 2 2" xfId="34422"/>
    <cellStyle name="20 % - Markeringsfarve3 2 9 3 3" xfId="27421"/>
    <cellStyle name="20 % - Markeringsfarve3 2 9 4" xfId="13038"/>
    <cellStyle name="20 % - Markeringsfarve3 2 9 4 2" xfId="31205"/>
    <cellStyle name="20 % - Markeringsfarve3 2 9 5" xfId="24203"/>
    <cellStyle name="20 % - Markeringsfarve3 3" xfId="1807"/>
    <cellStyle name="20 % - Markeringsfarve3 3 10" xfId="4487"/>
    <cellStyle name="20 % - Markeringsfarve3 3 10 2" xfId="8960"/>
    <cellStyle name="20 % - Markeringsfarve3 3 10 2 2" xfId="16872"/>
    <cellStyle name="20 % - Markeringsfarve3 3 10 2 2 2" xfId="35032"/>
    <cellStyle name="20 % - Markeringsfarve3 3 10 2 3" xfId="28031"/>
    <cellStyle name="20 % - Markeringsfarve3 3 10 3" xfId="13041"/>
    <cellStyle name="20 % - Markeringsfarve3 3 10 3 2" xfId="31208"/>
    <cellStyle name="20 % - Markeringsfarve3 3 10 4" xfId="24206"/>
    <cellStyle name="20 % - Markeringsfarve3 3 11" xfId="4488"/>
    <cellStyle name="20 % - Markeringsfarve3 3 11 2" xfId="10742"/>
    <cellStyle name="20 % - Markeringsfarve3 3 11 2 2" xfId="18631"/>
    <cellStyle name="20 % - Markeringsfarve3 3 11 2 2 2" xfId="36791"/>
    <cellStyle name="20 % - Markeringsfarve3 3 11 2 3" xfId="29790"/>
    <cellStyle name="20 % - Markeringsfarve3 3 11 3" xfId="13042"/>
    <cellStyle name="20 % - Markeringsfarve3 3 11 3 2" xfId="31209"/>
    <cellStyle name="20 % - Markeringsfarve3 3 11 4" xfId="24207"/>
    <cellStyle name="20 % - Markeringsfarve3 3 12" xfId="7770"/>
    <cellStyle name="20 % - Markeringsfarve3 3 12 2" xfId="15688"/>
    <cellStyle name="20 % - Markeringsfarve3 3 12 2 2" xfId="33848"/>
    <cellStyle name="20 % - Markeringsfarve3 3 12 3" xfId="26847"/>
    <cellStyle name="20 % - Markeringsfarve3 3 13" xfId="13040"/>
    <cellStyle name="20 % - Markeringsfarve3 3 13 2" xfId="31207"/>
    <cellStyle name="20 % - Markeringsfarve3 3 14" xfId="4486"/>
    <cellStyle name="20 % - Markeringsfarve3 3 14 2" xfId="24205"/>
    <cellStyle name="20 % - Markeringsfarve3 3 15" xfId="21931"/>
    <cellStyle name="20 % - Markeringsfarve3 3 2" xfId="1808"/>
    <cellStyle name="20 % - Markeringsfarve3 3 2 10" xfId="7771"/>
    <cellStyle name="20 % - Markeringsfarve3 3 2 10 2" xfId="15689"/>
    <cellStyle name="20 % - Markeringsfarve3 3 2 10 2 2" xfId="33849"/>
    <cellStyle name="20 % - Markeringsfarve3 3 2 10 3" xfId="26848"/>
    <cellStyle name="20 % - Markeringsfarve3 3 2 11" xfId="13043"/>
    <cellStyle name="20 % - Markeringsfarve3 3 2 11 2" xfId="31210"/>
    <cellStyle name="20 % - Markeringsfarve3 3 2 12" xfId="4489"/>
    <cellStyle name="20 % - Markeringsfarve3 3 2 12 2" xfId="24208"/>
    <cellStyle name="20 % - Markeringsfarve3 3 2 13" xfId="21932"/>
    <cellStyle name="20 % - Markeringsfarve3 3 2 2" xfId="4490"/>
    <cellStyle name="20 % - Markeringsfarve3 3 2 2 2" xfId="4491"/>
    <cellStyle name="20 % - Markeringsfarve3 3 2 2 2 2" xfId="4492"/>
    <cellStyle name="20 % - Markeringsfarve3 3 2 2 2 2 2" xfId="9893"/>
    <cellStyle name="20 % - Markeringsfarve3 3 2 2 2 2 2 2" xfId="17794"/>
    <cellStyle name="20 % - Markeringsfarve3 3 2 2 2 2 2 2 2" xfId="35954"/>
    <cellStyle name="20 % - Markeringsfarve3 3 2 2 2 2 2 3" xfId="28953"/>
    <cellStyle name="20 % - Markeringsfarve3 3 2 2 2 2 3" xfId="13046"/>
    <cellStyle name="20 % - Markeringsfarve3 3 2 2 2 2 3 2" xfId="31213"/>
    <cellStyle name="20 % - Markeringsfarve3 3 2 2 2 2 4" xfId="24211"/>
    <cellStyle name="20 % - Markeringsfarve3 3 2 2 2 3" xfId="8467"/>
    <cellStyle name="20 % - Markeringsfarve3 3 2 2 2 3 2" xfId="16384"/>
    <cellStyle name="20 % - Markeringsfarve3 3 2 2 2 3 2 2" xfId="34544"/>
    <cellStyle name="20 % - Markeringsfarve3 3 2 2 2 3 3" xfId="27543"/>
    <cellStyle name="20 % - Markeringsfarve3 3 2 2 2 4" xfId="13045"/>
    <cellStyle name="20 % - Markeringsfarve3 3 2 2 2 4 2" xfId="31212"/>
    <cellStyle name="20 % - Markeringsfarve3 3 2 2 2 5" xfId="24210"/>
    <cellStyle name="20 % - Markeringsfarve3 3 2 2 3" xfId="4493"/>
    <cellStyle name="20 % - Markeringsfarve3 3 2 2 3 2" xfId="9123"/>
    <cellStyle name="20 % - Markeringsfarve3 3 2 2 3 2 2" xfId="17034"/>
    <cellStyle name="20 % - Markeringsfarve3 3 2 2 3 2 2 2" xfId="35194"/>
    <cellStyle name="20 % - Markeringsfarve3 3 2 2 3 2 3" xfId="28193"/>
    <cellStyle name="20 % - Markeringsfarve3 3 2 2 3 3" xfId="13047"/>
    <cellStyle name="20 % - Markeringsfarve3 3 2 2 3 3 2" xfId="31214"/>
    <cellStyle name="20 % - Markeringsfarve3 3 2 2 3 4" xfId="24212"/>
    <cellStyle name="20 % - Markeringsfarve3 3 2 2 4" xfId="4494"/>
    <cellStyle name="20 % - Markeringsfarve3 3 2 2 4 2" xfId="10738"/>
    <cellStyle name="20 % - Markeringsfarve3 3 2 2 4 2 2" xfId="18627"/>
    <cellStyle name="20 % - Markeringsfarve3 3 2 2 4 2 2 2" xfId="36787"/>
    <cellStyle name="20 % - Markeringsfarve3 3 2 2 4 2 3" xfId="29786"/>
    <cellStyle name="20 % - Markeringsfarve3 3 2 2 4 3" xfId="13048"/>
    <cellStyle name="20 % - Markeringsfarve3 3 2 2 4 3 2" xfId="31215"/>
    <cellStyle name="20 % - Markeringsfarve3 3 2 2 4 4" xfId="24213"/>
    <cellStyle name="20 % - Markeringsfarve3 3 2 2 5" xfId="7772"/>
    <cellStyle name="20 % - Markeringsfarve3 3 2 2 5 2" xfId="15690"/>
    <cellStyle name="20 % - Markeringsfarve3 3 2 2 5 2 2" xfId="33850"/>
    <cellStyle name="20 % - Markeringsfarve3 3 2 2 5 3" xfId="26849"/>
    <cellStyle name="20 % - Markeringsfarve3 3 2 2 6" xfId="13044"/>
    <cellStyle name="20 % - Markeringsfarve3 3 2 2 6 2" xfId="31211"/>
    <cellStyle name="20 % - Markeringsfarve3 3 2 2 7" xfId="24209"/>
    <cellStyle name="20 % - Markeringsfarve3 3 2 3" xfId="4495"/>
    <cellStyle name="20 % - Markeringsfarve3 3 2 3 2" xfId="4496"/>
    <cellStyle name="20 % - Markeringsfarve3 3 2 3 2 2" xfId="4497"/>
    <cellStyle name="20 % - Markeringsfarve3 3 2 3 2 2 2" xfId="9976"/>
    <cellStyle name="20 % - Markeringsfarve3 3 2 3 2 2 2 2" xfId="17877"/>
    <cellStyle name="20 % - Markeringsfarve3 3 2 3 2 2 2 2 2" xfId="36037"/>
    <cellStyle name="20 % - Markeringsfarve3 3 2 3 2 2 2 3" xfId="29036"/>
    <cellStyle name="20 % - Markeringsfarve3 3 2 3 2 2 3" xfId="13051"/>
    <cellStyle name="20 % - Markeringsfarve3 3 2 3 2 2 3 2" xfId="31218"/>
    <cellStyle name="20 % - Markeringsfarve3 3 2 3 2 2 4" xfId="24216"/>
    <cellStyle name="20 % - Markeringsfarve3 3 2 3 2 3" xfId="8540"/>
    <cellStyle name="20 % - Markeringsfarve3 3 2 3 2 3 2" xfId="16457"/>
    <cellStyle name="20 % - Markeringsfarve3 3 2 3 2 3 2 2" xfId="34617"/>
    <cellStyle name="20 % - Markeringsfarve3 3 2 3 2 3 3" xfId="27616"/>
    <cellStyle name="20 % - Markeringsfarve3 3 2 3 2 4" xfId="13050"/>
    <cellStyle name="20 % - Markeringsfarve3 3 2 3 2 4 2" xfId="31217"/>
    <cellStyle name="20 % - Markeringsfarve3 3 2 3 2 5" xfId="24215"/>
    <cellStyle name="20 % - Markeringsfarve3 3 2 3 3" xfId="4498"/>
    <cellStyle name="20 % - Markeringsfarve3 3 2 3 3 2" xfId="9206"/>
    <cellStyle name="20 % - Markeringsfarve3 3 2 3 3 2 2" xfId="17117"/>
    <cellStyle name="20 % - Markeringsfarve3 3 2 3 3 2 2 2" xfId="35277"/>
    <cellStyle name="20 % - Markeringsfarve3 3 2 3 3 2 3" xfId="28276"/>
    <cellStyle name="20 % - Markeringsfarve3 3 2 3 3 3" xfId="13052"/>
    <cellStyle name="20 % - Markeringsfarve3 3 2 3 3 3 2" xfId="31219"/>
    <cellStyle name="20 % - Markeringsfarve3 3 2 3 3 4" xfId="24217"/>
    <cellStyle name="20 % - Markeringsfarve3 3 2 3 4" xfId="4499"/>
    <cellStyle name="20 % - Markeringsfarve3 3 2 3 4 2" xfId="10544"/>
    <cellStyle name="20 % - Markeringsfarve3 3 2 3 4 2 2" xfId="18438"/>
    <cellStyle name="20 % - Markeringsfarve3 3 2 3 4 2 2 2" xfId="36598"/>
    <cellStyle name="20 % - Markeringsfarve3 3 2 3 4 2 3" xfId="29597"/>
    <cellStyle name="20 % - Markeringsfarve3 3 2 3 4 3" xfId="13053"/>
    <cellStyle name="20 % - Markeringsfarve3 3 2 3 4 3 2" xfId="31220"/>
    <cellStyle name="20 % - Markeringsfarve3 3 2 3 4 4" xfId="24218"/>
    <cellStyle name="20 % - Markeringsfarve3 3 2 3 5" xfId="7773"/>
    <cellStyle name="20 % - Markeringsfarve3 3 2 3 5 2" xfId="15691"/>
    <cellStyle name="20 % - Markeringsfarve3 3 2 3 5 2 2" xfId="33851"/>
    <cellStyle name="20 % - Markeringsfarve3 3 2 3 5 3" xfId="26850"/>
    <cellStyle name="20 % - Markeringsfarve3 3 2 3 6" xfId="13049"/>
    <cellStyle name="20 % - Markeringsfarve3 3 2 3 6 2" xfId="31216"/>
    <cellStyle name="20 % - Markeringsfarve3 3 2 3 7" xfId="24214"/>
    <cellStyle name="20 % - Markeringsfarve3 3 2 4" xfId="4500"/>
    <cellStyle name="20 % - Markeringsfarve3 3 2 4 2" xfId="4501"/>
    <cellStyle name="20 % - Markeringsfarve3 3 2 4 2 2" xfId="4502"/>
    <cellStyle name="20 % - Markeringsfarve3 3 2 4 2 2 2" xfId="10131"/>
    <cellStyle name="20 % - Markeringsfarve3 3 2 4 2 2 2 2" xfId="18032"/>
    <cellStyle name="20 % - Markeringsfarve3 3 2 4 2 2 2 2 2" xfId="36192"/>
    <cellStyle name="20 % - Markeringsfarve3 3 2 4 2 2 2 3" xfId="29191"/>
    <cellStyle name="20 % - Markeringsfarve3 3 2 4 2 2 3" xfId="13056"/>
    <cellStyle name="20 % - Markeringsfarve3 3 2 4 2 2 3 2" xfId="31223"/>
    <cellStyle name="20 % - Markeringsfarve3 3 2 4 2 2 4" xfId="24221"/>
    <cellStyle name="20 % - Markeringsfarve3 3 2 4 2 3" xfId="8669"/>
    <cellStyle name="20 % - Markeringsfarve3 3 2 4 2 3 2" xfId="16583"/>
    <cellStyle name="20 % - Markeringsfarve3 3 2 4 2 3 2 2" xfId="34743"/>
    <cellStyle name="20 % - Markeringsfarve3 3 2 4 2 3 3" xfId="27742"/>
    <cellStyle name="20 % - Markeringsfarve3 3 2 4 2 4" xfId="13055"/>
    <cellStyle name="20 % - Markeringsfarve3 3 2 4 2 4 2" xfId="31222"/>
    <cellStyle name="20 % - Markeringsfarve3 3 2 4 2 5" xfId="24220"/>
    <cellStyle name="20 % - Markeringsfarve3 3 2 4 3" xfId="4503"/>
    <cellStyle name="20 % - Markeringsfarve3 3 2 4 3 2" xfId="9407"/>
    <cellStyle name="20 % - Markeringsfarve3 3 2 4 3 2 2" xfId="17317"/>
    <cellStyle name="20 % - Markeringsfarve3 3 2 4 3 2 2 2" xfId="35477"/>
    <cellStyle name="20 % - Markeringsfarve3 3 2 4 3 2 3" xfId="28476"/>
    <cellStyle name="20 % - Markeringsfarve3 3 2 4 3 3" xfId="13057"/>
    <cellStyle name="20 % - Markeringsfarve3 3 2 4 3 3 2" xfId="31224"/>
    <cellStyle name="20 % - Markeringsfarve3 3 2 4 3 4" xfId="24222"/>
    <cellStyle name="20 % - Markeringsfarve3 3 2 4 4" xfId="4504"/>
    <cellStyle name="20 % - Markeringsfarve3 3 2 4 4 2" xfId="10543"/>
    <cellStyle name="20 % - Markeringsfarve3 3 2 4 4 2 2" xfId="18437"/>
    <cellStyle name="20 % - Markeringsfarve3 3 2 4 4 2 2 2" xfId="36597"/>
    <cellStyle name="20 % - Markeringsfarve3 3 2 4 4 2 3" xfId="29596"/>
    <cellStyle name="20 % - Markeringsfarve3 3 2 4 4 3" xfId="13058"/>
    <cellStyle name="20 % - Markeringsfarve3 3 2 4 4 3 2" xfId="31225"/>
    <cellStyle name="20 % - Markeringsfarve3 3 2 4 4 4" xfId="24223"/>
    <cellStyle name="20 % - Markeringsfarve3 3 2 4 5" xfId="7774"/>
    <cellStyle name="20 % - Markeringsfarve3 3 2 4 5 2" xfId="15692"/>
    <cellStyle name="20 % - Markeringsfarve3 3 2 4 5 2 2" xfId="33852"/>
    <cellStyle name="20 % - Markeringsfarve3 3 2 4 5 3" xfId="26851"/>
    <cellStyle name="20 % - Markeringsfarve3 3 2 4 6" xfId="13054"/>
    <cellStyle name="20 % - Markeringsfarve3 3 2 4 6 2" xfId="31221"/>
    <cellStyle name="20 % - Markeringsfarve3 3 2 4 7" xfId="24219"/>
    <cellStyle name="20 % - Markeringsfarve3 3 2 5" xfId="4505"/>
    <cellStyle name="20 % - Markeringsfarve3 3 2 5 2" xfId="4506"/>
    <cellStyle name="20 % - Markeringsfarve3 3 2 5 2 2" xfId="4507"/>
    <cellStyle name="20 % - Markeringsfarve3 3 2 5 2 2 2" xfId="10248"/>
    <cellStyle name="20 % - Markeringsfarve3 3 2 5 2 2 2 2" xfId="18149"/>
    <cellStyle name="20 % - Markeringsfarve3 3 2 5 2 2 2 2 2" xfId="36309"/>
    <cellStyle name="20 % - Markeringsfarve3 3 2 5 2 2 2 3" xfId="29308"/>
    <cellStyle name="20 % - Markeringsfarve3 3 2 5 2 2 3" xfId="13061"/>
    <cellStyle name="20 % - Markeringsfarve3 3 2 5 2 2 3 2" xfId="31228"/>
    <cellStyle name="20 % - Markeringsfarve3 3 2 5 2 2 4" xfId="24226"/>
    <cellStyle name="20 % - Markeringsfarve3 3 2 5 2 3" xfId="8768"/>
    <cellStyle name="20 % - Markeringsfarve3 3 2 5 2 3 2" xfId="16682"/>
    <cellStyle name="20 % - Markeringsfarve3 3 2 5 2 3 2 2" xfId="34842"/>
    <cellStyle name="20 % - Markeringsfarve3 3 2 5 2 3 3" xfId="27841"/>
    <cellStyle name="20 % - Markeringsfarve3 3 2 5 2 4" xfId="13060"/>
    <cellStyle name="20 % - Markeringsfarve3 3 2 5 2 4 2" xfId="31227"/>
    <cellStyle name="20 % - Markeringsfarve3 3 2 5 2 5" xfId="24225"/>
    <cellStyle name="20 % - Markeringsfarve3 3 2 5 3" xfId="4508"/>
    <cellStyle name="20 % - Markeringsfarve3 3 2 5 3 2" xfId="9524"/>
    <cellStyle name="20 % - Markeringsfarve3 3 2 5 3 2 2" xfId="17434"/>
    <cellStyle name="20 % - Markeringsfarve3 3 2 5 3 2 2 2" xfId="35594"/>
    <cellStyle name="20 % - Markeringsfarve3 3 2 5 3 2 3" xfId="28593"/>
    <cellStyle name="20 % - Markeringsfarve3 3 2 5 3 3" xfId="13062"/>
    <cellStyle name="20 % - Markeringsfarve3 3 2 5 3 3 2" xfId="31229"/>
    <cellStyle name="20 % - Markeringsfarve3 3 2 5 3 4" xfId="24227"/>
    <cellStyle name="20 % - Markeringsfarve3 3 2 5 4" xfId="4509"/>
    <cellStyle name="20 % - Markeringsfarve3 3 2 5 4 2" xfId="11021"/>
    <cellStyle name="20 % - Markeringsfarve3 3 2 5 4 2 2" xfId="18897"/>
    <cellStyle name="20 % - Markeringsfarve3 3 2 5 4 2 2 2" xfId="37057"/>
    <cellStyle name="20 % - Markeringsfarve3 3 2 5 4 2 3" xfId="30056"/>
    <cellStyle name="20 % - Markeringsfarve3 3 2 5 4 3" xfId="13063"/>
    <cellStyle name="20 % - Markeringsfarve3 3 2 5 4 3 2" xfId="31230"/>
    <cellStyle name="20 % - Markeringsfarve3 3 2 5 4 4" xfId="24228"/>
    <cellStyle name="20 % - Markeringsfarve3 3 2 5 5" xfId="7775"/>
    <cellStyle name="20 % - Markeringsfarve3 3 2 5 5 2" xfId="15693"/>
    <cellStyle name="20 % - Markeringsfarve3 3 2 5 5 2 2" xfId="33853"/>
    <cellStyle name="20 % - Markeringsfarve3 3 2 5 5 3" xfId="26852"/>
    <cellStyle name="20 % - Markeringsfarve3 3 2 5 6" xfId="13059"/>
    <cellStyle name="20 % - Markeringsfarve3 3 2 5 6 2" xfId="31226"/>
    <cellStyle name="20 % - Markeringsfarve3 3 2 5 7" xfId="24224"/>
    <cellStyle name="20 % - Markeringsfarve3 3 2 6" xfId="4510"/>
    <cellStyle name="20 % - Markeringsfarve3 3 2 6 2" xfId="4511"/>
    <cellStyle name="20 % - Markeringsfarve3 3 2 6 2 2" xfId="4512"/>
    <cellStyle name="20 % - Markeringsfarve3 3 2 6 2 2 2" xfId="10331"/>
    <cellStyle name="20 % - Markeringsfarve3 3 2 6 2 2 2 2" xfId="18232"/>
    <cellStyle name="20 % - Markeringsfarve3 3 2 6 2 2 2 2 2" xfId="36392"/>
    <cellStyle name="20 % - Markeringsfarve3 3 2 6 2 2 2 3" xfId="29391"/>
    <cellStyle name="20 % - Markeringsfarve3 3 2 6 2 2 3" xfId="13066"/>
    <cellStyle name="20 % - Markeringsfarve3 3 2 6 2 2 3 2" xfId="31233"/>
    <cellStyle name="20 % - Markeringsfarve3 3 2 6 2 2 4" xfId="24231"/>
    <cellStyle name="20 % - Markeringsfarve3 3 2 6 2 3" xfId="8842"/>
    <cellStyle name="20 % - Markeringsfarve3 3 2 6 2 3 2" xfId="16756"/>
    <cellStyle name="20 % - Markeringsfarve3 3 2 6 2 3 2 2" xfId="34916"/>
    <cellStyle name="20 % - Markeringsfarve3 3 2 6 2 3 3" xfId="27915"/>
    <cellStyle name="20 % - Markeringsfarve3 3 2 6 2 4" xfId="13065"/>
    <cellStyle name="20 % - Markeringsfarve3 3 2 6 2 4 2" xfId="31232"/>
    <cellStyle name="20 % - Markeringsfarve3 3 2 6 2 5" xfId="24230"/>
    <cellStyle name="20 % - Markeringsfarve3 3 2 6 3" xfId="4513"/>
    <cellStyle name="20 % - Markeringsfarve3 3 2 6 3 2" xfId="9608"/>
    <cellStyle name="20 % - Markeringsfarve3 3 2 6 3 2 2" xfId="17518"/>
    <cellStyle name="20 % - Markeringsfarve3 3 2 6 3 2 2 2" xfId="35678"/>
    <cellStyle name="20 % - Markeringsfarve3 3 2 6 3 2 3" xfId="28677"/>
    <cellStyle name="20 % - Markeringsfarve3 3 2 6 3 3" xfId="13067"/>
    <cellStyle name="20 % - Markeringsfarve3 3 2 6 3 3 2" xfId="31234"/>
    <cellStyle name="20 % - Markeringsfarve3 3 2 6 3 4" xfId="24232"/>
    <cellStyle name="20 % - Markeringsfarve3 3 2 6 4" xfId="4514"/>
    <cellStyle name="20 % - Markeringsfarve3 3 2 6 4 2" xfId="10741"/>
    <cellStyle name="20 % - Markeringsfarve3 3 2 6 4 2 2" xfId="18630"/>
    <cellStyle name="20 % - Markeringsfarve3 3 2 6 4 2 2 2" xfId="36790"/>
    <cellStyle name="20 % - Markeringsfarve3 3 2 6 4 2 3" xfId="29789"/>
    <cellStyle name="20 % - Markeringsfarve3 3 2 6 4 3" xfId="13068"/>
    <cellStyle name="20 % - Markeringsfarve3 3 2 6 4 3 2" xfId="31235"/>
    <cellStyle name="20 % - Markeringsfarve3 3 2 6 4 4" xfId="24233"/>
    <cellStyle name="20 % - Markeringsfarve3 3 2 6 5" xfId="7776"/>
    <cellStyle name="20 % - Markeringsfarve3 3 2 6 5 2" xfId="15694"/>
    <cellStyle name="20 % - Markeringsfarve3 3 2 6 5 2 2" xfId="33854"/>
    <cellStyle name="20 % - Markeringsfarve3 3 2 6 5 3" xfId="26853"/>
    <cellStyle name="20 % - Markeringsfarve3 3 2 6 6" xfId="13064"/>
    <cellStyle name="20 % - Markeringsfarve3 3 2 6 6 2" xfId="31231"/>
    <cellStyle name="20 % - Markeringsfarve3 3 2 6 7" xfId="24229"/>
    <cellStyle name="20 % - Markeringsfarve3 3 2 7" xfId="4515"/>
    <cellStyle name="20 % - Markeringsfarve3 3 2 7 2" xfId="4516"/>
    <cellStyle name="20 % - Markeringsfarve3 3 2 7 2 2" xfId="9774"/>
    <cellStyle name="20 % - Markeringsfarve3 3 2 7 2 2 2" xfId="17675"/>
    <cellStyle name="20 % - Markeringsfarve3 3 2 7 2 2 2 2" xfId="35835"/>
    <cellStyle name="20 % - Markeringsfarve3 3 2 7 2 2 3" xfId="28834"/>
    <cellStyle name="20 % - Markeringsfarve3 3 2 7 2 3" xfId="13070"/>
    <cellStyle name="20 % - Markeringsfarve3 3 2 7 2 3 2" xfId="31237"/>
    <cellStyle name="20 % - Markeringsfarve3 3 2 7 2 4" xfId="24235"/>
    <cellStyle name="20 % - Markeringsfarve3 3 2 7 3" xfId="8368"/>
    <cellStyle name="20 % - Markeringsfarve3 3 2 7 3 2" xfId="16285"/>
    <cellStyle name="20 % - Markeringsfarve3 3 2 7 3 2 2" xfId="34445"/>
    <cellStyle name="20 % - Markeringsfarve3 3 2 7 3 3" xfId="27444"/>
    <cellStyle name="20 % - Markeringsfarve3 3 2 7 4" xfId="13069"/>
    <cellStyle name="20 % - Markeringsfarve3 3 2 7 4 2" xfId="31236"/>
    <cellStyle name="20 % - Markeringsfarve3 3 2 7 5" xfId="24234"/>
    <cellStyle name="20 % - Markeringsfarve3 3 2 8" xfId="4517"/>
    <cellStyle name="20 % - Markeringsfarve3 3 2 8 2" xfId="9002"/>
    <cellStyle name="20 % - Markeringsfarve3 3 2 8 2 2" xfId="16913"/>
    <cellStyle name="20 % - Markeringsfarve3 3 2 8 2 2 2" xfId="35073"/>
    <cellStyle name="20 % - Markeringsfarve3 3 2 8 2 3" xfId="28072"/>
    <cellStyle name="20 % - Markeringsfarve3 3 2 8 3" xfId="13071"/>
    <cellStyle name="20 % - Markeringsfarve3 3 2 8 3 2" xfId="31238"/>
    <cellStyle name="20 % - Markeringsfarve3 3 2 8 4" xfId="24236"/>
    <cellStyle name="20 % - Markeringsfarve3 3 2 9" xfId="4518"/>
    <cellStyle name="20 % - Markeringsfarve3 3 2 9 2" xfId="11018"/>
    <cellStyle name="20 % - Markeringsfarve3 3 2 9 2 2" xfId="18894"/>
    <cellStyle name="20 % - Markeringsfarve3 3 2 9 2 2 2" xfId="37054"/>
    <cellStyle name="20 % - Markeringsfarve3 3 2 9 2 3" xfId="30053"/>
    <cellStyle name="20 % - Markeringsfarve3 3 2 9 3" xfId="13072"/>
    <cellStyle name="20 % - Markeringsfarve3 3 2 9 3 2" xfId="31239"/>
    <cellStyle name="20 % - Markeringsfarve3 3 2 9 4" xfId="24237"/>
    <cellStyle name="20 % - Markeringsfarve3 3 3" xfId="4519"/>
    <cellStyle name="20 % - Markeringsfarve3 3 3 10" xfId="7777"/>
    <cellStyle name="20 % - Markeringsfarve3 3 3 10 2" xfId="15695"/>
    <cellStyle name="20 % - Markeringsfarve3 3 3 10 2 2" xfId="33855"/>
    <cellStyle name="20 % - Markeringsfarve3 3 3 10 3" xfId="26854"/>
    <cellStyle name="20 % - Markeringsfarve3 3 3 11" xfId="13073"/>
    <cellStyle name="20 % - Markeringsfarve3 3 3 11 2" xfId="31240"/>
    <cellStyle name="20 % - Markeringsfarve3 3 3 12" xfId="24238"/>
    <cellStyle name="20 % - Markeringsfarve3 3 3 2" xfId="4520"/>
    <cellStyle name="20 % - Markeringsfarve3 3 3 2 2" xfId="4521"/>
    <cellStyle name="20 % - Markeringsfarve3 3 3 2 2 2" xfId="4522"/>
    <cellStyle name="20 % - Markeringsfarve3 3 3 2 2 2 2" xfId="9932"/>
    <cellStyle name="20 % - Markeringsfarve3 3 3 2 2 2 2 2" xfId="17833"/>
    <cellStyle name="20 % - Markeringsfarve3 3 3 2 2 2 2 2 2" xfId="35993"/>
    <cellStyle name="20 % - Markeringsfarve3 3 3 2 2 2 2 3" xfId="28992"/>
    <cellStyle name="20 % - Markeringsfarve3 3 3 2 2 2 3" xfId="13076"/>
    <cellStyle name="20 % - Markeringsfarve3 3 3 2 2 2 3 2" xfId="31243"/>
    <cellStyle name="20 % - Markeringsfarve3 3 3 2 2 2 4" xfId="24241"/>
    <cellStyle name="20 % - Markeringsfarve3 3 3 2 2 3" xfId="8500"/>
    <cellStyle name="20 % - Markeringsfarve3 3 3 2 2 3 2" xfId="16417"/>
    <cellStyle name="20 % - Markeringsfarve3 3 3 2 2 3 2 2" xfId="34577"/>
    <cellStyle name="20 % - Markeringsfarve3 3 3 2 2 3 3" xfId="27576"/>
    <cellStyle name="20 % - Markeringsfarve3 3 3 2 2 4" xfId="13075"/>
    <cellStyle name="20 % - Markeringsfarve3 3 3 2 2 4 2" xfId="31242"/>
    <cellStyle name="20 % - Markeringsfarve3 3 3 2 2 5" xfId="24240"/>
    <cellStyle name="20 % - Markeringsfarve3 3 3 2 3" xfId="4523"/>
    <cellStyle name="20 % - Markeringsfarve3 3 3 2 3 2" xfId="9162"/>
    <cellStyle name="20 % - Markeringsfarve3 3 3 2 3 2 2" xfId="17073"/>
    <cellStyle name="20 % - Markeringsfarve3 3 3 2 3 2 2 2" xfId="35233"/>
    <cellStyle name="20 % - Markeringsfarve3 3 3 2 3 2 3" xfId="28232"/>
    <cellStyle name="20 % - Markeringsfarve3 3 3 2 3 3" xfId="13077"/>
    <cellStyle name="20 % - Markeringsfarve3 3 3 2 3 3 2" xfId="31244"/>
    <cellStyle name="20 % - Markeringsfarve3 3 3 2 3 4" xfId="24242"/>
    <cellStyle name="20 % - Markeringsfarve3 3 3 2 4" xfId="4524"/>
    <cellStyle name="20 % - Markeringsfarve3 3 3 2 4 2" xfId="10541"/>
    <cellStyle name="20 % - Markeringsfarve3 3 3 2 4 2 2" xfId="18435"/>
    <cellStyle name="20 % - Markeringsfarve3 3 3 2 4 2 2 2" xfId="36595"/>
    <cellStyle name="20 % - Markeringsfarve3 3 3 2 4 2 3" xfId="29594"/>
    <cellStyle name="20 % - Markeringsfarve3 3 3 2 4 3" xfId="13078"/>
    <cellStyle name="20 % - Markeringsfarve3 3 3 2 4 3 2" xfId="31245"/>
    <cellStyle name="20 % - Markeringsfarve3 3 3 2 4 4" xfId="24243"/>
    <cellStyle name="20 % - Markeringsfarve3 3 3 2 5" xfId="7778"/>
    <cellStyle name="20 % - Markeringsfarve3 3 3 2 5 2" xfId="15696"/>
    <cellStyle name="20 % - Markeringsfarve3 3 3 2 5 2 2" xfId="33856"/>
    <cellStyle name="20 % - Markeringsfarve3 3 3 2 5 3" xfId="26855"/>
    <cellStyle name="20 % - Markeringsfarve3 3 3 2 6" xfId="13074"/>
    <cellStyle name="20 % - Markeringsfarve3 3 3 2 6 2" xfId="31241"/>
    <cellStyle name="20 % - Markeringsfarve3 3 3 2 7" xfId="24239"/>
    <cellStyle name="20 % - Markeringsfarve3 3 3 3" xfId="4525"/>
    <cellStyle name="20 % - Markeringsfarve3 3 3 3 2" xfId="4526"/>
    <cellStyle name="20 % - Markeringsfarve3 3 3 3 2 2" xfId="4527"/>
    <cellStyle name="20 % - Markeringsfarve3 3 3 3 2 2 2" xfId="9977"/>
    <cellStyle name="20 % - Markeringsfarve3 3 3 3 2 2 2 2" xfId="17878"/>
    <cellStyle name="20 % - Markeringsfarve3 3 3 3 2 2 2 2 2" xfId="36038"/>
    <cellStyle name="20 % - Markeringsfarve3 3 3 3 2 2 2 3" xfId="29037"/>
    <cellStyle name="20 % - Markeringsfarve3 3 3 3 2 2 3" xfId="13081"/>
    <cellStyle name="20 % - Markeringsfarve3 3 3 3 2 2 3 2" xfId="31248"/>
    <cellStyle name="20 % - Markeringsfarve3 3 3 3 2 2 4" xfId="24246"/>
    <cellStyle name="20 % - Markeringsfarve3 3 3 3 2 3" xfId="8541"/>
    <cellStyle name="20 % - Markeringsfarve3 3 3 3 2 3 2" xfId="16458"/>
    <cellStyle name="20 % - Markeringsfarve3 3 3 3 2 3 2 2" xfId="34618"/>
    <cellStyle name="20 % - Markeringsfarve3 3 3 3 2 3 3" xfId="27617"/>
    <cellStyle name="20 % - Markeringsfarve3 3 3 3 2 4" xfId="13080"/>
    <cellStyle name="20 % - Markeringsfarve3 3 3 3 2 4 2" xfId="31247"/>
    <cellStyle name="20 % - Markeringsfarve3 3 3 3 2 5" xfId="24245"/>
    <cellStyle name="20 % - Markeringsfarve3 3 3 3 3" xfId="4528"/>
    <cellStyle name="20 % - Markeringsfarve3 3 3 3 3 2" xfId="9207"/>
    <cellStyle name="20 % - Markeringsfarve3 3 3 3 3 2 2" xfId="17118"/>
    <cellStyle name="20 % - Markeringsfarve3 3 3 3 3 2 2 2" xfId="35278"/>
    <cellStyle name="20 % - Markeringsfarve3 3 3 3 3 2 3" xfId="28277"/>
    <cellStyle name="20 % - Markeringsfarve3 3 3 3 3 3" xfId="13082"/>
    <cellStyle name="20 % - Markeringsfarve3 3 3 3 3 3 2" xfId="31249"/>
    <cellStyle name="20 % - Markeringsfarve3 3 3 3 3 4" xfId="24247"/>
    <cellStyle name="20 % - Markeringsfarve3 3 3 3 4" xfId="4529"/>
    <cellStyle name="20 % - Markeringsfarve3 3 3 3 4 2" xfId="10540"/>
    <cellStyle name="20 % - Markeringsfarve3 3 3 3 4 2 2" xfId="18434"/>
    <cellStyle name="20 % - Markeringsfarve3 3 3 3 4 2 2 2" xfId="36594"/>
    <cellStyle name="20 % - Markeringsfarve3 3 3 3 4 2 3" xfId="29593"/>
    <cellStyle name="20 % - Markeringsfarve3 3 3 3 4 3" xfId="13083"/>
    <cellStyle name="20 % - Markeringsfarve3 3 3 3 4 3 2" xfId="31250"/>
    <cellStyle name="20 % - Markeringsfarve3 3 3 3 4 4" xfId="24248"/>
    <cellStyle name="20 % - Markeringsfarve3 3 3 3 5" xfId="7779"/>
    <cellStyle name="20 % - Markeringsfarve3 3 3 3 5 2" xfId="15697"/>
    <cellStyle name="20 % - Markeringsfarve3 3 3 3 5 2 2" xfId="33857"/>
    <cellStyle name="20 % - Markeringsfarve3 3 3 3 5 3" xfId="26856"/>
    <cellStyle name="20 % - Markeringsfarve3 3 3 3 6" xfId="13079"/>
    <cellStyle name="20 % - Markeringsfarve3 3 3 3 6 2" xfId="31246"/>
    <cellStyle name="20 % - Markeringsfarve3 3 3 3 7" xfId="24244"/>
    <cellStyle name="20 % - Markeringsfarve3 3 3 4" xfId="4530"/>
    <cellStyle name="20 % - Markeringsfarve3 3 3 4 2" xfId="4531"/>
    <cellStyle name="20 % - Markeringsfarve3 3 3 4 2 2" xfId="4532"/>
    <cellStyle name="20 % - Markeringsfarve3 3 3 4 2 2 2" xfId="10170"/>
    <cellStyle name="20 % - Markeringsfarve3 3 3 4 2 2 2 2" xfId="18071"/>
    <cellStyle name="20 % - Markeringsfarve3 3 3 4 2 2 2 2 2" xfId="36231"/>
    <cellStyle name="20 % - Markeringsfarve3 3 3 4 2 2 2 3" xfId="29230"/>
    <cellStyle name="20 % - Markeringsfarve3 3 3 4 2 2 3" xfId="13086"/>
    <cellStyle name="20 % - Markeringsfarve3 3 3 4 2 2 3 2" xfId="31253"/>
    <cellStyle name="20 % - Markeringsfarve3 3 3 4 2 2 4" xfId="24251"/>
    <cellStyle name="20 % - Markeringsfarve3 3 3 4 2 3" xfId="8702"/>
    <cellStyle name="20 % - Markeringsfarve3 3 3 4 2 3 2" xfId="16616"/>
    <cellStyle name="20 % - Markeringsfarve3 3 3 4 2 3 2 2" xfId="34776"/>
    <cellStyle name="20 % - Markeringsfarve3 3 3 4 2 3 3" xfId="27775"/>
    <cellStyle name="20 % - Markeringsfarve3 3 3 4 2 4" xfId="13085"/>
    <cellStyle name="20 % - Markeringsfarve3 3 3 4 2 4 2" xfId="31252"/>
    <cellStyle name="20 % - Markeringsfarve3 3 3 4 2 5" xfId="24250"/>
    <cellStyle name="20 % - Markeringsfarve3 3 3 4 3" xfId="4533"/>
    <cellStyle name="20 % - Markeringsfarve3 3 3 4 3 2" xfId="9446"/>
    <cellStyle name="20 % - Markeringsfarve3 3 3 4 3 2 2" xfId="17356"/>
    <cellStyle name="20 % - Markeringsfarve3 3 3 4 3 2 2 2" xfId="35516"/>
    <cellStyle name="20 % - Markeringsfarve3 3 3 4 3 2 3" xfId="28515"/>
    <cellStyle name="20 % - Markeringsfarve3 3 3 4 3 3" xfId="13087"/>
    <cellStyle name="20 % - Markeringsfarve3 3 3 4 3 3 2" xfId="31254"/>
    <cellStyle name="20 % - Markeringsfarve3 3 3 4 3 4" xfId="24252"/>
    <cellStyle name="20 % - Markeringsfarve3 3 3 4 4" xfId="4534"/>
    <cellStyle name="20 % - Markeringsfarve3 3 3 4 4 2" xfId="9063"/>
    <cellStyle name="20 % - Markeringsfarve3 3 3 4 4 2 2" xfId="16974"/>
    <cellStyle name="20 % - Markeringsfarve3 3 3 4 4 2 2 2" xfId="35134"/>
    <cellStyle name="20 % - Markeringsfarve3 3 3 4 4 2 3" xfId="28133"/>
    <cellStyle name="20 % - Markeringsfarve3 3 3 4 4 3" xfId="13088"/>
    <cellStyle name="20 % - Markeringsfarve3 3 3 4 4 3 2" xfId="31255"/>
    <cellStyle name="20 % - Markeringsfarve3 3 3 4 4 4" xfId="24253"/>
    <cellStyle name="20 % - Markeringsfarve3 3 3 4 5" xfId="7780"/>
    <cellStyle name="20 % - Markeringsfarve3 3 3 4 5 2" xfId="15698"/>
    <cellStyle name="20 % - Markeringsfarve3 3 3 4 5 2 2" xfId="33858"/>
    <cellStyle name="20 % - Markeringsfarve3 3 3 4 5 3" xfId="26857"/>
    <cellStyle name="20 % - Markeringsfarve3 3 3 4 6" xfId="13084"/>
    <cellStyle name="20 % - Markeringsfarve3 3 3 4 6 2" xfId="31251"/>
    <cellStyle name="20 % - Markeringsfarve3 3 3 4 7" xfId="24249"/>
    <cellStyle name="20 % - Markeringsfarve3 3 3 5" xfId="4535"/>
    <cellStyle name="20 % - Markeringsfarve3 3 3 5 2" xfId="4536"/>
    <cellStyle name="20 % - Markeringsfarve3 3 3 5 2 2" xfId="4537"/>
    <cellStyle name="20 % - Markeringsfarve3 3 3 5 2 2 2" xfId="10287"/>
    <cellStyle name="20 % - Markeringsfarve3 3 3 5 2 2 2 2" xfId="18188"/>
    <cellStyle name="20 % - Markeringsfarve3 3 3 5 2 2 2 2 2" xfId="36348"/>
    <cellStyle name="20 % - Markeringsfarve3 3 3 5 2 2 2 3" xfId="29347"/>
    <cellStyle name="20 % - Markeringsfarve3 3 3 5 2 2 3" xfId="13091"/>
    <cellStyle name="20 % - Markeringsfarve3 3 3 5 2 2 3 2" xfId="31258"/>
    <cellStyle name="20 % - Markeringsfarve3 3 3 5 2 2 4" xfId="24256"/>
    <cellStyle name="20 % - Markeringsfarve3 3 3 5 2 3" xfId="8801"/>
    <cellStyle name="20 % - Markeringsfarve3 3 3 5 2 3 2" xfId="16715"/>
    <cellStyle name="20 % - Markeringsfarve3 3 3 5 2 3 2 2" xfId="34875"/>
    <cellStyle name="20 % - Markeringsfarve3 3 3 5 2 3 3" xfId="27874"/>
    <cellStyle name="20 % - Markeringsfarve3 3 3 5 2 4" xfId="13090"/>
    <cellStyle name="20 % - Markeringsfarve3 3 3 5 2 4 2" xfId="31257"/>
    <cellStyle name="20 % - Markeringsfarve3 3 3 5 2 5" xfId="24255"/>
    <cellStyle name="20 % - Markeringsfarve3 3 3 5 3" xfId="4538"/>
    <cellStyle name="20 % - Markeringsfarve3 3 3 5 3 2" xfId="9563"/>
    <cellStyle name="20 % - Markeringsfarve3 3 3 5 3 2 2" xfId="17473"/>
    <cellStyle name="20 % - Markeringsfarve3 3 3 5 3 2 2 2" xfId="35633"/>
    <cellStyle name="20 % - Markeringsfarve3 3 3 5 3 2 3" xfId="28632"/>
    <cellStyle name="20 % - Markeringsfarve3 3 3 5 3 3" xfId="13092"/>
    <cellStyle name="20 % - Markeringsfarve3 3 3 5 3 3 2" xfId="31259"/>
    <cellStyle name="20 % - Markeringsfarve3 3 3 5 3 4" xfId="24257"/>
    <cellStyle name="20 % - Markeringsfarve3 3 3 5 4" xfId="4539"/>
    <cellStyle name="20 % - Markeringsfarve3 3 3 5 4 2" xfId="9342"/>
    <cellStyle name="20 % - Markeringsfarve3 3 3 5 4 2 2" xfId="17252"/>
    <cellStyle name="20 % - Markeringsfarve3 3 3 5 4 2 2 2" xfId="35412"/>
    <cellStyle name="20 % - Markeringsfarve3 3 3 5 4 2 3" xfId="28411"/>
    <cellStyle name="20 % - Markeringsfarve3 3 3 5 4 3" xfId="13093"/>
    <cellStyle name="20 % - Markeringsfarve3 3 3 5 4 3 2" xfId="31260"/>
    <cellStyle name="20 % - Markeringsfarve3 3 3 5 4 4" xfId="24258"/>
    <cellStyle name="20 % - Markeringsfarve3 3 3 5 5" xfId="7781"/>
    <cellStyle name="20 % - Markeringsfarve3 3 3 5 5 2" xfId="15699"/>
    <cellStyle name="20 % - Markeringsfarve3 3 3 5 5 2 2" xfId="33859"/>
    <cellStyle name="20 % - Markeringsfarve3 3 3 5 5 3" xfId="26858"/>
    <cellStyle name="20 % - Markeringsfarve3 3 3 5 6" xfId="13089"/>
    <cellStyle name="20 % - Markeringsfarve3 3 3 5 6 2" xfId="31256"/>
    <cellStyle name="20 % - Markeringsfarve3 3 3 5 7" xfId="24254"/>
    <cellStyle name="20 % - Markeringsfarve3 3 3 6" xfId="4540"/>
    <cellStyle name="20 % - Markeringsfarve3 3 3 6 2" xfId="4541"/>
    <cellStyle name="20 % - Markeringsfarve3 3 3 6 2 2" xfId="4542"/>
    <cellStyle name="20 % - Markeringsfarve3 3 3 6 2 2 2" xfId="10332"/>
    <cellStyle name="20 % - Markeringsfarve3 3 3 6 2 2 2 2" xfId="18233"/>
    <cellStyle name="20 % - Markeringsfarve3 3 3 6 2 2 2 2 2" xfId="36393"/>
    <cellStyle name="20 % - Markeringsfarve3 3 3 6 2 2 2 3" xfId="29392"/>
    <cellStyle name="20 % - Markeringsfarve3 3 3 6 2 2 3" xfId="13096"/>
    <cellStyle name="20 % - Markeringsfarve3 3 3 6 2 2 3 2" xfId="31263"/>
    <cellStyle name="20 % - Markeringsfarve3 3 3 6 2 2 4" xfId="24261"/>
    <cellStyle name="20 % - Markeringsfarve3 3 3 6 2 3" xfId="8843"/>
    <cellStyle name="20 % - Markeringsfarve3 3 3 6 2 3 2" xfId="16757"/>
    <cellStyle name="20 % - Markeringsfarve3 3 3 6 2 3 2 2" xfId="34917"/>
    <cellStyle name="20 % - Markeringsfarve3 3 3 6 2 3 3" xfId="27916"/>
    <cellStyle name="20 % - Markeringsfarve3 3 3 6 2 4" xfId="13095"/>
    <cellStyle name="20 % - Markeringsfarve3 3 3 6 2 4 2" xfId="31262"/>
    <cellStyle name="20 % - Markeringsfarve3 3 3 6 2 5" xfId="24260"/>
    <cellStyle name="20 % - Markeringsfarve3 3 3 6 3" xfId="4543"/>
    <cellStyle name="20 % - Markeringsfarve3 3 3 6 3 2" xfId="9609"/>
    <cellStyle name="20 % - Markeringsfarve3 3 3 6 3 2 2" xfId="17519"/>
    <cellStyle name="20 % - Markeringsfarve3 3 3 6 3 2 2 2" xfId="35679"/>
    <cellStyle name="20 % - Markeringsfarve3 3 3 6 3 2 3" xfId="28678"/>
    <cellStyle name="20 % - Markeringsfarve3 3 3 6 3 3" xfId="13097"/>
    <cellStyle name="20 % - Markeringsfarve3 3 3 6 3 3 2" xfId="31264"/>
    <cellStyle name="20 % - Markeringsfarve3 3 3 6 3 4" xfId="24262"/>
    <cellStyle name="20 % - Markeringsfarve3 3 3 6 4" xfId="4544"/>
    <cellStyle name="20 % - Markeringsfarve3 3 3 6 4 2" xfId="9333"/>
    <cellStyle name="20 % - Markeringsfarve3 3 3 6 4 2 2" xfId="17243"/>
    <cellStyle name="20 % - Markeringsfarve3 3 3 6 4 2 2 2" xfId="35403"/>
    <cellStyle name="20 % - Markeringsfarve3 3 3 6 4 2 3" xfId="28402"/>
    <cellStyle name="20 % - Markeringsfarve3 3 3 6 4 3" xfId="13098"/>
    <cellStyle name="20 % - Markeringsfarve3 3 3 6 4 3 2" xfId="31265"/>
    <cellStyle name="20 % - Markeringsfarve3 3 3 6 4 4" xfId="24263"/>
    <cellStyle name="20 % - Markeringsfarve3 3 3 6 5" xfId="7782"/>
    <cellStyle name="20 % - Markeringsfarve3 3 3 6 5 2" xfId="15700"/>
    <cellStyle name="20 % - Markeringsfarve3 3 3 6 5 2 2" xfId="33860"/>
    <cellStyle name="20 % - Markeringsfarve3 3 3 6 5 3" xfId="26859"/>
    <cellStyle name="20 % - Markeringsfarve3 3 3 6 6" xfId="13094"/>
    <cellStyle name="20 % - Markeringsfarve3 3 3 6 6 2" xfId="31261"/>
    <cellStyle name="20 % - Markeringsfarve3 3 3 6 7" xfId="24259"/>
    <cellStyle name="20 % - Markeringsfarve3 3 3 7" xfId="4545"/>
    <cellStyle name="20 % - Markeringsfarve3 3 3 7 2" xfId="4546"/>
    <cellStyle name="20 % - Markeringsfarve3 3 3 7 2 2" xfId="9813"/>
    <cellStyle name="20 % - Markeringsfarve3 3 3 7 2 2 2" xfId="17714"/>
    <cellStyle name="20 % - Markeringsfarve3 3 3 7 2 2 2 2" xfId="35874"/>
    <cellStyle name="20 % - Markeringsfarve3 3 3 7 2 2 3" xfId="28873"/>
    <cellStyle name="20 % - Markeringsfarve3 3 3 7 2 3" xfId="13100"/>
    <cellStyle name="20 % - Markeringsfarve3 3 3 7 2 3 2" xfId="31267"/>
    <cellStyle name="20 % - Markeringsfarve3 3 3 7 2 4" xfId="24265"/>
    <cellStyle name="20 % - Markeringsfarve3 3 3 7 3" xfId="8401"/>
    <cellStyle name="20 % - Markeringsfarve3 3 3 7 3 2" xfId="16318"/>
    <cellStyle name="20 % - Markeringsfarve3 3 3 7 3 2 2" xfId="34478"/>
    <cellStyle name="20 % - Markeringsfarve3 3 3 7 3 3" xfId="27477"/>
    <cellStyle name="20 % - Markeringsfarve3 3 3 7 4" xfId="13099"/>
    <cellStyle name="20 % - Markeringsfarve3 3 3 7 4 2" xfId="31266"/>
    <cellStyle name="20 % - Markeringsfarve3 3 3 7 5" xfId="24264"/>
    <cellStyle name="20 % - Markeringsfarve3 3 3 8" xfId="4547"/>
    <cellStyle name="20 % - Markeringsfarve3 3 3 8 2" xfId="9041"/>
    <cellStyle name="20 % - Markeringsfarve3 3 3 8 2 2" xfId="16952"/>
    <cellStyle name="20 % - Markeringsfarve3 3 3 8 2 2 2" xfId="35112"/>
    <cellStyle name="20 % - Markeringsfarve3 3 3 8 2 3" xfId="28111"/>
    <cellStyle name="20 % - Markeringsfarve3 3 3 8 3" xfId="13101"/>
    <cellStyle name="20 % - Markeringsfarve3 3 3 8 3 2" xfId="31268"/>
    <cellStyle name="20 % - Markeringsfarve3 3 3 8 4" xfId="24266"/>
    <cellStyle name="20 % - Markeringsfarve3 3 3 9" xfId="4548"/>
    <cellStyle name="20 % - Markeringsfarve3 3 3 9 2" xfId="10542"/>
    <cellStyle name="20 % - Markeringsfarve3 3 3 9 2 2" xfId="18436"/>
    <cellStyle name="20 % - Markeringsfarve3 3 3 9 2 2 2" xfId="36596"/>
    <cellStyle name="20 % - Markeringsfarve3 3 3 9 2 3" xfId="29595"/>
    <cellStyle name="20 % - Markeringsfarve3 3 3 9 3" xfId="13102"/>
    <cellStyle name="20 % - Markeringsfarve3 3 3 9 3 2" xfId="31269"/>
    <cellStyle name="20 % - Markeringsfarve3 3 3 9 4" xfId="24267"/>
    <cellStyle name="20 % - Markeringsfarve3 3 4" xfId="4549"/>
    <cellStyle name="20 % - Markeringsfarve3 3 4 2" xfId="4550"/>
    <cellStyle name="20 % - Markeringsfarve3 3 4 2 2" xfId="4551"/>
    <cellStyle name="20 % - Markeringsfarve3 3 4 2 2 2" xfId="9854"/>
    <cellStyle name="20 % - Markeringsfarve3 3 4 2 2 2 2" xfId="17755"/>
    <cellStyle name="20 % - Markeringsfarve3 3 4 2 2 2 2 2" xfId="35915"/>
    <cellStyle name="20 % - Markeringsfarve3 3 4 2 2 2 3" xfId="28914"/>
    <cellStyle name="20 % - Markeringsfarve3 3 4 2 2 3" xfId="13105"/>
    <cellStyle name="20 % - Markeringsfarve3 3 4 2 2 3 2" xfId="31272"/>
    <cellStyle name="20 % - Markeringsfarve3 3 4 2 2 4" xfId="24270"/>
    <cellStyle name="20 % - Markeringsfarve3 3 4 2 3" xfId="8434"/>
    <cellStyle name="20 % - Markeringsfarve3 3 4 2 3 2" xfId="16351"/>
    <cellStyle name="20 % - Markeringsfarve3 3 4 2 3 2 2" xfId="34511"/>
    <cellStyle name="20 % - Markeringsfarve3 3 4 2 3 3" xfId="27510"/>
    <cellStyle name="20 % - Markeringsfarve3 3 4 2 4" xfId="13104"/>
    <cellStyle name="20 % - Markeringsfarve3 3 4 2 4 2" xfId="31271"/>
    <cellStyle name="20 % - Markeringsfarve3 3 4 2 5" xfId="24269"/>
    <cellStyle name="20 % - Markeringsfarve3 3 4 3" xfId="4552"/>
    <cellStyle name="20 % - Markeringsfarve3 3 4 3 2" xfId="9084"/>
    <cellStyle name="20 % - Markeringsfarve3 3 4 3 2 2" xfId="16995"/>
    <cellStyle name="20 % - Markeringsfarve3 3 4 3 2 2 2" xfId="35155"/>
    <cellStyle name="20 % - Markeringsfarve3 3 4 3 2 3" xfId="28154"/>
    <cellStyle name="20 % - Markeringsfarve3 3 4 3 3" xfId="13106"/>
    <cellStyle name="20 % - Markeringsfarve3 3 4 3 3 2" xfId="31273"/>
    <cellStyle name="20 % - Markeringsfarve3 3 4 3 4" xfId="24271"/>
    <cellStyle name="20 % - Markeringsfarve3 3 4 4" xfId="4553"/>
    <cellStyle name="20 % - Markeringsfarve3 3 4 4 2" xfId="11026"/>
    <cellStyle name="20 % - Markeringsfarve3 3 4 4 2 2" xfId="18902"/>
    <cellStyle name="20 % - Markeringsfarve3 3 4 4 2 2 2" xfId="37062"/>
    <cellStyle name="20 % - Markeringsfarve3 3 4 4 2 3" xfId="30061"/>
    <cellStyle name="20 % - Markeringsfarve3 3 4 4 3" xfId="13107"/>
    <cellStyle name="20 % - Markeringsfarve3 3 4 4 3 2" xfId="31274"/>
    <cellStyle name="20 % - Markeringsfarve3 3 4 4 4" xfId="24272"/>
    <cellStyle name="20 % - Markeringsfarve3 3 4 5" xfId="7783"/>
    <cellStyle name="20 % - Markeringsfarve3 3 4 5 2" xfId="15701"/>
    <cellStyle name="20 % - Markeringsfarve3 3 4 5 2 2" xfId="33861"/>
    <cellStyle name="20 % - Markeringsfarve3 3 4 5 3" xfId="26860"/>
    <cellStyle name="20 % - Markeringsfarve3 3 4 6" xfId="13103"/>
    <cellStyle name="20 % - Markeringsfarve3 3 4 6 2" xfId="31270"/>
    <cellStyle name="20 % - Markeringsfarve3 3 4 7" xfId="24268"/>
    <cellStyle name="20 % - Markeringsfarve3 3 5" xfId="4554"/>
    <cellStyle name="20 % - Markeringsfarve3 3 5 2" xfId="4555"/>
    <cellStyle name="20 % - Markeringsfarve3 3 5 2 2" xfId="4556"/>
    <cellStyle name="20 % - Markeringsfarve3 3 5 2 2 2" xfId="9975"/>
    <cellStyle name="20 % - Markeringsfarve3 3 5 2 2 2 2" xfId="17876"/>
    <cellStyle name="20 % - Markeringsfarve3 3 5 2 2 2 2 2" xfId="36036"/>
    <cellStyle name="20 % - Markeringsfarve3 3 5 2 2 2 3" xfId="29035"/>
    <cellStyle name="20 % - Markeringsfarve3 3 5 2 2 3" xfId="13110"/>
    <cellStyle name="20 % - Markeringsfarve3 3 5 2 2 3 2" xfId="31277"/>
    <cellStyle name="20 % - Markeringsfarve3 3 5 2 2 4" xfId="24275"/>
    <cellStyle name="20 % - Markeringsfarve3 3 5 2 3" xfId="8539"/>
    <cellStyle name="20 % - Markeringsfarve3 3 5 2 3 2" xfId="16456"/>
    <cellStyle name="20 % - Markeringsfarve3 3 5 2 3 2 2" xfId="34616"/>
    <cellStyle name="20 % - Markeringsfarve3 3 5 2 3 3" xfId="27615"/>
    <cellStyle name="20 % - Markeringsfarve3 3 5 2 4" xfId="13109"/>
    <cellStyle name="20 % - Markeringsfarve3 3 5 2 4 2" xfId="31276"/>
    <cellStyle name="20 % - Markeringsfarve3 3 5 2 5" xfId="24274"/>
    <cellStyle name="20 % - Markeringsfarve3 3 5 3" xfId="4557"/>
    <cellStyle name="20 % - Markeringsfarve3 3 5 3 2" xfId="9205"/>
    <cellStyle name="20 % - Markeringsfarve3 3 5 3 2 2" xfId="17116"/>
    <cellStyle name="20 % - Markeringsfarve3 3 5 3 2 2 2" xfId="35276"/>
    <cellStyle name="20 % - Markeringsfarve3 3 5 3 2 3" xfId="28275"/>
    <cellStyle name="20 % - Markeringsfarve3 3 5 3 3" xfId="13111"/>
    <cellStyle name="20 % - Markeringsfarve3 3 5 3 3 2" xfId="31278"/>
    <cellStyle name="20 % - Markeringsfarve3 3 5 3 4" xfId="24276"/>
    <cellStyle name="20 % - Markeringsfarve3 3 5 4" xfId="4558"/>
    <cellStyle name="20 % - Markeringsfarve3 3 5 4 2" xfId="10751"/>
    <cellStyle name="20 % - Markeringsfarve3 3 5 4 2 2" xfId="18640"/>
    <cellStyle name="20 % - Markeringsfarve3 3 5 4 2 2 2" xfId="36800"/>
    <cellStyle name="20 % - Markeringsfarve3 3 5 4 2 3" xfId="29799"/>
    <cellStyle name="20 % - Markeringsfarve3 3 5 4 3" xfId="13112"/>
    <cellStyle name="20 % - Markeringsfarve3 3 5 4 3 2" xfId="31279"/>
    <cellStyle name="20 % - Markeringsfarve3 3 5 4 4" xfId="24277"/>
    <cellStyle name="20 % - Markeringsfarve3 3 5 5" xfId="7784"/>
    <cellStyle name="20 % - Markeringsfarve3 3 5 5 2" xfId="15702"/>
    <cellStyle name="20 % - Markeringsfarve3 3 5 5 2 2" xfId="33862"/>
    <cellStyle name="20 % - Markeringsfarve3 3 5 5 3" xfId="26861"/>
    <cellStyle name="20 % - Markeringsfarve3 3 5 6" xfId="13108"/>
    <cellStyle name="20 % - Markeringsfarve3 3 5 6 2" xfId="31275"/>
    <cellStyle name="20 % - Markeringsfarve3 3 5 7" xfId="24273"/>
    <cellStyle name="20 % - Markeringsfarve3 3 6" xfId="4559"/>
    <cellStyle name="20 % - Markeringsfarve3 3 6 2" xfId="4560"/>
    <cellStyle name="20 % - Markeringsfarve3 3 6 2 2" xfId="4561"/>
    <cellStyle name="20 % - Markeringsfarve3 3 6 2 2 2" xfId="10092"/>
    <cellStyle name="20 % - Markeringsfarve3 3 6 2 2 2 2" xfId="17993"/>
    <cellStyle name="20 % - Markeringsfarve3 3 6 2 2 2 2 2" xfId="36153"/>
    <cellStyle name="20 % - Markeringsfarve3 3 6 2 2 2 3" xfId="29152"/>
    <cellStyle name="20 % - Markeringsfarve3 3 6 2 2 3" xfId="13115"/>
    <cellStyle name="20 % - Markeringsfarve3 3 6 2 2 3 2" xfId="31282"/>
    <cellStyle name="20 % - Markeringsfarve3 3 6 2 2 4" xfId="24280"/>
    <cellStyle name="20 % - Markeringsfarve3 3 6 2 3" xfId="8636"/>
    <cellStyle name="20 % - Markeringsfarve3 3 6 2 3 2" xfId="16550"/>
    <cellStyle name="20 % - Markeringsfarve3 3 6 2 3 2 2" xfId="34710"/>
    <cellStyle name="20 % - Markeringsfarve3 3 6 2 3 3" xfId="27709"/>
    <cellStyle name="20 % - Markeringsfarve3 3 6 2 4" xfId="13114"/>
    <cellStyle name="20 % - Markeringsfarve3 3 6 2 4 2" xfId="31281"/>
    <cellStyle name="20 % - Markeringsfarve3 3 6 2 5" xfId="24279"/>
    <cellStyle name="20 % - Markeringsfarve3 3 6 3" xfId="4562"/>
    <cellStyle name="20 % - Markeringsfarve3 3 6 3 2" xfId="9368"/>
    <cellStyle name="20 % - Markeringsfarve3 3 6 3 2 2" xfId="17278"/>
    <cellStyle name="20 % - Markeringsfarve3 3 6 3 2 2 2" xfId="35438"/>
    <cellStyle name="20 % - Markeringsfarve3 3 6 3 2 3" xfId="28437"/>
    <cellStyle name="20 % - Markeringsfarve3 3 6 3 3" xfId="13116"/>
    <cellStyle name="20 % - Markeringsfarve3 3 6 3 3 2" xfId="31283"/>
    <cellStyle name="20 % - Markeringsfarve3 3 6 3 4" xfId="24281"/>
    <cellStyle name="20 % - Markeringsfarve3 3 6 4" xfId="4563"/>
    <cellStyle name="20 % - Markeringsfarve3 3 6 4 2" xfId="11025"/>
    <cellStyle name="20 % - Markeringsfarve3 3 6 4 2 2" xfId="18901"/>
    <cellStyle name="20 % - Markeringsfarve3 3 6 4 2 2 2" xfId="37061"/>
    <cellStyle name="20 % - Markeringsfarve3 3 6 4 2 3" xfId="30060"/>
    <cellStyle name="20 % - Markeringsfarve3 3 6 4 3" xfId="13117"/>
    <cellStyle name="20 % - Markeringsfarve3 3 6 4 3 2" xfId="31284"/>
    <cellStyle name="20 % - Markeringsfarve3 3 6 4 4" xfId="24282"/>
    <cellStyle name="20 % - Markeringsfarve3 3 6 5" xfId="7785"/>
    <cellStyle name="20 % - Markeringsfarve3 3 6 5 2" xfId="15703"/>
    <cellStyle name="20 % - Markeringsfarve3 3 6 5 2 2" xfId="33863"/>
    <cellStyle name="20 % - Markeringsfarve3 3 6 5 3" xfId="26862"/>
    <cellStyle name="20 % - Markeringsfarve3 3 6 6" xfId="13113"/>
    <cellStyle name="20 % - Markeringsfarve3 3 6 6 2" xfId="31280"/>
    <cellStyle name="20 % - Markeringsfarve3 3 6 7" xfId="24278"/>
    <cellStyle name="20 % - Markeringsfarve3 3 7" xfId="4564"/>
    <cellStyle name="20 % - Markeringsfarve3 3 7 2" xfId="4565"/>
    <cellStyle name="20 % - Markeringsfarve3 3 7 2 2" xfId="4566"/>
    <cellStyle name="20 % - Markeringsfarve3 3 7 2 2 2" xfId="10209"/>
    <cellStyle name="20 % - Markeringsfarve3 3 7 2 2 2 2" xfId="18110"/>
    <cellStyle name="20 % - Markeringsfarve3 3 7 2 2 2 2 2" xfId="36270"/>
    <cellStyle name="20 % - Markeringsfarve3 3 7 2 2 2 3" xfId="29269"/>
    <cellStyle name="20 % - Markeringsfarve3 3 7 2 2 3" xfId="13120"/>
    <cellStyle name="20 % - Markeringsfarve3 3 7 2 2 3 2" xfId="31287"/>
    <cellStyle name="20 % - Markeringsfarve3 3 7 2 2 4" xfId="24285"/>
    <cellStyle name="20 % - Markeringsfarve3 3 7 2 3" xfId="8735"/>
    <cellStyle name="20 % - Markeringsfarve3 3 7 2 3 2" xfId="16649"/>
    <cellStyle name="20 % - Markeringsfarve3 3 7 2 3 2 2" xfId="34809"/>
    <cellStyle name="20 % - Markeringsfarve3 3 7 2 3 3" xfId="27808"/>
    <cellStyle name="20 % - Markeringsfarve3 3 7 2 4" xfId="13119"/>
    <cellStyle name="20 % - Markeringsfarve3 3 7 2 4 2" xfId="31286"/>
    <cellStyle name="20 % - Markeringsfarve3 3 7 2 5" xfId="24284"/>
    <cellStyle name="20 % - Markeringsfarve3 3 7 3" xfId="4567"/>
    <cellStyle name="20 % - Markeringsfarve3 3 7 3 2" xfId="9485"/>
    <cellStyle name="20 % - Markeringsfarve3 3 7 3 2 2" xfId="17395"/>
    <cellStyle name="20 % - Markeringsfarve3 3 7 3 2 2 2" xfId="35555"/>
    <cellStyle name="20 % - Markeringsfarve3 3 7 3 2 3" xfId="28554"/>
    <cellStyle name="20 % - Markeringsfarve3 3 7 3 3" xfId="13121"/>
    <cellStyle name="20 % - Markeringsfarve3 3 7 3 3 2" xfId="31288"/>
    <cellStyle name="20 % - Markeringsfarve3 3 7 3 4" xfId="24286"/>
    <cellStyle name="20 % - Markeringsfarve3 3 7 4" xfId="4568"/>
    <cellStyle name="20 % - Markeringsfarve3 3 7 4 2" xfId="10750"/>
    <cellStyle name="20 % - Markeringsfarve3 3 7 4 2 2" xfId="18639"/>
    <cellStyle name="20 % - Markeringsfarve3 3 7 4 2 2 2" xfId="36799"/>
    <cellStyle name="20 % - Markeringsfarve3 3 7 4 2 3" xfId="29798"/>
    <cellStyle name="20 % - Markeringsfarve3 3 7 4 3" xfId="13122"/>
    <cellStyle name="20 % - Markeringsfarve3 3 7 4 3 2" xfId="31289"/>
    <cellStyle name="20 % - Markeringsfarve3 3 7 4 4" xfId="24287"/>
    <cellStyle name="20 % - Markeringsfarve3 3 7 5" xfId="7786"/>
    <cellStyle name="20 % - Markeringsfarve3 3 7 5 2" xfId="15704"/>
    <cellStyle name="20 % - Markeringsfarve3 3 7 5 2 2" xfId="33864"/>
    <cellStyle name="20 % - Markeringsfarve3 3 7 5 3" xfId="26863"/>
    <cellStyle name="20 % - Markeringsfarve3 3 7 6" xfId="13118"/>
    <cellStyle name="20 % - Markeringsfarve3 3 7 6 2" xfId="31285"/>
    <cellStyle name="20 % - Markeringsfarve3 3 7 7" xfId="24283"/>
    <cellStyle name="20 % - Markeringsfarve3 3 8" xfId="4569"/>
    <cellStyle name="20 % - Markeringsfarve3 3 8 2" xfId="4570"/>
    <cellStyle name="20 % - Markeringsfarve3 3 8 2 2" xfId="4571"/>
    <cellStyle name="20 % - Markeringsfarve3 3 8 2 2 2" xfId="10330"/>
    <cellStyle name="20 % - Markeringsfarve3 3 8 2 2 2 2" xfId="18231"/>
    <cellStyle name="20 % - Markeringsfarve3 3 8 2 2 2 2 2" xfId="36391"/>
    <cellStyle name="20 % - Markeringsfarve3 3 8 2 2 2 3" xfId="29390"/>
    <cellStyle name="20 % - Markeringsfarve3 3 8 2 2 3" xfId="13125"/>
    <cellStyle name="20 % - Markeringsfarve3 3 8 2 2 3 2" xfId="31292"/>
    <cellStyle name="20 % - Markeringsfarve3 3 8 2 2 4" xfId="24290"/>
    <cellStyle name="20 % - Markeringsfarve3 3 8 2 3" xfId="8841"/>
    <cellStyle name="20 % - Markeringsfarve3 3 8 2 3 2" xfId="16755"/>
    <cellStyle name="20 % - Markeringsfarve3 3 8 2 3 2 2" xfId="34915"/>
    <cellStyle name="20 % - Markeringsfarve3 3 8 2 3 3" xfId="27914"/>
    <cellStyle name="20 % - Markeringsfarve3 3 8 2 4" xfId="13124"/>
    <cellStyle name="20 % - Markeringsfarve3 3 8 2 4 2" xfId="31291"/>
    <cellStyle name="20 % - Markeringsfarve3 3 8 2 5" xfId="24289"/>
    <cellStyle name="20 % - Markeringsfarve3 3 8 3" xfId="4572"/>
    <cellStyle name="20 % - Markeringsfarve3 3 8 3 2" xfId="9607"/>
    <cellStyle name="20 % - Markeringsfarve3 3 8 3 2 2" xfId="17517"/>
    <cellStyle name="20 % - Markeringsfarve3 3 8 3 2 2 2" xfId="35677"/>
    <cellStyle name="20 % - Markeringsfarve3 3 8 3 2 3" xfId="28676"/>
    <cellStyle name="20 % - Markeringsfarve3 3 8 3 3" xfId="13126"/>
    <cellStyle name="20 % - Markeringsfarve3 3 8 3 3 2" xfId="31293"/>
    <cellStyle name="20 % - Markeringsfarve3 3 8 3 4" xfId="24291"/>
    <cellStyle name="20 % - Markeringsfarve3 3 8 4" xfId="4573"/>
    <cellStyle name="20 % - Markeringsfarve3 3 8 4 2" xfId="9336"/>
    <cellStyle name="20 % - Markeringsfarve3 3 8 4 2 2" xfId="17246"/>
    <cellStyle name="20 % - Markeringsfarve3 3 8 4 2 2 2" xfId="35406"/>
    <cellStyle name="20 % - Markeringsfarve3 3 8 4 2 3" xfId="28405"/>
    <cellStyle name="20 % - Markeringsfarve3 3 8 4 3" xfId="13127"/>
    <cellStyle name="20 % - Markeringsfarve3 3 8 4 3 2" xfId="31294"/>
    <cellStyle name="20 % - Markeringsfarve3 3 8 4 4" xfId="24292"/>
    <cellStyle name="20 % - Markeringsfarve3 3 8 5" xfId="7787"/>
    <cellStyle name="20 % - Markeringsfarve3 3 8 5 2" xfId="15705"/>
    <cellStyle name="20 % - Markeringsfarve3 3 8 5 2 2" xfId="33865"/>
    <cellStyle name="20 % - Markeringsfarve3 3 8 5 3" xfId="26864"/>
    <cellStyle name="20 % - Markeringsfarve3 3 8 6" xfId="13123"/>
    <cellStyle name="20 % - Markeringsfarve3 3 8 6 2" xfId="31290"/>
    <cellStyle name="20 % - Markeringsfarve3 3 8 7" xfId="24288"/>
    <cellStyle name="20 % - Markeringsfarve3 3 9" xfId="4574"/>
    <cellStyle name="20 % - Markeringsfarve3 3 9 2" xfId="4575"/>
    <cellStyle name="20 % - Markeringsfarve3 3 9 2 2" xfId="9735"/>
    <cellStyle name="20 % - Markeringsfarve3 3 9 2 2 2" xfId="17636"/>
    <cellStyle name="20 % - Markeringsfarve3 3 9 2 2 2 2" xfId="35796"/>
    <cellStyle name="20 % - Markeringsfarve3 3 9 2 2 3" xfId="28795"/>
    <cellStyle name="20 % - Markeringsfarve3 3 9 2 3" xfId="13129"/>
    <cellStyle name="20 % - Markeringsfarve3 3 9 2 3 2" xfId="31296"/>
    <cellStyle name="20 % - Markeringsfarve3 3 9 2 4" xfId="24294"/>
    <cellStyle name="20 % - Markeringsfarve3 3 9 3" xfId="8335"/>
    <cellStyle name="20 % - Markeringsfarve3 3 9 3 2" xfId="16252"/>
    <cellStyle name="20 % - Markeringsfarve3 3 9 3 2 2" xfId="34412"/>
    <cellStyle name="20 % - Markeringsfarve3 3 9 3 3" xfId="27411"/>
    <cellStyle name="20 % - Markeringsfarve3 3 9 4" xfId="13128"/>
    <cellStyle name="20 % - Markeringsfarve3 3 9 4 2" xfId="31295"/>
    <cellStyle name="20 % - Markeringsfarve3 3 9 5" xfId="24293"/>
    <cellStyle name="20 % - Markeringsfarve3 4" xfId="1809"/>
    <cellStyle name="20 % - Markeringsfarve3 4 10" xfId="7788"/>
    <cellStyle name="20 % - Markeringsfarve3 4 10 2" xfId="15706"/>
    <cellStyle name="20 % - Markeringsfarve3 4 10 2 2" xfId="33866"/>
    <cellStyle name="20 % - Markeringsfarve3 4 10 3" xfId="26865"/>
    <cellStyle name="20 % - Markeringsfarve3 4 11" xfId="13130"/>
    <cellStyle name="20 % - Markeringsfarve3 4 11 2" xfId="31297"/>
    <cellStyle name="20 % - Markeringsfarve3 4 12" xfId="4576"/>
    <cellStyle name="20 % - Markeringsfarve3 4 12 2" xfId="24295"/>
    <cellStyle name="20 % - Markeringsfarve3 4 13" xfId="21933"/>
    <cellStyle name="20 % - Markeringsfarve3 4 2" xfId="1810"/>
    <cellStyle name="20 % - Markeringsfarve3 4 2 2" xfId="4578"/>
    <cellStyle name="20 % - Markeringsfarve3 4 2 2 2" xfId="4579"/>
    <cellStyle name="20 % - Markeringsfarve3 4 2 2 2 2" xfId="9879"/>
    <cellStyle name="20 % - Markeringsfarve3 4 2 2 2 2 2" xfId="17780"/>
    <cellStyle name="20 % - Markeringsfarve3 4 2 2 2 2 2 2" xfId="35940"/>
    <cellStyle name="20 % - Markeringsfarve3 4 2 2 2 2 3" xfId="28939"/>
    <cellStyle name="20 % - Markeringsfarve3 4 2 2 2 3" xfId="13133"/>
    <cellStyle name="20 % - Markeringsfarve3 4 2 2 2 3 2" xfId="31300"/>
    <cellStyle name="20 % - Markeringsfarve3 4 2 2 2 4" xfId="24298"/>
    <cellStyle name="20 % - Markeringsfarve3 4 2 2 3" xfId="8455"/>
    <cellStyle name="20 % - Markeringsfarve3 4 2 2 3 2" xfId="16372"/>
    <cellStyle name="20 % - Markeringsfarve3 4 2 2 3 2 2" xfId="34532"/>
    <cellStyle name="20 % - Markeringsfarve3 4 2 2 3 3" xfId="27531"/>
    <cellStyle name="20 % - Markeringsfarve3 4 2 2 4" xfId="13132"/>
    <cellStyle name="20 % - Markeringsfarve3 4 2 2 4 2" xfId="31299"/>
    <cellStyle name="20 % - Markeringsfarve3 4 2 2 5" xfId="24297"/>
    <cellStyle name="20 % - Markeringsfarve3 4 2 3" xfId="4580"/>
    <cellStyle name="20 % - Markeringsfarve3 4 2 3 2" xfId="9109"/>
    <cellStyle name="20 % - Markeringsfarve3 4 2 3 2 2" xfId="17020"/>
    <cellStyle name="20 % - Markeringsfarve3 4 2 3 2 2 2" xfId="35180"/>
    <cellStyle name="20 % - Markeringsfarve3 4 2 3 2 3" xfId="28179"/>
    <cellStyle name="20 % - Markeringsfarve3 4 2 3 3" xfId="13134"/>
    <cellStyle name="20 % - Markeringsfarve3 4 2 3 3 2" xfId="31301"/>
    <cellStyle name="20 % - Markeringsfarve3 4 2 3 4" xfId="24299"/>
    <cellStyle name="20 % - Markeringsfarve3 4 2 4" xfId="4581"/>
    <cellStyle name="20 % - Markeringsfarve3 4 2 4 2" xfId="10749"/>
    <cellStyle name="20 % - Markeringsfarve3 4 2 4 2 2" xfId="18638"/>
    <cellStyle name="20 % - Markeringsfarve3 4 2 4 2 2 2" xfId="36798"/>
    <cellStyle name="20 % - Markeringsfarve3 4 2 4 2 3" xfId="29797"/>
    <cellStyle name="20 % - Markeringsfarve3 4 2 4 3" xfId="13135"/>
    <cellStyle name="20 % - Markeringsfarve3 4 2 4 3 2" xfId="31302"/>
    <cellStyle name="20 % - Markeringsfarve3 4 2 4 4" xfId="24300"/>
    <cellStyle name="20 % - Markeringsfarve3 4 2 5" xfId="7789"/>
    <cellStyle name="20 % - Markeringsfarve3 4 2 5 2" xfId="15707"/>
    <cellStyle name="20 % - Markeringsfarve3 4 2 5 2 2" xfId="33867"/>
    <cellStyle name="20 % - Markeringsfarve3 4 2 5 3" xfId="26866"/>
    <cellStyle name="20 % - Markeringsfarve3 4 2 6" xfId="13131"/>
    <cellStyle name="20 % - Markeringsfarve3 4 2 6 2" xfId="31298"/>
    <cellStyle name="20 % - Markeringsfarve3 4 2 7" xfId="4577"/>
    <cellStyle name="20 % - Markeringsfarve3 4 2 7 2" xfId="24296"/>
    <cellStyle name="20 % - Markeringsfarve3 4 2 8" xfId="21934"/>
    <cellStyle name="20 % - Markeringsfarve3 4 3" xfId="4582"/>
    <cellStyle name="20 % - Markeringsfarve3 4 3 2" xfId="4583"/>
    <cellStyle name="20 % - Markeringsfarve3 4 3 2 2" xfId="4584"/>
    <cellStyle name="20 % - Markeringsfarve3 4 3 2 2 2" xfId="9978"/>
    <cellStyle name="20 % - Markeringsfarve3 4 3 2 2 2 2" xfId="17879"/>
    <cellStyle name="20 % - Markeringsfarve3 4 3 2 2 2 2 2" xfId="36039"/>
    <cellStyle name="20 % - Markeringsfarve3 4 3 2 2 2 3" xfId="29038"/>
    <cellStyle name="20 % - Markeringsfarve3 4 3 2 2 3" xfId="13138"/>
    <cellStyle name="20 % - Markeringsfarve3 4 3 2 2 3 2" xfId="31305"/>
    <cellStyle name="20 % - Markeringsfarve3 4 3 2 2 4" xfId="24303"/>
    <cellStyle name="20 % - Markeringsfarve3 4 3 2 3" xfId="8542"/>
    <cellStyle name="20 % - Markeringsfarve3 4 3 2 3 2" xfId="16459"/>
    <cellStyle name="20 % - Markeringsfarve3 4 3 2 3 2 2" xfId="34619"/>
    <cellStyle name="20 % - Markeringsfarve3 4 3 2 3 3" xfId="27618"/>
    <cellStyle name="20 % - Markeringsfarve3 4 3 2 4" xfId="13137"/>
    <cellStyle name="20 % - Markeringsfarve3 4 3 2 4 2" xfId="31304"/>
    <cellStyle name="20 % - Markeringsfarve3 4 3 2 5" xfId="24302"/>
    <cellStyle name="20 % - Markeringsfarve3 4 3 3" xfId="4585"/>
    <cellStyle name="20 % - Markeringsfarve3 4 3 3 2" xfId="9208"/>
    <cellStyle name="20 % - Markeringsfarve3 4 3 3 2 2" xfId="17119"/>
    <cellStyle name="20 % - Markeringsfarve3 4 3 3 2 2 2" xfId="35279"/>
    <cellStyle name="20 % - Markeringsfarve3 4 3 3 2 3" xfId="28278"/>
    <cellStyle name="20 % - Markeringsfarve3 4 3 3 3" xfId="13139"/>
    <cellStyle name="20 % - Markeringsfarve3 4 3 3 3 2" xfId="31306"/>
    <cellStyle name="20 % - Markeringsfarve3 4 3 3 4" xfId="24304"/>
    <cellStyle name="20 % - Markeringsfarve3 4 3 4" xfId="4586"/>
    <cellStyle name="20 % - Markeringsfarve3 4 3 4 2" xfId="10539"/>
    <cellStyle name="20 % - Markeringsfarve3 4 3 4 2 2" xfId="18433"/>
    <cellStyle name="20 % - Markeringsfarve3 4 3 4 2 2 2" xfId="36593"/>
    <cellStyle name="20 % - Markeringsfarve3 4 3 4 2 3" xfId="29592"/>
    <cellStyle name="20 % - Markeringsfarve3 4 3 4 3" xfId="13140"/>
    <cellStyle name="20 % - Markeringsfarve3 4 3 4 3 2" xfId="31307"/>
    <cellStyle name="20 % - Markeringsfarve3 4 3 4 4" xfId="24305"/>
    <cellStyle name="20 % - Markeringsfarve3 4 3 5" xfId="7790"/>
    <cellStyle name="20 % - Markeringsfarve3 4 3 5 2" xfId="15708"/>
    <cellStyle name="20 % - Markeringsfarve3 4 3 5 2 2" xfId="33868"/>
    <cellStyle name="20 % - Markeringsfarve3 4 3 5 3" xfId="26867"/>
    <cellStyle name="20 % - Markeringsfarve3 4 3 6" xfId="13136"/>
    <cellStyle name="20 % - Markeringsfarve3 4 3 6 2" xfId="31303"/>
    <cellStyle name="20 % - Markeringsfarve3 4 3 7" xfId="24301"/>
    <cellStyle name="20 % - Markeringsfarve3 4 4" xfId="4587"/>
    <cellStyle name="20 % - Markeringsfarve3 4 4 2" xfId="4588"/>
    <cellStyle name="20 % - Markeringsfarve3 4 4 2 2" xfId="4589"/>
    <cellStyle name="20 % - Markeringsfarve3 4 4 2 2 2" xfId="10117"/>
    <cellStyle name="20 % - Markeringsfarve3 4 4 2 2 2 2" xfId="18018"/>
    <cellStyle name="20 % - Markeringsfarve3 4 4 2 2 2 2 2" xfId="36178"/>
    <cellStyle name="20 % - Markeringsfarve3 4 4 2 2 2 3" xfId="29177"/>
    <cellStyle name="20 % - Markeringsfarve3 4 4 2 2 3" xfId="13143"/>
    <cellStyle name="20 % - Markeringsfarve3 4 4 2 2 3 2" xfId="31310"/>
    <cellStyle name="20 % - Markeringsfarve3 4 4 2 2 4" xfId="24308"/>
    <cellStyle name="20 % - Markeringsfarve3 4 4 2 3" xfId="8657"/>
    <cellStyle name="20 % - Markeringsfarve3 4 4 2 3 2" xfId="16571"/>
    <cellStyle name="20 % - Markeringsfarve3 4 4 2 3 2 2" xfId="34731"/>
    <cellStyle name="20 % - Markeringsfarve3 4 4 2 3 3" xfId="27730"/>
    <cellStyle name="20 % - Markeringsfarve3 4 4 2 4" xfId="13142"/>
    <cellStyle name="20 % - Markeringsfarve3 4 4 2 4 2" xfId="31309"/>
    <cellStyle name="20 % - Markeringsfarve3 4 4 2 5" xfId="24307"/>
    <cellStyle name="20 % - Markeringsfarve3 4 4 3" xfId="4590"/>
    <cellStyle name="20 % - Markeringsfarve3 4 4 3 2" xfId="9393"/>
    <cellStyle name="20 % - Markeringsfarve3 4 4 3 2 2" xfId="17303"/>
    <cellStyle name="20 % - Markeringsfarve3 4 4 3 2 2 2" xfId="35463"/>
    <cellStyle name="20 % - Markeringsfarve3 4 4 3 2 3" xfId="28462"/>
    <cellStyle name="20 % - Markeringsfarve3 4 4 3 3" xfId="13144"/>
    <cellStyle name="20 % - Markeringsfarve3 4 4 3 3 2" xfId="31311"/>
    <cellStyle name="20 % - Markeringsfarve3 4 4 3 4" xfId="24309"/>
    <cellStyle name="20 % - Markeringsfarve3 4 4 4" xfId="4591"/>
    <cellStyle name="20 % - Markeringsfarve3 4 4 4 2" xfId="10748"/>
    <cellStyle name="20 % - Markeringsfarve3 4 4 4 2 2" xfId="18637"/>
    <cellStyle name="20 % - Markeringsfarve3 4 4 4 2 2 2" xfId="36797"/>
    <cellStyle name="20 % - Markeringsfarve3 4 4 4 2 3" xfId="29796"/>
    <cellStyle name="20 % - Markeringsfarve3 4 4 4 3" xfId="13145"/>
    <cellStyle name="20 % - Markeringsfarve3 4 4 4 3 2" xfId="31312"/>
    <cellStyle name="20 % - Markeringsfarve3 4 4 4 4" xfId="24310"/>
    <cellStyle name="20 % - Markeringsfarve3 4 4 5" xfId="7791"/>
    <cellStyle name="20 % - Markeringsfarve3 4 4 5 2" xfId="15709"/>
    <cellStyle name="20 % - Markeringsfarve3 4 4 5 2 2" xfId="33869"/>
    <cellStyle name="20 % - Markeringsfarve3 4 4 5 3" xfId="26868"/>
    <cellStyle name="20 % - Markeringsfarve3 4 4 6" xfId="13141"/>
    <cellStyle name="20 % - Markeringsfarve3 4 4 6 2" xfId="31308"/>
    <cellStyle name="20 % - Markeringsfarve3 4 4 7" xfId="24306"/>
    <cellStyle name="20 % - Markeringsfarve3 4 5" xfId="4592"/>
    <cellStyle name="20 % - Markeringsfarve3 4 5 2" xfId="4593"/>
    <cellStyle name="20 % - Markeringsfarve3 4 5 2 2" xfId="4594"/>
    <cellStyle name="20 % - Markeringsfarve3 4 5 2 2 2" xfId="10234"/>
    <cellStyle name="20 % - Markeringsfarve3 4 5 2 2 2 2" xfId="18135"/>
    <cellStyle name="20 % - Markeringsfarve3 4 5 2 2 2 2 2" xfId="36295"/>
    <cellStyle name="20 % - Markeringsfarve3 4 5 2 2 2 3" xfId="29294"/>
    <cellStyle name="20 % - Markeringsfarve3 4 5 2 2 3" xfId="13148"/>
    <cellStyle name="20 % - Markeringsfarve3 4 5 2 2 3 2" xfId="31315"/>
    <cellStyle name="20 % - Markeringsfarve3 4 5 2 2 4" xfId="24313"/>
    <cellStyle name="20 % - Markeringsfarve3 4 5 2 3" xfId="8756"/>
    <cellStyle name="20 % - Markeringsfarve3 4 5 2 3 2" xfId="16670"/>
    <cellStyle name="20 % - Markeringsfarve3 4 5 2 3 2 2" xfId="34830"/>
    <cellStyle name="20 % - Markeringsfarve3 4 5 2 3 3" xfId="27829"/>
    <cellStyle name="20 % - Markeringsfarve3 4 5 2 4" xfId="13147"/>
    <cellStyle name="20 % - Markeringsfarve3 4 5 2 4 2" xfId="31314"/>
    <cellStyle name="20 % - Markeringsfarve3 4 5 2 5" xfId="24312"/>
    <cellStyle name="20 % - Markeringsfarve3 4 5 3" xfId="4595"/>
    <cellStyle name="20 % - Markeringsfarve3 4 5 3 2" xfId="9510"/>
    <cellStyle name="20 % - Markeringsfarve3 4 5 3 2 2" xfId="17420"/>
    <cellStyle name="20 % - Markeringsfarve3 4 5 3 2 2 2" xfId="35580"/>
    <cellStyle name="20 % - Markeringsfarve3 4 5 3 2 3" xfId="28579"/>
    <cellStyle name="20 % - Markeringsfarve3 4 5 3 3" xfId="13149"/>
    <cellStyle name="20 % - Markeringsfarve3 4 5 3 3 2" xfId="31316"/>
    <cellStyle name="20 % - Markeringsfarve3 4 5 3 4" xfId="24314"/>
    <cellStyle name="20 % - Markeringsfarve3 4 5 4" xfId="4596"/>
    <cellStyle name="20 % - Markeringsfarve3 4 5 4 2" xfId="10747"/>
    <cellStyle name="20 % - Markeringsfarve3 4 5 4 2 2" xfId="18636"/>
    <cellStyle name="20 % - Markeringsfarve3 4 5 4 2 2 2" xfId="36796"/>
    <cellStyle name="20 % - Markeringsfarve3 4 5 4 2 3" xfId="29795"/>
    <cellStyle name="20 % - Markeringsfarve3 4 5 4 3" xfId="13150"/>
    <cellStyle name="20 % - Markeringsfarve3 4 5 4 3 2" xfId="31317"/>
    <cellStyle name="20 % - Markeringsfarve3 4 5 4 4" xfId="24315"/>
    <cellStyle name="20 % - Markeringsfarve3 4 5 5" xfId="7792"/>
    <cellStyle name="20 % - Markeringsfarve3 4 5 5 2" xfId="15710"/>
    <cellStyle name="20 % - Markeringsfarve3 4 5 5 2 2" xfId="33870"/>
    <cellStyle name="20 % - Markeringsfarve3 4 5 5 3" xfId="26869"/>
    <cellStyle name="20 % - Markeringsfarve3 4 5 6" xfId="13146"/>
    <cellStyle name="20 % - Markeringsfarve3 4 5 6 2" xfId="31313"/>
    <cellStyle name="20 % - Markeringsfarve3 4 5 7" xfId="24311"/>
    <cellStyle name="20 % - Markeringsfarve3 4 6" xfId="4597"/>
    <cellStyle name="20 % - Markeringsfarve3 4 6 2" xfId="4598"/>
    <cellStyle name="20 % - Markeringsfarve3 4 6 2 2" xfId="4599"/>
    <cellStyle name="20 % - Markeringsfarve3 4 6 2 2 2" xfId="10333"/>
    <cellStyle name="20 % - Markeringsfarve3 4 6 2 2 2 2" xfId="18234"/>
    <cellStyle name="20 % - Markeringsfarve3 4 6 2 2 2 2 2" xfId="36394"/>
    <cellStyle name="20 % - Markeringsfarve3 4 6 2 2 2 3" xfId="29393"/>
    <cellStyle name="20 % - Markeringsfarve3 4 6 2 2 3" xfId="13153"/>
    <cellStyle name="20 % - Markeringsfarve3 4 6 2 2 3 2" xfId="31320"/>
    <cellStyle name="20 % - Markeringsfarve3 4 6 2 2 4" xfId="24318"/>
    <cellStyle name="20 % - Markeringsfarve3 4 6 2 3" xfId="8844"/>
    <cellStyle name="20 % - Markeringsfarve3 4 6 2 3 2" xfId="16758"/>
    <cellStyle name="20 % - Markeringsfarve3 4 6 2 3 2 2" xfId="34918"/>
    <cellStyle name="20 % - Markeringsfarve3 4 6 2 3 3" xfId="27917"/>
    <cellStyle name="20 % - Markeringsfarve3 4 6 2 4" xfId="13152"/>
    <cellStyle name="20 % - Markeringsfarve3 4 6 2 4 2" xfId="31319"/>
    <cellStyle name="20 % - Markeringsfarve3 4 6 2 5" xfId="24317"/>
    <cellStyle name="20 % - Markeringsfarve3 4 6 3" xfId="4600"/>
    <cellStyle name="20 % - Markeringsfarve3 4 6 3 2" xfId="9610"/>
    <cellStyle name="20 % - Markeringsfarve3 4 6 3 2 2" xfId="17520"/>
    <cellStyle name="20 % - Markeringsfarve3 4 6 3 2 2 2" xfId="35680"/>
    <cellStyle name="20 % - Markeringsfarve3 4 6 3 2 3" xfId="28679"/>
    <cellStyle name="20 % - Markeringsfarve3 4 6 3 3" xfId="13154"/>
    <cellStyle name="20 % - Markeringsfarve3 4 6 3 3 2" xfId="31321"/>
    <cellStyle name="20 % - Markeringsfarve3 4 6 3 4" xfId="24319"/>
    <cellStyle name="20 % - Markeringsfarve3 4 6 4" xfId="4601"/>
    <cellStyle name="20 % - Markeringsfarve3 4 6 4 2" xfId="10538"/>
    <cellStyle name="20 % - Markeringsfarve3 4 6 4 2 2" xfId="18432"/>
    <cellStyle name="20 % - Markeringsfarve3 4 6 4 2 2 2" xfId="36592"/>
    <cellStyle name="20 % - Markeringsfarve3 4 6 4 2 3" xfId="29591"/>
    <cellStyle name="20 % - Markeringsfarve3 4 6 4 3" xfId="13155"/>
    <cellStyle name="20 % - Markeringsfarve3 4 6 4 3 2" xfId="31322"/>
    <cellStyle name="20 % - Markeringsfarve3 4 6 4 4" xfId="24320"/>
    <cellStyle name="20 % - Markeringsfarve3 4 6 5" xfId="7793"/>
    <cellStyle name="20 % - Markeringsfarve3 4 6 5 2" xfId="15711"/>
    <cellStyle name="20 % - Markeringsfarve3 4 6 5 2 2" xfId="33871"/>
    <cellStyle name="20 % - Markeringsfarve3 4 6 5 3" xfId="26870"/>
    <cellStyle name="20 % - Markeringsfarve3 4 6 6" xfId="13151"/>
    <cellStyle name="20 % - Markeringsfarve3 4 6 6 2" xfId="31318"/>
    <cellStyle name="20 % - Markeringsfarve3 4 6 7" xfId="24316"/>
    <cellStyle name="20 % - Markeringsfarve3 4 7" xfId="4602"/>
    <cellStyle name="20 % - Markeringsfarve3 4 7 2" xfId="4603"/>
    <cellStyle name="20 % - Markeringsfarve3 4 7 2 2" xfId="9760"/>
    <cellStyle name="20 % - Markeringsfarve3 4 7 2 2 2" xfId="17661"/>
    <cellStyle name="20 % - Markeringsfarve3 4 7 2 2 2 2" xfId="35821"/>
    <cellStyle name="20 % - Markeringsfarve3 4 7 2 2 3" xfId="28820"/>
    <cellStyle name="20 % - Markeringsfarve3 4 7 2 3" xfId="13157"/>
    <cellStyle name="20 % - Markeringsfarve3 4 7 2 3 2" xfId="31324"/>
    <cellStyle name="20 % - Markeringsfarve3 4 7 2 4" xfId="24322"/>
    <cellStyle name="20 % - Markeringsfarve3 4 7 3" xfId="8356"/>
    <cellStyle name="20 % - Markeringsfarve3 4 7 3 2" xfId="16273"/>
    <cellStyle name="20 % - Markeringsfarve3 4 7 3 2 2" xfId="34433"/>
    <cellStyle name="20 % - Markeringsfarve3 4 7 3 3" xfId="27432"/>
    <cellStyle name="20 % - Markeringsfarve3 4 7 4" xfId="13156"/>
    <cellStyle name="20 % - Markeringsfarve3 4 7 4 2" xfId="31323"/>
    <cellStyle name="20 % - Markeringsfarve3 4 7 5" xfId="24321"/>
    <cellStyle name="20 % - Markeringsfarve3 4 8" xfId="4604"/>
    <cellStyle name="20 % - Markeringsfarve3 4 8 2" xfId="8988"/>
    <cellStyle name="20 % - Markeringsfarve3 4 8 2 2" xfId="16899"/>
    <cellStyle name="20 % - Markeringsfarve3 4 8 2 2 2" xfId="35059"/>
    <cellStyle name="20 % - Markeringsfarve3 4 8 2 3" xfId="28058"/>
    <cellStyle name="20 % - Markeringsfarve3 4 8 3" xfId="13158"/>
    <cellStyle name="20 % - Markeringsfarve3 4 8 3 2" xfId="31325"/>
    <cellStyle name="20 % - Markeringsfarve3 4 8 4" xfId="24323"/>
    <cellStyle name="20 % - Markeringsfarve3 4 9" xfId="4605"/>
    <cellStyle name="20 % - Markeringsfarve3 4 9 2" xfId="9328"/>
    <cellStyle name="20 % - Markeringsfarve3 4 9 2 2" xfId="17238"/>
    <cellStyle name="20 % - Markeringsfarve3 4 9 2 2 2" xfId="35398"/>
    <cellStyle name="20 % - Markeringsfarve3 4 9 2 3" xfId="28397"/>
    <cellStyle name="20 % - Markeringsfarve3 4 9 3" xfId="13159"/>
    <cellStyle name="20 % - Markeringsfarve3 4 9 3 2" xfId="31326"/>
    <cellStyle name="20 % - Markeringsfarve3 4 9 4" xfId="24324"/>
    <cellStyle name="20 % - Markeringsfarve3 5" xfId="1811"/>
    <cellStyle name="20 % - Markeringsfarve3 5 10" xfId="7794"/>
    <cellStyle name="20 % - Markeringsfarve3 5 10 2" xfId="15712"/>
    <cellStyle name="20 % - Markeringsfarve3 5 10 2 2" xfId="33872"/>
    <cellStyle name="20 % - Markeringsfarve3 5 10 3" xfId="26871"/>
    <cellStyle name="20 % - Markeringsfarve3 5 11" xfId="13160"/>
    <cellStyle name="20 % - Markeringsfarve3 5 11 2" xfId="31327"/>
    <cellStyle name="20 % - Markeringsfarve3 5 12" xfId="4606"/>
    <cellStyle name="20 % - Markeringsfarve3 5 12 2" xfId="24325"/>
    <cellStyle name="20 % - Markeringsfarve3 5 13" xfId="21935"/>
    <cellStyle name="20 % - Markeringsfarve3 5 2" xfId="1812"/>
    <cellStyle name="20 % - Markeringsfarve3 5 2 2" xfId="4608"/>
    <cellStyle name="20 % - Markeringsfarve3 5 2 2 2" xfId="4609"/>
    <cellStyle name="20 % - Markeringsfarve3 5 2 2 2 2" xfId="9918"/>
    <cellStyle name="20 % - Markeringsfarve3 5 2 2 2 2 2" xfId="17819"/>
    <cellStyle name="20 % - Markeringsfarve3 5 2 2 2 2 2 2" xfId="35979"/>
    <cellStyle name="20 % - Markeringsfarve3 5 2 2 2 2 3" xfId="28978"/>
    <cellStyle name="20 % - Markeringsfarve3 5 2 2 2 3" xfId="13163"/>
    <cellStyle name="20 % - Markeringsfarve3 5 2 2 2 3 2" xfId="31330"/>
    <cellStyle name="20 % - Markeringsfarve3 5 2 2 2 4" xfId="24328"/>
    <cellStyle name="20 % - Markeringsfarve3 5 2 2 3" xfId="8488"/>
    <cellStyle name="20 % - Markeringsfarve3 5 2 2 3 2" xfId="16405"/>
    <cellStyle name="20 % - Markeringsfarve3 5 2 2 3 2 2" xfId="34565"/>
    <cellStyle name="20 % - Markeringsfarve3 5 2 2 3 3" xfId="27564"/>
    <cellStyle name="20 % - Markeringsfarve3 5 2 2 4" xfId="13162"/>
    <cellStyle name="20 % - Markeringsfarve3 5 2 2 4 2" xfId="31329"/>
    <cellStyle name="20 % - Markeringsfarve3 5 2 2 5" xfId="24327"/>
    <cellStyle name="20 % - Markeringsfarve3 5 2 3" xfId="4610"/>
    <cellStyle name="20 % - Markeringsfarve3 5 2 3 2" xfId="9148"/>
    <cellStyle name="20 % - Markeringsfarve3 5 2 3 2 2" xfId="17059"/>
    <cellStyle name="20 % - Markeringsfarve3 5 2 3 2 2 2" xfId="35219"/>
    <cellStyle name="20 % - Markeringsfarve3 5 2 3 2 3" xfId="28218"/>
    <cellStyle name="20 % - Markeringsfarve3 5 2 3 3" xfId="13164"/>
    <cellStyle name="20 % - Markeringsfarve3 5 2 3 3 2" xfId="31331"/>
    <cellStyle name="20 % - Markeringsfarve3 5 2 3 4" xfId="24329"/>
    <cellStyle name="20 % - Markeringsfarve3 5 2 4" xfId="4611"/>
    <cellStyle name="20 % - Markeringsfarve3 5 2 4 2" xfId="10536"/>
    <cellStyle name="20 % - Markeringsfarve3 5 2 4 2 2" xfId="18430"/>
    <cellStyle name="20 % - Markeringsfarve3 5 2 4 2 2 2" xfId="36590"/>
    <cellStyle name="20 % - Markeringsfarve3 5 2 4 2 3" xfId="29589"/>
    <cellStyle name="20 % - Markeringsfarve3 5 2 4 3" xfId="13165"/>
    <cellStyle name="20 % - Markeringsfarve3 5 2 4 3 2" xfId="31332"/>
    <cellStyle name="20 % - Markeringsfarve3 5 2 4 4" xfId="24330"/>
    <cellStyle name="20 % - Markeringsfarve3 5 2 5" xfId="7795"/>
    <cellStyle name="20 % - Markeringsfarve3 5 2 5 2" xfId="15713"/>
    <cellStyle name="20 % - Markeringsfarve3 5 2 5 2 2" xfId="33873"/>
    <cellStyle name="20 % - Markeringsfarve3 5 2 5 3" xfId="26872"/>
    <cellStyle name="20 % - Markeringsfarve3 5 2 6" xfId="13161"/>
    <cellStyle name="20 % - Markeringsfarve3 5 2 6 2" xfId="31328"/>
    <cellStyle name="20 % - Markeringsfarve3 5 2 7" xfId="4607"/>
    <cellStyle name="20 % - Markeringsfarve3 5 2 7 2" xfId="24326"/>
    <cellStyle name="20 % - Markeringsfarve3 5 2 8" xfId="21936"/>
    <cellStyle name="20 % - Markeringsfarve3 5 3" xfId="4612"/>
    <cellStyle name="20 % - Markeringsfarve3 5 3 2" xfId="4613"/>
    <cellStyle name="20 % - Markeringsfarve3 5 3 2 2" xfId="4614"/>
    <cellStyle name="20 % - Markeringsfarve3 5 3 2 2 2" xfId="9979"/>
    <cellStyle name="20 % - Markeringsfarve3 5 3 2 2 2 2" xfId="17880"/>
    <cellStyle name="20 % - Markeringsfarve3 5 3 2 2 2 2 2" xfId="36040"/>
    <cellStyle name="20 % - Markeringsfarve3 5 3 2 2 2 3" xfId="29039"/>
    <cellStyle name="20 % - Markeringsfarve3 5 3 2 2 3" xfId="13168"/>
    <cellStyle name="20 % - Markeringsfarve3 5 3 2 2 3 2" xfId="31335"/>
    <cellStyle name="20 % - Markeringsfarve3 5 3 2 2 4" xfId="24333"/>
    <cellStyle name="20 % - Markeringsfarve3 5 3 2 3" xfId="8543"/>
    <cellStyle name="20 % - Markeringsfarve3 5 3 2 3 2" xfId="16460"/>
    <cellStyle name="20 % - Markeringsfarve3 5 3 2 3 2 2" xfId="34620"/>
    <cellStyle name="20 % - Markeringsfarve3 5 3 2 3 3" xfId="27619"/>
    <cellStyle name="20 % - Markeringsfarve3 5 3 2 4" xfId="13167"/>
    <cellStyle name="20 % - Markeringsfarve3 5 3 2 4 2" xfId="31334"/>
    <cellStyle name="20 % - Markeringsfarve3 5 3 2 5" xfId="24332"/>
    <cellStyle name="20 % - Markeringsfarve3 5 3 3" xfId="4615"/>
    <cellStyle name="20 % - Markeringsfarve3 5 3 3 2" xfId="9209"/>
    <cellStyle name="20 % - Markeringsfarve3 5 3 3 2 2" xfId="17120"/>
    <cellStyle name="20 % - Markeringsfarve3 5 3 3 2 2 2" xfId="35280"/>
    <cellStyle name="20 % - Markeringsfarve3 5 3 3 2 3" xfId="28279"/>
    <cellStyle name="20 % - Markeringsfarve3 5 3 3 3" xfId="13169"/>
    <cellStyle name="20 % - Markeringsfarve3 5 3 3 3 2" xfId="31336"/>
    <cellStyle name="20 % - Markeringsfarve3 5 3 3 4" xfId="24334"/>
    <cellStyle name="20 % - Markeringsfarve3 5 3 4" xfId="4616"/>
    <cellStyle name="20 % - Markeringsfarve3 5 3 4 2" xfId="10535"/>
    <cellStyle name="20 % - Markeringsfarve3 5 3 4 2 2" xfId="18429"/>
    <cellStyle name="20 % - Markeringsfarve3 5 3 4 2 2 2" xfId="36589"/>
    <cellStyle name="20 % - Markeringsfarve3 5 3 4 2 3" xfId="29588"/>
    <cellStyle name="20 % - Markeringsfarve3 5 3 4 3" xfId="13170"/>
    <cellStyle name="20 % - Markeringsfarve3 5 3 4 3 2" xfId="31337"/>
    <cellStyle name="20 % - Markeringsfarve3 5 3 4 4" xfId="24335"/>
    <cellStyle name="20 % - Markeringsfarve3 5 3 5" xfId="7796"/>
    <cellStyle name="20 % - Markeringsfarve3 5 3 5 2" xfId="15714"/>
    <cellStyle name="20 % - Markeringsfarve3 5 3 5 2 2" xfId="33874"/>
    <cellStyle name="20 % - Markeringsfarve3 5 3 5 3" xfId="26873"/>
    <cellStyle name="20 % - Markeringsfarve3 5 3 6" xfId="13166"/>
    <cellStyle name="20 % - Markeringsfarve3 5 3 6 2" xfId="31333"/>
    <cellStyle name="20 % - Markeringsfarve3 5 3 7" xfId="24331"/>
    <cellStyle name="20 % - Markeringsfarve3 5 4" xfId="4617"/>
    <cellStyle name="20 % - Markeringsfarve3 5 4 2" xfId="4618"/>
    <cellStyle name="20 % - Markeringsfarve3 5 4 2 2" xfId="4619"/>
    <cellStyle name="20 % - Markeringsfarve3 5 4 2 2 2" xfId="10156"/>
    <cellStyle name="20 % - Markeringsfarve3 5 4 2 2 2 2" xfId="18057"/>
    <cellStyle name="20 % - Markeringsfarve3 5 4 2 2 2 2 2" xfId="36217"/>
    <cellStyle name="20 % - Markeringsfarve3 5 4 2 2 2 3" xfId="29216"/>
    <cellStyle name="20 % - Markeringsfarve3 5 4 2 2 3" xfId="13173"/>
    <cellStyle name="20 % - Markeringsfarve3 5 4 2 2 3 2" xfId="31340"/>
    <cellStyle name="20 % - Markeringsfarve3 5 4 2 2 4" xfId="24338"/>
    <cellStyle name="20 % - Markeringsfarve3 5 4 2 3" xfId="8690"/>
    <cellStyle name="20 % - Markeringsfarve3 5 4 2 3 2" xfId="16604"/>
    <cellStyle name="20 % - Markeringsfarve3 5 4 2 3 2 2" xfId="34764"/>
    <cellStyle name="20 % - Markeringsfarve3 5 4 2 3 3" xfId="27763"/>
    <cellStyle name="20 % - Markeringsfarve3 5 4 2 4" xfId="13172"/>
    <cellStyle name="20 % - Markeringsfarve3 5 4 2 4 2" xfId="31339"/>
    <cellStyle name="20 % - Markeringsfarve3 5 4 2 5" xfId="24337"/>
    <cellStyle name="20 % - Markeringsfarve3 5 4 3" xfId="4620"/>
    <cellStyle name="20 % - Markeringsfarve3 5 4 3 2" xfId="9432"/>
    <cellStyle name="20 % - Markeringsfarve3 5 4 3 2 2" xfId="17342"/>
    <cellStyle name="20 % - Markeringsfarve3 5 4 3 2 2 2" xfId="35502"/>
    <cellStyle name="20 % - Markeringsfarve3 5 4 3 2 3" xfId="28501"/>
    <cellStyle name="20 % - Markeringsfarve3 5 4 3 3" xfId="13174"/>
    <cellStyle name="20 % - Markeringsfarve3 5 4 3 3 2" xfId="31341"/>
    <cellStyle name="20 % - Markeringsfarve3 5 4 3 4" xfId="24339"/>
    <cellStyle name="20 % - Markeringsfarve3 5 4 4" xfId="4621"/>
    <cellStyle name="20 % - Markeringsfarve3 5 4 4 2" xfId="10534"/>
    <cellStyle name="20 % - Markeringsfarve3 5 4 4 2 2" xfId="18428"/>
    <cellStyle name="20 % - Markeringsfarve3 5 4 4 2 2 2" xfId="36588"/>
    <cellStyle name="20 % - Markeringsfarve3 5 4 4 2 3" xfId="29587"/>
    <cellStyle name="20 % - Markeringsfarve3 5 4 4 3" xfId="13175"/>
    <cellStyle name="20 % - Markeringsfarve3 5 4 4 3 2" xfId="31342"/>
    <cellStyle name="20 % - Markeringsfarve3 5 4 4 4" xfId="24340"/>
    <cellStyle name="20 % - Markeringsfarve3 5 4 5" xfId="7797"/>
    <cellStyle name="20 % - Markeringsfarve3 5 4 5 2" xfId="15715"/>
    <cellStyle name="20 % - Markeringsfarve3 5 4 5 2 2" xfId="33875"/>
    <cellStyle name="20 % - Markeringsfarve3 5 4 5 3" xfId="26874"/>
    <cellStyle name="20 % - Markeringsfarve3 5 4 6" xfId="13171"/>
    <cellStyle name="20 % - Markeringsfarve3 5 4 6 2" xfId="31338"/>
    <cellStyle name="20 % - Markeringsfarve3 5 4 7" xfId="24336"/>
    <cellStyle name="20 % - Markeringsfarve3 5 5" xfId="4622"/>
    <cellStyle name="20 % - Markeringsfarve3 5 5 2" xfId="4623"/>
    <cellStyle name="20 % - Markeringsfarve3 5 5 2 2" xfId="4624"/>
    <cellStyle name="20 % - Markeringsfarve3 5 5 2 2 2" xfId="10273"/>
    <cellStyle name="20 % - Markeringsfarve3 5 5 2 2 2 2" xfId="18174"/>
    <cellStyle name="20 % - Markeringsfarve3 5 5 2 2 2 2 2" xfId="36334"/>
    <cellStyle name="20 % - Markeringsfarve3 5 5 2 2 2 3" xfId="29333"/>
    <cellStyle name="20 % - Markeringsfarve3 5 5 2 2 3" xfId="13178"/>
    <cellStyle name="20 % - Markeringsfarve3 5 5 2 2 3 2" xfId="31345"/>
    <cellStyle name="20 % - Markeringsfarve3 5 5 2 2 4" xfId="24343"/>
    <cellStyle name="20 % - Markeringsfarve3 5 5 2 3" xfId="8789"/>
    <cellStyle name="20 % - Markeringsfarve3 5 5 2 3 2" xfId="16703"/>
    <cellStyle name="20 % - Markeringsfarve3 5 5 2 3 2 2" xfId="34863"/>
    <cellStyle name="20 % - Markeringsfarve3 5 5 2 3 3" xfId="27862"/>
    <cellStyle name="20 % - Markeringsfarve3 5 5 2 4" xfId="13177"/>
    <cellStyle name="20 % - Markeringsfarve3 5 5 2 4 2" xfId="31344"/>
    <cellStyle name="20 % - Markeringsfarve3 5 5 2 5" xfId="24342"/>
    <cellStyle name="20 % - Markeringsfarve3 5 5 3" xfId="4625"/>
    <cellStyle name="20 % - Markeringsfarve3 5 5 3 2" xfId="9549"/>
    <cellStyle name="20 % - Markeringsfarve3 5 5 3 2 2" xfId="17459"/>
    <cellStyle name="20 % - Markeringsfarve3 5 5 3 2 2 2" xfId="35619"/>
    <cellStyle name="20 % - Markeringsfarve3 5 5 3 2 3" xfId="28618"/>
    <cellStyle name="20 % - Markeringsfarve3 5 5 3 3" xfId="13179"/>
    <cellStyle name="20 % - Markeringsfarve3 5 5 3 3 2" xfId="31346"/>
    <cellStyle name="20 % - Markeringsfarve3 5 5 3 4" xfId="24344"/>
    <cellStyle name="20 % - Markeringsfarve3 5 5 4" xfId="4626"/>
    <cellStyle name="20 % - Markeringsfarve3 5 5 4 2" xfId="10533"/>
    <cellStyle name="20 % - Markeringsfarve3 5 5 4 2 2" xfId="18427"/>
    <cellStyle name="20 % - Markeringsfarve3 5 5 4 2 2 2" xfId="36587"/>
    <cellStyle name="20 % - Markeringsfarve3 5 5 4 2 3" xfId="29586"/>
    <cellStyle name="20 % - Markeringsfarve3 5 5 4 3" xfId="13180"/>
    <cellStyle name="20 % - Markeringsfarve3 5 5 4 3 2" xfId="31347"/>
    <cellStyle name="20 % - Markeringsfarve3 5 5 4 4" xfId="24345"/>
    <cellStyle name="20 % - Markeringsfarve3 5 5 5" xfId="7798"/>
    <cellStyle name="20 % - Markeringsfarve3 5 5 5 2" xfId="15716"/>
    <cellStyle name="20 % - Markeringsfarve3 5 5 5 2 2" xfId="33876"/>
    <cellStyle name="20 % - Markeringsfarve3 5 5 5 3" xfId="26875"/>
    <cellStyle name="20 % - Markeringsfarve3 5 5 6" xfId="13176"/>
    <cellStyle name="20 % - Markeringsfarve3 5 5 6 2" xfId="31343"/>
    <cellStyle name="20 % - Markeringsfarve3 5 5 7" xfId="24341"/>
    <cellStyle name="20 % - Markeringsfarve3 5 6" xfId="4627"/>
    <cellStyle name="20 % - Markeringsfarve3 5 6 2" xfId="4628"/>
    <cellStyle name="20 % - Markeringsfarve3 5 6 2 2" xfId="4629"/>
    <cellStyle name="20 % - Markeringsfarve3 5 6 2 2 2" xfId="10334"/>
    <cellStyle name="20 % - Markeringsfarve3 5 6 2 2 2 2" xfId="18235"/>
    <cellStyle name="20 % - Markeringsfarve3 5 6 2 2 2 2 2" xfId="36395"/>
    <cellStyle name="20 % - Markeringsfarve3 5 6 2 2 2 3" xfId="29394"/>
    <cellStyle name="20 % - Markeringsfarve3 5 6 2 2 3" xfId="13183"/>
    <cellStyle name="20 % - Markeringsfarve3 5 6 2 2 3 2" xfId="31350"/>
    <cellStyle name="20 % - Markeringsfarve3 5 6 2 2 4" xfId="24348"/>
    <cellStyle name="20 % - Markeringsfarve3 5 6 2 3" xfId="8845"/>
    <cellStyle name="20 % - Markeringsfarve3 5 6 2 3 2" xfId="16759"/>
    <cellStyle name="20 % - Markeringsfarve3 5 6 2 3 2 2" xfId="34919"/>
    <cellStyle name="20 % - Markeringsfarve3 5 6 2 3 3" xfId="27918"/>
    <cellStyle name="20 % - Markeringsfarve3 5 6 2 4" xfId="13182"/>
    <cellStyle name="20 % - Markeringsfarve3 5 6 2 4 2" xfId="31349"/>
    <cellStyle name="20 % - Markeringsfarve3 5 6 2 5" xfId="24347"/>
    <cellStyle name="20 % - Markeringsfarve3 5 6 3" xfId="4630"/>
    <cellStyle name="20 % - Markeringsfarve3 5 6 3 2" xfId="9611"/>
    <cellStyle name="20 % - Markeringsfarve3 5 6 3 2 2" xfId="17521"/>
    <cellStyle name="20 % - Markeringsfarve3 5 6 3 2 2 2" xfId="35681"/>
    <cellStyle name="20 % - Markeringsfarve3 5 6 3 2 3" xfId="28680"/>
    <cellStyle name="20 % - Markeringsfarve3 5 6 3 3" xfId="13184"/>
    <cellStyle name="20 % - Markeringsfarve3 5 6 3 3 2" xfId="31351"/>
    <cellStyle name="20 % - Markeringsfarve3 5 6 3 4" xfId="24349"/>
    <cellStyle name="20 % - Markeringsfarve3 5 6 4" xfId="4631"/>
    <cellStyle name="20 % - Markeringsfarve3 5 6 4 2" xfId="10746"/>
    <cellStyle name="20 % - Markeringsfarve3 5 6 4 2 2" xfId="18635"/>
    <cellStyle name="20 % - Markeringsfarve3 5 6 4 2 2 2" xfId="36795"/>
    <cellStyle name="20 % - Markeringsfarve3 5 6 4 2 3" xfId="29794"/>
    <cellStyle name="20 % - Markeringsfarve3 5 6 4 3" xfId="13185"/>
    <cellStyle name="20 % - Markeringsfarve3 5 6 4 3 2" xfId="31352"/>
    <cellStyle name="20 % - Markeringsfarve3 5 6 4 4" xfId="24350"/>
    <cellStyle name="20 % - Markeringsfarve3 5 6 5" xfId="7799"/>
    <cellStyle name="20 % - Markeringsfarve3 5 6 5 2" xfId="15717"/>
    <cellStyle name="20 % - Markeringsfarve3 5 6 5 2 2" xfId="33877"/>
    <cellStyle name="20 % - Markeringsfarve3 5 6 5 3" xfId="26876"/>
    <cellStyle name="20 % - Markeringsfarve3 5 6 6" xfId="13181"/>
    <cellStyle name="20 % - Markeringsfarve3 5 6 6 2" xfId="31348"/>
    <cellStyle name="20 % - Markeringsfarve3 5 6 7" xfId="24346"/>
    <cellStyle name="20 % - Markeringsfarve3 5 7" xfId="4632"/>
    <cellStyle name="20 % - Markeringsfarve3 5 7 2" xfId="4633"/>
    <cellStyle name="20 % - Markeringsfarve3 5 7 2 2" xfId="9799"/>
    <cellStyle name="20 % - Markeringsfarve3 5 7 2 2 2" xfId="17700"/>
    <cellStyle name="20 % - Markeringsfarve3 5 7 2 2 2 2" xfId="35860"/>
    <cellStyle name="20 % - Markeringsfarve3 5 7 2 2 3" xfId="28859"/>
    <cellStyle name="20 % - Markeringsfarve3 5 7 2 3" xfId="13187"/>
    <cellStyle name="20 % - Markeringsfarve3 5 7 2 3 2" xfId="31354"/>
    <cellStyle name="20 % - Markeringsfarve3 5 7 2 4" xfId="24352"/>
    <cellStyle name="20 % - Markeringsfarve3 5 7 3" xfId="8389"/>
    <cellStyle name="20 % - Markeringsfarve3 5 7 3 2" xfId="16306"/>
    <cellStyle name="20 % - Markeringsfarve3 5 7 3 2 2" xfId="34466"/>
    <cellStyle name="20 % - Markeringsfarve3 5 7 3 3" xfId="27465"/>
    <cellStyle name="20 % - Markeringsfarve3 5 7 4" xfId="13186"/>
    <cellStyle name="20 % - Markeringsfarve3 5 7 4 2" xfId="31353"/>
    <cellStyle name="20 % - Markeringsfarve3 5 7 5" xfId="24351"/>
    <cellStyle name="20 % - Markeringsfarve3 5 8" xfId="4634"/>
    <cellStyle name="20 % - Markeringsfarve3 5 8 2" xfId="9027"/>
    <cellStyle name="20 % - Markeringsfarve3 5 8 2 2" xfId="16938"/>
    <cellStyle name="20 % - Markeringsfarve3 5 8 2 2 2" xfId="35098"/>
    <cellStyle name="20 % - Markeringsfarve3 5 8 2 3" xfId="28097"/>
    <cellStyle name="20 % - Markeringsfarve3 5 8 3" xfId="13188"/>
    <cellStyle name="20 % - Markeringsfarve3 5 8 3 2" xfId="31355"/>
    <cellStyle name="20 % - Markeringsfarve3 5 8 4" xfId="24353"/>
    <cellStyle name="20 % - Markeringsfarve3 5 9" xfId="4635"/>
    <cellStyle name="20 % - Markeringsfarve3 5 9 2" xfId="10537"/>
    <cellStyle name="20 % - Markeringsfarve3 5 9 2 2" xfId="18431"/>
    <cellStyle name="20 % - Markeringsfarve3 5 9 2 2 2" xfId="36591"/>
    <cellStyle name="20 % - Markeringsfarve3 5 9 2 3" xfId="29590"/>
    <cellStyle name="20 % - Markeringsfarve3 5 9 3" xfId="13189"/>
    <cellStyle name="20 % - Markeringsfarve3 5 9 3 2" xfId="31356"/>
    <cellStyle name="20 % - Markeringsfarve3 5 9 4" xfId="24354"/>
    <cellStyle name="20 % - Markeringsfarve3 6" xfId="1813"/>
    <cellStyle name="20 % - Markeringsfarve3 6 2" xfId="1814"/>
    <cellStyle name="20 % - Markeringsfarve3 6 2 2" xfId="4638"/>
    <cellStyle name="20 % - Markeringsfarve3 6 2 2 2" xfId="4639"/>
    <cellStyle name="20 % - Markeringsfarve3 6 2 2 2 2" xfId="9980"/>
    <cellStyle name="20 % - Markeringsfarve3 6 2 2 2 2 2" xfId="17881"/>
    <cellStyle name="20 % - Markeringsfarve3 6 2 2 2 2 2 2" xfId="36041"/>
    <cellStyle name="20 % - Markeringsfarve3 6 2 2 2 2 3" xfId="29040"/>
    <cellStyle name="20 % - Markeringsfarve3 6 2 2 2 3" xfId="13193"/>
    <cellStyle name="20 % - Markeringsfarve3 6 2 2 2 3 2" xfId="31360"/>
    <cellStyle name="20 % - Markeringsfarve3 6 2 2 2 4" xfId="24358"/>
    <cellStyle name="20 % - Markeringsfarve3 6 2 2 3" xfId="8544"/>
    <cellStyle name="20 % - Markeringsfarve3 6 2 2 3 2" xfId="16461"/>
    <cellStyle name="20 % - Markeringsfarve3 6 2 2 3 2 2" xfId="34621"/>
    <cellStyle name="20 % - Markeringsfarve3 6 2 2 3 3" xfId="27620"/>
    <cellStyle name="20 % - Markeringsfarve3 6 2 2 4" xfId="13192"/>
    <cellStyle name="20 % - Markeringsfarve3 6 2 2 4 2" xfId="31359"/>
    <cellStyle name="20 % - Markeringsfarve3 6 2 2 5" xfId="24357"/>
    <cellStyle name="20 % - Markeringsfarve3 6 2 3" xfId="4640"/>
    <cellStyle name="20 % - Markeringsfarve3 6 2 3 2" xfId="9210"/>
    <cellStyle name="20 % - Markeringsfarve3 6 2 3 2 2" xfId="17121"/>
    <cellStyle name="20 % - Markeringsfarve3 6 2 3 2 2 2" xfId="35281"/>
    <cellStyle name="20 % - Markeringsfarve3 6 2 3 2 3" xfId="28280"/>
    <cellStyle name="20 % - Markeringsfarve3 6 2 3 3" xfId="13194"/>
    <cellStyle name="20 % - Markeringsfarve3 6 2 3 3 2" xfId="31361"/>
    <cellStyle name="20 % - Markeringsfarve3 6 2 3 4" xfId="24359"/>
    <cellStyle name="20 % - Markeringsfarve3 6 2 4" xfId="4641"/>
    <cellStyle name="20 % - Markeringsfarve3 6 2 4 2" xfId="10762"/>
    <cellStyle name="20 % - Markeringsfarve3 6 2 4 2 2" xfId="18650"/>
    <cellStyle name="20 % - Markeringsfarve3 6 2 4 2 2 2" xfId="36810"/>
    <cellStyle name="20 % - Markeringsfarve3 6 2 4 2 3" xfId="29809"/>
    <cellStyle name="20 % - Markeringsfarve3 6 2 4 3" xfId="13195"/>
    <cellStyle name="20 % - Markeringsfarve3 6 2 4 3 2" xfId="31362"/>
    <cellStyle name="20 % - Markeringsfarve3 6 2 4 4" xfId="24360"/>
    <cellStyle name="20 % - Markeringsfarve3 6 2 5" xfId="7801"/>
    <cellStyle name="20 % - Markeringsfarve3 6 2 5 2" xfId="15719"/>
    <cellStyle name="20 % - Markeringsfarve3 6 2 5 2 2" xfId="33879"/>
    <cellStyle name="20 % - Markeringsfarve3 6 2 5 3" xfId="26878"/>
    <cellStyle name="20 % - Markeringsfarve3 6 2 6" xfId="13191"/>
    <cellStyle name="20 % - Markeringsfarve3 6 2 6 2" xfId="31358"/>
    <cellStyle name="20 % - Markeringsfarve3 6 2 7" xfId="4637"/>
    <cellStyle name="20 % - Markeringsfarve3 6 2 7 2" xfId="24356"/>
    <cellStyle name="20 % - Markeringsfarve3 6 2 8" xfId="21938"/>
    <cellStyle name="20 % - Markeringsfarve3 6 3" xfId="4642"/>
    <cellStyle name="20 % - Markeringsfarve3 6 3 2" xfId="4643"/>
    <cellStyle name="20 % - Markeringsfarve3 6 3 2 2" xfId="9840"/>
    <cellStyle name="20 % - Markeringsfarve3 6 3 2 2 2" xfId="17741"/>
    <cellStyle name="20 % - Markeringsfarve3 6 3 2 2 2 2" xfId="35901"/>
    <cellStyle name="20 % - Markeringsfarve3 6 3 2 2 3" xfId="28900"/>
    <cellStyle name="20 % - Markeringsfarve3 6 3 2 3" xfId="13197"/>
    <cellStyle name="20 % - Markeringsfarve3 6 3 2 3 2" xfId="31364"/>
    <cellStyle name="20 % - Markeringsfarve3 6 3 2 4" xfId="24362"/>
    <cellStyle name="20 % - Markeringsfarve3 6 3 3" xfId="8422"/>
    <cellStyle name="20 % - Markeringsfarve3 6 3 3 2" xfId="16339"/>
    <cellStyle name="20 % - Markeringsfarve3 6 3 3 2 2" xfId="34499"/>
    <cellStyle name="20 % - Markeringsfarve3 6 3 3 3" xfId="27498"/>
    <cellStyle name="20 % - Markeringsfarve3 6 3 4" xfId="13196"/>
    <cellStyle name="20 % - Markeringsfarve3 6 3 4 2" xfId="31363"/>
    <cellStyle name="20 % - Markeringsfarve3 6 3 5" xfId="24361"/>
    <cellStyle name="20 % - Markeringsfarve3 6 4" xfId="4644"/>
    <cellStyle name="20 % - Markeringsfarve3 6 4 2" xfId="9070"/>
    <cellStyle name="20 % - Markeringsfarve3 6 4 2 2" xfId="16981"/>
    <cellStyle name="20 % - Markeringsfarve3 6 4 2 2 2" xfId="35141"/>
    <cellStyle name="20 % - Markeringsfarve3 6 4 2 3" xfId="28140"/>
    <cellStyle name="20 % - Markeringsfarve3 6 4 3" xfId="13198"/>
    <cellStyle name="20 % - Markeringsfarve3 6 4 3 2" xfId="31365"/>
    <cellStyle name="20 % - Markeringsfarve3 6 4 4" xfId="24363"/>
    <cellStyle name="20 % - Markeringsfarve3 6 5" xfId="4645"/>
    <cellStyle name="20 % - Markeringsfarve3 6 5 2" xfId="9331"/>
    <cellStyle name="20 % - Markeringsfarve3 6 5 2 2" xfId="17241"/>
    <cellStyle name="20 % - Markeringsfarve3 6 5 2 2 2" xfId="35401"/>
    <cellStyle name="20 % - Markeringsfarve3 6 5 2 3" xfId="28400"/>
    <cellStyle name="20 % - Markeringsfarve3 6 5 3" xfId="13199"/>
    <cellStyle name="20 % - Markeringsfarve3 6 5 3 2" xfId="31366"/>
    <cellStyle name="20 % - Markeringsfarve3 6 5 4" xfId="24364"/>
    <cellStyle name="20 % - Markeringsfarve3 6 6" xfId="7800"/>
    <cellStyle name="20 % - Markeringsfarve3 6 6 2" xfId="15718"/>
    <cellStyle name="20 % - Markeringsfarve3 6 6 2 2" xfId="33878"/>
    <cellStyle name="20 % - Markeringsfarve3 6 6 3" xfId="26877"/>
    <cellStyle name="20 % - Markeringsfarve3 6 7" xfId="13190"/>
    <cellStyle name="20 % - Markeringsfarve3 6 7 2" xfId="31357"/>
    <cellStyle name="20 % - Markeringsfarve3 6 8" xfId="4636"/>
    <cellStyle name="20 % - Markeringsfarve3 6 8 2" xfId="24355"/>
    <cellStyle name="20 % - Markeringsfarve3 6 9" xfId="21937"/>
    <cellStyle name="20 % - Markeringsfarve3 7" xfId="1815"/>
    <cellStyle name="20 % - Markeringsfarve3 7 2" xfId="4647"/>
    <cellStyle name="20 % - Markeringsfarve3 7 2 2" xfId="4648"/>
    <cellStyle name="20 % - Markeringsfarve3 7 2 2 2" xfId="10078"/>
    <cellStyle name="20 % - Markeringsfarve3 7 2 2 2 2" xfId="17979"/>
    <cellStyle name="20 % - Markeringsfarve3 7 2 2 2 2 2" xfId="36139"/>
    <cellStyle name="20 % - Markeringsfarve3 7 2 2 2 3" xfId="29138"/>
    <cellStyle name="20 % - Markeringsfarve3 7 2 2 3" xfId="13202"/>
    <cellStyle name="20 % - Markeringsfarve3 7 2 2 3 2" xfId="31369"/>
    <cellStyle name="20 % - Markeringsfarve3 7 2 2 4" xfId="24367"/>
    <cellStyle name="20 % - Markeringsfarve3 7 2 3" xfId="8624"/>
    <cellStyle name="20 % - Markeringsfarve3 7 2 3 2" xfId="16538"/>
    <cellStyle name="20 % - Markeringsfarve3 7 2 3 2 2" xfId="34698"/>
    <cellStyle name="20 % - Markeringsfarve3 7 2 3 3" xfId="27697"/>
    <cellStyle name="20 % - Markeringsfarve3 7 2 4" xfId="13201"/>
    <cellStyle name="20 % - Markeringsfarve3 7 2 4 2" xfId="31368"/>
    <cellStyle name="20 % - Markeringsfarve3 7 2 5" xfId="24366"/>
    <cellStyle name="20 % - Markeringsfarve3 7 3" xfId="4649"/>
    <cellStyle name="20 % - Markeringsfarve3 7 3 2" xfId="9354"/>
    <cellStyle name="20 % - Markeringsfarve3 7 3 2 2" xfId="17264"/>
    <cellStyle name="20 % - Markeringsfarve3 7 3 2 2 2" xfId="35424"/>
    <cellStyle name="20 % - Markeringsfarve3 7 3 2 3" xfId="28423"/>
    <cellStyle name="20 % - Markeringsfarve3 7 3 3" xfId="13203"/>
    <cellStyle name="20 % - Markeringsfarve3 7 3 3 2" xfId="31370"/>
    <cellStyle name="20 % - Markeringsfarve3 7 3 4" xfId="24368"/>
    <cellStyle name="20 % - Markeringsfarve3 7 4" xfId="4650"/>
    <cellStyle name="20 % - Markeringsfarve3 7 4 2" xfId="11015"/>
    <cellStyle name="20 % - Markeringsfarve3 7 4 2 2" xfId="18891"/>
    <cellStyle name="20 % - Markeringsfarve3 7 4 2 2 2" xfId="37051"/>
    <cellStyle name="20 % - Markeringsfarve3 7 4 2 3" xfId="30050"/>
    <cellStyle name="20 % - Markeringsfarve3 7 4 3" xfId="13204"/>
    <cellStyle name="20 % - Markeringsfarve3 7 4 3 2" xfId="31371"/>
    <cellStyle name="20 % - Markeringsfarve3 7 4 4" xfId="24369"/>
    <cellStyle name="20 % - Markeringsfarve3 7 5" xfId="7802"/>
    <cellStyle name="20 % - Markeringsfarve3 7 5 2" xfId="15720"/>
    <cellStyle name="20 % - Markeringsfarve3 7 5 2 2" xfId="33880"/>
    <cellStyle name="20 % - Markeringsfarve3 7 5 3" xfId="26879"/>
    <cellStyle name="20 % - Markeringsfarve3 7 6" xfId="13200"/>
    <cellStyle name="20 % - Markeringsfarve3 7 6 2" xfId="31367"/>
    <cellStyle name="20 % - Markeringsfarve3 7 7" xfId="4646"/>
    <cellStyle name="20 % - Markeringsfarve3 7 7 2" xfId="24365"/>
    <cellStyle name="20 % - Markeringsfarve3 7 8" xfId="21939"/>
    <cellStyle name="20 % - Markeringsfarve3 8" xfId="4651"/>
    <cellStyle name="20 % - Markeringsfarve3 8 2" xfId="4652"/>
    <cellStyle name="20 % - Markeringsfarve3 8 2 2" xfId="4653"/>
    <cellStyle name="20 % - Markeringsfarve3 8 2 2 2" xfId="10195"/>
    <cellStyle name="20 % - Markeringsfarve3 8 2 2 2 2" xfId="18096"/>
    <cellStyle name="20 % - Markeringsfarve3 8 2 2 2 2 2" xfId="36256"/>
    <cellStyle name="20 % - Markeringsfarve3 8 2 2 2 3" xfId="29255"/>
    <cellStyle name="20 % - Markeringsfarve3 8 2 2 3" xfId="13207"/>
    <cellStyle name="20 % - Markeringsfarve3 8 2 2 3 2" xfId="31374"/>
    <cellStyle name="20 % - Markeringsfarve3 8 2 2 4" xfId="24372"/>
    <cellStyle name="20 % - Markeringsfarve3 8 2 3" xfId="8723"/>
    <cellStyle name="20 % - Markeringsfarve3 8 2 3 2" xfId="16637"/>
    <cellStyle name="20 % - Markeringsfarve3 8 2 3 2 2" xfId="34797"/>
    <cellStyle name="20 % - Markeringsfarve3 8 2 3 3" xfId="27796"/>
    <cellStyle name="20 % - Markeringsfarve3 8 2 4" xfId="13206"/>
    <cellStyle name="20 % - Markeringsfarve3 8 2 4 2" xfId="31373"/>
    <cellStyle name="20 % - Markeringsfarve3 8 2 5" xfId="24371"/>
    <cellStyle name="20 % - Markeringsfarve3 8 3" xfId="4654"/>
    <cellStyle name="20 % - Markeringsfarve3 8 3 2" xfId="9471"/>
    <cellStyle name="20 % - Markeringsfarve3 8 3 2 2" xfId="17381"/>
    <cellStyle name="20 % - Markeringsfarve3 8 3 2 2 2" xfId="35541"/>
    <cellStyle name="20 % - Markeringsfarve3 8 3 2 3" xfId="28540"/>
    <cellStyle name="20 % - Markeringsfarve3 8 3 3" xfId="13208"/>
    <cellStyle name="20 % - Markeringsfarve3 8 3 3 2" xfId="31375"/>
    <cellStyle name="20 % - Markeringsfarve3 8 3 4" xfId="24373"/>
    <cellStyle name="20 % - Markeringsfarve3 8 4" xfId="4655"/>
    <cellStyle name="20 % - Markeringsfarve3 8 4 2" xfId="10735"/>
    <cellStyle name="20 % - Markeringsfarve3 8 4 2 2" xfId="18624"/>
    <cellStyle name="20 % - Markeringsfarve3 8 4 2 2 2" xfId="36784"/>
    <cellStyle name="20 % - Markeringsfarve3 8 4 2 3" xfId="29783"/>
    <cellStyle name="20 % - Markeringsfarve3 8 4 3" xfId="13209"/>
    <cellStyle name="20 % - Markeringsfarve3 8 4 3 2" xfId="31376"/>
    <cellStyle name="20 % - Markeringsfarve3 8 4 4" xfId="24374"/>
    <cellStyle name="20 % - Markeringsfarve3 8 5" xfId="7803"/>
    <cellStyle name="20 % - Markeringsfarve3 8 5 2" xfId="15721"/>
    <cellStyle name="20 % - Markeringsfarve3 8 5 2 2" xfId="33881"/>
    <cellStyle name="20 % - Markeringsfarve3 8 5 3" xfId="26880"/>
    <cellStyle name="20 % - Markeringsfarve3 8 6" xfId="13205"/>
    <cellStyle name="20 % - Markeringsfarve3 8 6 2" xfId="31372"/>
    <cellStyle name="20 % - Markeringsfarve3 8 7" xfId="24370"/>
    <cellStyle name="20 % - Markeringsfarve3 9" xfId="4656"/>
    <cellStyle name="20 % - Markeringsfarve3 9 2" xfId="4657"/>
    <cellStyle name="20 % - Markeringsfarve3 9 2 2" xfId="4658"/>
    <cellStyle name="20 % - Markeringsfarve3 9 2 2 2" xfId="10326"/>
    <cellStyle name="20 % - Markeringsfarve3 9 2 2 2 2" xfId="18227"/>
    <cellStyle name="20 % - Markeringsfarve3 9 2 2 2 2 2" xfId="36387"/>
    <cellStyle name="20 % - Markeringsfarve3 9 2 2 2 3" xfId="29386"/>
    <cellStyle name="20 % - Markeringsfarve3 9 2 2 3" xfId="13212"/>
    <cellStyle name="20 % - Markeringsfarve3 9 2 2 3 2" xfId="31379"/>
    <cellStyle name="20 % - Markeringsfarve3 9 2 2 4" xfId="24377"/>
    <cellStyle name="20 % - Markeringsfarve3 9 2 3" xfId="8837"/>
    <cellStyle name="20 % - Markeringsfarve3 9 2 3 2" xfId="16751"/>
    <cellStyle name="20 % - Markeringsfarve3 9 2 3 2 2" xfId="34911"/>
    <cellStyle name="20 % - Markeringsfarve3 9 2 3 3" xfId="27910"/>
    <cellStyle name="20 % - Markeringsfarve3 9 2 4" xfId="13211"/>
    <cellStyle name="20 % - Markeringsfarve3 9 2 4 2" xfId="31378"/>
    <cellStyle name="20 % - Markeringsfarve3 9 2 5" xfId="24376"/>
    <cellStyle name="20 % - Markeringsfarve3 9 3" xfId="4659"/>
    <cellStyle name="20 % - Markeringsfarve3 9 3 2" xfId="9603"/>
    <cellStyle name="20 % - Markeringsfarve3 9 3 2 2" xfId="17513"/>
    <cellStyle name="20 % - Markeringsfarve3 9 3 2 2 2" xfId="35673"/>
    <cellStyle name="20 % - Markeringsfarve3 9 3 2 3" xfId="28672"/>
    <cellStyle name="20 % - Markeringsfarve3 9 3 3" xfId="13213"/>
    <cellStyle name="20 % - Markeringsfarve3 9 3 3 2" xfId="31380"/>
    <cellStyle name="20 % - Markeringsfarve3 9 3 4" xfId="24378"/>
    <cellStyle name="20 % - Markeringsfarve3 9 4" xfId="4660"/>
    <cellStyle name="20 % - Markeringsfarve3 9 4 2" xfId="10936"/>
    <cellStyle name="20 % - Markeringsfarve3 9 4 2 2" xfId="18816"/>
    <cellStyle name="20 % - Markeringsfarve3 9 4 2 2 2" xfId="36976"/>
    <cellStyle name="20 % - Markeringsfarve3 9 4 2 3" xfId="29975"/>
    <cellStyle name="20 % - Markeringsfarve3 9 4 3" xfId="13214"/>
    <cellStyle name="20 % - Markeringsfarve3 9 4 3 2" xfId="31381"/>
    <cellStyle name="20 % - Markeringsfarve3 9 4 4" xfId="24379"/>
    <cellStyle name="20 % - Markeringsfarve3 9 5" xfId="7804"/>
    <cellStyle name="20 % - Markeringsfarve3 9 5 2" xfId="15722"/>
    <cellStyle name="20 % - Markeringsfarve3 9 5 2 2" xfId="33882"/>
    <cellStyle name="20 % - Markeringsfarve3 9 5 3" xfId="26881"/>
    <cellStyle name="20 % - Markeringsfarve3 9 6" xfId="13210"/>
    <cellStyle name="20 % - Markeringsfarve3 9 6 2" xfId="31377"/>
    <cellStyle name="20 % - Markeringsfarve3 9 7" xfId="24375"/>
    <cellStyle name="20 % - Markeringsfarve4 10" xfId="4662"/>
    <cellStyle name="20 % - Markeringsfarve4 10 2" xfId="4663"/>
    <cellStyle name="20 % - Markeringsfarve4 10 2 2" xfId="9722"/>
    <cellStyle name="20 % - Markeringsfarve4 10 2 2 2" xfId="17623"/>
    <cellStyle name="20 % - Markeringsfarve4 10 2 2 2 2" xfId="35783"/>
    <cellStyle name="20 % - Markeringsfarve4 10 2 2 3" xfId="28782"/>
    <cellStyle name="20 % - Markeringsfarve4 10 2 3" xfId="13217"/>
    <cellStyle name="20 % - Markeringsfarve4 10 2 3 2" xfId="31384"/>
    <cellStyle name="20 % - Markeringsfarve4 10 2 4" xfId="24382"/>
    <cellStyle name="20 % - Markeringsfarve4 10 3" xfId="4664"/>
    <cellStyle name="20 % - Markeringsfarve4 10 3 2" xfId="10897"/>
    <cellStyle name="20 % - Markeringsfarve4 10 3 2 2" xfId="18779"/>
    <cellStyle name="20 % - Markeringsfarve4 10 3 2 2 2" xfId="36939"/>
    <cellStyle name="20 % - Markeringsfarve4 10 3 2 3" xfId="29938"/>
    <cellStyle name="20 % - Markeringsfarve4 10 3 3" xfId="13218"/>
    <cellStyle name="20 % - Markeringsfarve4 10 3 3 2" xfId="31385"/>
    <cellStyle name="20 % - Markeringsfarve4 10 3 4" xfId="24383"/>
    <cellStyle name="20 % - Markeringsfarve4 10 4" xfId="7806"/>
    <cellStyle name="20 % - Markeringsfarve4 10 4 2" xfId="15724"/>
    <cellStyle name="20 % - Markeringsfarve4 10 4 2 2" xfId="33884"/>
    <cellStyle name="20 % - Markeringsfarve4 10 4 3" xfId="26883"/>
    <cellStyle name="20 % - Markeringsfarve4 10 5" xfId="13216"/>
    <cellStyle name="20 % - Markeringsfarve4 10 5 2" xfId="31383"/>
    <cellStyle name="20 % - Markeringsfarve4 10 6" xfId="24381"/>
    <cellStyle name="20 % - Markeringsfarve4 11" xfId="4665"/>
    <cellStyle name="20 % - Markeringsfarve4 11 2" xfId="4666"/>
    <cellStyle name="20 % - Markeringsfarve4 11 2 2" xfId="10619"/>
    <cellStyle name="20 % - Markeringsfarve4 11 2 2 2" xfId="18512"/>
    <cellStyle name="20 % - Markeringsfarve4 11 2 2 2 2" xfId="36672"/>
    <cellStyle name="20 % - Markeringsfarve4 11 2 2 3" xfId="29671"/>
    <cellStyle name="20 % - Markeringsfarve4 11 2 3" xfId="13220"/>
    <cellStyle name="20 % - Markeringsfarve4 11 2 3 2" xfId="31387"/>
    <cellStyle name="20 % - Markeringsfarve4 11 2 4" xfId="24385"/>
    <cellStyle name="20 % - Markeringsfarve4 11 3" xfId="7807"/>
    <cellStyle name="20 % - Markeringsfarve4 11 3 2" xfId="15725"/>
    <cellStyle name="20 % - Markeringsfarve4 11 3 2 2" xfId="33885"/>
    <cellStyle name="20 % - Markeringsfarve4 11 3 3" xfId="26884"/>
    <cellStyle name="20 % - Markeringsfarve4 11 4" xfId="13219"/>
    <cellStyle name="20 % - Markeringsfarve4 11 4 2" xfId="31386"/>
    <cellStyle name="20 % - Markeringsfarve4 11 5" xfId="24384"/>
    <cellStyle name="20 % - Markeringsfarve4 12" xfId="4667"/>
    <cellStyle name="20 % - Markeringsfarve4 12 2" xfId="4668"/>
    <cellStyle name="20 % - Markeringsfarve4 12 2 2" xfId="10881"/>
    <cellStyle name="20 % - Markeringsfarve4 12 2 2 2" xfId="18764"/>
    <cellStyle name="20 % - Markeringsfarve4 12 2 2 2 2" xfId="36924"/>
    <cellStyle name="20 % - Markeringsfarve4 12 2 2 3" xfId="29923"/>
    <cellStyle name="20 % - Markeringsfarve4 12 2 3" xfId="13222"/>
    <cellStyle name="20 % - Markeringsfarve4 12 2 3 2" xfId="31389"/>
    <cellStyle name="20 % - Markeringsfarve4 12 2 4" xfId="24387"/>
    <cellStyle name="20 % - Markeringsfarve4 12 3" xfId="7808"/>
    <cellStyle name="20 % - Markeringsfarve4 12 3 2" xfId="15726"/>
    <cellStyle name="20 % - Markeringsfarve4 12 3 2 2" xfId="33886"/>
    <cellStyle name="20 % - Markeringsfarve4 12 3 3" xfId="26885"/>
    <cellStyle name="20 % - Markeringsfarve4 12 4" xfId="13221"/>
    <cellStyle name="20 % - Markeringsfarve4 12 4 2" xfId="31388"/>
    <cellStyle name="20 % - Markeringsfarve4 12 5" xfId="24386"/>
    <cellStyle name="20 % - Markeringsfarve4 13" xfId="4669"/>
    <cellStyle name="20 % - Markeringsfarve4 13 2" xfId="4670"/>
    <cellStyle name="20 % - Markeringsfarve4 13 2 2" xfId="10816"/>
    <cellStyle name="20 % - Markeringsfarve4 13 2 2 2" xfId="18703"/>
    <cellStyle name="20 % - Markeringsfarve4 13 2 2 2 2" xfId="36863"/>
    <cellStyle name="20 % - Markeringsfarve4 13 2 2 3" xfId="29862"/>
    <cellStyle name="20 % - Markeringsfarve4 13 2 3" xfId="13224"/>
    <cellStyle name="20 % - Markeringsfarve4 13 2 3 2" xfId="31391"/>
    <cellStyle name="20 % - Markeringsfarve4 13 2 4" xfId="24389"/>
    <cellStyle name="20 % - Markeringsfarve4 13 3" xfId="7805"/>
    <cellStyle name="20 % - Markeringsfarve4 13 3 2" xfId="15723"/>
    <cellStyle name="20 % - Markeringsfarve4 13 3 2 2" xfId="33883"/>
    <cellStyle name="20 % - Markeringsfarve4 13 3 3" xfId="26882"/>
    <cellStyle name="20 % - Markeringsfarve4 13 4" xfId="13223"/>
    <cellStyle name="20 % - Markeringsfarve4 13 4 2" xfId="31390"/>
    <cellStyle name="20 % - Markeringsfarve4 13 5" xfId="24388"/>
    <cellStyle name="20 % - Markeringsfarve4 14" xfId="4671"/>
    <cellStyle name="20 % - Markeringsfarve4 14 2" xfId="8945"/>
    <cellStyle name="20 % - Markeringsfarve4 14 2 2" xfId="16858"/>
    <cellStyle name="20 % - Markeringsfarve4 14 2 2 2" xfId="35018"/>
    <cellStyle name="20 % - Markeringsfarve4 14 2 3" xfId="28017"/>
    <cellStyle name="20 % - Markeringsfarve4 14 3" xfId="13225"/>
    <cellStyle name="20 % - Markeringsfarve4 14 3 2" xfId="31392"/>
    <cellStyle name="20 % - Markeringsfarve4 14 4" xfId="24390"/>
    <cellStyle name="20 % - Markeringsfarve4 15" xfId="4672"/>
    <cellStyle name="20 % - Markeringsfarve4 15 2" xfId="10830"/>
    <cellStyle name="20 % - Markeringsfarve4 15 2 2" xfId="18716"/>
    <cellStyle name="20 % - Markeringsfarve4 15 2 2 2" xfId="36876"/>
    <cellStyle name="20 % - Markeringsfarve4 15 2 3" xfId="29875"/>
    <cellStyle name="20 % - Markeringsfarve4 15 3" xfId="13226"/>
    <cellStyle name="20 % - Markeringsfarve4 15 3 2" xfId="31393"/>
    <cellStyle name="20 % - Markeringsfarve4 15 4" xfId="24391"/>
    <cellStyle name="20 % - Markeringsfarve4 16" xfId="4673"/>
    <cellStyle name="20 % - Markeringsfarve4 16 2" xfId="10661"/>
    <cellStyle name="20 % - Markeringsfarve4 16 2 2" xfId="18553"/>
    <cellStyle name="20 % - Markeringsfarve4 16 2 2 2" xfId="36713"/>
    <cellStyle name="20 % - Markeringsfarve4 16 2 3" xfId="29712"/>
    <cellStyle name="20 % - Markeringsfarve4 16 3" xfId="13227"/>
    <cellStyle name="20 % - Markeringsfarve4 16 3 2" xfId="31394"/>
    <cellStyle name="20 % - Markeringsfarve4 16 4" xfId="24392"/>
    <cellStyle name="20 % - Markeringsfarve4 17" xfId="7624"/>
    <cellStyle name="20 % - Markeringsfarve4 17 2" xfId="15546"/>
    <cellStyle name="20 % - Markeringsfarve4 17 2 2" xfId="33706"/>
    <cellStyle name="20 % - Markeringsfarve4 17 3" xfId="26705"/>
    <cellStyle name="20 % - Markeringsfarve4 18" xfId="4661"/>
    <cellStyle name="20 % - Markeringsfarve4 18 2" xfId="13215"/>
    <cellStyle name="20 % - Markeringsfarve4 18 2 2" xfId="31382"/>
    <cellStyle name="20 % - Markeringsfarve4 18 3" xfId="24380"/>
    <cellStyle name="20 % - Markeringsfarve4 2" xfId="1816"/>
    <cellStyle name="20 % - Markeringsfarve4 2 10" xfId="4675"/>
    <cellStyle name="20 % - Markeringsfarve4 2 10 2" xfId="8976"/>
    <cellStyle name="20 % - Markeringsfarve4 2 10 2 2" xfId="16887"/>
    <cellStyle name="20 % - Markeringsfarve4 2 10 2 2 2" xfId="35047"/>
    <cellStyle name="20 % - Markeringsfarve4 2 10 2 3" xfId="28046"/>
    <cellStyle name="20 % - Markeringsfarve4 2 10 3" xfId="13229"/>
    <cellStyle name="20 % - Markeringsfarve4 2 10 3 2" xfId="31396"/>
    <cellStyle name="20 % - Markeringsfarve4 2 10 4" xfId="24394"/>
    <cellStyle name="20 % - Markeringsfarve4 2 11" xfId="4676"/>
    <cellStyle name="20 % - Markeringsfarve4 2 11 2" xfId="10530"/>
    <cellStyle name="20 % - Markeringsfarve4 2 11 2 2" xfId="18424"/>
    <cellStyle name="20 % - Markeringsfarve4 2 11 2 2 2" xfId="36584"/>
    <cellStyle name="20 % - Markeringsfarve4 2 11 2 3" xfId="29583"/>
    <cellStyle name="20 % - Markeringsfarve4 2 11 3" xfId="13230"/>
    <cellStyle name="20 % - Markeringsfarve4 2 11 3 2" xfId="31397"/>
    <cellStyle name="20 % - Markeringsfarve4 2 11 4" xfId="24395"/>
    <cellStyle name="20 % - Markeringsfarve4 2 12" xfId="7809"/>
    <cellStyle name="20 % - Markeringsfarve4 2 12 2" xfId="15727"/>
    <cellStyle name="20 % - Markeringsfarve4 2 12 2 2" xfId="33887"/>
    <cellStyle name="20 % - Markeringsfarve4 2 12 3" xfId="26886"/>
    <cellStyle name="20 % - Markeringsfarve4 2 13" xfId="13228"/>
    <cellStyle name="20 % - Markeringsfarve4 2 13 2" xfId="31395"/>
    <cellStyle name="20 % - Markeringsfarve4 2 14" xfId="4674"/>
    <cellStyle name="20 % - Markeringsfarve4 2 14 2" xfId="24393"/>
    <cellStyle name="20 % - Markeringsfarve4 2 15" xfId="21940"/>
    <cellStyle name="20 % - Markeringsfarve4 2 2" xfId="1817"/>
    <cellStyle name="20 % - Markeringsfarve4 2 2 10" xfId="7810"/>
    <cellStyle name="20 % - Markeringsfarve4 2 2 10 2" xfId="15728"/>
    <cellStyle name="20 % - Markeringsfarve4 2 2 10 2 2" xfId="33888"/>
    <cellStyle name="20 % - Markeringsfarve4 2 2 10 3" xfId="26887"/>
    <cellStyle name="20 % - Markeringsfarve4 2 2 11" xfId="13231"/>
    <cellStyle name="20 % - Markeringsfarve4 2 2 11 2" xfId="31398"/>
    <cellStyle name="20 % - Markeringsfarve4 2 2 12" xfId="4677"/>
    <cellStyle name="20 % - Markeringsfarve4 2 2 12 2" xfId="24396"/>
    <cellStyle name="20 % - Markeringsfarve4 2 2 13" xfId="21941"/>
    <cellStyle name="20 % - Markeringsfarve4 2 2 2" xfId="1818"/>
    <cellStyle name="20 % - Markeringsfarve4 2 2 2 2" xfId="4679"/>
    <cellStyle name="20 % - Markeringsfarve4 2 2 2 2 2" xfId="4680"/>
    <cellStyle name="20 % - Markeringsfarve4 2 2 2 2 2 2" xfId="9907"/>
    <cellStyle name="20 % - Markeringsfarve4 2 2 2 2 2 2 2" xfId="17808"/>
    <cellStyle name="20 % - Markeringsfarve4 2 2 2 2 2 2 2 2" xfId="35968"/>
    <cellStyle name="20 % - Markeringsfarve4 2 2 2 2 2 2 3" xfId="28967"/>
    <cellStyle name="20 % - Markeringsfarve4 2 2 2 2 2 3" xfId="13234"/>
    <cellStyle name="20 % - Markeringsfarve4 2 2 2 2 2 3 2" xfId="31401"/>
    <cellStyle name="20 % - Markeringsfarve4 2 2 2 2 2 4" xfId="24399"/>
    <cellStyle name="20 % - Markeringsfarve4 2 2 2 2 3" xfId="8479"/>
    <cellStyle name="20 % - Markeringsfarve4 2 2 2 2 3 2" xfId="16396"/>
    <cellStyle name="20 % - Markeringsfarve4 2 2 2 2 3 2 2" xfId="34556"/>
    <cellStyle name="20 % - Markeringsfarve4 2 2 2 2 3 3" xfId="27555"/>
    <cellStyle name="20 % - Markeringsfarve4 2 2 2 2 4" xfId="13233"/>
    <cellStyle name="20 % - Markeringsfarve4 2 2 2 2 4 2" xfId="31400"/>
    <cellStyle name="20 % - Markeringsfarve4 2 2 2 2 5" xfId="24398"/>
    <cellStyle name="20 % - Markeringsfarve4 2 2 2 3" xfId="4681"/>
    <cellStyle name="20 % - Markeringsfarve4 2 2 2 3 2" xfId="9137"/>
    <cellStyle name="20 % - Markeringsfarve4 2 2 2 3 2 2" xfId="17048"/>
    <cellStyle name="20 % - Markeringsfarve4 2 2 2 3 2 2 2" xfId="35208"/>
    <cellStyle name="20 % - Markeringsfarve4 2 2 2 3 2 3" xfId="28207"/>
    <cellStyle name="20 % - Markeringsfarve4 2 2 2 3 3" xfId="13235"/>
    <cellStyle name="20 % - Markeringsfarve4 2 2 2 3 3 2" xfId="31402"/>
    <cellStyle name="20 % - Markeringsfarve4 2 2 2 3 4" xfId="24400"/>
    <cellStyle name="20 % - Markeringsfarve4 2 2 2 4" xfId="4682"/>
    <cellStyle name="20 % - Markeringsfarve4 2 2 2 4 2" xfId="10454"/>
    <cellStyle name="20 % - Markeringsfarve4 2 2 2 4 2 2" xfId="18351"/>
    <cellStyle name="20 % - Markeringsfarve4 2 2 2 4 2 2 2" xfId="36511"/>
    <cellStyle name="20 % - Markeringsfarve4 2 2 2 4 2 3" xfId="29510"/>
    <cellStyle name="20 % - Markeringsfarve4 2 2 2 4 3" xfId="13236"/>
    <cellStyle name="20 % - Markeringsfarve4 2 2 2 4 3 2" xfId="31403"/>
    <cellStyle name="20 % - Markeringsfarve4 2 2 2 4 4" xfId="24401"/>
    <cellStyle name="20 % - Markeringsfarve4 2 2 2 5" xfId="7811"/>
    <cellStyle name="20 % - Markeringsfarve4 2 2 2 5 2" xfId="15729"/>
    <cellStyle name="20 % - Markeringsfarve4 2 2 2 5 2 2" xfId="33889"/>
    <cellStyle name="20 % - Markeringsfarve4 2 2 2 5 3" xfId="26888"/>
    <cellStyle name="20 % - Markeringsfarve4 2 2 2 6" xfId="13232"/>
    <cellStyle name="20 % - Markeringsfarve4 2 2 2 6 2" xfId="31399"/>
    <cellStyle name="20 % - Markeringsfarve4 2 2 2 7" xfId="4678"/>
    <cellStyle name="20 % - Markeringsfarve4 2 2 2 7 2" xfId="24397"/>
    <cellStyle name="20 % - Markeringsfarve4 2 2 2 8" xfId="21942"/>
    <cellStyle name="20 % - Markeringsfarve4 2 2 3" xfId="4683"/>
    <cellStyle name="20 % - Markeringsfarve4 2 2 3 2" xfId="4684"/>
    <cellStyle name="20 % - Markeringsfarve4 2 2 3 2 2" xfId="4685"/>
    <cellStyle name="20 % - Markeringsfarve4 2 2 3 2 2 2" xfId="9982"/>
    <cellStyle name="20 % - Markeringsfarve4 2 2 3 2 2 2 2" xfId="17883"/>
    <cellStyle name="20 % - Markeringsfarve4 2 2 3 2 2 2 2 2" xfId="36043"/>
    <cellStyle name="20 % - Markeringsfarve4 2 2 3 2 2 2 3" xfId="29042"/>
    <cellStyle name="20 % - Markeringsfarve4 2 2 3 2 2 3" xfId="13239"/>
    <cellStyle name="20 % - Markeringsfarve4 2 2 3 2 2 3 2" xfId="31406"/>
    <cellStyle name="20 % - Markeringsfarve4 2 2 3 2 2 4" xfId="24404"/>
    <cellStyle name="20 % - Markeringsfarve4 2 2 3 2 3" xfId="8546"/>
    <cellStyle name="20 % - Markeringsfarve4 2 2 3 2 3 2" xfId="16463"/>
    <cellStyle name="20 % - Markeringsfarve4 2 2 3 2 3 2 2" xfId="34623"/>
    <cellStyle name="20 % - Markeringsfarve4 2 2 3 2 3 3" xfId="27622"/>
    <cellStyle name="20 % - Markeringsfarve4 2 2 3 2 4" xfId="13238"/>
    <cellStyle name="20 % - Markeringsfarve4 2 2 3 2 4 2" xfId="31405"/>
    <cellStyle name="20 % - Markeringsfarve4 2 2 3 2 5" xfId="24403"/>
    <cellStyle name="20 % - Markeringsfarve4 2 2 3 3" xfId="4686"/>
    <cellStyle name="20 % - Markeringsfarve4 2 2 3 3 2" xfId="9212"/>
    <cellStyle name="20 % - Markeringsfarve4 2 2 3 3 2 2" xfId="17123"/>
    <cellStyle name="20 % - Markeringsfarve4 2 2 3 3 2 2 2" xfId="35283"/>
    <cellStyle name="20 % - Markeringsfarve4 2 2 3 3 2 3" xfId="28282"/>
    <cellStyle name="20 % - Markeringsfarve4 2 2 3 3 3" xfId="13240"/>
    <cellStyle name="20 % - Markeringsfarve4 2 2 3 3 3 2" xfId="31407"/>
    <cellStyle name="20 % - Markeringsfarve4 2 2 3 3 4" xfId="24405"/>
    <cellStyle name="20 % - Markeringsfarve4 2 2 3 4" xfId="4687"/>
    <cellStyle name="20 % - Markeringsfarve4 2 2 3 4 2" xfId="10791"/>
    <cellStyle name="20 % - Markeringsfarve4 2 2 3 4 2 2" xfId="18678"/>
    <cellStyle name="20 % - Markeringsfarve4 2 2 3 4 2 2 2" xfId="36838"/>
    <cellStyle name="20 % - Markeringsfarve4 2 2 3 4 2 3" xfId="29837"/>
    <cellStyle name="20 % - Markeringsfarve4 2 2 3 4 3" xfId="13241"/>
    <cellStyle name="20 % - Markeringsfarve4 2 2 3 4 3 2" xfId="31408"/>
    <cellStyle name="20 % - Markeringsfarve4 2 2 3 4 4" xfId="24406"/>
    <cellStyle name="20 % - Markeringsfarve4 2 2 3 5" xfId="7812"/>
    <cellStyle name="20 % - Markeringsfarve4 2 2 3 5 2" xfId="15730"/>
    <cellStyle name="20 % - Markeringsfarve4 2 2 3 5 2 2" xfId="33890"/>
    <cellStyle name="20 % - Markeringsfarve4 2 2 3 5 3" xfId="26889"/>
    <cellStyle name="20 % - Markeringsfarve4 2 2 3 6" xfId="13237"/>
    <cellStyle name="20 % - Markeringsfarve4 2 2 3 6 2" xfId="31404"/>
    <cellStyle name="20 % - Markeringsfarve4 2 2 3 7" xfId="24402"/>
    <cellStyle name="20 % - Markeringsfarve4 2 2 4" xfId="4688"/>
    <cellStyle name="20 % - Markeringsfarve4 2 2 4 2" xfId="4689"/>
    <cellStyle name="20 % - Markeringsfarve4 2 2 4 2 2" xfId="4690"/>
    <cellStyle name="20 % - Markeringsfarve4 2 2 4 2 2 2" xfId="10145"/>
    <cellStyle name="20 % - Markeringsfarve4 2 2 4 2 2 2 2" xfId="18046"/>
    <cellStyle name="20 % - Markeringsfarve4 2 2 4 2 2 2 2 2" xfId="36206"/>
    <cellStyle name="20 % - Markeringsfarve4 2 2 4 2 2 2 3" xfId="29205"/>
    <cellStyle name="20 % - Markeringsfarve4 2 2 4 2 2 3" xfId="13244"/>
    <cellStyle name="20 % - Markeringsfarve4 2 2 4 2 2 3 2" xfId="31411"/>
    <cellStyle name="20 % - Markeringsfarve4 2 2 4 2 2 4" xfId="24409"/>
    <cellStyle name="20 % - Markeringsfarve4 2 2 4 2 3" xfId="8681"/>
    <cellStyle name="20 % - Markeringsfarve4 2 2 4 2 3 2" xfId="16595"/>
    <cellStyle name="20 % - Markeringsfarve4 2 2 4 2 3 2 2" xfId="34755"/>
    <cellStyle name="20 % - Markeringsfarve4 2 2 4 2 3 3" xfId="27754"/>
    <cellStyle name="20 % - Markeringsfarve4 2 2 4 2 4" xfId="13243"/>
    <cellStyle name="20 % - Markeringsfarve4 2 2 4 2 4 2" xfId="31410"/>
    <cellStyle name="20 % - Markeringsfarve4 2 2 4 2 5" xfId="24408"/>
    <cellStyle name="20 % - Markeringsfarve4 2 2 4 3" xfId="4691"/>
    <cellStyle name="20 % - Markeringsfarve4 2 2 4 3 2" xfId="9421"/>
    <cellStyle name="20 % - Markeringsfarve4 2 2 4 3 2 2" xfId="17331"/>
    <cellStyle name="20 % - Markeringsfarve4 2 2 4 3 2 2 2" xfId="35491"/>
    <cellStyle name="20 % - Markeringsfarve4 2 2 4 3 2 3" xfId="28490"/>
    <cellStyle name="20 % - Markeringsfarve4 2 2 4 3 3" xfId="13245"/>
    <cellStyle name="20 % - Markeringsfarve4 2 2 4 3 3 2" xfId="31412"/>
    <cellStyle name="20 % - Markeringsfarve4 2 2 4 3 4" xfId="24410"/>
    <cellStyle name="20 % - Markeringsfarve4 2 2 4 4" xfId="4692"/>
    <cellStyle name="20 % - Markeringsfarve4 2 2 4 4 2" xfId="11017"/>
    <cellStyle name="20 % - Markeringsfarve4 2 2 4 4 2 2" xfId="18893"/>
    <cellStyle name="20 % - Markeringsfarve4 2 2 4 4 2 2 2" xfId="37053"/>
    <cellStyle name="20 % - Markeringsfarve4 2 2 4 4 2 3" xfId="30052"/>
    <cellStyle name="20 % - Markeringsfarve4 2 2 4 4 3" xfId="13246"/>
    <cellStyle name="20 % - Markeringsfarve4 2 2 4 4 3 2" xfId="31413"/>
    <cellStyle name="20 % - Markeringsfarve4 2 2 4 4 4" xfId="24411"/>
    <cellStyle name="20 % - Markeringsfarve4 2 2 4 5" xfId="7813"/>
    <cellStyle name="20 % - Markeringsfarve4 2 2 4 5 2" xfId="15731"/>
    <cellStyle name="20 % - Markeringsfarve4 2 2 4 5 2 2" xfId="33891"/>
    <cellStyle name="20 % - Markeringsfarve4 2 2 4 5 3" xfId="26890"/>
    <cellStyle name="20 % - Markeringsfarve4 2 2 4 6" xfId="13242"/>
    <cellStyle name="20 % - Markeringsfarve4 2 2 4 6 2" xfId="31409"/>
    <cellStyle name="20 % - Markeringsfarve4 2 2 4 7" xfId="24407"/>
    <cellStyle name="20 % - Markeringsfarve4 2 2 5" xfId="4693"/>
    <cellStyle name="20 % - Markeringsfarve4 2 2 5 2" xfId="4694"/>
    <cellStyle name="20 % - Markeringsfarve4 2 2 5 2 2" xfId="4695"/>
    <cellStyle name="20 % - Markeringsfarve4 2 2 5 2 2 2" xfId="10262"/>
    <cellStyle name="20 % - Markeringsfarve4 2 2 5 2 2 2 2" xfId="18163"/>
    <cellStyle name="20 % - Markeringsfarve4 2 2 5 2 2 2 2 2" xfId="36323"/>
    <cellStyle name="20 % - Markeringsfarve4 2 2 5 2 2 2 3" xfId="29322"/>
    <cellStyle name="20 % - Markeringsfarve4 2 2 5 2 2 3" xfId="13249"/>
    <cellStyle name="20 % - Markeringsfarve4 2 2 5 2 2 3 2" xfId="31416"/>
    <cellStyle name="20 % - Markeringsfarve4 2 2 5 2 2 4" xfId="24414"/>
    <cellStyle name="20 % - Markeringsfarve4 2 2 5 2 3" xfId="8780"/>
    <cellStyle name="20 % - Markeringsfarve4 2 2 5 2 3 2" xfId="16694"/>
    <cellStyle name="20 % - Markeringsfarve4 2 2 5 2 3 2 2" xfId="34854"/>
    <cellStyle name="20 % - Markeringsfarve4 2 2 5 2 3 3" xfId="27853"/>
    <cellStyle name="20 % - Markeringsfarve4 2 2 5 2 4" xfId="13248"/>
    <cellStyle name="20 % - Markeringsfarve4 2 2 5 2 4 2" xfId="31415"/>
    <cellStyle name="20 % - Markeringsfarve4 2 2 5 2 5" xfId="24413"/>
    <cellStyle name="20 % - Markeringsfarve4 2 2 5 3" xfId="4696"/>
    <cellStyle name="20 % - Markeringsfarve4 2 2 5 3 2" xfId="9538"/>
    <cellStyle name="20 % - Markeringsfarve4 2 2 5 3 2 2" xfId="17448"/>
    <cellStyle name="20 % - Markeringsfarve4 2 2 5 3 2 2 2" xfId="35608"/>
    <cellStyle name="20 % - Markeringsfarve4 2 2 5 3 2 3" xfId="28607"/>
    <cellStyle name="20 % - Markeringsfarve4 2 2 5 3 3" xfId="13250"/>
    <cellStyle name="20 % - Markeringsfarve4 2 2 5 3 3 2" xfId="31417"/>
    <cellStyle name="20 % - Markeringsfarve4 2 2 5 3 4" xfId="24415"/>
    <cellStyle name="20 % - Markeringsfarve4 2 2 5 4" xfId="4697"/>
    <cellStyle name="20 % - Markeringsfarve4 2 2 5 4 2" xfId="10737"/>
    <cellStyle name="20 % - Markeringsfarve4 2 2 5 4 2 2" xfId="18626"/>
    <cellStyle name="20 % - Markeringsfarve4 2 2 5 4 2 2 2" xfId="36786"/>
    <cellStyle name="20 % - Markeringsfarve4 2 2 5 4 2 3" xfId="29785"/>
    <cellStyle name="20 % - Markeringsfarve4 2 2 5 4 3" xfId="13251"/>
    <cellStyle name="20 % - Markeringsfarve4 2 2 5 4 3 2" xfId="31418"/>
    <cellStyle name="20 % - Markeringsfarve4 2 2 5 4 4" xfId="24416"/>
    <cellStyle name="20 % - Markeringsfarve4 2 2 5 5" xfId="7814"/>
    <cellStyle name="20 % - Markeringsfarve4 2 2 5 5 2" xfId="15732"/>
    <cellStyle name="20 % - Markeringsfarve4 2 2 5 5 2 2" xfId="33892"/>
    <cellStyle name="20 % - Markeringsfarve4 2 2 5 5 3" xfId="26891"/>
    <cellStyle name="20 % - Markeringsfarve4 2 2 5 6" xfId="13247"/>
    <cellStyle name="20 % - Markeringsfarve4 2 2 5 6 2" xfId="31414"/>
    <cellStyle name="20 % - Markeringsfarve4 2 2 5 7" xfId="24412"/>
    <cellStyle name="20 % - Markeringsfarve4 2 2 6" xfId="4698"/>
    <cellStyle name="20 % - Markeringsfarve4 2 2 6 2" xfId="4699"/>
    <cellStyle name="20 % - Markeringsfarve4 2 2 6 2 2" xfId="4700"/>
    <cellStyle name="20 % - Markeringsfarve4 2 2 6 2 2 2" xfId="10337"/>
    <cellStyle name="20 % - Markeringsfarve4 2 2 6 2 2 2 2" xfId="18238"/>
    <cellStyle name="20 % - Markeringsfarve4 2 2 6 2 2 2 2 2" xfId="36398"/>
    <cellStyle name="20 % - Markeringsfarve4 2 2 6 2 2 2 3" xfId="29397"/>
    <cellStyle name="20 % - Markeringsfarve4 2 2 6 2 2 3" xfId="13254"/>
    <cellStyle name="20 % - Markeringsfarve4 2 2 6 2 2 3 2" xfId="31421"/>
    <cellStyle name="20 % - Markeringsfarve4 2 2 6 2 2 4" xfId="24419"/>
    <cellStyle name="20 % - Markeringsfarve4 2 2 6 2 3" xfId="8848"/>
    <cellStyle name="20 % - Markeringsfarve4 2 2 6 2 3 2" xfId="16762"/>
    <cellStyle name="20 % - Markeringsfarve4 2 2 6 2 3 2 2" xfId="34922"/>
    <cellStyle name="20 % - Markeringsfarve4 2 2 6 2 3 3" xfId="27921"/>
    <cellStyle name="20 % - Markeringsfarve4 2 2 6 2 4" xfId="13253"/>
    <cellStyle name="20 % - Markeringsfarve4 2 2 6 2 4 2" xfId="31420"/>
    <cellStyle name="20 % - Markeringsfarve4 2 2 6 2 5" xfId="24418"/>
    <cellStyle name="20 % - Markeringsfarve4 2 2 6 3" xfId="4701"/>
    <cellStyle name="20 % - Markeringsfarve4 2 2 6 3 2" xfId="9614"/>
    <cellStyle name="20 % - Markeringsfarve4 2 2 6 3 2 2" xfId="17524"/>
    <cellStyle name="20 % - Markeringsfarve4 2 2 6 3 2 2 2" xfId="35684"/>
    <cellStyle name="20 % - Markeringsfarve4 2 2 6 3 2 3" xfId="28683"/>
    <cellStyle name="20 % - Markeringsfarve4 2 2 6 3 3" xfId="13255"/>
    <cellStyle name="20 % - Markeringsfarve4 2 2 6 3 3 2" xfId="31422"/>
    <cellStyle name="20 % - Markeringsfarve4 2 2 6 3 4" xfId="24420"/>
    <cellStyle name="20 % - Markeringsfarve4 2 2 6 4" xfId="4702"/>
    <cellStyle name="20 % - Markeringsfarve4 2 2 6 4 2" xfId="10964"/>
    <cellStyle name="20 % - Markeringsfarve4 2 2 6 4 2 2" xfId="18843"/>
    <cellStyle name="20 % - Markeringsfarve4 2 2 6 4 2 2 2" xfId="37003"/>
    <cellStyle name="20 % - Markeringsfarve4 2 2 6 4 2 3" xfId="30002"/>
    <cellStyle name="20 % - Markeringsfarve4 2 2 6 4 3" xfId="13256"/>
    <cellStyle name="20 % - Markeringsfarve4 2 2 6 4 3 2" xfId="31423"/>
    <cellStyle name="20 % - Markeringsfarve4 2 2 6 4 4" xfId="24421"/>
    <cellStyle name="20 % - Markeringsfarve4 2 2 6 5" xfId="7815"/>
    <cellStyle name="20 % - Markeringsfarve4 2 2 6 5 2" xfId="15733"/>
    <cellStyle name="20 % - Markeringsfarve4 2 2 6 5 2 2" xfId="33893"/>
    <cellStyle name="20 % - Markeringsfarve4 2 2 6 5 3" xfId="26892"/>
    <cellStyle name="20 % - Markeringsfarve4 2 2 6 6" xfId="13252"/>
    <cellStyle name="20 % - Markeringsfarve4 2 2 6 6 2" xfId="31419"/>
    <cellStyle name="20 % - Markeringsfarve4 2 2 6 7" xfId="24417"/>
    <cellStyle name="20 % - Markeringsfarve4 2 2 7" xfId="4703"/>
    <cellStyle name="20 % - Markeringsfarve4 2 2 7 2" xfId="4704"/>
    <cellStyle name="20 % - Markeringsfarve4 2 2 7 2 2" xfId="9788"/>
    <cellStyle name="20 % - Markeringsfarve4 2 2 7 2 2 2" xfId="17689"/>
    <cellStyle name="20 % - Markeringsfarve4 2 2 7 2 2 2 2" xfId="35849"/>
    <cellStyle name="20 % - Markeringsfarve4 2 2 7 2 2 3" xfId="28848"/>
    <cellStyle name="20 % - Markeringsfarve4 2 2 7 2 3" xfId="13258"/>
    <cellStyle name="20 % - Markeringsfarve4 2 2 7 2 3 2" xfId="31425"/>
    <cellStyle name="20 % - Markeringsfarve4 2 2 7 2 4" xfId="24423"/>
    <cellStyle name="20 % - Markeringsfarve4 2 2 7 3" xfId="8380"/>
    <cellStyle name="20 % - Markeringsfarve4 2 2 7 3 2" xfId="16297"/>
    <cellStyle name="20 % - Markeringsfarve4 2 2 7 3 2 2" xfId="34457"/>
    <cellStyle name="20 % - Markeringsfarve4 2 2 7 3 3" xfId="27456"/>
    <cellStyle name="20 % - Markeringsfarve4 2 2 7 4" xfId="13257"/>
    <cellStyle name="20 % - Markeringsfarve4 2 2 7 4 2" xfId="31424"/>
    <cellStyle name="20 % - Markeringsfarve4 2 2 7 5" xfId="24422"/>
    <cellStyle name="20 % - Markeringsfarve4 2 2 8" xfId="4705"/>
    <cellStyle name="20 % - Markeringsfarve4 2 2 8 2" xfId="9016"/>
    <cellStyle name="20 % - Markeringsfarve4 2 2 8 2 2" xfId="16927"/>
    <cellStyle name="20 % - Markeringsfarve4 2 2 8 2 2 2" xfId="35087"/>
    <cellStyle name="20 % - Markeringsfarve4 2 2 8 2 3" xfId="28086"/>
    <cellStyle name="20 % - Markeringsfarve4 2 2 8 3" xfId="13259"/>
    <cellStyle name="20 % - Markeringsfarve4 2 2 8 3 2" xfId="31426"/>
    <cellStyle name="20 % - Markeringsfarve4 2 2 8 4" xfId="24424"/>
    <cellStyle name="20 % - Markeringsfarve4 2 2 9" xfId="4706"/>
    <cellStyle name="20 % - Markeringsfarve4 2 2 9 2" xfId="10805"/>
    <cellStyle name="20 % - Markeringsfarve4 2 2 9 2 2" xfId="18692"/>
    <cellStyle name="20 % - Markeringsfarve4 2 2 9 2 2 2" xfId="36852"/>
    <cellStyle name="20 % - Markeringsfarve4 2 2 9 2 3" xfId="29851"/>
    <cellStyle name="20 % - Markeringsfarve4 2 2 9 3" xfId="13260"/>
    <cellStyle name="20 % - Markeringsfarve4 2 2 9 3 2" xfId="31427"/>
    <cellStyle name="20 % - Markeringsfarve4 2 2 9 4" xfId="24425"/>
    <cellStyle name="20 % - Markeringsfarve4 2 3" xfId="1819"/>
    <cellStyle name="20 % - Markeringsfarve4 2 3 10" xfId="7816"/>
    <cellStyle name="20 % - Markeringsfarve4 2 3 10 2" xfId="15734"/>
    <cellStyle name="20 % - Markeringsfarve4 2 3 10 2 2" xfId="33894"/>
    <cellStyle name="20 % - Markeringsfarve4 2 3 10 3" xfId="26893"/>
    <cellStyle name="20 % - Markeringsfarve4 2 3 11" xfId="13261"/>
    <cellStyle name="20 % - Markeringsfarve4 2 3 11 2" xfId="31428"/>
    <cellStyle name="20 % - Markeringsfarve4 2 3 12" xfId="4707"/>
    <cellStyle name="20 % - Markeringsfarve4 2 3 12 2" xfId="24426"/>
    <cellStyle name="20 % - Markeringsfarve4 2 3 13" xfId="21943"/>
    <cellStyle name="20 % - Markeringsfarve4 2 3 2" xfId="1820"/>
    <cellStyle name="20 % - Markeringsfarve4 2 3 2 2" xfId="4709"/>
    <cellStyle name="20 % - Markeringsfarve4 2 3 2 2 2" xfId="4710"/>
    <cellStyle name="20 % - Markeringsfarve4 2 3 2 2 2 2" xfId="9946"/>
    <cellStyle name="20 % - Markeringsfarve4 2 3 2 2 2 2 2" xfId="17847"/>
    <cellStyle name="20 % - Markeringsfarve4 2 3 2 2 2 2 2 2" xfId="36007"/>
    <cellStyle name="20 % - Markeringsfarve4 2 3 2 2 2 2 3" xfId="29006"/>
    <cellStyle name="20 % - Markeringsfarve4 2 3 2 2 2 3" xfId="13264"/>
    <cellStyle name="20 % - Markeringsfarve4 2 3 2 2 2 3 2" xfId="31431"/>
    <cellStyle name="20 % - Markeringsfarve4 2 3 2 2 2 4" xfId="24429"/>
    <cellStyle name="20 % - Markeringsfarve4 2 3 2 2 3" xfId="8512"/>
    <cellStyle name="20 % - Markeringsfarve4 2 3 2 2 3 2" xfId="16429"/>
    <cellStyle name="20 % - Markeringsfarve4 2 3 2 2 3 2 2" xfId="34589"/>
    <cellStyle name="20 % - Markeringsfarve4 2 3 2 2 3 3" xfId="27588"/>
    <cellStyle name="20 % - Markeringsfarve4 2 3 2 2 4" xfId="13263"/>
    <cellStyle name="20 % - Markeringsfarve4 2 3 2 2 4 2" xfId="31430"/>
    <cellStyle name="20 % - Markeringsfarve4 2 3 2 2 5" xfId="24428"/>
    <cellStyle name="20 % - Markeringsfarve4 2 3 2 3" xfId="4711"/>
    <cellStyle name="20 % - Markeringsfarve4 2 3 2 3 2" xfId="9176"/>
    <cellStyle name="20 % - Markeringsfarve4 2 3 2 3 2 2" xfId="17087"/>
    <cellStyle name="20 % - Markeringsfarve4 2 3 2 3 2 2 2" xfId="35247"/>
    <cellStyle name="20 % - Markeringsfarve4 2 3 2 3 2 3" xfId="28246"/>
    <cellStyle name="20 % - Markeringsfarve4 2 3 2 3 3" xfId="13265"/>
    <cellStyle name="20 % - Markeringsfarve4 2 3 2 3 3 2" xfId="31432"/>
    <cellStyle name="20 % - Markeringsfarve4 2 3 2 3 4" xfId="24430"/>
    <cellStyle name="20 % - Markeringsfarve4 2 3 2 4" xfId="4712"/>
    <cellStyle name="20 % - Markeringsfarve4 2 3 2 4 2" xfId="10923"/>
    <cellStyle name="20 % - Markeringsfarve4 2 3 2 4 2 2" xfId="18804"/>
    <cellStyle name="20 % - Markeringsfarve4 2 3 2 4 2 2 2" xfId="36964"/>
    <cellStyle name="20 % - Markeringsfarve4 2 3 2 4 2 3" xfId="29963"/>
    <cellStyle name="20 % - Markeringsfarve4 2 3 2 4 3" xfId="13266"/>
    <cellStyle name="20 % - Markeringsfarve4 2 3 2 4 3 2" xfId="31433"/>
    <cellStyle name="20 % - Markeringsfarve4 2 3 2 4 4" xfId="24431"/>
    <cellStyle name="20 % - Markeringsfarve4 2 3 2 5" xfId="7817"/>
    <cellStyle name="20 % - Markeringsfarve4 2 3 2 5 2" xfId="15735"/>
    <cellStyle name="20 % - Markeringsfarve4 2 3 2 5 2 2" xfId="33895"/>
    <cellStyle name="20 % - Markeringsfarve4 2 3 2 5 3" xfId="26894"/>
    <cellStyle name="20 % - Markeringsfarve4 2 3 2 6" xfId="13262"/>
    <cellStyle name="20 % - Markeringsfarve4 2 3 2 6 2" xfId="31429"/>
    <cellStyle name="20 % - Markeringsfarve4 2 3 2 7" xfId="4708"/>
    <cellStyle name="20 % - Markeringsfarve4 2 3 2 7 2" xfId="24427"/>
    <cellStyle name="20 % - Markeringsfarve4 2 3 2 8" xfId="21944"/>
    <cellStyle name="20 % - Markeringsfarve4 2 3 3" xfId="4713"/>
    <cellStyle name="20 % - Markeringsfarve4 2 3 3 2" xfId="4714"/>
    <cellStyle name="20 % - Markeringsfarve4 2 3 3 2 2" xfId="4715"/>
    <cellStyle name="20 % - Markeringsfarve4 2 3 3 2 2 2" xfId="9983"/>
    <cellStyle name="20 % - Markeringsfarve4 2 3 3 2 2 2 2" xfId="17884"/>
    <cellStyle name="20 % - Markeringsfarve4 2 3 3 2 2 2 2 2" xfId="36044"/>
    <cellStyle name="20 % - Markeringsfarve4 2 3 3 2 2 2 3" xfId="29043"/>
    <cellStyle name="20 % - Markeringsfarve4 2 3 3 2 2 3" xfId="13269"/>
    <cellStyle name="20 % - Markeringsfarve4 2 3 3 2 2 3 2" xfId="31436"/>
    <cellStyle name="20 % - Markeringsfarve4 2 3 3 2 2 4" xfId="24434"/>
    <cellStyle name="20 % - Markeringsfarve4 2 3 3 2 3" xfId="8547"/>
    <cellStyle name="20 % - Markeringsfarve4 2 3 3 2 3 2" xfId="16464"/>
    <cellStyle name="20 % - Markeringsfarve4 2 3 3 2 3 2 2" xfId="34624"/>
    <cellStyle name="20 % - Markeringsfarve4 2 3 3 2 3 3" xfId="27623"/>
    <cellStyle name="20 % - Markeringsfarve4 2 3 3 2 4" xfId="13268"/>
    <cellStyle name="20 % - Markeringsfarve4 2 3 3 2 4 2" xfId="31435"/>
    <cellStyle name="20 % - Markeringsfarve4 2 3 3 2 5" xfId="24433"/>
    <cellStyle name="20 % - Markeringsfarve4 2 3 3 3" xfId="4716"/>
    <cellStyle name="20 % - Markeringsfarve4 2 3 3 3 2" xfId="9213"/>
    <cellStyle name="20 % - Markeringsfarve4 2 3 3 3 2 2" xfId="17124"/>
    <cellStyle name="20 % - Markeringsfarve4 2 3 3 3 2 2 2" xfId="35284"/>
    <cellStyle name="20 % - Markeringsfarve4 2 3 3 3 2 3" xfId="28283"/>
    <cellStyle name="20 % - Markeringsfarve4 2 3 3 3 3" xfId="13270"/>
    <cellStyle name="20 % - Markeringsfarve4 2 3 3 3 3 2" xfId="31437"/>
    <cellStyle name="20 % - Markeringsfarve4 2 3 3 3 4" xfId="24435"/>
    <cellStyle name="20 % - Markeringsfarve4 2 3 3 4" xfId="4717"/>
    <cellStyle name="20 % - Markeringsfarve4 2 3 3 4 2" xfId="10648"/>
    <cellStyle name="20 % - Markeringsfarve4 2 3 3 4 2 2" xfId="18541"/>
    <cellStyle name="20 % - Markeringsfarve4 2 3 3 4 2 2 2" xfId="36701"/>
    <cellStyle name="20 % - Markeringsfarve4 2 3 3 4 2 3" xfId="29700"/>
    <cellStyle name="20 % - Markeringsfarve4 2 3 3 4 3" xfId="13271"/>
    <cellStyle name="20 % - Markeringsfarve4 2 3 3 4 3 2" xfId="31438"/>
    <cellStyle name="20 % - Markeringsfarve4 2 3 3 4 4" xfId="24436"/>
    <cellStyle name="20 % - Markeringsfarve4 2 3 3 5" xfId="7818"/>
    <cellStyle name="20 % - Markeringsfarve4 2 3 3 5 2" xfId="15736"/>
    <cellStyle name="20 % - Markeringsfarve4 2 3 3 5 2 2" xfId="33896"/>
    <cellStyle name="20 % - Markeringsfarve4 2 3 3 5 3" xfId="26895"/>
    <cellStyle name="20 % - Markeringsfarve4 2 3 3 6" xfId="13267"/>
    <cellStyle name="20 % - Markeringsfarve4 2 3 3 6 2" xfId="31434"/>
    <cellStyle name="20 % - Markeringsfarve4 2 3 3 7" xfId="24432"/>
    <cellStyle name="20 % - Markeringsfarve4 2 3 4" xfId="4718"/>
    <cellStyle name="20 % - Markeringsfarve4 2 3 4 2" xfId="4719"/>
    <cellStyle name="20 % - Markeringsfarve4 2 3 4 2 2" xfId="4720"/>
    <cellStyle name="20 % - Markeringsfarve4 2 3 4 2 2 2" xfId="10184"/>
    <cellStyle name="20 % - Markeringsfarve4 2 3 4 2 2 2 2" xfId="18085"/>
    <cellStyle name="20 % - Markeringsfarve4 2 3 4 2 2 2 2 2" xfId="36245"/>
    <cellStyle name="20 % - Markeringsfarve4 2 3 4 2 2 2 3" xfId="29244"/>
    <cellStyle name="20 % - Markeringsfarve4 2 3 4 2 2 3" xfId="13274"/>
    <cellStyle name="20 % - Markeringsfarve4 2 3 4 2 2 3 2" xfId="31441"/>
    <cellStyle name="20 % - Markeringsfarve4 2 3 4 2 2 4" xfId="24439"/>
    <cellStyle name="20 % - Markeringsfarve4 2 3 4 2 3" xfId="8714"/>
    <cellStyle name="20 % - Markeringsfarve4 2 3 4 2 3 2" xfId="16628"/>
    <cellStyle name="20 % - Markeringsfarve4 2 3 4 2 3 2 2" xfId="34788"/>
    <cellStyle name="20 % - Markeringsfarve4 2 3 4 2 3 3" xfId="27787"/>
    <cellStyle name="20 % - Markeringsfarve4 2 3 4 2 4" xfId="13273"/>
    <cellStyle name="20 % - Markeringsfarve4 2 3 4 2 4 2" xfId="31440"/>
    <cellStyle name="20 % - Markeringsfarve4 2 3 4 2 5" xfId="24438"/>
    <cellStyle name="20 % - Markeringsfarve4 2 3 4 3" xfId="4721"/>
    <cellStyle name="20 % - Markeringsfarve4 2 3 4 3 2" xfId="9460"/>
    <cellStyle name="20 % - Markeringsfarve4 2 3 4 3 2 2" xfId="17370"/>
    <cellStyle name="20 % - Markeringsfarve4 2 3 4 3 2 2 2" xfId="35530"/>
    <cellStyle name="20 % - Markeringsfarve4 2 3 4 3 2 3" xfId="28529"/>
    <cellStyle name="20 % - Markeringsfarve4 2 3 4 3 3" xfId="13275"/>
    <cellStyle name="20 % - Markeringsfarve4 2 3 4 3 3 2" xfId="31442"/>
    <cellStyle name="20 % - Markeringsfarve4 2 3 4 3 4" xfId="24440"/>
    <cellStyle name="20 % - Markeringsfarve4 2 3 4 4" xfId="4722"/>
    <cellStyle name="20 % - Markeringsfarve4 2 3 4 4 2" xfId="10883"/>
    <cellStyle name="20 % - Markeringsfarve4 2 3 4 4 2 2" xfId="18766"/>
    <cellStyle name="20 % - Markeringsfarve4 2 3 4 4 2 2 2" xfId="36926"/>
    <cellStyle name="20 % - Markeringsfarve4 2 3 4 4 2 3" xfId="29925"/>
    <cellStyle name="20 % - Markeringsfarve4 2 3 4 4 3" xfId="13276"/>
    <cellStyle name="20 % - Markeringsfarve4 2 3 4 4 3 2" xfId="31443"/>
    <cellStyle name="20 % - Markeringsfarve4 2 3 4 4 4" xfId="24441"/>
    <cellStyle name="20 % - Markeringsfarve4 2 3 4 5" xfId="7819"/>
    <cellStyle name="20 % - Markeringsfarve4 2 3 4 5 2" xfId="15737"/>
    <cellStyle name="20 % - Markeringsfarve4 2 3 4 5 2 2" xfId="33897"/>
    <cellStyle name="20 % - Markeringsfarve4 2 3 4 5 3" xfId="26896"/>
    <cellStyle name="20 % - Markeringsfarve4 2 3 4 6" xfId="13272"/>
    <cellStyle name="20 % - Markeringsfarve4 2 3 4 6 2" xfId="31439"/>
    <cellStyle name="20 % - Markeringsfarve4 2 3 4 7" xfId="24437"/>
    <cellStyle name="20 % - Markeringsfarve4 2 3 5" xfId="4723"/>
    <cellStyle name="20 % - Markeringsfarve4 2 3 5 2" xfId="4724"/>
    <cellStyle name="20 % - Markeringsfarve4 2 3 5 2 2" xfId="4725"/>
    <cellStyle name="20 % - Markeringsfarve4 2 3 5 2 2 2" xfId="10301"/>
    <cellStyle name="20 % - Markeringsfarve4 2 3 5 2 2 2 2" xfId="18202"/>
    <cellStyle name="20 % - Markeringsfarve4 2 3 5 2 2 2 2 2" xfId="36362"/>
    <cellStyle name="20 % - Markeringsfarve4 2 3 5 2 2 2 3" xfId="29361"/>
    <cellStyle name="20 % - Markeringsfarve4 2 3 5 2 2 3" xfId="13279"/>
    <cellStyle name="20 % - Markeringsfarve4 2 3 5 2 2 3 2" xfId="31446"/>
    <cellStyle name="20 % - Markeringsfarve4 2 3 5 2 2 4" xfId="24444"/>
    <cellStyle name="20 % - Markeringsfarve4 2 3 5 2 3" xfId="8813"/>
    <cellStyle name="20 % - Markeringsfarve4 2 3 5 2 3 2" xfId="16727"/>
    <cellStyle name="20 % - Markeringsfarve4 2 3 5 2 3 2 2" xfId="34887"/>
    <cellStyle name="20 % - Markeringsfarve4 2 3 5 2 3 3" xfId="27886"/>
    <cellStyle name="20 % - Markeringsfarve4 2 3 5 2 4" xfId="13278"/>
    <cellStyle name="20 % - Markeringsfarve4 2 3 5 2 4 2" xfId="31445"/>
    <cellStyle name="20 % - Markeringsfarve4 2 3 5 2 5" xfId="24443"/>
    <cellStyle name="20 % - Markeringsfarve4 2 3 5 3" xfId="4726"/>
    <cellStyle name="20 % - Markeringsfarve4 2 3 5 3 2" xfId="9577"/>
    <cellStyle name="20 % - Markeringsfarve4 2 3 5 3 2 2" xfId="17487"/>
    <cellStyle name="20 % - Markeringsfarve4 2 3 5 3 2 2 2" xfId="35647"/>
    <cellStyle name="20 % - Markeringsfarve4 2 3 5 3 2 3" xfId="28646"/>
    <cellStyle name="20 % - Markeringsfarve4 2 3 5 3 3" xfId="13280"/>
    <cellStyle name="20 % - Markeringsfarve4 2 3 5 3 3 2" xfId="31447"/>
    <cellStyle name="20 % - Markeringsfarve4 2 3 5 3 4" xfId="24445"/>
    <cellStyle name="20 % - Markeringsfarve4 2 3 5 4" xfId="4727"/>
    <cellStyle name="20 % - Markeringsfarve4 2 3 5 4 2" xfId="10532"/>
    <cellStyle name="20 % - Markeringsfarve4 2 3 5 4 2 2" xfId="18426"/>
    <cellStyle name="20 % - Markeringsfarve4 2 3 5 4 2 2 2" xfId="36586"/>
    <cellStyle name="20 % - Markeringsfarve4 2 3 5 4 2 3" xfId="29585"/>
    <cellStyle name="20 % - Markeringsfarve4 2 3 5 4 3" xfId="13281"/>
    <cellStyle name="20 % - Markeringsfarve4 2 3 5 4 3 2" xfId="31448"/>
    <cellStyle name="20 % - Markeringsfarve4 2 3 5 4 4" xfId="24446"/>
    <cellStyle name="20 % - Markeringsfarve4 2 3 5 5" xfId="7820"/>
    <cellStyle name="20 % - Markeringsfarve4 2 3 5 5 2" xfId="15738"/>
    <cellStyle name="20 % - Markeringsfarve4 2 3 5 5 2 2" xfId="33898"/>
    <cellStyle name="20 % - Markeringsfarve4 2 3 5 5 3" xfId="26897"/>
    <cellStyle name="20 % - Markeringsfarve4 2 3 5 6" xfId="13277"/>
    <cellStyle name="20 % - Markeringsfarve4 2 3 5 6 2" xfId="31444"/>
    <cellStyle name="20 % - Markeringsfarve4 2 3 5 7" xfId="24442"/>
    <cellStyle name="20 % - Markeringsfarve4 2 3 6" xfId="4728"/>
    <cellStyle name="20 % - Markeringsfarve4 2 3 6 2" xfId="4729"/>
    <cellStyle name="20 % - Markeringsfarve4 2 3 6 2 2" xfId="4730"/>
    <cellStyle name="20 % - Markeringsfarve4 2 3 6 2 2 2" xfId="10338"/>
    <cellStyle name="20 % - Markeringsfarve4 2 3 6 2 2 2 2" xfId="18239"/>
    <cellStyle name="20 % - Markeringsfarve4 2 3 6 2 2 2 2 2" xfId="36399"/>
    <cellStyle name="20 % - Markeringsfarve4 2 3 6 2 2 2 3" xfId="29398"/>
    <cellStyle name="20 % - Markeringsfarve4 2 3 6 2 2 3" xfId="13284"/>
    <cellStyle name="20 % - Markeringsfarve4 2 3 6 2 2 3 2" xfId="31451"/>
    <cellStyle name="20 % - Markeringsfarve4 2 3 6 2 2 4" xfId="24449"/>
    <cellStyle name="20 % - Markeringsfarve4 2 3 6 2 3" xfId="8849"/>
    <cellStyle name="20 % - Markeringsfarve4 2 3 6 2 3 2" xfId="16763"/>
    <cellStyle name="20 % - Markeringsfarve4 2 3 6 2 3 2 2" xfId="34923"/>
    <cellStyle name="20 % - Markeringsfarve4 2 3 6 2 3 3" xfId="27922"/>
    <cellStyle name="20 % - Markeringsfarve4 2 3 6 2 4" xfId="13283"/>
    <cellStyle name="20 % - Markeringsfarve4 2 3 6 2 4 2" xfId="31450"/>
    <cellStyle name="20 % - Markeringsfarve4 2 3 6 2 5" xfId="24448"/>
    <cellStyle name="20 % - Markeringsfarve4 2 3 6 3" xfId="4731"/>
    <cellStyle name="20 % - Markeringsfarve4 2 3 6 3 2" xfId="9615"/>
    <cellStyle name="20 % - Markeringsfarve4 2 3 6 3 2 2" xfId="17525"/>
    <cellStyle name="20 % - Markeringsfarve4 2 3 6 3 2 2 2" xfId="35685"/>
    <cellStyle name="20 % - Markeringsfarve4 2 3 6 3 2 3" xfId="28684"/>
    <cellStyle name="20 % - Markeringsfarve4 2 3 6 3 3" xfId="13285"/>
    <cellStyle name="20 % - Markeringsfarve4 2 3 6 3 3 2" xfId="31452"/>
    <cellStyle name="20 % - Markeringsfarve4 2 3 6 3 4" xfId="24450"/>
    <cellStyle name="20 % - Markeringsfarve4 2 3 6 4" xfId="4732"/>
    <cellStyle name="20 % - Markeringsfarve4 2 3 6 4 2" xfId="10833"/>
    <cellStyle name="20 % - Markeringsfarve4 2 3 6 4 2 2" xfId="18719"/>
    <cellStyle name="20 % - Markeringsfarve4 2 3 6 4 2 2 2" xfId="36879"/>
    <cellStyle name="20 % - Markeringsfarve4 2 3 6 4 2 3" xfId="29878"/>
    <cellStyle name="20 % - Markeringsfarve4 2 3 6 4 3" xfId="13286"/>
    <cellStyle name="20 % - Markeringsfarve4 2 3 6 4 3 2" xfId="31453"/>
    <cellStyle name="20 % - Markeringsfarve4 2 3 6 4 4" xfId="24451"/>
    <cellStyle name="20 % - Markeringsfarve4 2 3 6 5" xfId="7821"/>
    <cellStyle name="20 % - Markeringsfarve4 2 3 6 5 2" xfId="15739"/>
    <cellStyle name="20 % - Markeringsfarve4 2 3 6 5 2 2" xfId="33899"/>
    <cellStyle name="20 % - Markeringsfarve4 2 3 6 5 3" xfId="26898"/>
    <cellStyle name="20 % - Markeringsfarve4 2 3 6 6" xfId="13282"/>
    <cellStyle name="20 % - Markeringsfarve4 2 3 6 6 2" xfId="31449"/>
    <cellStyle name="20 % - Markeringsfarve4 2 3 6 7" xfId="24447"/>
    <cellStyle name="20 % - Markeringsfarve4 2 3 7" xfId="4733"/>
    <cellStyle name="20 % - Markeringsfarve4 2 3 7 2" xfId="4734"/>
    <cellStyle name="20 % - Markeringsfarve4 2 3 7 2 2" xfId="9827"/>
    <cellStyle name="20 % - Markeringsfarve4 2 3 7 2 2 2" xfId="17728"/>
    <cellStyle name="20 % - Markeringsfarve4 2 3 7 2 2 2 2" xfId="35888"/>
    <cellStyle name="20 % - Markeringsfarve4 2 3 7 2 2 3" xfId="28887"/>
    <cellStyle name="20 % - Markeringsfarve4 2 3 7 2 3" xfId="13288"/>
    <cellStyle name="20 % - Markeringsfarve4 2 3 7 2 3 2" xfId="31455"/>
    <cellStyle name="20 % - Markeringsfarve4 2 3 7 2 4" xfId="24453"/>
    <cellStyle name="20 % - Markeringsfarve4 2 3 7 3" xfId="8413"/>
    <cellStyle name="20 % - Markeringsfarve4 2 3 7 3 2" xfId="16330"/>
    <cellStyle name="20 % - Markeringsfarve4 2 3 7 3 2 2" xfId="34490"/>
    <cellStyle name="20 % - Markeringsfarve4 2 3 7 3 3" xfId="27489"/>
    <cellStyle name="20 % - Markeringsfarve4 2 3 7 4" xfId="13287"/>
    <cellStyle name="20 % - Markeringsfarve4 2 3 7 4 2" xfId="31454"/>
    <cellStyle name="20 % - Markeringsfarve4 2 3 7 5" xfId="24452"/>
    <cellStyle name="20 % - Markeringsfarve4 2 3 8" xfId="4735"/>
    <cellStyle name="20 % - Markeringsfarve4 2 3 8 2" xfId="9055"/>
    <cellStyle name="20 % - Markeringsfarve4 2 3 8 2 2" xfId="16966"/>
    <cellStyle name="20 % - Markeringsfarve4 2 3 8 2 2 2" xfId="35126"/>
    <cellStyle name="20 % - Markeringsfarve4 2 3 8 2 3" xfId="28125"/>
    <cellStyle name="20 % - Markeringsfarve4 2 3 8 3" xfId="13289"/>
    <cellStyle name="20 % - Markeringsfarve4 2 3 8 3 2" xfId="31456"/>
    <cellStyle name="20 % - Markeringsfarve4 2 3 8 4" xfId="24454"/>
    <cellStyle name="20 % - Markeringsfarve4 2 3 9" xfId="4736"/>
    <cellStyle name="20 % - Markeringsfarve4 2 3 9 2" xfId="10688"/>
    <cellStyle name="20 % - Markeringsfarve4 2 3 9 2 2" xfId="18579"/>
    <cellStyle name="20 % - Markeringsfarve4 2 3 9 2 2 2" xfId="36739"/>
    <cellStyle name="20 % - Markeringsfarve4 2 3 9 2 3" xfId="29738"/>
    <cellStyle name="20 % - Markeringsfarve4 2 3 9 3" xfId="13290"/>
    <cellStyle name="20 % - Markeringsfarve4 2 3 9 3 2" xfId="31457"/>
    <cellStyle name="20 % - Markeringsfarve4 2 3 9 4" xfId="24455"/>
    <cellStyle name="20 % - Markeringsfarve4 2 4" xfId="1821"/>
    <cellStyle name="20 % - Markeringsfarve4 2 4 2" xfId="4738"/>
    <cellStyle name="20 % - Markeringsfarve4 2 4 2 2" xfId="4739"/>
    <cellStyle name="20 % - Markeringsfarve4 2 4 2 2 2" xfId="9868"/>
    <cellStyle name="20 % - Markeringsfarve4 2 4 2 2 2 2" xfId="17769"/>
    <cellStyle name="20 % - Markeringsfarve4 2 4 2 2 2 2 2" xfId="35929"/>
    <cellStyle name="20 % - Markeringsfarve4 2 4 2 2 2 3" xfId="28928"/>
    <cellStyle name="20 % - Markeringsfarve4 2 4 2 2 3" xfId="13293"/>
    <cellStyle name="20 % - Markeringsfarve4 2 4 2 2 3 2" xfId="31460"/>
    <cellStyle name="20 % - Markeringsfarve4 2 4 2 2 4" xfId="24458"/>
    <cellStyle name="20 % - Markeringsfarve4 2 4 2 3" xfId="8446"/>
    <cellStyle name="20 % - Markeringsfarve4 2 4 2 3 2" xfId="16363"/>
    <cellStyle name="20 % - Markeringsfarve4 2 4 2 3 2 2" xfId="34523"/>
    <cellStyle name="20 % - Markeringsfarve4 2 4 2 3 3" xfId="27522"/>
    <cellStyle name="20 % - Markeringsfarve4 2 4 2 4" xfId="13292"/>
    <cellStyle name="20 % - Markeringsfarve4 2 4 2 4 2" xfId="31459"/>
    <cellStyle name="20 % - Markeringsfarve4 2 4 2 5" xfId="24457"/>
    <cellStyle name="20 % - Markeringsfarve4 2 4 3" xfId="4740"/>
    <cellStyle name="20 % - Markeringsfarve4 2 4 3 2" xfId="9098"/>
    <cellStyle name="20 % - Markeringsfarve4 2 4 3 2 2" xfId="17009"/>
    <cellStyle name="20 % - Markeringsfarve4 2 4 3 2 2 2" xfId="35169"/>
    <cellStyle name="20 % - Markeringsfarve4 2 4 3 2 3" xfId="28168"/>
    <cellStyle name="20 % - Markeringsfarve4 2 4 3 3" xfId="13294"/>
    <cellStyle name="20 % - Markeringsfarve4 2 4 3 3 2" xfId="31461"/>
    <cellStyle name="20 % - Markeringsfarve4 2 4 3 4" xfId="24459"/>
    <cellStyle name="20 % - Markeringsfarve4 2 4 4" xfId="4741"/>
    <cellStyle name="20 % - Markeringsfarve4 2 4 4 2" xfId="10484"/>
    <cellStyle name="20 % - Markeringsfarve4 2 4 4 2 2" xfId="18380"/>
    <cellStyle name="20 % - Markeringsfarve4 2 4 4 2 2 2" xfId="36540"/>
    <cellStyle name="20 % - Markeringsfarve4 2 4 4 2 3" xfId="29539"/>
    <cellStyle name="20 % - Markeringsfarve4 2 4 4 3" xfId="13295"/>
    <cellStyle name="20 % - Markeringsfarve4 2 4 4 3 2" xfId="31462"/>
    <cellStyle name="20 % - Markeringsfarve4 2 4 4 4" xfId="24460"/>
    <cellStyle name="20 % - Markeringsfarve4 2 4 5" xfId="7822"/>
    <cellStyle name="20 % - Markeringsfarve4 2 4 5 2" xfId="15740"/>
    <cellStyle name="20 % - Markeringsfarve4 2 4 5 2 2" xfId="33900"/>
    <cellStyle name="20 % - Markeringsfarve4 2 4 5 3" xfId="26899"/>
    <cellStyle name="20 % - Markeringsfarve4 2 4 6" xfId="13291"/>
    <cellStyle name="20 % - Markeringsfarve4 2 4 6 2" xfId="31458"/>
    <cellStyle name="20 % - Markeringsfarve4 2 4 7" xfId="4737"/>
    <cellStyle name="20 % - Markeringsfarve4 2 4 7 2" xfId="24456"/>
    <cellStyle name="20 % - Markeringsfarve4 2 4 8" xfId="21945"/>
    <cellStyle name="20 % - Markeringsfarve4 2 5" xfId="4742"/>
    <cellStyle name="20 % - Markeringsfarve4 2 5 2" xfId="4743"/>
    <cellStyle name="20 % - Markeringsfarve4 2 5 2 2" xfId="4744"/>
    <cellStyle name="20 % - Markeringsfarve4 2 5 2 2 2" xfId="9981"/>
    <cellStyle name="20 % - Markeringsfarve4 2 5 2 2 2 2" xfId="17882"/>
    <cellStyle name="20 % - Markeringsfarve4 2 5 2 2 2 2 2" xfId="36042"/>
    <cellStyle name="20 % - Markeringsfarve4 2 5 2 2 2 3" xfId="29041"/>
    <cellStyle name="20 % - Markeringsfarve4 2 5 2 2 3" xfId="13298"/>
    <cellStyle name="20 % - Markeringsfarve4 2 5 2 2 3 2" xfId="31465"/>
    <cellStyle name="20 % - Markeringsfarve4 2 5 2 2 4" xfId="24463"/>
    <cellStyle name="20 % - Markeringsfarve4 2 5 2 3" xfId="8545"/>
    <cellStyle name="20 % - Markeringsfarve4 2 5 2 3 2" xfId="16462"/>
    <cellStyle name="20 % - Markeringsfarve4 2 5 2 3 2 2" xfId="34622"/>
    <cellStyle name="20 % - Markeringsfarve4 2 5 2 3 3" xfId="27621"/>
    <cellStyle name="20 % - Markeringsfarve4 2 5 2 4" xfId="13297"/>
    <cellStyle name="20 % - Markeringsfarve4 2 5 2 4 2" xfId="31464"/>
    <cellStyle name="20 % - Markeringsfarve4 2 5 2 5" xfId="24462"/>
    <cellStyle name="20 % - Markeringsfarve4 2 5 3" xfId="4745"/>
    <cellStyle name="20 % - Markeringsfarve4 2 5 3 2" xfId="9211"/>
    <cellStyle name="20 % - Markeringsfarve4 2 5 3 2 2" xfId="17122"/>
    <cellStyle name="20 % - Markeringsfarve4 2 5 3 2 2 2" xfId="35282"/>
    <cellStyle name="20 % - Markeringsfarve4 2 5 3 2 3" xfId="28281"/>
    <cellStyle name="20 % - Markeringsfarve4 2 5 3 3" xfId="13299"/>
    <cellStyle name="20 % - Markeringsfarve4 2 5 3 3 2" xfId="31466"/>
    <cellStyle name="20 % - Markeringsfarve4 2 5 3 4" xfId="24464"/>
    <cellStyle name="20 % - Markeringsfarve4 2 5 4" xfId="4746"/>
    <cellStyle name="20 % - Markeringsfarve4 2 5 4 2" xfId="10437"/>
    <cellStyle name="20 % - Markeringsfarve4 2 5 4 2 2" xfId="18334"/>
    <cellStyle name="20 % - Markeringsfarve4 2 5 4 2 2 2" xfId="36494"/>
    <cellStyle name="20 % - Markeringsfarve4 2 5 4 2 3" xfId="29493"/>
    <cellStyle name="20 % - Markeringsfarve4 2 5 4 3" xfId="13300"/>
    <cellStyle name="20 % - Markeringsfarve4 2 5 4 3 2" xfId="31467"/>
    <cellStyle name="20 % - Markeringsfarve4 2 5 4 4" xfId="24465"/>
    <cellStyle name="20 % - Markeringsfarve4 2 5 5" xfId="7823"/>
    <cellStyle name="20 % - Markeringsfarve4 2 5 5 2" xfId="15741"/>
    <cellStyle name="20 % - Markeringsfarve4 2 5 5 2 2" xfId="33901"/>
    <cellStyle name="20 % - Markeringsfarve4 2 5 5 3" xfId="26900"/>
    <cellStyle name="20 % - Markeringsfarve4 2 5 6" xfId="13296"/>
    <cellStyle name="20 % - Markeringsfarve4 2 5 6 2" xfId="31463"/>
    <cellStyle name="20 % - Markeringsfarve4 2 5 7" xfId="24461"/>
    <cellStyle name="20 % - Markeringsfarve4 2 6" xfId="4747"/>
    <cellStyle name="20 % - Markeringsfarve4 2 6 2" xfId="4748"/>
    <cellStyle name="20 % - Markeringsfarve4 2 6 2 2" xfId="4749"/>
    <cellStyle name="20 % - Markeringsfarve4 2 6 2 2 2" xfId="10106"/>
    <cellStyle name="20 % - Markeringsfarve4 2 6 2 2 2 2" xfId="18007"/>
    <cellStyle name="20 % - Markeringsfarve4 2 6 2 2 2 2 2" xfId="36167"/>
    <cellStyle name="20 % - Markeringsfarve4 2 6 2 2 2 3" xfId="29166"/>
    <cellStyle name="20 % - Markeringsfarve4 2 6 2 2 3" xfId="13303"/>
    <cellStyle name="20 % - Markeringsfarve4 2 6 2 2 3 2" xfId="31470"/>
    <cellStyle name="20 % - Markeringsfarve4 2 6 2 2 4" xfId="24468"/>
    <cellStyle name="20 % - Markeringsfarve4 2 6 2 3" xfId="8648"/>
    <cellStyle name="20 % - Markeringsfarve4 2 6 2 3 2" xfId="16562"/>
    <cellStyle name="20 % - Markeringsfarve4 2 6 2 3 2 2" xfId="34722"/>
    <cellStyle name="20 % - Markeringsfarve4 2 6 2 3 3" xfId="27721"/>
    <cellStyle name="20 % - Markeringsfarve4 2 6 2 4" xfId="13302"/>
    <cellStyle name="20 % - Markeringsfarve4 2 6 2 4 2" xfId="31469"/>
    <cellStyle name="20 % - Markeringsfarve4 2 6 2 5" xfId="24467"/>
    <cellStyle name="20 % - Markeringsfarve4 2 6 3" xfId="4750"/>
    <cellStyle name="20 % - Markeringsfarve4 2 6 3 2" xfId="9382"/>
    <cellStyle name="20 % - Markeringsfarve4 2 6 3 2 2" xfId="17292"/>
    <cellStyle name="20 % - Markeringsfarve4 2 6 3 2 2 2" xfId="35452"/>
    <cellStyle name="20 % - Markeringsfarve4 2 6 3 2 3" xfId="28451"/>
    <cellStyle name="20 % - Markeringsfarve4 2 6 3 3" xfId="13304"/>
    <cellStyle name="20 % - Markeringsfarve4 2 6 3 3 2" xfId="31471"/>
    <cellStyle name="20 % - Markeringsfarve4 2 6 3 4" xfId="24469"/>
    <cellStyle name="20 % - Markeringsfarve4 2 6 4" xfId="4751"/>
    <cellStyle name="20 % - Markeringsfarve4 2 6 4 2" xfId="10778"/>
    <cellStyle name="20 % - Markeringsfarve4 2 6 4 2 2" xfId="18666"/>
    <cellStyle name="20 % - Markeringsfarve4 2 6 4 2 2 2" xfId="36826"/>
    <cellStyle name="20 % - Markeringsfarve4 2 6 4 2 3" xfId="29825"/>
    <cellStyle name="20 % - Markeringsfarve4 2 6 4 3" xfId="13305"/>
    <cellStyle name="20 % - Markeringsfarve4 2 6 4 3 2" xfId="31472"/>
    <cellStyle name="20 % - Markeringsfarve4 2 6 4 4" xfId="24470"/>
    <cellStyle name="20 % - Markeringsfarve4 2 6 5" xfId="7824"/>
    <cellStyle name="20 % - Markeringsfarve4 2 6 5 2" xfId="15742"/>
    <cellStyle name="20 % - Markeringsfarve4 2 6 5 2 2" xfId="33902"/>
    <cellStyle name="20 % - Markeringsfarve4 2 6 5 3" xfId="26901"/>
    <cellStyle name="20 % - Markeringsfarve4 2 6 6" xfId="13301"/>
    <cellStyle name="20 % - Markeringsfarve4 2 6 6 2" xfId="31468"/>
    <cellStyle name="20 % - Markeringsfarve4 2 6 7" xfId="24466"/>
    <cellStyle name="20 % - Markeringsfarve4 2 7" xfId="4752"/>
    <cellStyle name="20 % - Markeringsfarve4 2 7 2" xfId="4753"/>
    <cellStyle name="20 % - Markeringsfarve4 2 7 2 2" xfId="4754"/>
    <cellStyle name="20 % - Markeringsfarve4 2 7 2 2 2" xfId="10223"/>
    <cellStyle name="20 % - Markeringsfarve4 2 7 2 2 2 2" xfId="18124"/>
    <cellStyle name="20 % - Markeringsfarve4 2 7 2 2 2 2 2" xfId="36284"/>
    <cellStyle name="20 % - Markeringsfarve4 2 7 2 2 2 3" xfId="29283"/>
    <cellStyle name="20 % - Markeringsfarve4 2 7 2 2 3" xfId="13308"/>
    <cellStyle name="20 % - Markeringsfarve4 2 7 2 2 3 2" xfId="31475"/>
    <cellStyle name="20 % - Markeringsfarve4 2 7 2 2 4" xfId="24473"/>
    <cellStyle name="20 % - Markeringsfarve4 2 7 2 3" xfId="8747"/>
    <cellStyle name="20 % - Markeringsfarve4 2 7 2 3 2" xfId="16661"/>
    <cellStyle name="20 % - Markeringsfarve4 2 7 2 3 2 2" xfId="34821"/>
    <cellStyle name="20 % - Markeringsfarve4 2 7 2 3 3" xfId="27820"/>
    <cellStyle name="20 % - Markeringsfarve4 2 7 2 4" xfId="13307"/>
    <cellStyle name="20 % - Markeringsfarve4 2 7 2 4 2" xfId="31474"/>
    <cellStyle name="20 % - Markeringsfarve4 2 7 2 5" xfId="24472"/>
    <cellStyle name="20 % - Markeringsfarve4 2 7 3" xfId="4755"/>
    <cellStyle name="20 % - Markeringsfarve4 2 7 3 2" xfId="9499"/>
    <cellStyle name="20 % - Markeringsfarve4 2 7 3 2 2" xfId="17409"/>
    <cellStyle name="20 % - Markeringsfarve4 2 7 3 2 2 2" xfId="35569"/>
    <cellStyle name="20 % - Markeringsfarve4 2 7 3 2 3" xfId="28568"/>
    <cellStyle name="20 % - Markeringsfarve4 2 7 3 3" xfId="13309"/>
    <cellStyle name="20 % - Markeringsfarve4 2 7 3 3 2" xfId="31476"/>
    <cellStyle name="20 % - Markeringsfarve4 2 7 3 4" xfId="24474"/>
    <cellStyle name="20 % - Markeringsfarve4 2 7 4" xfId="4756"/>
    <cellStyle name="20 % - Markeringsfarve4 2 7 4 2" xfId="11016"/>
    <cellStyle name="20 % - Markeringsfarve4 2 7 4 2 2" xfId="18892"/>
    <cellStyle name="20 % - Markeringsfarve4 2 7 4 2 2 2" xfId="37052"/>
    <cellStyle name="20 % - Markeringsfarve4 2 7 4 2 3" xfId="30051"/>
    <cellStyle name="20 % - Markeringsfarve4 2 7 4 3" xfId="13310"/>
    <cellStyle name="20 % - Markeringsfarve4 2 7 4 3 2" xfId="31477"/>
    <cellStyle name="20 % - Markeringsfarve4 2 7 4 4" xfId="24475"/>
    <cellStyle name="20 % - Markeringsfarve4 2 7 5" xfId="7825"/>
    <cellStyle name="20 % - Markeringsfarve4 2 7 5 2" xfId="15743"/>
    <cellStyle name="20 % - Markeringsfarve4 2 7 5 2 2" xfId="33903"/>
    <cellStyle name="20 % - Markeringsfarve4 2 7 5 3" xfId="26902"/>
    <cellStyle name="20 % - Markeringsfarve4 2 7 6" xfId="13306"/>
    <cellStyle name="20 % - Markeringsfarve4 2 7 6 2" xfId="31473"/>
    <cellStyle name="20 % - Markeringsfarve4 2 7 7" xfId="24471"/>
    <cellStyle name="20 % - Markeringsfarve4 2 8" xfId="4757"/>
    <cellStyle name="20 % - Markeringsfarve4 2 8 2" xfId="4758"/>
    <cellStyle name="20 % - Markeringsfarve4 2 8 2 2" xfId="4759"/>
    <cellStyle name="20 % - Markeringsfarve4 2 8 2 2 2" xfId="10336"/>
    <cellStyle name="20 % - Markeringsfarve4 2 8 2 2 2 2" xfId="18237"/>
    <cellStyle name="20 % - Markeringsfarve4 2 8 2 2 2 2 2" xfId="36397"/>
    <cellStyle name="20 % - Markeringsfarve4 2 8 2 2 2 3" xfId="29396"/>
    <cellStyle name="20 % - Markeringsfarve4 2 8 2 2 3" xfId="13313"/>
    <cellStyle name="20 % - Markeringsfarve4 2 8 2 2 3 2" xfId="31480"/>
    <cellStyle name="20 % - Markeringsfarve4 2 8 2 2 4" xfId="24478"/>
    <cellStyle name="20 % - Markeringsfarve4 2 8 2 3" xfId="8847"/>
    <cellStyle name="20 % - Markeringsfarve4 2 8 2 3 2" xfId="16761"/>
    <cellStyle name="20 % - Markeringsfarve4 2 8 2 3 2 2" xfId="34921"/>
    <cellStyle name="20 % - Markeringsfarve4 2 8 2 3 3" xfId="27920"/>
    <cellStyle name="20 % - Markeringsfarve4 2 8 2 4" xfId="13312"/>
    <cellStyle name="20 % - Markeringsfarve4 2 8 2 4 2" xfId="31479"/>
    <cellStyle name="20 % - Markeringsfarve4 2 8 2 5" xfId="24477"/>
    <cellStyle name="20 % - Markeringsfarve4 2 8 3" xfId="4760"/>
    <cellStyle name="20 % - Markeringsfarve4 2 8 3 2" xfId="9613"/>
    <cellStyle name="20 % - Markeringsfarve4 2 8 3 2 2" xfId="17523"/>
    <cellStyle name="20 % - Markeringsfarve4 2 8 3 2 2 2" xfId="35683"/>
    <cellStyle name="20 % - Markeringsfarve4 2 8 3 2 3" xfId="28682"/>
    <cellStyle name="20 % - Markeringsfarve4 2 8 3 3" xfId="13314"/>
    <cellStyle name="20 % - Markeringsfarve4 2 8 3 3 2" xfId="31481"/>
    <cellStyle name="20 % - Markeringsfarve4 2 8 3 4" xfId="24479"/>
    <cellStyle name="20 % - Markeringsfarve4 2 8 4" xfId="4761"/>
    <cellStyle name="20 % - Markeringsfarve4 2 8 4 2" xfId="10736"/>
    <cellStyle name="20 % - Markeringsfarve4 2 8 4 2 2" xfId="18625"/>
    <cellStyle name="20 % - Markeringsfarve4 2 8 4 2 2 2" xfId="36785"/>
    <cellStyle name="20 % - Markeringsfarve4 2 8 4 2 3" xfId="29784"/>
    <cellStyle name="20 % - Markeringsfarve4 2 8 4 3" xfId="13315"/>
    <cellStyle name="20 % - Markeringsfarve4 2 8 4 3 2" xfId="31482"/>
    <cellStyle name="20 % - Markeringsfarve4 2 8 4 4" xfId="24480"/>
    <cellStyle name="20 % - Markeringsfarve4 2 8 5" xfId="7826"/>
    <cellStyle name="20 % - Markeringsfarve4 2 8 5 2" xfId="15744"/>
    <cellStyle name="20 % - Markeringsfarve4 2 8 5 2 2" xfId="33904"/>
    <cellStyle name="20 % - Markeringsfarve4 2 8 5 3" xfId="26903"/>
    <cellStyle name="20 % - Markeringsfarve4 2 8 6" xfId="13311"/>
    <cellStyle name="20 % - Markeringsfarve4 2 8 6 2" xfId="31478"/>
    <cellStyle name="20 % - Markeringsfarve4 2 8 7" xfId="24476"/>
    <cellStyle name="20 % - Markeringsfarve4 2 9" xfId="4762"/>
    <cellStyle name="20 % - Markeringsfarve4 2 9 2" xfId="4763"/>
    <cellStyle name="20 % - Markeringsfarve4 2 9 2 2" xfId="9749"/>
    <cellStyle name="20 % - Markeringsfarve4 2 9 2 2 2" xfId="17650"/>
    <cellStyle name="20 % - Markeringsfarve4 2 9 2 2 2 2" xfId="35810"/>
    <cellStyle name="20 % - Markeringsfarve4 2 9 2 2 3" xfId="28809"/>
    <cellStyle name="20 % - Markeringsfarve4 2 9 2 3" xfId="13317"/>
    <cellStyle name="20 % - Markeringsfarve4 2 9 2 3 2" xfId="31484"/>
    <cellStyle name="20 % - Markeringsfarve4 2 9 2 4" xfId="24482"/>
    <cellStyle name="20 % - Markeringsfarve4 2 9 3" xfId="8347"/>
    <cellStyle name="20 % - Markeringsfarve4 2 9 3 2" xfId="16264"/>
    <cellStyle name="20 % - Markeringsfarve4 2 9 3 2 2" xfId="34424"/>
    <cellStyle name="20 % - Markeringsfarve4 2 9 3 3" xfId="27423"/>
    <cellStyle name="20 % - Markeringsfarve4 2 9 4" xfId="13316"/>
    <cellStyle name="20 % - Markeringsfarve4 2 9 4 2" xfId="31483"/>
    <cellStyle name="20 % - Markeringsfarve4 2 9 5" xfId="24481"/>
    <cellStyle name="20 % - Markeringsfarve4 3" xfId="1822"/>
    <cellStyle name="20 % - Markeringsfarve4 3 10" xfId="4765"/>
    <cellStyle name="20 % - Markeringsfarve4 3 10 2" xfId="8962"/>
    <cellStyle name="20 % - Markeringsfarve4 3 10 2 2" xfId="16874"/>
    <cellStyle name="20 % - Markeringsfarve4 3 10 2 2 2" xfId="35034"/>
    <cellStyle name="20 % - Markeringsfarve4 3 10 2 3" xfId="28033"/>
    <cellStyle name="20 % - Markeringsfarve4 3 10 3" xfId="13319"/>
    <cellStyle name="20 % - Markeringsfarve4 3 10 3 2" xfId="31486"/>
    <cellStyle name="20 % - Markeringsfarve4 3 10 4" xfId="24484"/>
    <cellStyle name="20 % - Markeringsfarve4 3 11" xfId="4766"/>
    <cellStyle name="20 % - Markeringsfarve4 3 11 2" xfId="10950"/>
    <cellStyle name="20 % - Markeringsfarve4 3 11 2 2" xfId="18830"/>
    <cellStyle name="20 % - Markeringsfarve4 3 11 2 2 2" xfId="36990"/>
    <cellStyle name="20 % - Markeringsfarve4 3 11 2 3" xfId="29989"/>
    <cellStyle name="20 % - Markeringsfarve4 3 11 3" xfId="13320"/>
    <cellStyle name="20 % - Markeringsfarve4 3 11 3 2" xfId="31487"/>
    <cellStyle name="20 % - Markeringsfarve4 3 11 4" xfId="24485"/>
    <cellStyle name="20 % - Markeringsfarve4 3 12" xfId="7827"/>
    <cellStyle name="20 % - Markeringsfarve4 3 12 2" xfId="15745"/>
    <cellStyle name="20 % - Markeringsfarve4 3 12 2 2" xfId="33905"/>
    <cellStyle name="20 % - Markeringsfarve4 3 12 3" xfId="26904"/>
    <cellStyle name="20 % - Markeringsfarve4 3 13" xfId="13318"/>
    <cellStyle name="20 % - Markeringsfarve4 3 13 2" xfId="31485"/>
    <cellStyle name="20 % - Markeringsfarve4 3 14" xfId="4764"/>
    <cellStyle name="20 % - Markeringsfarve4 3 14 2" xfId="24483"/>
    <cellStyle name="20 % - Markeringsfarve4 3 15" xfId="21946"/>
    <cellStyle name="20 % - Markeringsfarve4 3 2" xfId="1823"/>
    <cellStyle name="20 % - Markeringsfarve4 3 2 10" xfId="7828"/>
    <cellStyle name="20 % - Markeringsfarve4 3 2 10 2" xfId="15746"/>
    <cellStyle name="20 % - Markeringsfarve4 3 2 10 2 2" xfId="33906"/>
    <cellStyle name="20 % - Markeringsfarve4 3 2 10 3" xfId="26905"/>
    <cellStyle name="20 % - Markeringsfarve4 3 2 11" xfId="13321"/>
    <cellStyle name="20 % - Markeringsfarve4 3 2 11 2" xfId="31488"/>
    <cellStyle name="20 % - Markeringsfarve4 3 2 12" xfId="4767"/>
    <cellStyle name="20 % - Markeringsfarve4 3 2 12 2" xfId="24486"/>
    <cellStyle name="20 % - Markeringsfarve4 3 2 13" xfId="21947"/>
    <cellStyle name="20 % - Markeringsfarve4 3 2 2" xfId="4768"/>
    <cellStyle name="20 % - Markeringsfarve4 3 2 2 2" xfId="4769"/>
    <cellStyle name="20 % - Markeringsfarve4 3 2 2 2 2" xfId="4770"/>
    <cellStyle name="20 % - Markeringsfarve4 3 2 2 2 2 2" xfId="9895"/>
    <cellStyle name="20 % - Markeringsfarve4 3 2 2 2 2 2 2" xfId="17796"/>
    <cellStyle name="20 % - Markeringsfarve4 3 2 2 2 2 2 2 2" xfId="35956"/>
    <cellStyle name="20 % - Markeringsfarve4 3 2 2 2 2 2 3" xfId="28955"/>
    <cellStyle name="20 % - Markeringsfarve4 3 2 2 2 2 3" xfId="13324"/>
    <cellStyle name="20 % - Markeringsfarve4 3 2 2 2 2 3 2" xfId="31491"/>
    <cellStyle name="20 % - Markeringsfarve4 3 2 2 2 2 4" xfId="24489"/>
    <cellStyle name="20 % - Markeringsfarve4 3 2 2 2 3" xfId="8469"/>
    <cellStyle name="20 % - Markeringsfarve4 3 2 2 2 3 2" xfId="16386"/>
    <cellStyle name="20 % - Markeringsfarve4 3 2 2 2 3 2 2" xfId="34546"/>
    <cellStyle name="20 % - Markeringsfarve4 3 2 2 2 3 3" xfId="27545"/>
    <cellStyle name="20 % - Markeringsfarve4 3 2 2 2 4" xfId="13323"/>
    <cellStyle name="20 % - Markeringsfarve4 3 2 2 2 4 2" xfId="31490"/>
    <cellStyle name="20 % - Markeringsfarve4 3 2 2 2 5" xfId="24488"/>
    <cellStyle name="20 % - Markeringsfarve4 3 2 2 3" xfId="4771"/>
    <cellStyle name="20 % - Markeringsfarve4 3 2 2 3 2" xfId="9125"/>
    <cellStyle name="20 % - Markeringsfarve4 3 2 2 3 2 2" xfId="17036"/>
    <cellStyle name="20 % - Markeringsfarve4 3 2 2 3 2 2 2" xfId="35196"/>
    <cellStyle name="20 % - Markeringsfarve4 3 2 2 3 2 3" xfId="28195"/>
    <cellStyle name="20 % - Markeringsfarve4 3 2 2 3 3" xfId="13325"/>
    <cellStyle name="20 % - Markeringsfarve4 3 2 2 3 3 2" xfId="31492"/>
    <cellStyle name="20 % - Markeringsfarve4 3 2 2 3 4" xfId="24490"/>
    <cellStyle name="20 % - Markeringsfarve4 3 2 2 4" xfId="4772"/>
    <cellStyle name="20 % - Markeringsfarve4 3 2 2 4 2" xfId="10910"/>
    <cellStyle name="20 % - Markeringsfarve4 3 2 2 4 2 2" xfId="18791"/>
    <cellStyle name="20 % - Markeringsfarve4 3 2 2 4 2 2 2" xfId="36951"/>
    <cellStyle name="20 % - Markeringsfarve4 3 2 2 4 2 3" xfId="29950"/>
    <cellStyle name="20 % - Markeringsfarve4 3 2 2 4 3" xfId="13326"/>
    <cellStyle name="20 % - Markeringsfarve4 3 2 2 4 3 2" xfId="31493"/>
    <cellStyle name="20 % - Markeringsfarve4 3 2 2 4 4" xfId="24491"/>
    <cellStyle name="20 % - Markeringsfarve4 3 2 2 5" xfId="7829"/>
    <cellStyle name="20 % - Markeringsfarve4 3 2 2 5 2" xfId="15747"/>
    <cellStyle name="20 % - Markeringsfarve4 3 2 2 5 2 2" xfId="33907"/>
    <cellStyle name="20 % - Markeringsfarve4 3 2 2 5 3" xfId="26906"/>
    <cellStyle name="20 % - Markeringsfarve4 3 2 2 6" xfId="13322"/>
    <cellStyle name="20 % - Markeringsfarve4 3 2 2 6 2" xfId="31489"/>
    <cellStyle name="20 % - Markeringsfarve4 3 2 2 7" xfId="24487"/>
    <cellStyle name="20 % - Markeringsfarve4 3 2 3" xfId="4773"/>
    <cellStyle name="20 % - Markeringsfarve4 3 2 3 2" xfId="4774"/>
    <cellStyle name="20 % - Markeringsfarve4 3 2 3 2 2" xfId="4775"/>
    <cellStyle name="20 % - Markeringsfarve4 3 2 3 2 2 2" xfId="9985"/>
    <cellStyle name="20 % - Markeringsfarve4 3 2 3 2 2 2 2" xfId="17886"/>
    <cellStyle name="20 % - Markeringsfarve4 3 2 3 2 2 2 2 2" xfId="36046"/>
    <cellStyle name="20 % - Markeringsfarve4 3 2 3 2 2 2 3" xfId="29045"/>
    <cellStyle name="20 % - Markeringsfarve4 3 2 3 2 2 3" xfId="13329"/>
    <cellStyle name="20 % - Markeringsfarve4 3 2 3 2 2 3 2" xfId="31496"/>
    <cellStyle name="20 % - Markeringsfarve4 3 2 3 2 2 4" xfId="24494"/>
    <cellStyle name="20 % - Markeringsfarve4 3 2 3 2 3" xfId="8549"/>
    <cellStyle name="20 % - Markeringsfarve4 3 2 3 2 3 2" xfId="16466"/>
    <cellStyle name="20 % - Markeringsfarve4 3 2 3 2 3 2 2" xfId="34626"/>
    <cellStyle name="20 % - Markeringsfarve4 3 2 3 2 3 3" xfId="27625"/>
    <cellStyle name="20 % - Markeringsfarve4 3 2 3 2 4" xfId="13328"/>
    <cellStyle name="20 % - Markeringsfarve4 3 2 3 2 4 2" xfId="31495"/>
    <cellStyle name="20 % - Markeringsfarve4 3 2 3 2 5" xfId="24493"/>
    <cellStyle name="20 % - Markeringsfarve4 3 2 3 3" xfId="4776"/>
    <cellStyle name="20 % - Markeringsfarve4 3 2 3 3 2" xfId="9215"/>
    <cellStyle name="20 % - Markeringsfarve4 3 2 3 3 2 2" xfId="17126"/>
    <cellStyle name="20 % - Markeringsfarve4 3 2 3 3 2 2 2" xfId="35286"/>
    <cellStyle name="20 % - Markeringsfarve4 3 2 3 3 2 3" xfId="28285"/>
    <cellStyle name="20 % - Markeringsfarve4 3 2 3 3 3" xfId="13330"/>
    <cellStyle name="20 % - Markeringsfarve4 3 2 3 3 3 2" xfId="31497"/>
    <cellStyle name="20 % - Markeringsfarve4 3 2 3 3 4" xfId="24495"/>
    <cellStyle name="20 % - Markeringsfarve4 3 2 3 4" xfId="4777"/>
    <cellStyle name="20 % - Markeringsfarve4 3 2 3 4 2" xfId="10634"/>
    <cellStyle name="20 % - Markeringsfarve4 3 2 3 4 2 2" xfId="18527"/>
    <cellStyle name="20 % - Markeringsfarve4 3 2 3 4 2 2 2" xfId="36687"/>
    <cellStyle name="20 % - Markeringsfarve4 3 2 3 4 2 3" xfId="29686"/>
    <cellStyle name="20 % - Markeringsfarve4 3 2 3 4 3" xfId="13331"/>
    <cellStyle name="20 % - Markeringsfarve4 3 2 3 4 3 2" xfId="31498"/>
    <cellStyle name="20 % - Markeringsfarve4 3 2 3 4 4" xfId="24496"/>
    <cellStyle name="20 % - Markeringsfarve4 3 2 3 5" xfId="7830"/>
    <cellStyle name="20 % - Markeringsfarve4 3 2 3 5 2" xfId="15748"/>
    <cellStyle name="20 % - Markeringsfarve4 3 2 3 5 2 2" xfId="33908"/>
    <cellStyle name="20 % - Markeringsfarve4 3 2 3 5 3" xfId="26907"/>
    <cellStyle name="20 % - Markeringsfarve4 3 2 3 6" xfId="13327"/>
    <cellStyle name="20 % - Markeringsfarve4 3 2 3 6 2" xfId="31494"/>
    <cellStyle name="20 % - Markeringsfarve4 3 2 3 7" xfId="24492"/>
    <cellStyle name="20 % - Markeringsfarve4 3 2 4" xfId="4778"/>
    <cellStyle name="20 % - Markeringsfarve4 3 2 4 2" xfId="4779"/>
    <cellStyle name="20 % - Markeringsfarve4 3 2 4 2 2" xfId="4780"/>
    <cellStyle name="20 % - Markeringsfarve4 3 2 4 2 2 2" xfId="10133"/>
    <cellStyle name="20 % - Markeringsfarve4 3 2 4 2 2 2 2" xfId="18034"/>
    <cellStyle name="20 % - Markeringsfarve4 3 2 4 2 2 2 2 2" xfId="36194"/>
    <cellStyle name="20 % - Markeringsfarve4 3 2 4 2 2 2 3" xfId="29193"/>
    <cellStyle name="20 % - Markeringsfarve4 3 2 4 2 2 3" xfId="13334"/>
    <cellStyle name="20 % - Markeringsfarve4 3 2 4 2 2 3 2" xfId="31501"/>
    <cellStyle name="20 % - Markeringsfarve4 3 2 4 2 2 4" xfId="24499"/>
    <cellStyle name="20 % - Markeringsfarve4 3 2 4 2 3" xfId="8671"/>
    <cellStyle name="20 % - Markeringsfarve4 3 2 4 2 3 2" xfId="16585"/>
    <cellStyle name="20 % - Markeringsfarve4 3 2 4 2 3 2 2" xfId="34745"/>
    <cellStyle name="20 % - Markeringsfarve4 3 2 4 2 3 3" xfId="27744"/>
    <cellStyle name="20 % - Markeringsfarve4 3 2 4 2 4" xfId="13333"/>
    <cellStyle name="20 % - Markeringsfarve4 3 2 4 2 4 2" xfId="31500"/>
    <cellStyle name="20 % - Markeringsfarve4 3 2 4 2 5" xfId="24498"/>
    <cellStyle name="20 % - Markeringsfarve4 3 2 4 3" xfId="4781"/>
    <cellStyle name="20 % - Markeringsfarve4 3 2 4 3 2" xfId="9409"/>
    <cellStyle name="20 % - Markeringsfarve4 3 2 4 3 2 2" xfId="17319"/>
    <cellStyle name="20 % - Markeringsfarve4 3 2 4 3 2 2 2" xfId="35479"/>
    <cellStyle name="20 % - Markeringsfarve4 3 2 4 3 2 3" xfId="28478"/>
    <cellStyle name="20 % - Markeringsfarve4 3 2 4 3 3" xfId="13335"/>
    <cellStyle name="20 % - Markeringsfarve4 3 2 4 3 3 2" xfId="31502"/>
    <cellStyle name="20 % - Markeringsfarve4 3 2 4 3 4" xfId="24500"/>
    <cellStyle name="20 % - Markeringsfarve4 3 2 4 4" xfId="4782"/>
    <cellStyle name="20 % - Markeringsfarve4 3 2 4 4 2" xfId="10882"/>
    <cellStyle name="20 % - Markeringsfarve4 3 2 4 4 2 2" xfId="18765"/>
    <cellStyle name="20 % - Markeringsfarve4 3 2 4 4 2 2 2" xfId="36925"/>
    <cellStyle name="20 % - Markeringsfarve4 3 2 4 4 2 3" xfId="29924"/>
    <cellStyle name="20 % - Markeringsfarve4 3 2 4 4 3" xfId="13336"/>
    <cellStyle name="20 % - Markeringsfarve4 3 2 4 4 3 2" xfId="31503"/>
    <cellStyle name="20 % - Markeringsfarve4 3 2 4 4 4" xfId="24501"/>
    <cellStyle name="20 % - Markeringsfarve4 3 2 4 5" xfId="7831"/>
    <cellStyle name="20 % - Markeringsfarve4 3 2 4 5 2" xfId="15749"/>
    <cellStyle name="20 % - Markeringsfarve4 3 2 4 5 2 2" xfId="33909"/>
    <cellStyle name="20 % - Markeringsfarve4 3 2 4 5 3" xfId="26908"/>
    <cellStyle name="20 % - Markeringsfarve4 3 2 4 6" xfId="13332"/>
    <cellStyle name="20 % - Markeringsfarve4 3 2 4 6 2" xfId="31499"/>
    <cellStyle name="20 % - Markeringsfarve4 3 2 4 7" xfId="24497"/>
    <cellStyle name="20 % - Markeringsfarve4 3 2 5" xfId="4783"/>
    <cellStyle name="20 % - Markeringsfarve4 3 2 5 2" xfId="4784"/>
    <cellStyle name="20 % - Markeringsfarve4 3 2 5 2 2" xfId="4785"/>
    <cellStyle name="20 % - Markeringsfarve4 3 2 5 2 2 2" xfId="10250"/>
    <cellStyle name="20 % - Markeringsfarve4 3 2 5 2 2 2 2" xfId="18151"/>
    <cellStyle name="20 % - Markeringsfarve4 3 2 5 2 2 2 2 2" xfId="36311"/>
    <cellStyle name="20 % - Markeringsfarve4 3 2 5 2 2 2 3" xfId="29310"/>
    <cellStyle name="20 % - Markeringsfarve4 3 2 5 2 2 3" xfId="13339"/>
    <cellStyle name="20 % - Markeringsfarve4 3 2 5 2 2 3 2" xfId="31506"/>
    <cellStyle name="20 % - Markeringsfarve4 3 2 5 2 2 4" xfId="24504"/>
    <cellStyle name="20 % - Markeringsfarve4 3 2 5 2 3" xfId="8770"/>
    <cellStyle name="20 % - Markeringsfarve4 3 2 5 2 3 2" xfId="16684"/>
    <cellStyle name="20 % - Markeringsfarve4 3 2 5 2 3 2 2" xfId="34844"/>
    <cellStyle name="20 % - Markeringsfarve4 3 2 5 2 3 3" xfId="27843"/>
    <cellStyle name="20 % - Markeringsfarve4 3 2 5 2 4" xfId="13338"/>
    <cellStyle name="20 % - Markeringsfarve4 3 2 5 2 4 2" xfId="31505"/>
    <cellStyle name="20 % - Markeringsfarve4 3 2 5 2 5" xfId="24503"/>
    <cellStyle name="20 % - Markeringsfarve4 3 2 5 3" xfId="4786"/>
    <cellStyle name="20 % - Markeringsfarve4 3 2 5 3 2" xfId="9526"/>
    <cellStyle name="20 % - Markeringsfarve4 3 2 5 3 2 2" xfId="17436"/>
    <cellStyle name="20 % - Markeringsfarve4 3 2 5 3 2 2 2" xfId="35596"/>
    <cellStyle name="20 % - Markeringsfarve4 3 2 5 3 2 3" xfId="28595"/>
    <cellStyle name="20 % - Markeringsfarve4 3 2 5 3 3" xfId="13340"/>
    <cellStyle name="20 % - Markeringsfarve4 3 2 5 3 3 2" xfId="31507"/>
    <cellStyle name="20 % - Markeringsfarve4 3 2 5 3 4" xfId="24505"/>
    <cellStyle name="20 % - Markeringsfarve4 3 2 5 4" xfId="4787"/>
    <cellStyle name="20 % - Markeringsfarve4 3 2 5 4 2" xfId="10531"/>
    <cellStyle name="20 % - Markeringsfarve4 3 2 5 4 2 2" xfId="18425"/>
    <cellStyle name="20 % - Markeringsfarve4 3 2 5 4 2 2 2" xfId="36585"/>
    <cellStyle name="20 % - Markeringsfarve4 3 2 5 4 2 3" xfId="29584"/>
    <cellStyle name="20 % - Markeringsfarve4 3 2 5 4 3" xfId="13341"/>
    <cellStyle name="20 % - Markeringsfarve4 3 2 5 4 3 2" xfId="31508"/>
    <cellStyle name="20 % - Markeringsfarve4 3 2 5 4 4" xfId="24506"/>
    <cellStyle name="20 % - Markeringsfarve4 3 2 5 5" xfId="7832"/>
    <cellStyle name="20 % - Markeringsfarve4 3 2 5 5 2" xfId="15750"/>
    <cellStyle name="20 % - Markeringsfarve4 3 2 5 5 2 2" xfId="33910"/>
    <cellStyle name="20 % - Markeringsfarve4 3 2 5 5 3" xfId="26909"/>
    <cellStyle name="20 % - Markeringsfarve4 3 2 5 6" xfId="13337"/>
    <cellStyle name="20 % - Markeringsfarve4 3 2 5 6 2" xfId="31504"/>
    <cellStyle name="20 % - Markeringsfarve4 3 2 5 7" xfId="24502"/>
    <cellStyle name="20 % - Markeringsfarve4 3 2 6" xfId="4788"/>
    <cellStyle name="20 % - Markeringsfarve4 3 2 6 2" xfId="4789"/>
    <cellStyle name="20 % - Markeringsfarve4 3 2 6 2 2" xfId="4790"/>
    <cellStyle name="20 % - Markeringsfarve4 3 2 6 2 2 2" xfId="10340"/>
    <cellStyle name="20 % - Markeringsfarve4 3 2 6 2 2 2 2" xfId="18241"/>
    <cellStyle name="20 % - Markeringsfarve4 3 2 6 2 2 2 2 2" xfId="36401"/>
    <cellStyle name="20 % - Markeringsfarve4 3 2 6 2 2 2 3" xfId="29400"/>
    <cellStyle name="20 % - Markeringsfarve4 3 2 6 2 2 3" xfId="13344"/>
    <cellStyle name="20 % - Markeringsfarve4 3 2 6 2 2 3 2" xfId="31511"/>
    <cellStyle name="20 % - Markeringsfarve4 3 2 6 2 2 4" xfId="24509"/>
    <cellStyle name="20 % - Markeringsfarve4 3 2 6 2 3" xfId="8851"/>
    <cellStyle name="20 % - Markeringsfarve4 3 2 6 2 3 2" xfId="16765"/>
    <cellStyle name="20 % - Markeringsfarve4 3 2 6 2 3 2 2" xfId="34925"/>
    <cellStyle name="20 % - Markeringsfarve4 3 2 6 2 3 3" xfId="27924"/>
    <cellStyle name="20 % - Markeringsfarve4 3 2 6 2 4" xfId="13343"/>
    <cellStyle name="20 % - Markeringsfarve4 3 2 6 2 4 2" xfId="31510"/>
    <cellStyle name="20 % - Markeringsfarve4 3 2 6 2 5" xfId="24508"/>
    <cellStyle name="20 % - Markeringsfarve4 3 2 6 3" xfId="4791"/>
    <cellStyle name="20 % - Markeringsfarve4 3 2 6 3 2" xfId="9617"/>
    <cellStyle name="20 % - Markeringsfarve4 3 2 6 3 2 2" xfId="17527"/>
    <cellStyle name="20 % - Markeringsfarve4 3 2 6 3 2 2 2" xfId="35687"/>
    <cellStyle name="20 % - Markeringsfarve4 3 2 6 3 2 3" xfId="28686"/>
    <cellStyle name="20 % - Markeringsfarve4 3 2 6 3 3" xfId="13345"/>
    <cellStyle name="20 % - Markeringsfarve4 3 2 6 3 3 2" xfId="31512"/>
    <cellStyle name="20 % - Markeringsfarve4 3 2 6 3 4" xfId="24510"/>
    <cellStyle name="20 % - Markeringsfarve4 3 2 6 4" xfId="4792"/>
    <cellStyle name="20 % - Markeringsfarve4 3 2 6 4 2" xfId="10818"/>
    <cellStyle name="20 % - Markeringsfarve4 3 2 6 4 2 2" xfId="18705"/>
    <cellStyle name="20 % - Markeringsfarve4 3 2 6 4 2 2 2" xfId="36865"/>
    <cellStyle name="20 % - Markeringsfarve4 3 2 6 4 2 3" xfId="29864"/>
    <cellStyle name="20 % - Markeringsfarve4 3 2 6 4 3" xfId="13346"/>
    <cellStyle name="20 % - Markeringsfarve4 3 2 6 4 3 2" xfId="31513"/>
    <cellStyle name="20 % - Markeringsfarve4 3 2 6 4 4" xfId="24511"/>
    <cellStyle name="20 % - Markeringsfarve4 3 2 6 5" xfId="7833"/>
    <cellStyle name="20 % - Markeringsfarve4 3 2 6 5 2" xfId="15751"/>
    <cellStyle name="20 % - Markeringsfarve4 3 2 6 5 2 2" xfId="33911"/>
    <cellStyle name="20 % - Markeringsfarve4 3 2 6 5 3" xfId="26910"/>
    <cellStyle name="20 % - Markeringsfarve4 3 2 6 6" xfId="13342"/>
    <cellStyle name="20 % - Markeringsfarve4 3 2 6 6 2" xfId="31509"/>
    <cellStyle name="20 % - Markeringsfarve4 3 2 6 7" xfId="24507"/>
    <cellStyle name="20 % - Markeringsfarve4 3 2 7" xfId="4793"/>
    <cellStyle name="20 % - Markeringsfarve4 3 2 7 2" xfId="4794"/>
    <cellStyle name="20 % - Markeringsfarve4 3 2 7 2 2" xfId="9776"/>
    <cellStyle name="20 % - Markeringsfarve4 3 2 7 2 2 2" xfId="17677"/>
    <cellStyle name="20 % - Markeringsfarve4 3 2 7 2 2 2 2" xfId="35837"/>
    <cellStyle name="20 % - Markeringsfarve4 3 2 7 2 2 3" xfId="28836"/>
    <cellStyle name="20 % - Markeringsfarve4 3 2 7 2 3" xfId="13348"/>
    <cellStyle name="20 % - Markeringsfarve4 3 2 7 2 3 2" xfId="31515"/>
    <cellStyle name="20 % - Markeringsfarve4 3 2 7 2 4" xfId="24513"/>
    <cellStyle name="20 % - Markeringsfarve4 3 2 7 3" xfId="8370"/>
    <cellStyle name="20 % - Markeringsfarve4 3 2 7 3 2" xfId="16287"/>
    <cellStyle name="20 % - Markeringsfarve4 3 2 7 3 2 2" xfId="34447"/>
    <cellStyle name="20 % - Markeringsfarve4 3 2 7 3 3" xfId="27446"/>
    <cellStyle name="20 % - Markeringsfarve4 3 2 7 4" xfId="13347"/>
    <cellStyle name="20 % - Markeringsfarve4 3 2 7 4 2" xfId="31514"/>
    <cellStyle name="20 % - Markeringsfarve4 3 2 7 5" xfId="24512"/>
    <cellStyle name="20 % - Markeringsfarve4 3 2 8" xfId="4795"/>
    <cellStyle name="20 % - Markeringsfarve4 3 2 8 2" xfId="9004"/>
    <cellStyle name="20 % - Markeringsfarve4 3 2 8 2 2" xfId="16915"/>
    <cellStyle name="20 % - Markeringsfarve4 3 2 8 2 2 2" xfId="35075"/>
    <cellStyle name="20 % - Markeringsfarve4 3 2 8 2 3" xfId="28074"/>
    <cellStyle name="20 % - Markeringsfarve4 3 2 8 3" xfId="13349"/>
    <cellStyle name="20 % - Markeringsfarve4 3 2 8 3 2" xfId="31516"/>
    <cellStyle name="20 % - Markeringsfarve4 3 2 8 4" xfId="24514"/>
    <cellStyle name="20 % - Markeringsfarve4 3 2 9" xfId="4796"/>
    <cellStyle name="20 % - Markeringsfarve4 3 2 9 2" xfId="10675"/>
    <cellStyle name="20 % - Markeringsfarve4 3 2 9 2 2" xfId="18567"/>
    <cellStyle name="20 % - Markeringsfarve4 3 2 9 2 2 2" xfId="36727"/>
    <cellStyle name="20 % - Markeringsfarve4 3 2 9 2 3" xfId="29726"/>
    <cellStyle name="20 % - Markeringsfarve4 3 2 9 3" xfId="13350"/>
    <cellStyle name="20 % - Markeringsfarve4 3 2 9 3 2" xfId="31517"/>
    <cellStyle name="20 % - Markeringsfarve4 3 2 9 4" xfId="24515"/>
    <cellStyle name="20 % - Markeringsfarve4 3 3" xfId="4797"/>
    <cellStyle name="20 % - Markeringsfarve4 3 3 10" xfId="7834"/>
    <cellStyle name="20 % - Markeringsfarve4 3 3 10 2" xfId="15752"/>
    <cellStyle name="20 % - Markeringsfarve4 3 3 10 2 2" xfId="33912"/>
    <cellStyle name="20 % - Markeringsfarve4 3 3 10 3" xfId="26911"/>
    <cellStyle name="20 % - Markeringsfarve4 3 3 11" xfId="13351"/>
    <cellStyle name="20 % - Markeringsfarve4 3 3 11 2" xfId="31518"/>
    <cellStyle name="20 % - Markeringsfarve4 3 3 12" xfId="24516"/>
    <cellStyle name="20 % - Markeringsfarve4 3 3 2" xfId="4798"/>
    <cellStyle name="20 % - Markeringsfarve4 3 3 2 2" xfId="4799"/>
    <cellStyle name="20 % - Markeringsfarve4 3 3 2 2 2" xfId="4800"/>
    <cellStyle name="20 % - Markeringsfarve4 3 3 2 2 2 2" xfId="9934"/>
    <cellStyle name="20 % - Markeringsfarve4 3 3 2 2 2 2 2" xfId="17835"/>
    <cellStyle name="20 % - Markeringsfarve4 3 3 2 2 2 2 2 2" xfId="35995"/>
    <cellStyle name="20 % - Markeringsfarve4 3 3 2 2 2 2 3" xfId="28994"/>
    <cellStyle name="20 % - Markeringsfarve4 3 3 2 2 2 3" xfId="13354"/>
    <cellStyle name="20 % - Markeringsfarve4 3 3 2 2 2 3 2" xfId="31521"/>
    <cellStyle name="20 % - Markeringsfarve4 3 3 2 2 2 4" xfId="24519"/>
    <cellStyle name="20 % - Markeringsfarve4 3 3 2 2 3" xfId="8502"/>
    <cellStyle name="20 % - Markeringsfarve4 3 3 2 2 3 2" xfId="16419"/>
    <cellStyle name="20 % - Markeringsfarve4 3 3 2 2 3 2 2" xfId="34579"/>
    <cellStyle name="20 % - Markeringsfarve4 3 3 2 2 3 3" xfId="27578"/>
    <cellStyle name="20 % - Markeringsfarve4 3 3 2 2 4" xfId="13353"/>
    <cellStyle name="20 % - Markeringsfarve4 3 3 2 2 4 2" xfId="31520"/>
    <cellStyle name="20 % - Markeringsfarve4 3 3 2 2 5" xfId="24518"/>
    <cellStyle name="20 % - Markeringsfarve4 3 3 2 3" xfId="4801"/>
    <cellStyle name="20 % - Markeringsfarve4 3 3 2 3 2" xfId="9164"/>
    <cellStyle name="20 % - Markeringsfarve4 3 3 2 3 2 2" xfId="17075"/>
    <cellStyle name="20 % - Markeringsfarve4 3 3 2 3 2 2 2" xfId="35235"/>
    <cellStyle name="20 % - Markeringsfarve4 3 3 2 3 2 3" xfId="28234"/>
    <cellStyle name="20 % - Markeringsfarve4 3 3 2 3 3" xfId="13355"/>
    <cellStyle name="20 % - Markeringsfarve4 3 3 2 3 3 2" xfId="31522"/>
    <cellStyle name="20 % - Markeringsfarve4 3 3 2 3 4" xfId="24520"/>
    <cellStyle name="20 % - Markeringsfarve4 3 3 2 4" xfId="4802"/>
    <cellStyle name="20 % - Markeringsfarve4 3 3 2 4 2" xfId="9728"/>
    <cellStyle name="20 % - Markeringsfarve4 3 3 2 4 2 2" xfId="17629"/>
    <cellStyle name="20 % - Markeringsfarve4 3 3 2 4 2 2 2" xfId="35789"/>
    <cellStyle name="20 % - Markeringsfarve4 3 3 2 4 2 3" xfId="28788"/>
    <cellStyle name="20 % - Markeringsfarve4 3 3 2 4 3" xfId="13356"/>
    <cellStyle name="20 % - Markeringsfarve4 3 3 2 4 3 2" xfId="31523"/>
    <cellStyle name="20 % - Markeringsfarve4 3 3 2 4 4" xfId="24521"/>
    <cellStyle name="20 % - Markeringsfarve4 3 3 2 5" xfId="7835"/>
    <cellStyle name="20 % - Markeringsfarve4 3 3 2 5 2" xfId="15753"/>
    <cellStyle name="20 % - Markeringsfarve4 3 3 2 5 2 2" xfId="33913"/>
    <cellStyle name="20 % - Markeringsfarve4 3 3 2 5 3" xfId="26912"/>
    <cellStyle name="20 % - Markeringsfarve4 3 3 2 6" xfId="13352"/>
    <cellStyle name="20 % - Markeringsfarve4 3 3 2 6 2" xfId="31519"/>
    <cellStyle name="20 % - Markeringsfarve4 3 3 2 7" xfId="24517"/>
    <cellStyle name="20 % - Markeringsfarve4 3 3 3" xfId="4803"/>
    <cellStyle name="20 % - Markeringsfarve4 3 3 3 2" xfId="4804"/>
    <cellStyle name="20 % - Markeringsfarve4 3 3 3 2 2" xfId="4805"/>
    <cellStyle name="20 % - Markeringsfarve4 3 3 3 2 2 2" xfId="9986"/>
    <cellStyle name="20 % - Markeringsfarve4 3 3 3 2 2 2 2" xfId="17887"/>
    <cellStyle name="20 % - Markeringsfarve4 3 3 3 2 2 2 2 2" xfId="36047"/>
    <cellStyle name="20 % - Markeringsfarve4 3 3 3 2 2 2 3" xfId="29046"/>
    <cellStyle name="20 % - Markeringsfarve4 3 3 3 2 2 3" xfId="13359"/>
    <cellStyle name="20 % - Markeringsfarve4 3 3 3 2 2 3 2" xfId="31526"/>
    <cellStyle name="20 % - Markeringsfarve4 3 3 3 2 2 4" xfId="24524"/>
    <cellStyle name="20 % - Markeringsfarve4 3 3 3 2 3" xfId="8550"/>
    <cellStyle name="20 % - Markeringsfarve4 3 3 3 2 3 2" xfId="16467"/>
    <cellStyle name="20 % - Markeringsfarve4 3 3 3 2 3 2 2" xfId="34627"/>
    <cellStyle name="20 % - Markeringsfarve4 3 3 3 2 3 3" xfId="27626"/>
    <cellStyle name="20 % - Markeringsfarve4 3 3 3 2 4" xfId="13358"/>
    <cellStyle name="20 % - Markeringsfarve4 3 3 3 2 4 2" xfId="31525"/>
    <cellStyle name="20 % - Markeringsfarve4 3 3 3 2 5" xfId="24523"/>
    <cellStyle name="20 % - Markeringsfarve4 3 3 3 3" xfId="4806"/>
    <cellStyle name="20 % - Markeringsfarve4 3 3 3 3 2" xfId="9216"/>
    <cellStyle name="20 % - Markeringsfarve4 3 3 3 3 2 2" xfId="17127"/>
    <cellStyle name="20 % - Markeringsfarve4 3 3 3 3 2 2 2" xfId="35287"/>
    <cellStyle name="20 % - Markeringsfarve4 3 3 3 3 2 3" xfId="28286"/>
    <cellStyle name="20 % - Markeringsfarve4 3 3 3 3 3" xfId="13360"/>
    <cellStyle name="20 % - Markeringsfarve4 3 3 3 3 3 2" xfId="31527"/>
    <cellStyle name="20 % - Markeringsfarve4 3 3 3 3 4" xfId="24525"/>
    <cellStyle name="20 % - Markeringsfarve4 3 3 3 4" xfId="4807"/>
    <cellStyle name="20 % - Markeringsfarve4 3 3 3 4 2" xfId="9314"/>
    <cellStyle name="20 % - Markeringsfarve4 3 3 3 4 2 2" xfId="17225"/>
    <cellStyle name="20 % - Markeringsfarve4 3 3 3 4 2 2 2" xfId="35385"/>
    <cellStyle name="20 % - Markeringsfarve4 3 3 3 4 2 3" xfId="28384"/>
    <cellStyle name="20 % - Markeringsfarve4 3 3 3 4 3" xfId="13361"/>
    <cellStyle name="20 % - Markeringsfarve4 3 3 3 4 3 2" xfId="31528"/>
    <cellStyle name="20 % - Markeringsfarve4 3 3 3 4 4" xfId="24526"/>
    <cellStyle name="20 % - Markeringsfarve4 3 3 3 5" xfId="7836"/>
    <cellStyle name="20 % - Markeringsfarve4 3 3 3 5 2" xfId="15754"/>
    <cellStyle name="20 % - Markeringsfarve4 3 3 3 5 2 2" xfId="33914"/>
    <cellStyle name="20 % - Markeringsfarve4 3 3 3 5 3" xfId="26913"/>
    <cellStyle name="20 % - Markeringsfarve4 3 3 3 6" xfId="13357"/>
    <cellStyle name="20 % - Markeringsfarve4 3 3 3 6 2" xfId="31524"/>
    <cellStyle name="20 % - Markeringsfarve4 3 3 3 7" xfId="24522"/>
    <cellStyle name="20 % - Markeringsfarve4 3 3 4" xfId="4808"/>
    <cellStyle name="20 % - Markeringsfarve4 3 3 4 2" xfId="4809"/>
    <cellStyle name="20 % - Markeringsfarve4 3 3 4 2 2" xfId="4810"/>
    <cellStyle name="20 % - Markeringsfarve4 3 3 4 2 2 2" xfId="10172"/>
    <cellStyle name="20 % - Markeringsfarve4 3 3 4 2 2 2 2" xfId="18073"/>
    <cellStyle name="20 % - Markeringsfarve4 3 3 4 2 2 2 2 2" xfId="36233"/>
    <cellStyle name="20 % - Markeringsfarve4 3 3 4 2 2 2 3" xfId="29232"/>
    <cellStyle name="20 % - Markeringsfarve4 3 3 4 2 2 3" xfId="13364"/>
    <cellStyle name="20 % - Markeringsfarve4 3 3 4 2 2 3 2" xfId="31531"/>
    <cellStyle name="20 % - Markeringsfarve4 3 3 4 2 2 4" xfId="24529"/>
    <cellStyle name="20 % - Markeringsfarve4 3 3 4 2 3" xfId="8704"/>
    <cellStyle name="20 % - Markeringsfarve4 3 3 4 2 3 2" xfId="16618"/>
    <cellStyle name="20 % - Markeringsfarve4 3 3 4 2 3 2 2" xfId="34778"/>
    <cellStyle name="20 % - Markeringsfarve4 3 3 4 2 3 3" xfId="27777"/>
    <cellStyle name="20 % - Markeringsfarve4 3 3 4 2 4" xfId="13363"/>
    <cellStyle name="20 % - Markeringsfarve4 3 3 4 2 4 2" xfId="31530"/>
    <cellStyle name="20 % - Markeringsfarve4 3 3 4 2 5" xfId="24528"/>
    <cellStyle name="20 % - Markeringsfarve4 3 3 4 3" xfId="4811"/>
    <cellStyle name="20 % - Markeringsfarve4 3 3 4 3 2" xfId="9448"/>
    <cellStyle name="20 % - Markeringsfarve4 3 3 4 3 2 2" xfId="17358"/>
    <cellStyle name="20 % - Markeringsfarve4 3 3 4 3 2 2 2" xfId="35518"/>
    <cellStyle name="20 % - Markeringsfarve4 3 3 4 3 2 3" xfId="28517"/>
    <cellStyle name="20 % - Markeringsfarve4 3 3 4 3 3" xfId="13365"/>
    <cellStyle name="20 % - Markeringsfarve4 3 3 4 3 3 2" xfId="31532"/>
    <cellStyle name="20 % - Markeringsfarve4 3 3 4 3 4" xfId="24530"/>
    <cellStyle name="20 % - Markeringsfarve4 3 3 4 4" xfId="4812"/>
    <cellStyle name="20 % - Markeringsfarve4 3 3 4 4 2" xfId="11012"/>
    <cellStyle name="20 % - Markeringsfarve4 3 3 4 4 2 2" xfId="18888"/>
    <cellStyle name="20 % - Markeringsfarve4 3 3 4 4 2 2 2" xfId="37048"/>
    <cellStyle name="20 % - Markeringsfarve4 3 3 4 4 2 3" xfId="30047"/>
    <cellStyle name="20 % - Markeringsfarve4 3 3 4 4 3" xfId="13366"/>
    <cellStyle name="20 % - Markeringsfarve4 3 3 4 4 3 2" xfId="31533"/>
    <cellStyle name="20 % - Markeringsfarve4 3 3 4 4 4" xfId="24531"/>
    <cellStyle name="20 % - Markeringsfarve4 3 3 4 5" xfId="7837"/>
    <cellStyle name="20 % - Markeringsfarve4 3 3 4 5 2" xfId="15755"/>
    <cellStyle name="20 % - Markeringsfarve4 3 3 4 5 2 2" xfId="33915"/>
    <cellStyle name="20 % - Markeringsfarve4 3 3 4 5 3" xfId="26914"/>
    <cellStyle name="20 % - Markeringsfarve4 3 3 4 6" xfId="13362"/>
    <cellStyle name="20 % - Markeringsfarve4 3 3 4 6 2" xfId="31529"/>
    <cellStyle name="20 % - Markeringsfarve4 3 3 4 7" xfId="24527"/>
    <cellStyle name="20 % - Markeringsfarve4 3 3 5" xfId="4813"/>
    <cellStyle name="20 % - Markeringsfarve4 3 3 5 2" xfId="4814"/>
    <cellStyle name="20 % - Markeringsfarve4 3 3 5 2 2" xfId="4815"/>
    <cellStyle name="20 % - Markeringsfarve4 3 3 5 2 2 2" xfId="10289"/>
    <cellStyle name="20 % - Markeringsfarve4 3 3 5 2 2 2 2" xfId="18190"/>
    <cellStyle name="20 % - Markeringsfarve4 3 3 5 2 2 2 2 2" xfId="36350"/>
    <cellStyle name="20 % - Markeringsfarve4 3 3 5 2 2 2 3" xfId="29349"/>
    <cellStyle name="20 % - Markeringsfarve4 3 3 5 2 2 3" xfId="13369"/>
    <cellStyle name="20 % - Markeringsfarve4 3 3 5 2 2 3 2" xfId="31536"/>
    <cellStyle name="20 % - Markeringsfarve4 3 3 5 2 2 4" xfId="24534"/>
    <cellStyle name="20 % - Markeringsfarve4 3 3 5 2 3" xfId="8803"/>
    <cellStyle name="20 % - Markeringsfarve4 3 3 5 2 3 2" xfId="16717"/>
    <cellStyle name="20 % - Markeringsfarve4 3 3 5 2 3 2 2" xfId="34877"/>
    <cellStyle name="20 % - Markeringsfarve4 3 3 5 2 3 3" xfId="27876"/>
    <cellStyle name="20 % - Markeringsfarve4 3 3 5 2 4" xfId="13368"/>
    <cellStyle name="20 % - Markeringsfarve4 3 3 5 2 4 2" xfId="31535"/>
    <cellStyle name="20 % - Markeringsfarve4 3 3 5 2 5" xfId="24533"/>
    <cellStyle name="20 % - Markeringsfarve4 3 3 5 3" xfId="4816"/>
    <cellStyle name="20 % - Markeringsfarve4 3 3 5 3 2" xfId="9565"/>
    <cellStyle name="20 % - Markeringsfarve4 3 3 5 3 2 2" xfId="17475"/>
    <cellStyle name="20 % - Markeringsfarve4 3 3 5 3 2 2 2" xfId="35635"/>
    <cellStyle name="20 % - Markeringsfarve4 3 3 5 3 2 3" xfId="28634"/>
    <cellStyle name="20 % - Markeringsfarve4 3 3 5 3 3" xfId="13370"/>
    <cellStyle name="20 % - Markeringsfarve4 3 3 5 3 3 2" xfId="31537"/>
    <cellStyle name="20 % - Markeringsfarve4 3 3 5 3 4" xfId="24535"/>
    <cellStyle name="20 % - Markeringsfarve4 3 3 5 4" xfId="4817"/>
    <cellStyle name="20 % - Markeringsfarve4 3 3 5 4 2" xfId="10732"/>
    <cellStyle name="20 % - Markeringsfarve4 3 3 5 4 2 2" xfId="18621"/>
    <cellStyle name="20 % - Markeringsfarve4 3 3 5 4 2 2 2" xfId="36781"/>
    <cellStyle name="20 % - Markeringsfarve4 3 3 5 4 2 3" xfId="29780"/>
    <cellStyle name="20 % - Markeringsfarve4 3 3 5 4 3" xfId="13371"/>
    <cellStyle name="20 % - Markeringsfarve4 3 3 5 4 3 2" xfId="31538"/>
    <cellStyle name="20 % - Markeringsfarve4 3 3 5 4 4" xfId="24536"/>
    <cellStyle name="20 % - Markeringsfarve4 3 3 5 5" xfId="7838"/>
    <cellStyle name="20 % - Markeringsfarve4 3 3 5 5 2" xfId="15756"/>
    <cellStyle name="20 % - Markeringsfarve4 3 3 5 5 2 2" xfId="33916"/>
    <cellStyle name="20 % - Markeringsfarve4 3 3 5 5 3" xfId="26915"/>
    <cellStyle name="20 % - Markeringsfarve4 3 3 5 6" xfId="13367"/>
    <cellStyle name="20 % - Markeringsfarve4 3 3 5 6 2" xfId="31534"/>
    <cellStyle name="20 % - Markeringsfarve4 3 3 5 7" xfId="24532"/>
    <cellStyle name="20 % - Markeringsfarve4 3 3 6" xfId="4818"/>
    <cellStyle name="20 % - Markeringsfarve4 3 3 6 2" xfId="4819"/>
    <cellStyle name="20 % - Markeringsfarve4 3 3 6 2 2" xfId="4820"/>
    <cellStyle name="20 % - Markeringsfarve4 3 3 6 2 2 2" xfId="10341"/>
    <cellStyle name="20 % - Markeringsfarve4 3 3 6 2 2 2 2" xfId="18242"/>
    <cellStyle name="20 % - Markeringsfarve4 3 3 6 2 2 2 2 2" xfId="36402"/>
    <cellStyle name="20 % - Markeringsfarve4 3 3 6 2 2 2 3" xfId="29401"/>
    <cellStyle name="20 % - Markeringsfarve4 3 3 6 2 2 3" xfId="13374"/>
    <cellStyle name="20 % - Markeringsfarve4 3 3 6 2 2 3 2" xfId="31541"/>
    <cellStyle name="20 % - Markeringsfarve4 3 3 6 2 2 4" xfId="24539"/>
    <cellStyle name="20 % - Markeringsfarve4 3 3 6 2 3" xfId="8852"/>
    <cellStyle name="20 % - Markeringsfarve4 3 3 6 2 3 2" xfId="16766"/>
    <cellStyle name="20 % - Markeringsfarve4 3 3 6 2 3 2 2" xfId="34926"/>
    <cellStyle name="20 % - Markeringsfarve4 3 3 6 2 3 3" xfId="27925"/>
    <cellStyle name="20 % - Markeringsfarve4 3 3 6 2 4" xfId="13373"/>
    <cellStyle name="20 % - Markeringsfarve4 3 3 6 2 4 2" xfId="31540"/>
    <cellStyle name="20 % - Markeringsfarve4 3 3 6 2 5" xfId="24538"/>
    <cellStyle name="20 % - Markeringsfarve4 3 3 6 3" xfId="4821"/>
    <cellStyle name="20 % - Markeringsfarve4 3 3 6 3 2" xfId="9618"/>
    <cellStyle name="20 % - Markeringsfarve4 3 3 6 3 2 2" xfId="17528"/>
    <cellStyle name="20 % - Markeringsfarve4 3 3 6 3 2 2 2" xfId="35688"/>
    <cellStyle name="20 % - Markeringsfarve4 3 3 6 3 2 3" xfId="28687"/>
    <cellStyle name="20 % - Markeringsfarve4 3 3 6 3 3" xfId="13375"/>
    <cellStyle name="20 % - Markeringsfarve4 3 3 6 3 3 2" xfId="31542"/>
    <cellStyle name="20 % - Markeringsfarve4 3 3 6 3 4" xfId="24540"/>
    <cellStyle name="20 % - Markeringsfarve4 3 3 6 4" xfId="4822"/>
    <cellStyle name="20 % - Markeringsfarve4 3 3 6 4 2" xfId="10935"/>
    <cellStyle name="20 % - Markeringsfarve4 3 3 6 4 2 2" xfId="18815"/>
    <cellStyle name="20 % - Markeringsfarve4 3 3 6 4 2 2 2" xfId="36975"/>
    <cellStyle name="20 % - Markeringsfarve4 3 3 6 4 2 3" xfId="29974"/>
    <cellStyle name="20 % - Markeringsfarve4 3 3 6 4 3" xfId="13376"/>
    <cellStyle name="20 % - Markeringsfarve4 3 3 6 4 3 2" xfId="31543"/>
    <cellStyle name="20 % - Markeringsfarve4 3 3 6 4 4" xfId="24541"/>
    <cellStyle name="20 % - Markeringsfarve4 3 3 6 5" xfId="7839"/>
    <cellStyle name="20 % - Markeringsfarve4 3 3 6 5 2" xfId="15757"/>
    <cellStyle name="20 % - Markeringsfarve4 3 3 6 5 2 2" xfId="33917"/>
    <cellStyle name="20 % - Markeringsfarve4 3 3 6 5 3" xfId="26916"/>
    <cellStyle name="20 % - Markeringsfarve4 3 3 6 6" xfId="13372"/>
    <cellStyle name="20 % - Markeringsfarve4 3 3 6 6 2" xfId="31539"/>
    <cellStyle name="20 % - Markeringsfarve4 3 3 6 7" xfId="24537"/>
    <cellStyle name="20 % - Markeringsfarve4 3 3 7" xfId="4823"/>
    <cellStyle name="20 % - Markeringsfarve4 3 3 7 2" xfId="4824"/>
    <cellStyle name="20 % - Markeringsfarve4 3 3 7 2 2" xfId="9815"/>
    <cellStyle name="20 % - Markeringsfarve4 3 3 7 2 2 2" xfId="17716"/>
    <cellStyle name="20 % - Markeringsfarve4 3 3 7 2 2 2 2" xfId="35876"/>
    <cellStyle name="20 % - Markeringsfarve4 3 3 7 2 2 3" xfId="28875"/>
    <cellStyle name="20 % - Markeringsfarve4 3 3 7 2 3" xfId="13378"/>
    <cellStyle name="20 % - Markeringsfarve4 3 3 7 2 3 2" xfId="31545"/>
    <cellStyle name="20 % - Markeringsfarve4 3 3 7 2 4" xfId="24543"/>
    <cellStyle name="20 % - Markeringsfarve4 3 3 7 3" xfId="8403"/>
    <cellStyle name="20 % - Markeringsfarve4 3 3 7 3 2" xfId="16320"/>
    <cellStyle name="20 % - Markeringsfarve4 3 3 7 3 2 2" xfId="34480"/>
    <cellStyle name="20 % - Markeringsfarve4 3 3 7 3 3" xfId="27479"/>
    <cellStyle name="20 % - Markeringsfarve4 3 3 7 4" xfId="13377"/>
    <cellStyle name="20 % - Markeringsfarve4 3 3 7 4 2" xfId="31544"/>
    <cellStyle name="20 % - Markeringsfarve4 3 3 7 5" xfId="24542"/>
    <cellStyle name="20 % - Markeringsfarve4 3 3 8" xfId="4825"/>
    <cellStyle name="20 % - Markeringsfarve4 3 3 8 2" xfId="9043"/>
    <cellStyle name="20 % - Markeringsfarve4 3 3 8 2 2" xfId="16954"/>
    <cellStyle name="20 % - Markeringsfarve4 3 3 8 2 2 2" xfId="35114"/>
    <cellStyle name="20 % - Markeringsfarve4 3 3 8 2 3" xfId="28113"/>
    <cellStyle name="20 % - Markeringsfarve4 3 3 8 3" xfId="13379"/>
    <cellStyle name="20 % - Markeringsfarve4 3 3 8 3 2" xfId="31546"/>
    <cellStyle name="20 % - Markeringsfarve4 3 3 8 4" xfId="24544"/>
    <cellStyle name="20 % - Markeringsfarve4 3 3 9" xfId="4826"/>
    <cellStyle name="20 % - Markeringsfarve4 3 3 9 2" xfId="10468"/>
    <cellStyle name="20 % - Markeringsfarve4 3 3 9 2 2" xfId="18365"/>
    <cellStyle name="20 % - Markeringsfarve4 3 3 9 2 2 2" xfId="36525"/>
    <cellStyle name="20 % - Markeringsfarve4 3 3 9 2 3" xfId="29524"/>
    <cellStyle name="20 % - Markeringsfarve4 3 3 9 3" xfId="13380"/>
    <cellStyle name="20 % - Markeringsfarve4 3 3 9 3 2" xfId="31547"/>
    <cellStyle name="20 % - Markeringsfarve4 3 3 9 4" xfId="24545"/>
    <cellStyle name="20 % - Markeringsfarve4 3 4" xfId="4827"/>
    <cellStyle name="20 % - Markeringsfarve4 3 4 2" xfId="4828"/>
    <cellStyle name="20 % - Markeringsfarve4 3 4 2 2" xfId="4829"/>
    <cellStyle name="20 % - Markeringsfarve4 3 4 2 2 2" xfId="9856"/>
    <cellStyle name="20 % - Markeringsfarve4 3 4 2 2 2 2" xfId="17757"/>
    <cellStyle name="20 % - Markeringsfarve4 3 4 2 2 2 2 2" xfId="35917"/>
    <cellStyle name="20 % - Markeringsfarve4 3 4 2 2 2 3" xfId="28916"/>
    <cellStyle name="20 % - Markeringsfarve4 3 4 2 2 3" xfId="13383"/>
    <cellStyle name="20 % - Markeringsfarve4 3 4 2 2 3 2" xfId="31550"/>
    <cellStyle name="20 % - Markeringsfarve4 3 4 2 2 4" xfId="24548"/>
    <cellStyle name="20 % - Markeringsfarve4 3 4 2 3" xfId="8436"/>
    <cellStyle name="20 % - Markeringsfarve4 3 4 2 3 2" xfId="16353"/>
    <cellStyle name="20 % - Markeringsfarve4 3 4 2 3 2 2" xfId="34513"/>
    <cellStyle name="20 % - Markeringsfarve4 3 4 2 3 3" xfId="27512"/>
    <cellStyle name="20 % - Markeringsfarve4 3 4 2 4" xfId="13382"/>
    <cellStyle name="20 % - Markeringsfarve4 3 4 2 4 2" xfId="31549"/>
    <cellStyle name="20 % - Markeringsfarve4 3 4 2 5" xfId="24547"/>
    <cellStyle name="20 % - Markeringsfarve4 3 4 3" xfId="4830"/>
    <cellStyle name="20 % - Markeringsfarve4 3 4 3 2" xfId="9086"/>
    <cellStyle name="20 % - Markeringsfarve4 3 4 3 2 2" xfId="16997"/>
    <cellStyle name="20 % - Markeringsfarve4 3 4 3 2 2 2" xfId="35157"/>
    <cellStyle name="20 % - Markeringsfarve4 3 4 3 2 3" xfId="28156"/>
    <cellStyle name="20 % - Markeringsfarve4 3 4 3 3" xfId="13384"/>
    <cellStyle name="20 % - Markeringsfarve4 3 4 3 3 2" xfId="31551"/>
    <cellStyle name="20 % - Markeringsfarve4 3 4 3 4" xfId="24549"/>
    <cellStyle name="20 % - Markeringsfarve4 3 4 4" xfId="4831"/>
    <cellStyle name="20 % - Markeringsfarve4 3 4 4 2" xfId="10660"/>
    <cellStyle name="20 % - Markeringsfarve4 3 4 4 2 2" xfId="18552"/>
    <cellStyle name="20 % - Markeringsfarve4 3 4 4 2 2 2" xfId="36712"/>
    <cellStyle name="20 % - Markeringsfarve4 3 4 4 2 3" xfId="29711"/>
    <cellStyle name="20 % - Markeringsfarve4 3 4 4 3" xfId="13385"/>
    <cellStyle name="20 % - Markeringsfarve4 3 4 4 3 2" xfId="31552"/>
    <cellStyle name="20 % - Markeringsfarve4 3 4 4 4" xfId="24550"/>
    <cellStyle name="20 % - Markeringsfarve4 3 4 5" xfId="7840"/>
    <cellStyle name="20 % - Markeringsfarve4 3 4 5 2" xfId="15758"/>
    <cellStyle name="20 % - Markeringsfarve4 3 4 5 2 2" xfId="33918"/>
    <cellStyle name="20 % - Markeringsfarve4 3 4 5 3" xfId="26917"/>
    <cellStyle name="20 % - Markeringsfarve4 3 4 6" xfId="13381"/>
    <cellStyle name="20 % - Markeringsfarve4 3 4 6 2" xfId="31548"/>
    <cellStyle name="20 % - Markeringsfarve4 3 4 7" xfId="24546"/>
    <cellStyle name="20 % - Markeringsfarve4 3 5" xfId="4832"/>
    <cellStyle name="20 % - Markeringsfarve4 3 5 2" xfId="4833"/>
    <cellStyle name="20 % - Markeringsfarve4 3 5 2 2" xfId="4834"/>
    <cellStyle name="20 % - Markeringsfarve4 3 5 2 2 2" xfId="9984"/>
    <cellStyle name="20 % - Markeringsfarve4 3 5 2 2 2 2" xfId="17885"/>
    <cellStyle name="20 % - Markeringsfarve4 3 5 2 2 2 2 2" xfId="36045"/>
    <cellStyle name="20 % - Markeringsfarve4 3 5 2 2 2 3" xfId="29044"/>
    <cellStyle name="20 % - Markeringsfarve4 3 5 2 2 3" xfId="13388"/>
    <cellStyle name="20 % - Markeringsfarve4 3 5 2 2 3 2" xfId="31555"/>
    <cellStyle name="20 % - Markeringsfarve4 3 5 2 2 4" xfId="24553"/>
    <cellStyle name="20 % - Markeringsfarve4 3 5 2 3" xfId="8548"/>
    <cellStyle name="20 % - Markeringsfarve4 3 5 2 3 2" xfId="16465"/>
    <cellStyle name="20 % - Markeringsfarve4 3 5 2 3 2 2" xfId="34625"/>
    <cellStyle name="20 % - Markeringsfarve4 3 5 2 3 3" xfId="27624"/>
    <cellStyle name="20 % - Markeringsfarve4 3 5 2 4" xfId="13387"/>
    <cellStyle name="20 % - Markeringsfarve4 3 5 2 4 2" xfId="31554"/>
    <cellStyle name="20 % - Markeringsfarve4 3 5 2 5" xfId="24552"/>
    <cellStyle name="20 % - Markeringsfarve4 3 5 3" xfId="4835"/>
    <cellStyle name="20 % - Markeringsfarve4 3 5 3 2" xfId="9214"/>
    <cellStyle name="20 % - Markeringsfarve4 3 5 3 2 2" xfId="17125"/>
    <cellStyle name="20 % - Markeringsfarve4 3 5 3 2 2 2" xfId="35285"/>
    <cellStyle name="20 % - Markeringsfarve4 3 5 3 2 3" xfId="28284"/>
    <cellStyle name="20 % - Markeringsfarve4 3 5 3 3" xfId="13389"/>
    <cellStyle name="20 % - Markeringsfarve4 3 5 3 3 2" xfId="31556"/>
    <cellStyle name="20 % - Markeringsfarve4 3 5 3 4" xfId="24554"/>
    <cellStyle name="20 % - Markeringsfarve4 3 5 4" xfId="4836"/>
    <cellStyle name="20 % - Markeringsfarve4 3 5 4 2" xfId="10896"/>
    <cellStyle name="20 % - Markeringsfarve4 3 5 4 2 2" xfId="18778"/>
    <cellStyle name="20 % - Markeringsfarve4 3 5 4 2 2 2" xfId="36938"/>
    <cellStyle name="20 % - Markeringsfarve4 3 5 4 2 3" xfId="29937"/>
    <cellStyle name="20 % - Markeringsfarve4 3 5 4 3" xfId="13390"/>
    <cellStyle name="20 % - Markeringsfarve4 3 5 4 3 2" xfId="31557"/>
    <cellStyle name="20 % - Markeringsfarve4 3 5 4 4" xfId="24555"/>
    <cellStyle name="20 % - Markeringsfarve4 3 5 5" xfId="7841"/>
    <cellStyle name="20 % - Markeringsfarve4 3 5 5 2" xfId="15759"/>
    <cellStyle name="20 % - Markeringsfarve4 3 5 5 2 2" xfId="33919"/>
    <cellStyle name="20 % - Markeringsfarve4 3 5 5 3" xfId="26918"/>
    <cellStyle name="20 % - Markeringsfarve4 3 5 6" xfId="13386"/>
    <cellStyle name="20 % - Markeringsfarve4 3 5 6 2" xfId="31553"/>
    <cellStyle name="20 % - Markeringsfarve4 3 5 7" xfId="24551"/>
    <cellStyle name="20 % - Markeringsfarve4 3 6" xfId="4837"/>
    <cellStyle name="20 % - Markeringsfarve4 3 6 2" xfId="4838"/>
    <cellStyle name="20 % - Markeringsfarve4 3 6 2 2" xfId="4839"/>
    <cellStyle name="20 % - Markeringsfarve4 3 6 2 2 2" xfId="10094"/>
    <cellStyle name="20 % - Markeringsfarve4 3 6 2 2 2 2" xfId="17995"/>
    <cellStyle name="20 % - Markeringsfarve4 3 6 2 2 2 2 2" xfId="36155"/>
    <cellStyle name="20 % - Markeringsfarve4 3 6 2 2 2 3" xfId="29154"/>
    <cellStyle name="20 % - Markeringsfarve4 3 6 2 2 3" xfId="13393"/>
    <cellStyle name="20 % - Markeringsfarve4 3 6 2 2 3 2" xfId="31560"/>
    <cellStyle name="20 % - Markeringsfarve4 3 6 2 2 4" xfId="24558"/>
    <cellStyle name="20 % - Markeringsfarve4 3 6 2 3" xfId="8638"/>
    <cellStyle name="20 % - Markeringsfarve4 3 6 2 3 2" xfId="16552"/>
    <cellStyle name="20 % - Markeringsfarve4 3 6 2 3 2 2" xfId="34712"/>
    <cellStyle name="20 % - Markeringsfarve4 3 6 2 3 3" xfId="27711"/>
    <cellStyle name="20 % - Markeringsfarve4 3 6 2 4" xfId="13392"/>
    <cellStyle name="20 % - Markeringsfarve4 3 6 2 4 2" xfId="31559"/>
    <cellStyle name="20 % - Markeringsfarve4 3 6 2 5" xfId="24557"/>
    <cellStyle name="20 % - Markeringsfarve4 3 6 3" xfId="4840"/>
    <cellStyle name="20 % - Markeringsfarve4 3 6 3 2" xfId="9370"/>
    <cellStyle name="20 % - Markeringsfarve4 3 6 3 2 2" xfId="17280"/>
    <cellStyle name="20 % - Markeringsfarve4 3 6 3 2 2 2" xfId="35440"/>
    <cellStyle name="20 % - Markeringsfarve4 3 6 3 2 3" xfId="28439"/>
    <cellStyle name="20 % - Markeringsfarve4 3 6 3 3" xfId="13394"/>
    <cellStyle name="20 % - Markeringsfarve4 3 6 3 3 2" xfId="31561"/>
    <cellStyle name="20 % - Markeringsfarve4 3 6 3 4" xfId="24559"/>
    <cellStyle name="20 % - Markeringsfarve4 3 6 4" xfId="4841"/>
    <cellStyle name="20 % - Markeringsfarve4 3 6 4 2" xfId="10618"/>
    <cellStyle name="20 % - Markeringsfarve4 3 6 4 2 2" xfId="18511"/>
    <cellStyle name="20 % - Markeringsfarve4 3 6 4 2 2 2" xfId="36671"/>
    <cellStyle name="20 % - Markeringsfarve4 3 6 4 2 3" xfId="29670"/>
    <cellStyle name="20 % - Markeringsfarve4 3 6 4 3" xfId="13395"/>
    <cellStyle name="20 % - Markeringsfarve4 3 6 4 3 2" xfId="31562"/>
    <cellStyle name="20 % - Markeringsfarve4 3 6 4 4" xfId="24560"/>
    <cellStyle name="20 % - Markeringsfarve4 3 6 5" xfId="7842"/>
    <cellStyle name="20 % - Markeringsfarve4 3 6 5 2" xfId="15760"/>
    <cellStyle name="20 % - Markeringsfarve4 3 6 5 2 2" xfId="33920"/>
    <cellStyle name="20 % - Markeringsfarve4 3 6 5 3" xfId="26919"/>
    <cellStyle name="20 % - Markeringsfarve4 3 6 6" xfId="13391"/>
    <cellStyle name="20 % - Markeringsfarve4 3 6 6 2" xfId="31558"/>
    <cellStyle name="20 % - Markeringsfarve4 3 6 7" xfId="24556"/>
    <cellStyle name="20 % - Markeringsfarve4 3 7" xfId="4842"/>
    <cellStyle name="20 % - Markeringsfarve4 3 7 2" xfId="4843"/>
    <cellStyle name="20 % - Markeringsfarve4 3 7 2 2" xfId="4844"/>
    <cellStyle name="20 % - Markeringsfarve4 3 7 2 2 2" xfId="10211"/>
    <cellStyle name="20 % - Markeringsfarve4 3 7 2 2 2 2" xfId="18112"/>
    <cellStyle name="20 % - Markeringsfarve4 3 7 2 2 2 2 2" xfId="36272"/>
    <cellStyle name="20 % - Markeringsfarve4 3 7 2 2 2 3" xfId="29271"/>
    <cellStyle name="20 % - Markeringsfarve4 3 7 2 2 3" xfId="13398"/>
    <cellStyle name="20 % - Markeringsfarve4 3 7 2 2 3 2" xfId="31565"/>
    <cellStyle name="20 % - Markeringsfarve4 3 7 2 2 4" xfId="24563"/>
    <cellStyle name="20 % - Markeringsfarve4 3 7 2 3" xfId="8737"/>
    <cellStyle name="20 % - Markeringsfarve4 3 7 2 3 2" xfId="16651"/>
    <cellStyle name="20 % - Markeringsfarve4 3 7 2 3 2 2" xfId="34811"/>
    <cellStyle name="20 % - Markeringsfarve4 3 7 2 3 3" xfId="27810"/>
    <cellStyle name="20 % - Markeringsfarve4 3 7 2 4" xfId="13397"/>
    <cellStyle name="20 % - Markeringsfarve4 3 7 2 4 2" xfId="31564"/>
    <cellStyle name="20 % - Markeringsfarve4 3 7 2 5" xfId="24562"/>
    <cellStyle name="20 % - Markeringsfarve4 3 7 3" xfId="4845"/>
    <cellStyle name="20 % - Markeringsfarve4 3 7 3 2" xfId="9487"/>
    <cellStyle name="20 % - Markeringsfarve4 3 7 3 2 2" xfId="17397"/>
    <cellStyle name="20 % - Markeringsfarve4 3 7 3 2 2 2" xfId="35557"/>
    <cellStyle name="20 % - Markeringsfarve4 3 7 3 2 3" xfId="28556"/>
    <cellStyle name="20 % - Markeringsfarve4 3 7 3 3" xfId="13399"/>
    <cellStyle name="20 % - Markeringsfarve4 3 7 3 3 2" xfId="31566"/>
    <cellStyle name="20 % - Markeringsfarve4 3 7 3 4" xfId="24564"/>
    <cellStyle name="20 % - Markeringsfarve4 3 7 4" xfId="4846"/>
    <cellStyle name="20 % - Markeringsfarve4 3 7 4 2" xfId="10879"/>
    <cellStyle name="20 % - Markeringsfarve4 3 7 4 2 2" xfId="18762"/>
    <cellStyle name="20 % - Markeringsfarve4 3 7 4 2 2 2" xfId="36922"/>
    <cellStyle name="20 % - Markeringsfarve4 3 7 4 2 3" xfId="29921"/>
    <cellStyle name="20 % - Markeringsfarve4 3 7 4 3" xfId="13400"/>
    <cellStyle name="20 % - Markeringsfarve4 3 7 4 3 2" xfId="31567"/>
    <cellStyle name="20 % - Markeringsfarve4 3 7 4 4" xfId="24565"/>
    <cellStyle name="20 % - Markeringsfarve4 3 7 5" xfId="7843"/>
    <cellStyle name="20 % - Markeringsfarve4 3 7 5 2" xfId="15761"/>
    <cellStyle name="20 % - Markeringsfarve4 3 7 5 2 2" xfId="33921"/>
    <cellStyle name="20 % - Markeringsfarve4 3 7 5 3" xfId="26920"/>
    <cellStyle name="20 % - Markeringsfarve4 3 7 6" xfId="13396"/>
    <cellStyle name="20 % - Markeringsfarve4 3 7 6 2" xfId="31563"/>
    <cellStyle name="20 % - Markeringsfarve4 3 7 7" xfId="24561"/>
    <cellStyle name="20 % - Markeringsfarve4 3 8" xfId="4847"/>
    <cellStyle name="20 % - Markeringsfarve4 3 8 2" xfId="4848"/>
    <cellStyle name="20 % - Markeringsfarve4 3 8 2 2" xfId="4849"/>
    <cellStyle name="20 % - Markeringsfarve4 3 8 2 2 2" xfId="10339"/>
    <cellStyle name="20 % - Markeringsfarve4 3 8 2 2 2 2" xfId="18240"/>
    <cellStyle name="20 % - Markeringsfarve4 3 8 2 2 2 2 2" xfId="36400"/>
    <cellStyle name="20 % - Markeringsfarve4 3 8 2 2 2 3" xfId="29399"/>
    <cellStyle name="20 % - Markeringsfarve4 3 8 2 2 3" xfId="13403"/>
    <cellStyle name="20 % - Markeringsfarve4 3 8 2 2 3 2" xfId="31570"/>
    <cellStyle name="20 % - Markeringsfarve4 3 8 2 2 4" xfId="24568"/>
    <cellStyle name="20 % - Markeringsfarve4 3 8 2 3" xfId="8850"/>
    <cellStyle name="20 % - Markeringsfarve4 3 8 2 3 2" xfId="16764"/>
    <cellStyle name="20 % - Markeringsfarve4 3 8 2 3 2 2" xfId="34924"/>
    <cellStyle name="20 % - Markeringsfarve4 3 8 2 3 3" xfId="27923"/>
    <cellStyle name="20 % - Markeringsfarve4 3 8 2 4" xfId="13402"/>
    <cellStyle name="20 % - Markeringsfarve4 3 8 2 4 2" xfId="31569"/>
    <cellStyle name="20 % - Markeringsfarve4 3 8 2 5" xfId="24567"/>
    <cellStyle name="20 % - Markeringsfarve4 3 8 3" xfId="4850"/>
    <cellStyle name="20 % - Markeringsfarve4 3 8 3 2" xfId="9616"/>
    <cellStyle name="20 % - Markeringsfarve4 3 8 3 2 2" xfId="17526"/>
    <cellStyle name="20 % - Markeringsfarve4 3 8 3 2 2 2" xfId="35686"/>
    <cellStyle name="20 % - Markeringsfarve4 3 8 3 2 3" xfId="28685"/>
    <cellStyle name="20 % - Markeringsfarve4 3 8 3 3" xfId="13404"/>
    <cellStyle name="20 % - Markeringsfarve4 3 8 3 3 2" xfId="31571"/>
    <cellStyle name="20 % - Markeringsfarve4 3 8 3 4" xfId="24569"/>
    <cellStyle name="20 % - Markeringsfarve4 3 8 4" xfId="4851"/>
    <cellStyle name="20 % - Markeringsfarve4 3 8 4 2" xfId="10528"/>
    <cellStyle name="20 % - Markeringsfarve4 3 8 4 2 2" xfId="18422"/>
    <cellStyle name="20 % - Markeringsfarve4 3 8 4 2 2 2" xfId="36582"/>
    <cellStyle name="20 % - Markeringsfarve4 3 8 4 2 3" xfId="29581"/>
    <cellStyle name="20 % - Markeringsfarve4 3 8 4 3" xfId="13405"/>
    <cellStyle name="20 % - Markeringsfarve4 3 8 4 3 2" xfId="31572"/>
    <cellStyle name="20 % - Markeringsfarve4 3 8 4 4" xfId="24570"/>
    <cellStyle name="20 % - Markeringsfarve4 3 8 5" xfId="7844"/>
    <cellStyle name="20 % - Markeringsfarve4 3 8 5 2" xfId="15762"/>
    <cellStyle name="20 % - Markeringsfarve4 3 8 5 2 2" xfId="33922"/>
    <cellStyle name="20 % - Markeringsfarve4 3 8 5 3" xfId="26921"/>
    <cellStyle name="20 % - Markeringsfarve4 3 8 6" xfId="13401"/>
    <cellStyle name="20 % - Markeringsfarve4 3 8 6 2" xfId="31568"/>
    <cellStyle name="20 % - Markeringsfarve4 3 8 7" xfId="24566"/>
    <cellStyle name="20 % - Markeringsfarve4 3 9" xfId="4852"/>
    <cellStyle name="20 % - Markeringsfarve4 3 9 2" xfId="4853"/>
    <cellStyle name="20 % - Markeringsfarve4 3 9 2 2" xfId="9737"/>
    <cellStyle name="20 % - Markeringsfarve4 3 9 2 2 2" xfId="17638"/>
    <cellStyle name="20 % - Markeringsfarve4 3 9 2 2 2 2" xfId="35798"/>
    <cellStyle name="20 % - Markeringsfarve4 3 9 2 2 3" xfId="28797"/>
    <cellStyle name="20 % - Markeringsfarve4 3 9 2 3" xfId="13407"/>
    <cellStyle name="20 % - Markeringsfarve4 3 9 2 3 2" xfId="31574"/>
    <cellStyle name="20 % - Markeringsfarve4 3 9 2 4" xfId="24572"/>
    <cellStyle name="20 % - Markeringsfarve4 3 9 3" xfId="8337"/>
    <cellStyle name="20 % - Markeringsfarve4 3 9 3 2" xfId="16254"/>
    <cellStyle name="20 % - Markeringsfarve4 3 9 3 2 2" xfId="34414"/>
    <cellStyle name="20 % - Markeringsfarve4 3 9 3 3" xfId="27413"/>
    <cellStyle name="20 % - Markeringsfarve4 3 9 4" xfId="13406"/>
    <cellStyle name="20 % - Markeringsfarve4 3 9 4 2" xfId="31573"/>
    <cellStyle name="20 % - Markeringsfarve4 3 9 5" xfId="24571"/>
    <cellStyle name="20 % - Markeringsfarve4 4" xfId="1824"/>
    <cellStyle name="20 % - Markeringsfarve4 4 10" xfId="7845"/>
    <cellStyle name="20 % - Markeringsfarve4 4 10 2" xfId="15763"/>
    <cellStyle name="20 % - Markeringsfarve4 4 10 2 2" xfId="33923"/>
    <cellStyle name="20 % - Markeringsfarve4 4 10 3" xfId="26922"/>
    <cellStyle name="20 % - Markeringsfarve4 4 11" xfId="13408"/>
    <cellStyle name="20 % - Markeringsfarve4 4 11 2" xfId="31575"/>
    <cellStyle name="20 % - Markeringsfarve4 4 12" xfId="4854"/>
    <cellStyle name="20 % - Markeringsfarve4 4 12 2" xfId="24573"/>
    <cellStyle name="20 % - Markeringsfarve4 4 13" xfId="21948"/>
    <cellStyle name="20 % - Markeringsfarve4 4 2" xfId="1825"/>
    <cellStyle name="20 % - Markeringsfarve4 4 2 2" xfId="4856"/>
    <cellStyle name="20 % - Markeringsfarve4 4 2 2 2" xfId="4857"/>
    <cellStyle name="20 % - Markeringsfarve4 4 2 2 2 2" xfId="9881"/>
    <cellStyle name="20 % - Markeringsfarve4 4 2 2 2 2 2" xfId="17782"/>
    <cellStyle name="20 % - Markeringsfarve4 4 2 2 2 2 2 2" xfId="35942"/>
    <cellStyle name="20 % - Markeringsfarve4 4 2 2 2 2 3" xfId="28941"/>
    <cellStyle name="20 % - Markeringsfarve4 4 2 2 2 3" xfId="13411"/>
    <cellStyle name="20 % - Markeringsfarve4 4 2 2 2 3 2" xfId="31578"/>
    <cellStyle name="20 % - Markeringsfarve4 4 2 2 2 4" xfId="24576"/>
    <cellStyle name="20 % - Markeringsfarve4 4 2 2 3" xfId="8457"/>
    <cellStyle name="20 % - Markeringsfarve4 4 2 2 3 2" xfId="16374"/>
    <cellStyle name="20 % - Markeringsfarve4 4 2 2 3 2 2" xfId="34534"/>
    <cellStyle name="20 % - Markeringsfarve4 4 2 2 3 3" xfId="27533"/>
    <cellStyle name="20 % - Markeringsfarve4 4 2 2 4" xfId="13410"/>
    <cellStyle name="20 % - Markeringsfarve4 4 2 2 4 2" xfId="31577"/>
    <cellStyle name="20 % - Markeringsfarve4 4 2 2 5" xfId="24575"/>
    <cellStyle name="20 % - Markeringsfarve4 4 2 3" xfId="4858"/>
    <cellStyle name="20 % - Markeringsfarve4 4 2 3 2" xfId="9111"/>
    <cellStyle name="20 % - Markeringsfarve4 4 2 3 2 2" xfId="17022"/>
    <cellStyle name="20 % - Markeringsfarve4 4 2 3 2 2 2" xfId="35182"/>
    <cellStyle name="20 % - Markeringsfarve4 4 2 3 2 3" xfId="28181"/>
    <cellStyle name="20 % - Markeringsfarve4 4 2 3 3" xfId="13412"/>
    <cellStyle name="20 % - Markeringsfarve4 4 2 3 3 2" xfId="31579"/>
    <cellStyle name="20 % - Markeringsfarve4 4 2 3 4" xfId="24577"/>
    <cellStyle name="20 % - Markeringsfarve4 4 2 4" xfId="4859"/>
    <cellStyle name="20 % - Markeringsfarve4 4 2 4 2" xfId="10453"/>
    <cellStyle name="20 % - Markeringsfarve4 4 2 4 2 2" xfId="18350"/>
    <cellStyle name="20 % - Markeringsfarve4 4 2 4 2 2 2" xfId="36510"/>
    <cellStyle name="20 % - Markeringsfarve4 4 2 4 2 3" xfId="29509"/>
    <cellStyle name="20 % - Markeringsfarve4 4 2 4 3" xfId="13413"/>
    <cellStyle name="20 % - Markeringsfarve4 4 2 4 3 2" xfId="31580"/>
    <cellStyle name="20 % - Markeringsfarve4 4 2 4 4" xfId="24578"/>
    <cellStyle name="20 % - Markeringsfarve4 4 2 5" xfId="7846"/>
    <cellStyle name="20 % - Markeringsfarve4 4 2 5 2" xfId="15764"/>
    <cellStyle name="20 % - Markeringsfarve4 4 2 5 2 2" xfId="33924"/>
    <cellStyle name="20 % - Markeringsfarve4 4 2 5 3" xfId="26923"/>
    <cellStyle name="20 % - Markeringsfarve4 4 2 6" xfId="13409"/>
    <cellStyle name="20 % - Markeringsfarve4 4 2 6 2" xfId="31576"/>
    <cellStyle name="20 % - Markeringsfarve4 4 2 7" xfId="4855"/>
    <cellStyle name="20 % - Markeringsfarve4 4 2 7 2" xfId="24574"/>
    <cellStyle name="20 % - Markeringsfarve4 4 2 8" xfId="21949"/>
    <cellStyle name="20 % - Markeringsfarve4 4 3" xfId="4860"/>
    <cellStyle name="20 % - Markeringsfarve4 4 3 2" xfId="4861"/>
    <cellStyle name="20 % - Markeringsfarve4 4 3 2 2" xfId="4862"/>
    <cellStyle name="20 % - Markeringsfarve4 4 3 2 2 2" xfId="9987"/>
    <cellStyle name="20 % - Markeringsfarve4 4 3 2 2 2 2" xfId="17888"/>
    <cellStyle name="20 % - Markeringsfarve4 4 3 2 2 2 2 2" xfId="36048"/>
    <cellStyle name="20 % - Markeringsfarve4 4 3 2 2 2 3" xfId="29047"/>
    <cellStyle name="20 % - Markeringsfarve4 4 3 2 2 3" xfId="13416"/>
    <cellStyle name="20 % - Markeringsfarve4 4 3 2 2 3 2" xfId="31583"/>
    <cellStyle name="20 % - Markeringsfarve4 4 3 2 2 4" xfId="24581"/>
    <cellStyle name="20 % - Markeringsfarve4 4 3 2 3" xfId="8551"/>
    <cellStyle name="20 % - Markeringsfarve4 4 3 2 3 2" xfId="16468"/>
    <cellStyle name="20 % - Markeringsfarve4 4 3 2 3 2 2" xfId="34628"/>
    <cellStyle name="20 % - Markeringsfarve4 4 3 2 3 3" xfId="27627"/>
    <cellStyle name="20 % - Markeringsfarve4 4 3 2 4" xfId="13415"/>
    <cellStyle name="20 % - Markeringsfarve4 4 3 2 4 2" xfId="31582"/>
    <cellStyle name="20 % - Markeringsfarve4 4 3 2 5" xfId="24580"/>
    <cellStyle name="20 % - Markeringsfarve4 4 3 3" xfId="4863"/>
    <cellStyle name="20 % - Markeringsfarve4 4 3 3 2" xfId="9217"/>
    <cellStyle name="20 % - Markeringsfarve4 4 3 3 2 2" xfId="17128"/>
    <cellStyle name="20 % - Markeringsfarve4 4 3 3 2 2 2" xfId="35288"/>
    <cellStyle name="20 % - Markeringsfarve4 4 3 3 2 3" xfId="28287"/>
    <cellStyle name="20 % - Markeringsfarve4 4 3 3 3" xfId="13417"/>
    <cellStyle name="20 % - Markeringsfarve4 4 3 3 3 2" xfId="31584"/>
    <cellStyle name="20 % - Markeringsfarve4 4 3 3 4" xfId="24582"/>
    <cellStyle name="20 % - Markeringsfarve4 4 3 4" xfId="4864"/>
    <cellStyle name="20 % - Markeringsfarve4 4 3 4 2" xfId="10790"/>
    <cellStyle name="20 % - Markeringsfarve4 4 3 4 2 2" xfId="18677"/>
    <cellStyle name="20 % - Markeringsfarve4 4 3 4 2 2 2" xfId="36837"/>
    <cellStyle name="20 % - Markeringsfarve4 4 3 4 2 3" xfId="29836"/>
    <cellStyle name="20 % - Markeringsfarve4 4 3 4 3" xfId="13418"/>
    <cellStyle name="20 % - Markeringsfarve4 4 3 4 3 2" xfId="31585"/>
    <cellStyle name="20 % - Markeringsfarve4 4 3 4 4" xfId="24583"/>
    <cellStyle name="20 % - Markeringsfarve4 4 3 5" xfId="7847"/>
    <cellStyle name="20 % - Markeringsfarve4 4 3 5 2" xfId="15765"/>
    <cellStyle name="20 % - Markeringsfarve4 4 3 5 2 2" xfId="33925"/>
    <cellStyle name="20 % - Markeringsfarve4 4 3 5 3" xfId="26924"/>
    <cellStyle name="20 % - Markeringsfarve4 4 3 6" xfId="13414"/>
    <cellStyle name="20 % - Markeringsfarve4 4 3 6 2" xfId="31581"/>
    <cellStyle name="20 % - Markeringsfarve4 4 3 7" xfId="24579"/>
    <cellStyle name="20 % - Markeringsfarve4 4 4" xfId="4865"/>
    <cellStyle name="20 % - Markeringsfarve4 4 4 2" xfId="4866"/>
    <cellStyle name="20 % - Markeringsfarve4 4 4 2 2" xfId="4867"/>
    <cellStyle name="20 % - Markeringsfarve4 4 4 2 2 2" xfId="10119"/>
    <cellStyle name="20 % - Markeringsfarve4 4 4 2 2 2 2" xfId="18020"/>
    <cellStyle name="20 % - Markeringsfarve4 4 4 2 2 2 2 2" xfId="36180"/>
    <cellStyle name="20 % - Markeringsfarve4 4 4 2 2 2 3" xfId="29179"/>
    <cellStyle name="20 % - Markeringsfarve4 4 4 2 2 3" xfId="13421"/>
    <cellStyle name="20 % - Markeringsfarve4 4 4 2 2 3 2" xfId="31588"/>
    <cellStyle name="20 % - Markeringsfarve4 4 4 2 2 4" xfId="24586"/>
    <cellStyle name="20 % - Markeringsfarve4 4 4 2 3" xfId="8659"/>
    <cellStyle name="20 % - Markeringsfarve4 4 4 2 3 2" xfId="16573"/>
    <cellStyle name="20 % - Markeringsfarve4 4 4 2 3 2 2" xfId="34733"/>
    <cellStyle name="20 % - Markeringsfarve4 4 4 2 3 3" xfId="27732"/>
    <cellStyle name="20 % - Markeringsfarve4 4 4 2 4" xfId="13420"/>
    <cellStyle name="20 % - Markeringsfarve4 4 4 2 4 2" xfId="31587"/>
    <cellStyle name="20 % - Markeringsfarve4 4 4 2 5" xfId="24585"/>
    <cellStyle name="20 % - Markeringsfarve4 4 4 3" xfId="4868"/>
    <cellStyle name="20 % - Markeringsfarve4 4 4 3 2" xfId="9395"/>
    <cellStyle name="20 % - Markeringsfarve4 4 4 3 2 2" xfId="17305"/>
    <cellStyle name="20 % - Markeringsfarve4 4 4 3 2 2 2" xfId="35465"/>
    <cellStyle name="20 % - Markeringsfarve4 4 4 3 2 3" xfId="28464"/>
    <cellStyle name="20 % - Markeringsfarve4 4 4 3 3" xfId="13422"/>
    <cellStyle name="20 % - Markeringsfarve4 4 4 3 3 2" xfId="31589"/>
    <cellStyle name="20 % - Markeringsfarve4 4 4 3 4" xfId="24587"/>
    <cellStyle name="20 % - Markeringsfarve4 4 4 4" xfId="4869"/>
    <cellStyle name="20 % - Markeringsfarve4 4 4 4 2" xfId="11014"/>
    <cellStyle name="20 % - Markeringsfarve4 4 4 4 2 2" xfId="18890"/>
    <cellStyle name="20 % - Markeringsfarve4 4 4 4 2 2 2" xfId="37050"/>
    <cellStyle name="20 % - Markeringsfarve4 4 4 4 2 3" xfId="30049"/>
    <cellStyle name="20 % - Markeringsfarve4 4 4 4 3" xfId="13423"/>
    <cellStyle name="20 % - Markeringsfarve4 4 4 4 3 2" xfId="31590"/>
    <cellStyle name="20 % - Markeringsfarve4 4 4 4 4" xfId="24588"/>
    <cellStyle name="20 % - Markeringsfarve4 4 4 5" xfId="7848"/>
    <cellStyle name="20 % - Markeringsfarve4 4 4 5 2" xfId="15766"/>
    <cellStyle name="20 % - Markeringsfarve4 4 4 5 2 2" xfId="33926"/>
    <cellStyle name="20 % - Markeringsfarve4 4 4 5 3" xfId="26925"/>
    <cellStyle name="20 % - Markeringsfarve4 4 4 6" xfId="13419"/>
    <cellStyle name="20 % - Markeringsfarve4 4 4 6 2" xfId="31586"/>
    <cellStyle name="20 % - Markeringsfarve4 4 4 7" xfId="24584"/>
    <cellStyle name="20 % - Markeringsfarve4 4 5" xfId="4870"/>
    <cellStyle name="20 % - Markeringsfarve4 4 5 2" xfId="4871"/>
    <cellStyle name="20 % - Markeringsfarve4 4 5 2 2" xfId="4872"/>
    <cellStyle name="20 % - Markeringsfarve4 4 5 2 2 2" xfId="10236"/>
    <cellStyle name="20 % - Markeringsfarve4 4 5 2 2 2 2" xfId="18137"/>
    <cellStyle name="20 % - Markeringsfarve4 4 5 2 2 2 2 2" xfId="36297"/>
    <cellStyle name="20 % - Markeringsfarve4 4 5 2 2 2 3" xfId="29296"/>
    <cellStyle name="20 % - Markeringsfarve4 4 5 2 2 3" xfId="13426"/>
    <cellStyle name="20 % - Markeringsfarve4 4 5 2 2 3 2" xfId="31593"/>
    <cellStyle name="20 % - Markeringsfarve4 4 5 2 2 4" xfId="24591"/>
    <cellStyle name="20 % - Markeringsfarve4 4 5 2 3" xfId="8758"/>
    <cellStyle name="20 % - Markeringsfarve4 4 5 2 3 2" xfId="16672"/>
    <cellStyle name="20 % - Markeringsfarve4 4 5 2 3 2 2" xfId="34832"/>
    <cellStyle name="20 % - Markeringsfarve4 4 5 2 3 3" xfId="27831"/>
    <cellStyle name="20 % - Markeringsfarve4 4 5 2 4" xfId="13425"/>
    <cellStyle name="20 % - Markeringsfarve4 4 5 2 4 2" xfId="31592"/>
    <cellStyle name="20 % - Markeringsfarve4 4 5 2 5" xfId="24590"/>
    <cellStyle name="20 % - Markeringsfarve4 4 5 3" xfId="4873"/>
    <cellStyle name="20 % - Markeringsfarve4 4 5 3 2" xfId="9512"/>
    <cellStyle name="20 % - Markeringsfarve4 4 5 3 2 2" xfId="17422"/>
    <cellStyle name="20 % - Markeringsfarve4 4 5 3 2 2 2" xfId="35582"/>
    <cellStyle name="20 % - Markeringsfarve4 4 5 3 2 3" xfId="28581"/>
    <cellStyle name="20 % - Markeringsfarve4 4 5 3 3" xfId="13427"/>
    <cellStyle name="20 % - Markeringsfarve4 4 5 3 3 2" xfId="31594"/>
    <cellStyle name="20 % - Markeringsfarve4 4 5 3 4" xfId="24592"/>
    <cellStyle name="20 % - Markeringsfarve4 4 5 4" xfId="4874"/>
    <cellStyle name="20 % - Markeringsfarve4 4 5 4 2" xfId="10734"/>
    <cellStyle name="20 % - Markeringsfarve4 4 5 4 2 2" xfId="18623"/>
    <cellStyle name="20 % - Markeringsfarve4 4 5 4 2 2 2" xfId="36783"/>
    <cellStyle name="20 % - Markeringsfarve4 4 5 4 2 3" xfId="29782"/>
    <cellStyle name="20 % - Markeringsfarve4 4 5 4 3" xfId="13428"/>
    <cellStyle name="20 % - Markeringsfarve4 4 5 4 3 2" xfId="31595"/>
    <cellStyle name="20 % - Markeringsfarve4 4 5 4 4" xfId="24593"/>
    <cellStyle name="20 % - Markeringsfarve4 4 5 5" xfId="7849"/>
    <cellStyle name="20 % - Markeringsfarve4 4 5 5 2" xfId="15767"/>
    <cellStyle name="20 % - Markeringsfarve4 4 5 5 2 2" xfId="33927"/>
    <cellStyle name="20 % - Markeringsfarve4 4 5 5 3" xfId="26926"/>
    <cellStyle name="20 % - Markeringsfarve4 4 5 6" xfId="13424"/>
    <cellStyle name="20 % - Markeringsfarve4 4 5 6 2" xfId="31591"/>
    <cellStyle name="20 % - Markeringsfarve4 4 5 7" xfId="24589"/>
    <cellStyle name="20 % - Markeringsfarve4 4 6" xfId="4875"/>
    <cellStyle name="20 % - Markeringsfarve4 4 6 2" xfId="4876"/>
    <cellStyle name="20 % - Markeringsfarve4 4 6 2 2" xfId="4877"/>
    <cellStyle name="20 % - Markeringsfarve4 4 6 2 2 2" xfId="10342"/>
    <cellStyle name="20 % - Markeringsfarve4 4 6 2 2 2 2" xfId="18243"/>
    <cellStyle name="20 % - Markeringsfarve4 4 6 2 2 2 2 2" xfId="36403"/>
    <cellStyle name="20 % - Markeringsfarve4 4 6 2 2 2 3" xfId="29402"/>
    <cellStyle name="20 % - Markeringsfarve4 4 6 2 2 3" xfId="13431"/>
    <cellStyle name="20 % - Markeringsfarve4 4 6 2 2 3 2" xfId="31598"/>
    <cellStyle name="20 % - Markeringsfarve4 4 6 2 2 4" xfId="24596"/>
    <cellStyle name="20 % - Markeringsfarve4 4 6 2 3" xfId="8853"/>
    <cellStyle name="20 % - Markeringsfarve4 4 6 2 3 2" xfId="16767"/>
    <cellStyle name="20 % - Markeringsfarve4 4 6 2 3 2 2" xfId="34927"/>
    <cellStyle name="20 % - Markeringsfarve4 4 6 2 3 3" xfId="27926"/>
    <cellStyle name="20 % - Markeringsfarve4 4 6 2 4" xfId="13430"/>
    <cellStyle name="20 % - Markeringsfarve4 4 6 2 4 2" xfId="31597"/>
    <cellStyle name="20 % - Markeringsfarve4 4 6 2 5" xfId="24595"/>
    <cellStyle name="20 % - Markeringsfarve4 4 6 3" xfId="4878"/>
    <cellStyle name="20 % - Markeringsfarve4 4 6 3 2" xfId="9619"/>
    <cellStyle name="20 % - Markeringsfarve4 4 6 3 2 2" xfId="17529"/>
    <cellStyle name="20 % - Markeringsfarve4 4 6 3 2 2 2" xfId="35689"/>
    <cellStyle name="20 % - Markeringsfarve4 4 6 3 2 3" xfId="28688"/>
    <cellStyle name="20 % - Markeringsfarve4 4 6 3 3" xfId="13432"/>
    <cellStyle name="20 % - Markeringsfarve4 4 6 3 3 2" xfId="31599"/>
    <cellStyle name="20 % - Markeringsfarve4 4 6 3 4" xfId="24597"/>
    <cellStyle name="20 % - Markeringsfarve4 4 6 4" xfId="4879"/>
    <cellStyle name="20 % - Markeringsfarve4 4 6 4 2" xfId="10963"/>
    <cellStyle name="20 % - Markeringsfarve4 4 6 4 2 2" xfId="18842"/>
    <cellStyle name="20 % - Markeringsfarve4 4 6 4 2 2 2" xfId="37002"/>
    <cellStyle name="20 % - Markeringsfarve4 4 6 4 2 3" xfId="30001"/>
    <cellStyle name="20 % - Markeringsfarve4 4 6 4 3" xfId="13433"/>
    <cellStyle name="20 % - Markeringsfarve4 4 6 4 3 2" xfId="31600"/>
    <cellStyle name="20 % - Markeringsfarve4 4 6 4 4" xfId="24598"/>
    <cellStyle name="20 % - Markeringsfarve4 4 6 5" xfId="7850"/>
    <cellStyle name="20 % - Markeringsfarve4 4 6 5 2" xfId="15768"/>
    <cellStyle name="20 % - Markeringsfarve4 4 6 5 2 2" xfId="33928"/>
    <cellStyle name="20 % - Markeringsfarve4 4 6 5 3" xfId="26927"/>
    <cellStyle name="20 % - Markeringsfarve4 4 6 6" xfId="13429"/>
    <cellStyle name="20 % - Markeringsfarve4 4 6 6 2" xfId="31596"/>
    <cellStyle name="20 % - Markeringsfarve4 4 6 7" xfId="24594"/>
    <cellStyle name="20 % - Markeringsfarve4 4 7" xfId="4880"/>
    <cellStyle name="20 % - Markeringsfarve4 4 7 2" xfId="4881"/>
    <cellStyle name="20 % - Markeringsfarve4 4 7 2 2" xfId="9762"/>
    <cellStyle name="20 % - Markeringsfarve4 4 7 2 2 2" xfId="17663"/>
    <cellStyle name="20 % - Markeringsfarve4 4 7 2 2 2 2" xfId="35823"/>
    <cellStyle name="20 % - Markeringsfarve4 4 7 2 2 3" xfId="28822"/>
    <cellStyle name="20 % - Markeringsfarve4 4 7 2 3" xfId="13435"/>
    <cellStyle name="20 % - Markeringsfarve4 4 7 2 3 2" xfId="31602"/>
    <cellStyle name="20 % - Markeringsfarve4 4 7 2 4" xfId="24600"/>
    <cellStyle name="20 % - Markeringsfarve4 4 7 3" xfId="8358"/>
    <cellStyle name="20 % - Markeringsfarve4 4 7 3 2" xfId="16275"/>
    <cellStyle name="20 % - Markeringsfarve4 4 7 3 2 2" xfId="34435"/>
    <cellStyle name="20 % - Markeringsfarve4 4 7 3 3" xfId="27434"/>
    <cellStyle name="20 % - Markeringsfarve4 4 7 4" xfId="13434"/>
    <cellStyle name="20 % - Markeringsfarve4 4 7 4 2" xfId="31601"/>
    <cellStyle name="20 % - Markeringsfarve4 4 7 5" xfId="24599"/>
    <cellStyle name="20 % - Markeringsfarve4 4 8" xfId="4882"/>
    <cellStyle name="20 % - Markeringsfarve4 4 8 2" xfId="8990"/>
    <cellStyle name="20 % - Markeringsfarve4 4 8 2 2" xfId="16901"/>
    <cellStyle name="20 % - Markeringsfarve4 4 8 2 2 2" xfId="35061"/>
    <cellStyle name="20 % - Markeringsfarve4 4 8 2 3" xfId="28060"/>
    <cellStyle name="20 % - Markeringsfarve4 4 8 3" xfId="13436"/>
    <cellStyle name="20 % - Markeringsfarve4 4 8 3 2" xfId="31603"/>
    <cellStyle name="20 % - Markeringsfarve4 4 8 4" xfId="24601"/>
    <cellStyle name="20 % - Markeringsfarve4 4 9" xfId="4883"/>
    <cellStyle name="20 % - Markeringsfarve4 4 9 2" xfId="10804"/>
    <cellStyle name="20 % - Markeringsfarve4 4 9 2 2" xfId="18691"/>
    <cellStyle name="20 % - Markeringsfarve4 4 9 2 2 2" xfId="36851"/>
    <cellStyle name="20 % - Markeringsfarve4 4 9 2 3" xfId="29850"/>
    <cellStyle name="20 % - Markeringsfarve4 4 9 3" xfId="13437"/>
    <cellStyle name="20 % - Markeringsfarve4 4 9 3 2" xfId="31604"/>
    <cellStyle name="20 % - Markeringsfarve4 4 9 4" xfId="24602"/>
    <cellStyle name="20 % - Markeringsfarve4 5" xfId="1826"/>
    <cellStyle name="20 % - Markeringsfarve4 5 10" xfId="7851"/>
    <cellStyle name="20 % - Markeringsfarve4 5 10 2" xfId="15769"/>
    <cellStyle name="20 % - Markeringsfarve4 5 10 2 2" xfId="33929"/>
    <cellStyle name="20 % - Markeringsfarve4 5 10 3" xfId="26928"/>
    <cellStyle name="20 % - Markeringsfarve4 5 11" xfId="13438"/>
    <cellStyle name="20 % - Markeringsfarve4 5 11 2" xfId="31605"/>
    <cellStyle name="20 % - Markeringsfarve4 5 12" xfId="4884"/>
    <cellStyle name="20 % - Markeringsfarve4 5 12 2" xfId="24603"/>
    <cellStyle name="20 % - Markeringsfarve4 5 13" xfId="21950"/>
    <cellStyle name="20 % - Markeringsfarve4 5 2" xfId="1827"/>
    <cellStyle name="20 % - Markeringsfarve4 5 2 2" xfId="4886"/>
    <cellStyle name="20 % - Markeringsfarve4 5 2 2 2" xfId="4887"/>
    <cellStyle name="20 % - Markeringsfarve4 5 2 2 2 2" xfId="9920"/>
    <cellStyle name="20 % - Markeringsfarve4 5 2 2 2 2 2" xfId="17821"/>
    <cellStyle name="20 % - Markeringsfarve4 5 2 2 2 2 2 2" xfId="35981"/>
    <cellStyle name="20 % - Markeringsfarve4 5 2 2 2 2 3" xfId="28980"/>
    <cellStyle name="20 % - Markeringsfarve4 5 2 2 2 3" xfId="13441"/>
    <cellStyle name="20 % - Markeringsfarve4 5 2 2 2 3 2" xfId="31608"/>
    <cellStyle name="20 % - Markeringsfarve4 5 2 2 2 4" xfId="24606"/>
    <cellStyle name="20 % - Markeringsfarve4 5 2 2 3" xfId="8490"/>
    <cellStyle name="20 % - Markeringsfarve4 5 2 2 3 2" xfId="16407"/>
    <cellStyle name="20 % - Markeringsfarve4 5 2 2 3 2 2" xfId="34567"/>
    <cellStyle name="20 % - Markeringsfarve4 5 2 2 3 3" xfId="27566"/>
    <cellStyle name="20 % - Markeringsfarve4 5 2 2 4" xfId="13440"/>
    <cellStyle name="20 % - Markeringsfarve4 5 2 2 4 2" xfId="31607"/>
    <cellStyle name="20 % - Markeringsfarve4 5 2 2 5" xfId="24605"/>
    <cellStyle name="20 % - Markeringsfarve4 5 2 3" xfId="4888"/>
    <cellStyle name="20 % - Markeringsfarve4 5 2 3 2" xfId="9150"/>
    <cellStyle name="20 % - Markeringsfarve4 5 2 3 2 2" xfId="17061"/>
    <cellStyle name="20 % - Markeringsfarve4 5 2 3 2 2 2" xfId="35221"/>
    <cellStyle name="20 % - Markeringsfarve4 5 2 3 2 3" xfId="28220"/>
    <cellStyle name="20 % - Markeringsfarve4 5 2 3 3" xfId="13442"/>
    <cellStyle name="20 % - Markeringsfarve4 5 2 3 3 2" xfId="31609"/>
    <cellStyle name="20 % - Markeringsfarve4 5 2 3 4" xfId="24607"/>
    <cellStyle name="20 % - Markeringsfarve4 5 2 4" xfId="4889"/>
    <cellStyle name="20 % - Markeringsfarve4 5 2 4 2" xfId="10922"/>
    <cellStyle name="20 % - Markeringsfarve4 5 2 4 2 2" xfId="18803"/>
    <cellStyle name="20 % - Markeringsfarve4 5 2 4 2 2 2" xfId="36963"/>
    <cellStyle name="20 % - Markeringsfarve4 5 2 4 2 3" xfId="29962"/>
    <cellStyle name="20 % - Markeringsfarve4 5 2 4 3" xfId="13443"/>
    <cellStyle name="20 % - Markeringsfarve4 5 2 4 3 2" xfId="31610"/>
    <cellStyle name="20 % - Markeringsfarve4 5 2 4 4" xfId="24608"/>
    <cellStyle name="20 % - Markeringsfarve4 5 2 5" xfId="7852"/>
    <cellStyle name="20 % - Markeringsfarve4 5 2 5 2" xfId="15770"/>
    <cellStyle name="20 % - Markeringsfarve4 5 2 5 2 2" xfId="33930"/>
    <cellStyle name="20 % - Markeringsfarve4 5 2 5 3" xfId="26929"/>
    <cellStyle name="20 % - Markeringsfarve4 5 2 6" xfId="13439"/>
    <cellStyle name="20 % - Markeringsfarve4 5 2 6 2" xfId="31606"/>
    <cellStyle name="20 % - Markeringsfarve4 5 2 7" xfId="4885"/>
    <cellStyle name="20 % - Markeringsfarve4 5 2 7 2" xfId="24604"/>
    <cellStyle name="20 % - Markeringsfarve4 5 2 8" xfId="21951"/>
    <cellStyle name="20 % - Markeringsfarve4 5 3" xfId="4890"/>
    <cellStyle name="20 % - Markeringsfarve4 5 3 2" xfId="4891"/>
    <cellStyle name="20 % - Markeringsfarve4 5 3 2 2" xfId="4892"/>
    <cellStyle name="20 % - Markeringsfarve4 5 3 2 2 2" xfId="9988"/>
    <cellStyle name="20 % - Markeringsfarve4 5 3 2 2 2 2" xfId="17889"/>
    <cellStyle name="20 % - Markeringsfarve4 5 3 2 2 2 2 2" xfId="36049"/>
    <cellStyle name="20 % - Markeringsfarve4 5 3 2 2 2 3" xfId="29048"/>
    <cellStyle name="20 % - Markeringsfarve4 5 3 2 2 3" xfId="13446"/>
    <cellStyle name="20 % - Markeringsfarve4 5 3 2 2 3 2" xfId="31613"/>
    <cellStyle name="20 % - Markeringsfarve4 5 3 2 2 4" xfId="24611"/>
    <cellStyle name="20 % - Markeringsfarve4 5 3 2 3" xfId="8552"/>
    <cellStyle name="20 % - Markeringsfarve4 5 3 2 3 2" xfId="16469"/>
    <cellStyle name="20 % - Markeringsfarve4 5 3 2 3 2 2" xfId="34629"/>
    <cellStyle name="20 % - Markeringsfarve4 5 3 2 3 3" xfId="27628"/>
    <cellStyle name="20 % - Markeringsfarve4 5 3 2 4" xfId="13445"/>
    <cellStyle name="20 % - Markeringsfarve4 5 3 2 4 2" xfId="31612"/>
    <cellStyle name="20 % - Markeringsfarve4 5 3 2 5" xfId="24610"/>
    <cellStyle name="20 % - Markeringsfarve4 5 3 3" xfId="4893"/>
    <cellStyle name="20 % - Markeringsfarve4 5 3 3 2" xfId="9218"/>
    <cellStyle name="20 % - Markeringsfarve4 5 3 3 2 2" xfId="17129"/>
    <cellStyle name="20 % - Markeringsfarve4 5 3 3 2 2 2" xfId="35289"/>
    <cellStyle name="20 % - Markeringsfarve4 5 3 3 2 3" xfId="28288"/>
    <cellStyle name="20 % - Markeringsfarve4 5 3 3 3" xfId="13447"/>
    <cellStyle name="20 % - Markeringsfarve4 5 3 3 3 2" xfId="31614"/>
    <cellStyle name="20 % - Markeringsfarve4 5 3 3 4" xfId="24612"/>
    <cellStyle name="20 % - Markeringsfarve4 5 3 4" xfId="4894"/>
    <cellStyle name="20 % - Markeringsfarve4 5 3 4 2" xfId="10647"/>
    <cellStyle name="20 % - Markeringsfarve4 5 3 4 2 2" xfId="18540"/>
    <cellStyle name="20 % - Markeringsfarve4 5 3 4 2 2 2" xfId="36700"/>
    <cellStyle name="20 % - Markeringsfarve4 5 3 4 2 3" xfId="29699"/>
    <cellStyle name="20 % - Markeringsfarve4 5 3 4 3" xfId="13448"/>
    <cellStyle name="20 % - Markeringsfarve4 5 3 4 3 2" xfId="31615"/>
    <cellStyle name="20 % - Markeringsfarve4 5 3 4 4" xfId="24613"/>
    <cellStyle name="20 % - Markeringsfarve4 5 3 5" xfId="7853"/>
    <cellStyle name="20 % - Markeringsfarve4 5 3 5 2" xfId="15771"/>
    <cellStyle name="20 % - Markeringsfarve4 5 3 5 2 2" xfId="33931"/>
    <cellStyle name="20 % - Markeringsfarve4 5 3 5 3" xfId="26930"/>
    <cellStyle name="20 % - Markeringsfarve4 5 3 6" xfId="13444"/>
    <cellStyle name="20 % - Markeringsfarve4 5 3 6 2" xfId="31611"/>
    <cellStyle name="20 % - Markeringsfarve4 5 3 7" xfId="24609"/>
    <cellStyle name="20 % - Markeringsfarve4 5 4" xfId="4895"/>
    <cellStyle name="20 % - Markeringsfarve4 5 4 2" xfId="4896"/>
    <cellStyle name="20 % - Markeringsfarve4 5 4 2 2" xfId="4897"/>
    <cellStyle name="20 % - Markeringsfarve4 5 4 2 2 2" xfId="10158"/>
    <cellStyle name="20 % - Markeringsfarve4 5 4 2 2 2 2" xfId="18059"/>
    <cellStyle name="20 % - Markeringsfarve4 5 4 2 2 2 2 2" xfId="36219"/>
    <cellStyle name="20 % - Markeringsfarve4 5 4 2 2 2 3" xfId="29218"/>
    <cellStyle name="20 % - Markeringsfarve4 5 4 2 2 3" xfId="13451"/>
    <cellStyle name="20 % - Markeringsfarve4 5 4 2 2 3 2" xfId="31618"/>
    <cellStyle name="20 % - Markeringsfarve4 5 4 2 2 4" xfId="24616"/>
    <cellStyle name="20 % - Markeringsfarve4 5 4 2 3" xfId="8692"/>
    <cellStyle name="20 % - Markeringsfarve4 5 4 2 3 2" xfId="16606"/>
    <cellStyle name="20 % - Markeringsfarve4 5 4 2 3 2 2" xfId="34766"/>
    <cellStyle name="20 % - Markeringsfarve4 5 4 2 3 3" xfId="27765"/>
    <cellStyle name="20 % - Markeringsfarve4 5 4 2 4" xfId="13450"/>
    <cellStyle name="20 % - Markeringsfarve4 5 4 2 4 2" xfId="31617"/>
    <cellStyle name="20 % - Markeringsfarve4 5 4 2 5" xfId="24615"/>
    <cellStyle name="20 % - Markeringsfarve4 5 4 3" xfId="4898"/>
    <cellStyle name="20 % - Markeringsfarve4 5 4 3 2" xfId="9434"/>
    <cellStyle name="20 % - Markeringsfarve4 5 4 3 2 2" xfId="17344"/>
    <cellStyle name="20 % - Markeringsfarve4 5 4 3 2 2 2" xfId="35504"/>
    <cellStyle name="20 % - Markeringsfarve4 5 4 3 2 3" xfId="28503"/>
    <cellStyle name="20 % - Markeringsfarve4 5 4 3 3" xfId="13452"/>
    <cellStyle name="20 % - Markeringsfarve4 5 4 3 3 2" xfId="31619"/>
    <cellStyle name="20 % - Markeringsfarve4 5 4 3 4" xfId="24617"/>
    <cellStyle name="20 % - Markeringsfarve4 5 4 4" xfId="4899"/>
    <cellStyle name="20 % - Markeringsfarve4 5 4 4 2" xfId="10880"/>
    <cellStyle name="20 % - Markeringsfarve4 5 4 4 2 2" xfId="18763"/>
    <cellStyle name="20 % - Markeringsfarve4 5 4 4 2 2 2" xfId="36923"/>
    <cellStyle name="20 % - Markeringsfarve4 5 4 4 2 3" xfId="29922"/>
    <cellStyle name="20 % - Markeringsfarve4 5 4 4 3" xfId="13453"/>
    <cellStyle name="20 % - Markeringsfarve4 5 4 4 3 2" xfId="31620"/>
    <cellStyle name="20 % - Markeringsfarve4 5 4 4 4" xfId="24618"/>
    <cellStyle name="20 % - Markeringsfarve4 5 4 5" xfId="7854"/>
    <cellStyle name="20 % - Markeringsfarve4 5 4 5 2" xfId="15772"/>
    <cellStyle name="20 % - Markeringsfarve4 5 4 5 2 2" xfId="33932"/>
    <cellStyle name="20 % - Markeringsfarve4 5 4 5 3" xfId="26931"/>
    <cellStyle name="20 % - Markeringsfarve4 5 4 6" xfId="13449"/>
    <cellStyle name="20 % - Markeringsfarve4 5 4 6 2" xfId="31616"/>
    <cellStyle name="20 % - Markeringsfarve4 5 4 7" xfId="24614"/>
    <cellStyle name="20 % - Markeringsfarve4 5 5" xfId="4900"/>
    <cellStyle name="20 % - Markeringsfarve4 5 5 2" xfId="4901"/>
    <cellStyle name="20 % - Markeringsfarve4 5 5 2 2" xfId="4902"/>
    <cellStyle name="20 % - Markeringsfarve4 5 5 2 2 2" xfId="10275"/>
    <cellStyle name="20 % - Markeringsfarve4 5 5 2 2 2 2" xfId="18176"/>
    <cellStyle name="20 % - Markeringsfarve4 5 5 2 2 2 2 2" xfId="36336"/>
    <cellStyle name="20 % - Markeringsfarve4 5 5 2 2 2 3" xfId="29335"/>
    <cellStyle name="20 % - Markeringsfarve4 5 5 2 2 3" xfId="13456"/>
    <cellStyle name="20 % - Markeringsfarve4 5 5 2 2 3 2" xfId="31623"/>
    <cellStyle name="20 % - Markeringsfarve4 5 5 2 2 4" xfId="24621"/>
    <cellStyle name="20 % - Markeringsfarve4 5 5 2 3" xfId="8791"/>
    <cellStyle name="20 % - Markeringsfarve4 5 5 2 3 2" xfId="16705"/>
    <cellStyle name="20 % - Markeringsfarve4 5 5 2 3 2 2" xfId="34865"/>
    <cellStyle name="20 % - Markeringsfarve4 5 5 2 3 3" xfId="27864"/>
    <cellStyle name="20 % - Markeringsfarve4 5 5 2 4" xfId="13455"/>
    <cellStyle name="20 % - Markeringsfarve4 5 5 2 4 2" xfId="31622"/>
    <cellStyle name="20 % - Markeringsfarve4 5 5 2 5" xfId="24620"/>
    <cellStyle name="20 % - Markeringsfarve4 5 5 3" xfId="4903"/>
    <cellStyle name="20 % - Markeringsfarve4 5 5 3 2" xfId="9551"/>
    <cellStyle name="20 % - Markeringsfarve4 5 5 3 2 2" xfId="17461"/>
    <cellStyle name="20 % - Markeringsfarve4 5 5 3 2 2 2" xfId="35621"/>
    <cellStyle name="20 % - Markeringsfarve4 5 5 3 2 3" xfId="28620"/>
    <cellStyle name="20 % - Markeringsfarve4 5 5 3 3" xfId="13457"/>
    <cellStyle name="20 % - Markeringsfarve4 5 5 3 3 2" xfId="31624"/>
    <cellStyle name="20 % - Markeringsfarve4 5 5 3 4" xfId="24622"/>
    <cellStyle name="20 % - Markeringsfarve4 5 5 4" xfId="4904"/>
    <cellStyle name="20 % - Markeringsfarve4 5 5 4 2" xfId="10529"/>
    <cellStyle name="20 % - Markeringsfarve4 5 5 4 2 2" xfId="18423"/>
    <cellStyle name="20 % - Markeringsfarve4 5 5 4 2 2 2" xfId="36583"/>
    <cellStyle name="20 % - Markeringsfarve4 5 5 4 2 3" xfId="29582"/>
    <cellStyle name="20 % - Markeringsfarve4 5 5 4 3" xfId="13458"/>
    <cellStyle name="20 % - Markeringsfarve4 5 5 4 3 2" xfId="31625"/>
    <cellStyle name="20 % - Markeringsfarve4 5 5 4 4" xfId="24623"/>
    <cellStyle name="20 % - Markeringsfarve4 5 5 5" xfId="7855"/>
    <cellStyle name="20 % - Markeringsfarve4 5 5 5 2" xfId="15773"/>
    <cellStyle name="20 % - Markeringsfarve4 5 5 5 2 2" xfId="33933"/>
    <cellStyle name="20 % - Markeringsfarve4 5 5 5 3" xfId="26932"/>
    <cellStyle name="20 % - Markeringsfarve4 5 5 6" xfId="13454"/>
    <cellStyle name="20 % - Markeringsfarve4 5 5 6 2" xfId="31621"/>
    <cellStyle name="20 % - Markeringsfarve4 5 5 7" xfId="24619"/>
    <cellStyle name="20 % - Markeringsfarve4 5 6" xfId="4905"/>
    <cellStyle name="20 % - Markeringsfarve4 5 6 2" xfId="4906"/>
    <cellStyle name="20 % - Markeringsfarve4 5 6 2 2" xfId="4907"/>
    <cellStyle name="20 % - Markeringsfarve4 5 6 2 2 2" xfId="10343"/>
    <cellStyle name="20 % - Markeringsfarve4 5 6 2 2 2 2" xfId="18244"/>
    <cellStyle name="20 % - Markeringsfarve4 5 6 2 2 2 2 2" xfId="36404"/>
    <cellStyle name="20 % - Markeringsfarve4 5 6 2 2 2 3" xfId="29403"/>
    <cellStyle name="20 % - Markeringsfarve4 5 6 2 2 3" xfId="13461"/>
    <cellStyle name="20 % - Markeringsfarve4 5 6 2 2 3 2" xfId="31628"/>
    <cellStyle name="20 % - Markeringsfarve4 5 6 2 2 4" xfId="24626"/>
    <cellStyle name="20 % - Markeringsfarve4 5 6 2 3" xfId="8854"/>
    <cellStyle name="20 % - Markeringsfarve4 5 6 2 3 2" xfId="16768"/>
    <cellStyle name="20 % - Markeringsfarve4 5 6 2 3 2 2" xfId="34928"/>
    <cellStyle name="20 % - Markeringsfarve4 5 6 2 3 3" xfId="27927"/>
    <cellStyle name="20 % - Markeringsfarve4 5 6 2 4" xfId="13460"/>
    <cellStyle name="20 % - Markeringsfarve4 5 6 2 4 2" xfId="31627"/>
    <cellStyle name="20 % - Markeringsfarve4 5 6 2 5" xfId="24625"/>
    <cellStyle name="20 % - Markeringsfarve4 5 6 3" xfId="4908"/>
    <cellStyle name="20 % - Markeringsfarve4 5 6 3 2" xfId="9620"/>
    <cellStyle name="20 % - Markeringsfarve4 5 6 3 2 2" xfId="17530"/>
    <cellStyle name="20 % - Markeringsfarve4 5 6 3 2 2 2" xfId="35690"/>
    <cellStyle name="20 % - Markeringsfarve4 5 6 3 2 3" xfId="28689"/>
    <cellStyle name="20 % - Markeringsfarve4 5 6 3 3" xfId="13462"/>
    <cellStyle name="20 % - Markeringsfarve4 5 6 3 3 2" xfId="31629"/>
    <cellStyle name="20 % - Markeringsfarve4 5 6 3 4" xfId="24627"/>
    <cellStyle name="20 % - Markeringsfarve4 5 6 4" xfId="4909"/>
    <cellStyle name="20 % - Markeringsfarve4 5 6 4 2" xfId="10832"/>
    <cellStyle name="20 % - Markeringsfarve4 5 6 4 2 2" xfId="18718"/>
    <cellStyle name="20 % - Markeringsfarve4 5 6 4 2 2 2" xfId="36878"/>
    <cellStyle name="20 % - Markeringsfarve4 5 6 4 2 3" xfId="29877"/>
    <cellStyle name="20 % - Markeringsfarve4 5 6 4 3" xfId="13463"/>
    <cellStyle name="20 % - Markeringsfarve4 5 6 4 3 2" xfId="31630"/>
    <cellStyle name="20 % - Markeringsfarve4 5 6 4 4" xfId="24628"/>
    <cellStyle name="20 % - Markeringsfarve4 5 6 5" xfId="7856"/>
    <cellStyle name="20 % - Markeringsfarve4 5 6 5 2" xfId="15774"/>
    <cellStyle name="20 % - Markeringsfarve4 5 6 5 2 2" xfId="33934"/>
    <cellStyle name="20 % - Markeringsfarve4 5 6 5 3" xfId="26933"/>
    <cellStyle name="20 % - Markeringsfarve4 5 6 6" xfId="13459"/>
    <cellStyle name="20 % - Markeringsfarve4 5 6 6 2" xfId="31626"/>
    <cellStyle name="20 % - Markeringsfarve4 5 6 7" xfId="24624"/>
    <cellStyle name="20 % - Markeringsfarve4 5 7" xfId="4910"/>
    <cellStyle name="20 % - Markeringsfarve4 5 7 2" xfId="4911"/>
    <cellStyle name="20 % - Markeringsfarve4 5 7 2 2" xfId="9801"/>
    <cellStyle name="20 % - Markeringsfarve4 5 7 2 2 2" xfId="17702"/>
    <cellStyle name="20 % - Markeringsfarve4 5 7 2 2 2 2" xfId="35862"/>
    <cellStyle name="20 % - Markeringsfarve4 5 7 2 2 3" xfId="28861"/>
    <cellStyle name="20 % - Markeringsfarve4 5 7 2 3" xfId="13465"/>
    <cellStyle name="20 % - Markeringsfarve4 5 7 2 3 2" xfId="31632"/>
    <cellStyle name="20 % - Markeringsfarve4 5 7 2 4" xfId="24630"/>
    <cellStyle name="20 % - Markeringsfarve4 5 7 3" xfId="8391"/>
    <cellStyle name="20 % - Markeringsfarve4 5 7 3 2" xfId="16308"/>
    <cellStyle name="20 % - Markeringsfarve4 5 7 3 2 2" xfId="34468"/>
    <cellStyle name="20 % - Markeringsfarve4 5 7 3 3" xfId="27467"/>
    <cellStyle name="20 % - Markeringsfarve4 5 7 4" xfId="13464"/>
    <cellStyle name="20 % - Markeringsfarve4 5 7 4 2" xfId="31631"/>
    <cellStyle name="20 % - Markeringsfarve4 5 7 5" xfId="24629"/>
    <cellStyle name="20 % - Markeringsfarve4 5 8" xfId="4912"/>
    <cellStyle name="20 % - Markeringsfarve4 5 8 2" xfId="9029"/>
    <cellStyle name="20 % - Markeringsfarve4 5 8 2 2" xfId="16940"/>
    <cellStyle name="20 % - Markeringsfarve4 5 8 2 2 2" xfId="35100"/>
    <cellStyle name="20 % - Markeringsfarve4 5 8 2 3" xfId="28099"/>
    <cellStyle name="20 % - Markeringsfarve4 5 8 3" xfId="13466"/>
    <cellStyle name="20 % - Markeringsfarve4 5 8 3 2" xfId="31633"/>
    <cellStyle name="20 % - Markeringsfarve4 5 8 4" xfId="24631"/>
    <cellStyle name="20 % - Markeringsfarve4 5 9" xfId="4913"/>
    <cellStyle name="20 % - Markeringsfarve4 5 9 2" xfId="10687"/>
    <cellStyle name="20 % - Markeringsfarve4 5 9 2 2" xfId="18578"/>
    <cellStyle name="20 % - Markeringsfarve4 5 9 2 2 2" xfId="36738"/>
    <cellStyle name="20 % - Markeringsfarve4 5 9 2 3" xfId="29737"/>
    <cellStyle name="20 % - Markeringsfarve4 5 9 3" xfId="13467"/>
    <cellStyle name="20 % - Markeringsfarve4 5 9 3 2" xfId="31634"/>
    <cellStyle name="20 % - Markeringsfarve4 5 9 4" xfId="24632"/>
    <cellStyle name="20 % - Markeringsfarve4 6" xfId="1828"/>
    <cellStyle name="20 % - Markeringsfarve4 6 2" xfId="1829"/>
    <cellStyle name="20 % - Markeringsfarve4 6 2 2" xfId="4916"/>
    <cellStyle name="20 % - Markeringsfarve4 6 2 2 2" xfId="4917"/>
    <cellStyle name="20 % - Markeringsfarve4 6 2 2 2 2" xfId="9989"/>
    <cellStyle name="20 % - Markeringsfarve4 6 2 2 2 2 2" xfId="17890"/>
    <cellStyle name="20 % - Markeringsfarve4 6 2 2 2 2 2 2" xfId="36050"/>
    <cellStyle name="20 % - Markeringsfarve4 6 2 2 2 2 3" xfId="29049"/>
    <cellStyle name="20 % - Markeringsfarve4 6 2 2 2 3" xfId="13471"/>
    <cellStyle name="20 % - Markeringsfarve4 6 2 2 2 3 2" xfId="31638"/>
    <cellStyle name="20 % - Markeringsfarve4 6 2 2 2 4" xfId="24636"/>
    <cellStyle name="20 % - Markeringsfarve4 6 2 2 3" xfId="8553"/>
    <cellStyle name="20 % - Markeringsfarve4 6 2 2 3 2" xfId="16470"/>
    <cellStyle name="20 % - Markeringsfarve4 6 2 2 3 2 2" xfId="34630"/>
    <cellStyle name="20 % - Markeringsfarve4 6 2 2 3 3" xfId="27629"/>
    <cellStyle name="20 % - Markeringsfarve4 6 2 2 4" xfId="13470"/>
    <cellStyle name="20 % - Markeringsfarve4 6 2 2 4 2" xfId="31637"/>
    <cellStyle name="20 % - Markeringsfarve4 6 2 2 5" xfId="24635"/>
    <cellStyle name="20 % - Markeringsfarve4 6 2 3" xfId="4918"/>
    <cellStyle name="20 % - Markeringsfarve4 6 2 3 2" xfId="9219"/>
    <cellStyle name="20 % - Markeringsfarve4 6 2 3 2 2" xfId="17130"/>
    <cellStyle name="20 % - Markeringsfarve4 6 2 3 2 2 2" xfId="35290"/>
    <cellStyle name="20 % - Markeringsfarve4 6 2 3 2 3" xfId="28289"/>
    <cellStyle name="20 % - Markeringsfarve4 6 2 3 3" xfId="13472"/>
    <cellStyle name="20 % - Markeringsfarve4 6 2 3 3 2" xfId="31639"/>
    <cellStyle name="20 % - Markeringsfarve4 6 2 3 4" xfId="24637"/>
    <cellStyle name="20 % - Markeringsfarve4 6 2 4" xfId="4919"/>
    <cellStyle name="20 % - Markeringsfarve4 6 2 4 2" xfId="10436"/>
    <cellStyle name="20 % - Markeringsfarve4 6 2 4 2 2" xfId="18333"/>
    <cellStyle name="20 % - Markeringsfarve4 6 2 4 2 2 2" xfId="36493"/>
    <cellStyle name="20 % - Markeringsfarve4 6 2 4 2 3" xfId="29492"/>
    <cellStyle name="20 % - Markeringsfarve4 6 2 4 3" xfId="13473"/>
    <cellStyle name="20 % - Markeringsfarve4 6 2 4 3 2" xfId="31640"/>
    <cellStyle name="20 % - Markeringsfarve4 6 2 4 4" xfId="24638"/>
    <cellStyle name="20 % - Markeringsfarve4 6 2 5" xfId="7858"/>
    <cellStyle name="20 % - Markeringsfarve4 6 2 5 2" xfId="15776"/>
    <cellStyle name="20 % - Markeringsfarve4 6 2 5 2 2" xfId="33936"/>
    <cellStyle name="20 % - Markeringsfarve4 6 2 5 3" xfId="26935"/>
    <cellStyle name="20 % - Markeringsfarve4 6 2 6" xfId="13469"/>
    <cellStyle name="20 % - Markeringsfarve4 6 2 6 2" xfId="31636"/>
    <cellStyle name="20 % - Markeringsfarve4 6 2 7" xfId="4915"/>
    <cellStyle name="20 % - Markeringsfarve4 6 2 7 2" xfId="24634"/>
    <cellStyle name="20 % - Markeringsfarve4 6 2 8" xfId="21953"/>
    <cellStyle name="20 % - Markeringsfarve4 6 3" xfId="4920"/>
    <cellStyle name="20 % - Markeringsfarve4 6 3 2" xfId="4921"/>
    <cellStyle name="20 % - Markeringsfarve4 6 3 2 2" xfId="9842"/>
    <cellStyle name="20 % - Markeringsfarve4 6 3 2 2 2" xfId="17743"/>
    <cellStyle name="20 % - Markeringsfarve4 6 3 2 2 2 2" xfId="35903"/>
    <cellStyle name="20 % - Markeringsfarve4 6 3 2 2 3" xfId="28902"/>
    <cellStyle name="20 % - Markeringsfarve4 6 3 2 3" xfId="13475"/>
    <cellStyle name="20 % - Markeringsfarve4 6 3 2 3 2" xfId="31642"/>
    <cellStyle name="20 % - Markeringsfarve4 6 3 2 4" xfId="24640"/>
    <cellStyle name="20 % - Markeringsfarve4 6 3 3" xfId="8424"/>
    <cellStyle name="20 % - Markeringsfarve4 6 3 3 2" xfId="16341"/>
    <cellStyle name="20 % - Markeringsfarve4 6 3 3 2 2" xfId="34501"/>
    <cellStyle name="20 % - Markeringsfarve4 6 3 3 3" xfId="27500"/>
    <cellStyle name="20 % - Markeringsfarve4 6 3 4" xfId="13474"/>
    <cellStyle name="20 % - Markeringsfarve4 6 3 4 2" xfId="31641"/>
    <cellStyle name="20 % - Markeringsfarve4 6 3 5" xfId="24639"/>
    <cellStyle name="20 % - Markeringsfarve4 6 4" xfId="4922"/>
    <cellStyle name="20 % - Markeringsfarve4 6 4 2" xfId="9072"/>
    <cellStyle name="20 % - Markeringsfarve4 6 4 2 2" xfId="16983"/>
    <cellStyle name="20 % - Markeringsfarve4 6 4 2 2 2" xfId="35143"/>
    <cellStyle name="20 % - Markeringsfarve4 6 4 2 3" xfId="28142"/>
    <cellStyle name="20 % - Markeringsfarve4 6 4 3" xfId="13476"/>
    <cellStyle name="20 % - Markeringsfarve4 6 4 3 2" xfId="31643"/>
    <cellStyle name="20 % - Markeringsfarve4 6 4 4" xfId="24641"/>
    <cellStyle name="20 % - Markeringsfarve4 6 5" xfId="4923"/>
    <cellStyle name="20 % - Markeringsfarve4 6 5 2" xfId="10483"/>
    <cellStyle name="20 % - Markeringsfarve4 6 5 2 2" xfId="18379"/>
    <cellStyle name="20 % - Markeringsfarve4 6 5 2 2 2" xfId="36539"/>
    <cellStyle name="20 % - Markeringsfarve4 6 5 2 3" xfId="29538"/>
    <cellStyle name="20 % - Markeringsfarve4 6 5 3" xfId="13477"/>
    <cellStyle name="20 % - Markeringsfarve4 6 5 3 2" xfId="31644"/>
    <cellStyle name="20 % - Markeringsfarve4 6 5 4" xfId="24642"/>
    <cellStyle name="20 % - Markeringsfarve4 6 6" xfId="7857"/>
    <cellStyle name="20 % - Markeringsfarve4 6 6 2" xfId="15775"/>
    <cellStyle name="20 % - Markeringsfarve4 6 6 2 2" xfId="33935"/>
    <cellStyle name="20 % - Markeringsfarve4 6 6 3" xfId="26934"/>
    <cellStyle name="20 % - Markeringsfarve4 6 7" xfId="13468"/>
    <cellStyle name="20 % - Markeringsfarve4 6 7 2" xfId="31635"/>
    <cellStyle name="20 % - Markeringsfarve4 6 8" xfId="4914"/>
    <cellStyle name="20 % - Markeringsfarve4 6 8 2" xfId="24633"/>
    <cellStyle name="20 % - Markeringsfarve4 6 9" xfId="21952"/>
    <cellStyle name="20 % - Markeringsfarve4 7" xfId="1830"/>
    <cellStyle name="20 % - Markeringsfarve4 7 2" xfId="4925"/>
    <cellStyle name="20 % - Markeringsfarve4 7 2 2" xfId="4926"/>
    <cellStyle name="20 % - Markeringsfarve4 7 2 2 2" xfId="10080"/>
    <cellStyle name="20 % - Markeringsfarve4 7 2 2 2 2" xfId="17981"/>
    <cellStyle name="20 % - Markeringsfarve4 7 2 2 2 2 2" xfId="36141"/>
    <cellStyle name="20 % - Markeringsfarve4 7 2 2 2 3" xfId="29140"/>
    <cellStyle name="20 % - Markeringsfarve4 7 2 2 3" xfId="13480"/>
    <cellStyle name="20 % - Markeringsfarve4 7 2 2 3 2" xfId="31647"/>
    <cellStyle name="20 % - Markeringsfarve4 7 2 2 4" xfId="24645"/>
    <cellStyle name="20 % - Markeringsfarve4 7 2 3" xfId="8626"/>
    <cellStyle name="20 % - Markeringsfarve4 7 2 3 2" xfId="16540"/>
    <cellStyle name="20 % - Markeringsfarve4 7 2 3 2 2" xfId="34700"/>
    <cellStyle name="20 % - Markeringsfarve4 7 2 3 3" xfId="27699"/>
    <cellStyle name="20 % - Markeringsfarve4 7 2 4" xfId="13479"/>
    <cellStyle name="20 % - Markeringsfarve4 7 2 4 2" xfId="31646"/>
    <cellStyle name="20 % - Markeringsfarve4 7 2 5" xfId="24644"/>
    <cellStyle name="20 % - Markeringsfarve4 7 3" xfId="4927"/>
    <cellStyle name="20 % - Markeringsfarve4 7 3 2" xfId="9356"/>
    <cellStyle name="20 % - Markeringsfarve4 7 3 2 2" xfId="17266"/>
    <cellStyle name="20 % - Markeringsfarve4 7 3 2 2 2" xfId="35426"/>
    <cellStyle name="20 % - Markeringsfarve4 7 3 2 3" xfId="28425"/>
    <cellStyle name="20 % - Markeringsfarve4 7 3 3" xfId="13481"/>
    <cellStyle name="20 % - Markeringsfarve4 7 3 3 2" xfId="31648"/>
    <cellStyle name="20 % - Markeringsfarve4 7 3 4" xfId="24646"/>
    <cellStyle name="20 % - Markeringsfarve4 7 4" xfId="4928"/>
    <cellStyle name="20 % - Markeringsfarve4 7 4 2" xfId="10777"/>
    <cellStyle name="20 % - Markeringsfarve4 7 4 2 2" xfId="18665"/>
    <cellStyle name="20 % - Markeringsfarve4 7 4 2 2 2" xfId="36825"/>
    <cellStyle name="20 % - Markeringsfarve4 7 4 2 3" xfId="29824"/>
    <cellStyle name="20 % - Markeringsfarve4 7 4 3" xfId="13482"/>
    <cellStyle name="20 % - Markeringsfarve4 7 4 3 2" xfId="31649"/>
    <cellStyle name="20 % - Markeringsfarve4 7 4 4" xfId="24647"/>
    <cellStyle name="20 % - Markeringsfarve4 7 5" xfId="7859"/>
    <cellStyle name="20 % - Markeringsfarve4 7 5 2" xfId="15777"/>
    <cellStyle name="20 % - Markeringsfarve4 7 5 2 2" xfId="33937"/>
    <cellStyle name="20 % - Markeringsfarve4 7 5 3" xfId="26936"/>
    <cellStyle name="20 % - Markeringsfarve4 7 6" xfId="13478"/>
    <cellStyle name="20 % - Markeringsfarve4 7 6 2" xfId="31645"/>
    <cellStyle name="20 % - Markeringsfarve4 7 7" xfId="4924"/>
    <cellStyle name="20 % - Markeringsfarve4 7 7 2" xfId="24643"/>
    <cellStyle name="20 % - Markeringsfarve4 7 8" xfId="21954"/>
    <cellStyle name="20 % - Markeringsfarve4 8" xfId="4929"/>
    <cellStyle name="20 % - Markeringsfarve4 8 2" xfId="4930"/>
    <cellStyle name="20 % - Markeringsfarve4 8 2 2" xfId="4931"/>
    <cellStyle name="20 % - Markeringsfarve4 8 2 2 2" xfId="10197"/>
    <cellStyle name="20 % - Markeringsfarve4 8 2 2 2 2" xfId="18098"/>
    <cellStyle name="20 % - Markeringsfarve4 8 2 2 2 2 2" xfId="36258"/>
    <cellStyle name="20 % - Markeringsfarve4 8 2 2 2 3" xfId="29257"/>
    <cellStyle name="20 % - Markeringsfarve4 8 2 2 3" xfId="13485"/>
    <cellStyle name="20 % - Markeringsfarve4 8 2 2 3 2" xfId="31652"/>
    <cellStyle name="20 % - Markeringsfarve4 8 2 2 4" xfId="24650"/>
    <cellStyle name="20 % - Markeringsfarve4 8 2 3" xfId="8725"/>
    <cellStyle name="20 % - Markeringsfarve4 8 2 3 2" xfId="16639"/>
    <cellStyle name="20 % - Markeringsfarve4 8 2 3 2 2" xfId="34799"/>
    <cellStyle name="20 % - Markeringsfarve4 8 2 3 3" xfId="27798"/>
    <cellStyle name="20 % - Markeringsfarve4 8 2 4" xfId="13484"/>
    <cellStyle name="20 % - Markeringsfarve4 8 2 4 2" xfId="31651"/>
    <cellStyle name="20 % - Markeringsfarve4 8 2 5" xfId="24649"/>
    <cellStyle name="20 % - Markeringsfarve4 8 3" xfId="4932"/>
    <cellStyle name="20 % - Markeringsfarve4 8 3 2" xfId="9473"/>
    <cellStyle name="20 % - Markeringsfarve4 8 3 2 2" xfId="17383"/>
    <cellStyle name="20 % - Markeringsfarve4 8 3 2 2 2" xfId="35543"/>
    <cellStyle name="20 % - Markeringsfarve4 8 3 2 3" xfId="28542"/>
    <cellStyle name="20 % - Markeringsfarve4 8 3 3" xfId="13486"/>
    <cellStyle name="20 % - Markeringsfarve4 8 3 3 2" xfId="31653"/>
    <cellStyle name="20 % - Markeringsfarve4 8 3 4" xfId="24651"/>
    <cellStyle name="20 % - Markeringsfarve4 8 4" xfId="4933"/>
    <cellStyle name="20 % - Markeringsfarve4 8 4 2" xfId="11013"/>
    <cellStyle name="20 % - Markeringsfarve4 8 4 2 2" xfId="18889"/>
    <cellStyle name="20 % - Markeringsfarve4 8 4 2 2 2" xfId="37049"/>
    <cellStyle name="20 % - Markeringsfarve4 8 4 2 3" xfId="30048"/>
    <cellStyle name="20 % - Markeringsfarve4 8 4 3" xfId="13487"/>
    <cellStyle name="20 % - Markeringsfarve4 8 4 3 2" xfId="31654"/>
    <cellStyle name="20 % - Markeringsfarve4 8 4 4" xfId="24652"/>
    <cellStyle name="20 % - Markeringsfarve4 8 5" xfId="7860"/>
    <cellStyle name="20 % - Markeringsfarve4 8 5 2" xfId="15778"/>
    <cellStyle name="20 % - Markeringsfarve4 8 5 2 2" xfId="33938"/>
    <cellStyle name="20 % - Markeringsfarve4 8 5 3" xfId="26937"/>
    <cellStyle name="20 % - Markeringsfarve4 8 6" xfId="13483"/>
    <cellStyle name="20 % - Markeringsfarve4 8 6 2" xfId="31650"/>
    <cellStyle name="20 % - Markeringsfarve4 8 7" xfId="24648"/>
    <cellStyle name="20 % - Markeringsfarve4 9" xfId="4934"/>
    <cellStyle name="20 % - Markeringsfarve4 9 2" xfId="4935"/>
    <cellStyle name="20 % - Markeringsfarve4 9 2 2" xfId="4936"/>
    <cellStyle name="20 % - Markeringsfarve4 9 2 2 2" xfId="10335"/>
    <cellStyle name="20 % - Markeringsfarve4 9 2 2 2 2" xfId="18236"/>
    <cellStyle name="20 % - Markeringsfarve4 9 2 2 2 2 2" xfId="36396"/>
    <cellStyle name="20 % - Markeringsfarve4 9 2 2 2 3" xfId="29395"/>
    <cellStyle name="20 % - Markeringsfarve4 9 2 2 3" xfId="13490"/>
    <cellStyle name="20 % - Markeringsfarve4 9 2 2 3 2" xfId="31657"/>
    <cellStyle name="20 % - Markeringsfarve4 9 2 2 4" xfId="24655"/>
    <cellStyle name="20 % - Markeringsfarve4 9 2 3" xfId="8846"/>
    <cellStyle name="20 % - Markeringsfarve4 9 2 3 2" xfId="16760"/>
    <cellStyle name="20 % - Markeringsfarve4 9 2 3 2 2" xfId="34920"/>
    <cellStyle name="20 % - Markeringsfarve4 9 2 3 3" xfId="27919"/>
    <cellStyle name="20 % - Markeringsfarve4 9 2 4" xfId="13489"/>
    <cellStyle name="20 % - Markeringsfarve4 9 2 4 2" xfId="31656"/>
    <cellStyle name="20 % - Markeringsfarve4 9 2 5" xfId="24654"/>
    <cellStyle name="20 % - Markeringsfarve4 9 3" xfId="4937"/>
    <cellStyle name="20 % - Markeringsfarve4 9 3 2" xfId="9612"/>
    <cellStyle name="20 % - Markeringsfarve4 9 3 2 2" xfId="17522"/>
    <cellStyle name="20 % - Markeringsfarve4 9 3 2 2 2" xfId="35682"/>
    <cellStyle name="20 % - Markeringsfarve4 9 3 2 3" xfId="28681"/>
    <cellStyle name="20 % - Markeringsfarve4 9 3 3" xfId="13491"/>
    <cellStyle name="20 % - Markeringsfarve4 9 3 3 2" xfId="31658"/>
    <cellStyle name="20 % - Markeringsfarve4 9 3 4" xfId="24656"/>
    <cellStyle name="20 % - Markeringsfarve4 9 4" xfId="4938"/>
    <cellStyle name="20 % - Markeringsfarve4 9 4 2" xfId="10733"/>
    <cellStyle name="20 % - Markeringsfarve4 9 4 2 2" xfId="18622"/>
    <cellStyle name="20 % - Markeringsfarve4 9 4 2 2 2" xfId="36782"/>
    <cellStyle name="20 % - Markeringsfarve4 9 4 2 3" xfId="29781"/>
    <cellStyle name="20 % - Markeringsfarve4 9 4 3" xfId="13492"/>
    <cellStyle name="20 % - Markeringsfarve4 9 4 3 2" xfId="31659"/>
    <cellStyle name="20 % - Markeringsfarve4 9 4 4" xfId="24657"/>
    <cellStyle name="20 % - Markeringsfarve4 9 5" xfId="7861"/>
    <cellStyle name="20 % - Markeringsfarve4 9 5 2" xfId="15779"/>
    <cellStyle name="20 % - Markeringsfarve4 9 5 2 2" xfId="33939"/>
    <cellStyle name="20 % - Markeringsfarve4 9 5 3" xfId="26938"/>
    <cellStyle name="20 % - Markeringsfarve4 9 6" xfId="13488"/>
    <cellStyle name="20 % - Markeringsfarve4 9 6 2" xfId="31655"/>
    <cellStyle name="20 % - Markeringsfarve4 9 7" xfId="24653"/>
    <cellStyle name="20 % - Markeringsfarve5 10" xfId="4939"/>
    <cellStyle name="20 % - Markeringsfarve5 10 2" xfId="4940"/>
    <cellStyle name="20 % - Markeringsfarve5 10 2 2" xfId="10344"/>
    <cellStyle name="20 % - Markeringsfarve5 10 2 2 2" xfId="18245"/>
    <cellStyle name="20 % - Markeringsfarve5 10 2 2 2 2" xfId="36405"/>
    <cellStyle name="20 % - Markeringsfarve5 10 2 2 3" xfId="29404"/>
    <cellStyle name="20 % - Markeringsfarve5 10 2 3" xfId="13494"/>
    <cellStyle name="20 % - Markeringsfarve5 10 2 3 2" xfId="31661"/>
    <cellStyle name="20 % - Markeringsfarve5 10 2 4" xfId="24659"/>
    <cellStyle name="20 % - Markeringsfarve5 10 3" xfId="4941"/>
    <cellStyle name="20 % - Markeringsfarve5 10 3 2" xfId="9621"/>
    <cellStyle name="20 % - Markeringsfarve5 10 3 2 2" xfId="17531"/>
    <cellStyle name="20 % - Markeringsfarve5 10 3 2 2 2" xfId="35691"/>
    <cellStyle name="20 % - Markeringsfarve5 10 3 2 3" xfId="28690"/>
    <cellStyle name="20 % - Markeringsfarve5 10 3 3" xfId="13495"/>
    <cellStyle name="20 % - Markeringsfarve5 10 3 3 2" xfId="31662"/>
    <cellStyle name="20 % - Markeringsfarve5 10 3 4" xfId="24660"/>
    <cellStyle name="20 % - Markeringsfarve5 10 4" xfId="7862"/>
    <cellStyle name="20 % - Markeringsfarve5 10 4 2" xfId="15780"/>
    <cellStyle name="20 % - Markeringsfarve5 10 4 2 2" xfId="33940"/>
    <cellStyle name="20 % - Markeringsfarve5 10 4 3" xfId="26939"/>
    <cellStyle name="20 % - Markeringsfarve5 10 5" xfId="13493"/>
    <cellStyle name="20 % - Markeringsfarve5 10 5 2" xfId="31660"/>
    <cellStyle name="20 % - Markeringsfarve5 10 6" xfId="24658"/>
    <cellStyle name="20 % - Markeringsfarve5 11" xfId="4942"/>
    <cellStyle name="20 % - Markeringsfarve5 11 2" xfId="4943"/>
    <cellStyle name="20 % - Markeringsfarve5 11 2 2" xfId="9724"/>
    <cellStyle name="20 % - Markeringsfarve5 11 2 2 2" xfId="17625"/>
    <cellStyle name="20 % - Markeringsfarve5 11 2 2 2 2" xfId="35785"/>
    <cellStyle name="20 % - Markeringsfarve5 11 2 2 3" xfId="28784"/>
    <cellStyle name="20 % - Markeringsfarve5 11 2 3" xfId="13497"/>
    <cellStyle name="20 % - Markeringsfarve5 11 2 3 2" xfId="31664"/>
    <cellStyle name="20 % - Markeringsfarve5 11 2 4" xfId="24662"/>
    <cellStyle name="20 % - Markeringsfarve5 11 3" xfId="7863"/>
    <cellStyle name="20 % - Markeringsfarve5 11 3 2" xfId="15781"/>
    <cellStyle name="20 % - Markeringsfarve5 11 3 2 2" xfId="33941"/>
    <cellStyle name="20 % - Markeringsfarve5 11 3 3" xfId="26940"/>
    <cellStyle name="20 % - Markeringsfarve5 11 4" xfId="13496"/>
    <cellStyle name="20 % - Markeringsfarve5 11 4 2" xfId="31663"/>
    <cellStyle name="20 % - Markeringsfarve5 11 5" xfId="24661"/>
    <cellStyle name="20 % - Markeringsfarve5 12" xfId="4944"/>
    <cellStyle name="20 % - Markeringsfarve5 12 2" xfId="8948"/>
    <cellStyle name="20 % - Markeringsfarve5 12 2 2" xfId="16861"/>
    <cellStyle name="20 % - Markeringsfarve5 12 2 2 2" xfId="35021"/>
    <cellStyle name="20 % - Markeringsfarve5 12 2 3" xfId="28020"/>
    <cellStyle name="20 % - Markeringsfarve5 12 3" xfId="13498"/>
    <cellStyle name="20 % - Markeringsfarve5 12 3 2" xfId="31665"/>
    <cellStyle name="20 % - Markeringsfarve5 12 4" xfId="24663"/>
    <cellStyle name="20 % - Markeringsfarve5 13" xfId="7627"/>
    <cellStyle name="20 % - Markeringsfarve5 13 2" xfId="15548"/>
    <cellStyle name="20 % - Markeringsfarve5 13 2 2" xfId="33708"/>
    <cellStyle name="20 % - Markeringsfarve5 13 3" xfId="26707"/>
    <cellStyle name="20 % - Markeringsfarve5 2" xfId="1831"/>
    <cellStyle name="20 % - Markeringsfarve5 2 10" xfId="4946"/>
    <cellStyle name="20 % - Markeringsfarve5 2 10 2" xfId="8978"/>
    <cellStyle name="20 % - Markeringsfarve5 2 10 2 2" xfId="16889"/>
    <cellStyle name="20 % - Markeringsfarve5 2 10 2 2 2" xfId="35049"/>
    <cellStyle name="20 % - Markeringsfarve5 2 10 2 3" xfId="28048"/>
    <cellStyle name="20 % - Markeringsfarve5 2 10 3" xfId="13500"/>
    <cellStyle name="20 % - Markeringsfarve5 2 10 3 2" xfId="31667"/>
    <cellStyle name="20 % - Markeringsfarve5 2 10 4" xfId="24665"/>
    <cellStyle name="20 % - Markeringsfarve5 2 11" xfId="7864"/>
    <cellStyle name="20 % - Markeringsfarve5 2 11 2" xfId="15782"/>
    <cellStyle name="20 % - Markeringsfarve5 2 11 2 2" xfId="33942"/>
    <cellStyle name="20 % - Markeringsfarve5 2 11 3" xfId="26941"/>
    <cellStyle name="20 % - Markeringsfarve5 2 12" xfId="13499"/>
    <cellStyle name="20 % - Markeringsfarve5 2 12 2" xfId="31666"/>
    <cellStyle name="20 % - Markeringsfarve5 2 13" xfId="4945"/>
    <cellStyle name="20 % - Markeringsfarve5 2 13 2" xfId="24664"/>
    <cellStyle name="20 % - Markeringsfarve5 2 14" xfId="21955"/>
    <cellStyle name="20 % - Markeringsfarve5 2 2" xfId="1832"/>
    <cellStyle name="20 % - Markeringsfarve5 2 2 10" xfId="13501"/>
    <cellStyle name="20 % - Markeringsfarve5 2 2 10 2" xfId="31668"/>
    <cellStyle name="20 % - Markeringsfarve5 2 2 11" xfId="4947"/>
    <cellStyle name="20 % - Markeringsfarve5 2 2 11 2" xfId="24666"/>
    <cellStyle name="20 % - Markeringsfarve5 2 2 12" xfId="21956"/>
    <cellStyle name="20 % - Markeringsfarve5 2 2 2" xfId="1833"/>
    <cellStyle name="20 % - Markeringsfarve5 2 2 2 2" xfId="4949"/>
    <cellStyle name="20 % - Markeringsfarve5 2 2 2 2 2" xfId="9909"/>
    <cellStyle name="20 % - Markeringsfarve5 2 2 2 2 2 2" xfId="17810"/>
    <cellStyle name="20 % - Markeringsfarve5 2 2 2 2 2 2 2" xfId="35970"/>
    <cellStyle name="20 % - Markeringsfarve5 2 2 2 2 2 3" xfId="28969"/>
    <cellStyle name="20 % - Markeringsfarve5 2 2 2 2 3" xfId="13503"/>
    <cellStyle name="20 % - Markeringsfarve5 2 2 2 2 3 2" xfId="31670"/>
    <cellStyle name="20 % - Markeringsfarve5 2 2 2 2 4" xfId="24668"/>
    <cellStyle name="20 % - Markeringsfarve5 2 2 2 3" xfId="4950"/>
    <cellStyle name="20 % - Markeringsfarve5 2 2 2 3 2" xfId="9139"/>
    <cellStyle name="20 % - Markeringsfarve5 2 2 2 3 2 2" xfId="17050"/>
    <cellStyle name="20 % - Markeringsfarve5 2 2 2 3 2 2 2" xfId="35210"/>
    <cellStyle name="20 % - Markeringsfarve5 2 2 2 3 2 3" xfId="28209"/>
    <cellStyle name="20 % - Markeringsfarve5 2 2 2 3 3" xfId="13504"/>
    <cellStyle name="20 % - Markeringsfarve5 2 2 2 3 3 2" xfId="31671"/>
    <cellStyle name="20 % - Markeringsfarve5 2 2 2 3 4" xfId="24669"/>
    <cellStyle name="20 % - Markeringsfarve5 2 2 2 4" xfId="7866"/>
    <cellStyle name="20 % - Markeringsfarve5 2 2 2 4 2" xfId="15784"/>
    <cellStyle name="20 % - Markeringsfarve5 2 2 2 4 2 2" xfId="33944"/>
    <cellStyle name="20 % - Markeringsfarve5 2 2 2 4 3" xfId="26943"/>
    <cellStyle name="20 % - Markeringsfarve5 2 2 2 5" xfId="13502"/>
    <cellStyle name="20 % - Markeringsfarve5 2 2 2 5 2" xfId="31669"/>
    <cellStyle name="20 % - Markeringsfarve5 2 2 2 6" xfId="4948"/>
    <cellStyle name="20 % - Markeringsfarve5 2 2 2 6 2" xfId="24667"/>
    <cellStyle name="20 % - Markeringsfarve5 2 2 2 7" xfId="21957"/>
    <cellStyle name="20 % - Markeringsfarve5 2 2 3" xfId="4951"/>
    <cellStyle name="20 % - Markeringsfarve5 2 2 3 2" xfId="4952"/>
    <cellStyle name="20 % - Markeringsfarve5 2 2 3 2 2" xfId="9992"/>
    <cellStyle name="20 % - Markeringsfarve5 2 2 3 2 2 2" xfId="17893"/>
    <cellStyle name="20 % - Markeringsfarve5 2 2 3 2 2 2 2" xfId="36053"/>
    <cellStyle name="20 % - Markeringsfarve5 2 2 3 2 2 3" xfId="29052"/>
    <cellStyle name="20 % - Markeringsfarve5 2 2 3 2 3" xfId="13506"/>
    <cellStyle name="20 % - Markeringsfarve5 2 2 3 2 3 2" xfId="31673"/>
    <cellStyle name="20 % - Markeringsfarve5 2 2 3 2 4" xfId="24671"/>
    <cellStyle name="20 % - Markeringsfarve5 2 2 3 3" xfId="4953"/>
    <cellStyle name="20 % - Markeringsfarve5 2 2 3 3 2" xfId="9222"/>
    <cellStyle name="20 % - Markeringsfarve5 2 2 3 3 2 2" xfId="17133"/>
    <cellStyle name="20 % - Markeringsfarve5 2 2 3 3 2 2 2" xfId="35293"/>
    <cellStyle name="20 % - Markeringsfarve5 2 2 3 3 2 3" xfId="28292"/>
    <cellStyle name="20 % - Markeringsfarve5 2 2 3 3 3" xfId="13507"/>
    <cellStyle name="20 % - Markeringsfarve5 2 2 3 3 3 2" xfId="31674"/>
    <cellStyle name="20 % - Markeringsfarve5 2 2 3 3 4" xfId="24672"/>
    <cellStyle name="20 % - Markeringsfarve5 2 2 3 4" xfId="7867"/>
    <cellStyle name="20 % - Markeringsfarve5 2 2 3 4 2" xfId="15785"/>
    <cellStyle name="20 % - Markeringsfarve5 2 2 3 4 2 2" xfId="33945"/>
    <cellStyle name="20 % - Markeringsfarve5 2 2 3 4 3" xfId="26944"/>
    <cellStyle name="20 % - Markeringsfarve5 2 2 3 5" xfId="13505"/>
    <cellStyle name="20 % - Markeringsfarve5 2 2 3 5 2" xfId="31672"/>
    <cellStyle name="20 % - Markeringsfarve5 2 2 3 6" xfId="24670"/>
    <cellStyle name="20 % - Markeringsfarve5 2 2 4" xfId="4954"/>
    <cellStyle name="20 % - Markeringsfarve5 2 2 4 2" xfId="4955"/>
    <cellStyle name="20 % - Markeringsfarve5 2 2 4 2 2" xfId="10147"/>
    <cellStyle name="20 % - Markeringsfarve5 2 2 4 2 2 2" xfId="18048"/>
    <cellStyle name="20 % - Markeringsfarve5 2 2 4 2 2 2 2" xfId="36208"/>
    <cellStyle name="20 % - Markeringsfarve5 2 2 4 2 2 3" xfId="29207"/>
    <cellStyle name="20 % - Markeringsfarve5 2 2 4 2 3" xfId="13509"/>
    <cellStyle name="20 % - Markeringsfarve5 2 2 4 2 3 2" xfId="31676"/>
    <cellStyle name="20 % - Markeringsfarve5 2 2 4 2 4" xfId="24674"/>
    <cellStyle name="20 % - Markeringsfarve5 2 2 4 3" xfId="4956"/>
    <cellStyle name="20 % - Markeringsfarve5 2 2 4 3 2" xfId="9423"/>
    <cellStyle name="20 % - Markeringsfarve5 2 2 4 3 2 2" xfId="17333"/>
    <cellStyle name="20 % - Markeringsfarve5 2 2 4 3 2 2 2" xfId="35493"/>
    <cellStyle name="20 % - Markeringsfarve5 2 2 4 3 2 3" xfId="28492"/>
    <cellStyle name="20 % - Markeringsfarve5 2 2 4 3 3" xfId="13510"/>
    <cellStyle name="20 % - Markeringsfarve5 2 2 4 3 3 2" xfId="31677"/>
    <cellStyle name="20 % - Markeringsfarve5 2 2 4 3 4" xfId="24675"/>
    <cellStyle name="20 % - Markeringsfarve5 2 2 4 4" xfId="7868"/>
    <cellStyle name="20 % - Markeringsfarve5 2 2 4 4 2" xfId="15786"/>
    <cellStyle name="20 % - Markeringsfarve5 2 2 4 4 2 2" xfId="33946"/>
    <cellStyle name="20 % - Markeringsfarve5 2 2 4 4 3" xfId="26945"/>
    <cellStyle name="20 % - Markeringsfarve5 2 2 4 5" xfId="13508"/>
    <cellStyle name="20 % - Markeringsfarve5 2 2 4 5 2" xfId="31675"/>
    <cellStyle name="20 % - Markeringsfarve5 2 2 4 6" xfId="24673"/>
    <cellStyle name="20 % - Markeringsfarve5 2 2 5" xfId="4957"/>
    <cellStyle name="20 % - Markeringsfarve5 2 2 5 2" xfId="4958"/>
    <cellStyle name="20 % - Markeringsfarve5 2 2 5 2 2" xfId="10264"/>
    <cellStyle name="20 % - Markeringsfarve5 2 2 5 2 2 2" xfId="18165"/>
    <cellStyle name="20 % - Markeringsfarve5 2 2 5 2 2 2 2" xfId="36325"/>
    <cellStyle name="20 % - Markeringsfarve5 2 2 5 2 2 3" xfId="29324"/>
    <cellStyle name="20 % - Markeringsfarve5 2 2 5 2 3" xfId="13512"/>
    <cellStyle name="20 % - Markeringsfarve5 2 2 5 2 3 2" xfId="31679"/>
    <cellStyle name="20 % - Markeringsfarve5 2 2 5 2 4" xfId="24677"/>
    <cellStyle name="20 % - Markeringsfarve5 2 2 5 3" xfId="4959"/>
    <cellStyle name="20 % - Markeringsfarve5 2 2 5 3 2" xfId="9540"/>
    <cellStyle name="20 % - Markeringsfarve5 2 2 5 3 2 2" xfId="17450"/>
    <cellStyle name="20 % - Markeringsfarve5 2 2 5 3 2 2 2" xfId="35610"/>
    <cellStyle name="20 % - Markeringsfarve5 2 2 5 3 2 3" xfId="28609"/>
    <cellStyle name="20 % - Markeringsfarve5 2 2 5 3 3" xfId="13513"/>
    <cellStyle name="20 % - Markeringsfarve5 2 2 5 3 3 2" xfId="31680"/>
    <cellStyle name="20 % - Markeringsfarve5 2 2 5 3 4" xfId="24678"/>
    <cellStyle name="20 % - Markeringsfarve5 2 2 5 4" xfId="7869"/>
    <cellStyle name="20 % - Markeringsfarve5 2 2 5 4 2" xfId="15787"/>
    <cellStyle name="20 % - Markeringsfarve5 2 2 5 4 2 2" xfId="33947"/>
    <cellStyle name="20 % - Markeringsfarve5 2 2 5 4 3" xfId="26946"/>
    <cellStyle name="20 % - Markeringsfarve5 2 2 5 5" xfId="13511"/>
    <cellStyle name="20 % - Markeringsfarve5 2 2 5 5 2" xfId="31678"/>
    <cellStyle name="20 % - Markeringsfarve5 2 2 5 6" xfId="24676"/>
    <cellStyle name="20 % - Markeringsfarve5 2 2 6" xfId="4960"/>
    <cellStyle name="20 % - Markeringsfarve5 2 2 6 2" xfId="4961"/>
    <cellStyle name="20 % - Markeringsfarve5 2 2 6 2 2" xfId="10346"/>
    <cellStyle name="20 % - Markeringsfarve5 2 2 6 2 2 2" xfId="18247"/>
    <cellStyle name="20 % - Markeringsfarve5 2 2 6 2 2 2 2" xfId="36407"/>
    <cellStyle name="20 % - Markeringsfarve5 2 2 6 2 2 3" xfId="29406"/>
    <cellStyle name="20 % - Markeringsfarve5 2 2 6 2 3" xfId="13515"/>
    <cellStyle name="20 % - Markeringsfarve5 2 2 6 2 3 2" xfId="31682"/>
    <cellStyle name="20 % - Markeringsfarve5 2 2 6 2 4" xfId="24680"/>
    <cellStyle name="20 % - Markeringsfarve5 2 2 6 3" xfId="4962"/>
    <cellStyle name="20 % - Markeringsfarve5 2 2 6 3 2" xfId="9623"/>
    <cellStyle name="20 % - Markeringsfarve5 2 2 6 3 2 2" xfId="17533"/>
    <cellStyle name="20 % - Markeringsfarve5 2 2 6 3 2 2 2" xfId="35693"/>
    <cellStyle name="20 % - Markeringsfarve5 2 2 6 3 2 3" xfId="28692"/>
    <cellStyle name="20 % - Markeringsfarve5 2 2 6 3 3" xfId="13516"/>
    <cellStyle name="20 % - Markeringsfarve5 2 2 6 3 3 2" xfId="31683"/>
    <cellStyle name="20 % - Markeringsfarve5 2 2 6 3 4" xfId="24681"/>
    <cellStyle name="20 % - Markeringsfarve5 2 2 6 4" xfId="7870"/>
    <cellStyle name="20 % - Markeringsfarve5 2 2 6 4 2" xfId="15788"/>
    <cellStyle name="20 % - Markeringsfarve5 2 2 6 4 2 2" xfId="33948"/>
    <cellStyle name="20 % - Markeringsfarve5 2 2 6 4 3" xfId="26947"/>
    <cellStyle name="20 % - Markeringsfarve5 2 2 6 5" xfId="13514"/>
    <cellStyle name="20 % - Markeringsfarve5 2 2 6 5 2" xfId="31681"/>
    <cellStyle name="20 % - Markeringsfarve5 2 2 6 6" xfId="24679"/>
    <cellStyle name="20 % - Markeringsfarve5 2 2 7" xfId="4963"/>
    <cellStyle name="20 % - Markeringsfarve5 2 2 7 2" xfId="9790"/>
    <cellStyle name="20 % - Markeringsfarve5 2 2 7 2 2" xfId="17691"/>
    <cellStyle name="20 % - Markeringsfarve5 2 2 7 2 2 2" xfId="35851"/>
    <cellStyle name="20 % - Markeringsfarve5 2 2 7 2 3" xfId="28850"/>
    <cellStyle name="20 % - Markeringsfarve5 2 2 7 3" xfId="13517"/>
    <cellStyle name="20 % - Markeringsfarve5 2 2 7 3 2" xfId="31684"/>
    <cellStyle name="20 % - Markeringsfarve5 2 2 7 4" xfId="24682"/>
    <cellStyle name="20 % - Markeringsfarve5 2 2 8" xfId="4964"/>
    <cellStyle name="20 % - Markeringsfarve5 2 2 8 2" xfId="9018"/>
    <cellStyle name="20 % - Markeringsfarve5 2 2 8 2 2" xfId="16929"/>
    <cellStyle name="20 % - Markeringsfarve5 2 2 8 2 2 2" xfId="35089"/>
    <cellStyle name="20 % - Markeringsfarve5 2 2 8 2 3" xfId="28088"/>
    <cellStyle name="20 % - Markeringsfarve5 2 2 8 3" xfId="13518"/>
    <cellStyle name="20 % - Markeringsfarve5 2 2 8 3 2" xfId="31685"/>
    <cellStyle name="20 % - Markeringsfarve5 2 2 8 4" xfId="24683"/>
    <cellStyle name="20 % - Markeringsfarve5 2 2 9" xfId="7865"/>
    <cellStyle name="20 % - Markeringsfarve5 2 2 9 2" xfId="15783"/>
    <cellStyle name="20 % - Markeringsfarve5 2 2 9 2 2" xfId="33943"/>
    <cellStyle name="20 % - Markeringsfarve5 2 2 9 3" xfId="26942"/>
    <cellStyle name="20 % - Markeringsfarve5 2 3" xfId="1834"/>
    <cellStyle name="20 % - Markeringsfarve5 2 3 10" xfId="13519"/>
    <cellStyle name="20 % - Markeringsfarve5 2 3 10 2" xfId="31686"/>
    <cellStyle name="20 % - Markeringsfarve5 2 3 11" xfId="4965"/>
    <cellStyle name="20 % - Markeringsfarve5 2 3 11 2" xfId="24684"/>
    <cellStyle name="20 % - Markeringsfarve5 2 3 12" xfId="21958"/>
    <cellStyle name="20 % - Markeringsfarve5 2 3 2" xfId="1835"/>
    <cellStyle name="20 % - Markeringsfarve5 2 3 2 2" xfId="4967"/>
    <cellStyle name="20 % - Markeringsfarve5 2 3 2 2 2" xfId="9948"/>
    <cellStyle name="20 % - Markeringsfarve5 2 3 2 2 2 2" xfId="17849"/>
    <cellStyle name="20 % - Markeringsfarve5 2 3 2 2 2 2 2" xfId="36009"/>
    <cellStyle name="20 % - Markeringsfarve5 2 3 2 2 2 3" xfId="29008"/>
    <cellStyle name="20 % - Markeringsfarve5 2 3 2 2 3" xfId="13521"/>
    <cellStyle name="20 % - Markeringsfarve5 2 3 2 2 3 2" xfId="31688"/>
    <cellStyle name="20 % - Markeringsfarve5 2 3 2 2 4" xfId="24686"/>
    <cellStyle name="20 % - Markeringsfarve5 2 3 2 3" xfId="4968"/>
    <cellStyle name="20 % - Markeringsfarve5 2 3 2 3 2" xfId="9178"/>
    <cellStyle name="20 % - Markeringsfarve5 2 3 2 3 2 2" xfId="17089"/>
    <cellStyle name="20 % - Markeringsfarve5 2 3 2 3 2 2 2" xfId="35249"/>
    <cellStyle name="20 % - Markeringsfarve5 2 3 2 3 2 3" xfId="28248"/>
    <cellStyle name="20 % - Markeringsfarve5 2 3 2 3 3" xfId="13522"/>
    <cellStyle name="20 % - Markeringsfarve5 2 3 2 3 3 2" xfId="31689"/>
    <cellStyle name="20 % - Markeringsfarve5 2 3 2 3 4" xfId="24687"/>
    <cellStyle name="20 % - Markeringsfarve5 2 3 2 4" xfId="7872"/>
    <cellStyle name="20 % - Markeringsfarve5 2 3 2 4 2" xfId="15790"/>
    <cellStyle name="20 % - Markeringsfarve5 2 3 2 4 2 2" xfId="33950"/>
    <cellStyle name="20 % - Markeringsfarve5 2 3 2 4 3" xfId="26949"/>
    <cellStyle name="20 % - Markeringsfarve5 2 3 2 5" xfId="13520"/>
    <cellStyle name="20 % - Markeringsfarve5 2 3 2 5 2" xfId="31687"/>
    <cellStyle name="20 % - Markeringsfarve5 2 3 2 6" xfId="4966"/>
    <cellStyle name="20 % - Markeringsfarve5 2 3 2 6 2" xfId="24685"/>
    <cellStyle name="20 % - Markeringsfarve5 2 3 2 7" xfId="21959"/>
    <cellStyle name="20 % - Markeringsfarve5 2 3 3" xfId="4969"/>
    <cellStyle name="20 % - Markeringsfarve5 2 3 3 2" xfId="4970"/>
    <cellStyle name="20 % - Markeringsfarve5 2 3 3 2 2" xfId="9993"/>
    <cellStyle name="20 % - Markeringsfarve5 2 3 3 2 2 2" xfId="17894"/>
    <cellStyle name="20 % - Markeringsfarve5 2 3 3 2 2 2 2" xfId="36054"/>
    <cellStyle name="20 % - Markeringsfarve5 2 3 3 2 2 3" xfId="29053"/>
    <cellStyle name="20 % - Markeringsfarve5 2 3 3 2 3" xfId="13524"/>
    <cellStyle name="20 % - Markeringsfarve5 2 3 3 2 3 2" xfId="31691"/>
    <cellStyle name="20 % - Markeringsfarve5 2 3 3 2 4" xfId="24689"/>
    <cellStyle name="20 % - Markeringsfarve5 2 3 3 3" xfId="4971"/>
    <cellStyle name="20 % - Markeringsfarve5 2 3 3 3 2" xfId="9223"/>
    <cellStyle name="20 % - Markeringsfarve5 2 3 3 3 2 2" xfId="17134"/>
    <cellStyle name="20 % - Markeringsfarve5 2 3 3 3 2 2 2" xfId="35294"/>
    <cellStyle name="20 % - Markeringsfarve5 2 3 3 3 2 3" xfId="28293"/>
    <cellStyle name="20 % - Markeringsfarve5 2 3 3 3 3" xfId="13525"/>
    <cellStyle name="20 % - Markeringsfarve5 2 3 3 3 3 2" xfId="31692"/>
    <cellStyle name="20 % - Markeringsfarve5 2 3 3 3 4" xfId="24690"/>
    <cellStyle name="20 % - Markeringsfarve5 2 3 3 4" xfId="7873"/>
    <cellStyle name="20 % - Markeringsfarve5 2 3 3 4 2" xfId="15791"/>
    <cellStyle name="20 % - Markeringsfarve5 2 3 3 4 2 2" xfId="33951"/>
    <cellStyle name="20 % - Markeringsfarve5 2 3 3 4 3" xfId="26950"/>
    <cellStyle name="20 % - Markeringsfarve5 2 3 3 5" xfId="13523"/>
    <cellStyle name="20 % - Markeringsfarve5 2 3 3 5 2" xfId="31690"/>
    <cellStyle name="20 % - Markeringsfarve5 2 3 3 6" xfId="24688"/>
    <cellStyle name="20 % - Markeringsfarve5 2 3 4" xfId="4972"/>
    <cellStyle name="20 % - Markeringsfarve5 2 3 4 2" xfId="4973"/>
    <cellStyle name="20 % - Markeringsfarve5 2 3 4 2 2" xfId="10186"/>
    <cellStyle name="20 % - Markeringsfarve5 2 3 4 2 2 2" xfId="18087"/>
    <cellStyle name="20 % - Markeringsfarve5 2 3 4 2 2 2 2" xfId="36247"/>
    <cellStyle name="20 % - Markeringsfarve5 2 3 4 2 2 3" xfId="29246"/>
    <cellStyle name="20 % - Markeringsfarve5 2 3 4 2 3" xfId="13527"/>
    <cellStyle name="20 % - Markeringsfarve5 2 3 4 2 3 2" xfId="31694"/>
    <cellStyle name="20 % - Markeringsfarve5 2 3 4 2 4" xfId="24692"/>
    <cellStyle name="20 % - Markeringsfarve5 2 3 4 3" xfId="4974"/>
    <cellStyle name="20 % - Markeringsfarve5 2 3 4 3 2" xfId="9462"/>
    <cellStyle name="20 % - Markeringsfarve5 2 3 4 3 2 2" xfId="17372"/>
    <cellStyle name="20 % - Markeringsfarve5 2 3 4 3 2 2 2" xfId="35532"/>
    <cellStyle name="20 % - Markeringsfarve5 2 3 4 3 2 3" xfId="28531"/>
    <cellStyle name="20 % - Markeringsfarve5 2 3 4 3 3" xfId="13528"/>
    <cellStyle name="20 % - Markeringsfarve5 2 3 4 3 3 2" xfId="31695"/>
    <cellStyle name="20 % - Markeringsfarve5 2 3 4 3 4" xfId="24693"/>
    <cellStyle name="20 % - Markeringsfarve5 2 3 4 4" xfId="7874"/>
    <cellStyle name="20 % - Markeringsfarve5 2 3 4 4 2" xfId="15792"/>
    <cellStyle name="20 % - Markeringsfarve5 2 3 4 4 2 2" xfId="33952"/>
    <cellStyle name="20 % - Markeringsfarve5 2 3 4 4 3" xfId="26951"/>
    <cellStyle name="20 % - Markeringsfarve5 2 3 4 5" xfId="13526"/>
    <cellStyle name="20 % - Markeringsfarve5 2 3 4 5 2" xfId="31693"/>
    <cellStyle name="20 % - Markeringsfarve5 2 3 4 6" xfId="24691"/>
    <cellStyle name="20 % - Markeringsfarve5 2 3 5" xfId="4975"/>
    <cellStyle name="20 % - Markeringsfarve5 2 3 5 2" xfId="4976"/>
    <cellStyle name="20 % - Markeringsfarve5 2 3 5 2 2" xfId="10303"/>
    <cellStyle name="20 % - Markeringsfarve5 2 3 5 2 2 2" xfId="18204"/>
    <cellStyle name="20 % - Markeringsfarve5 2 3 5 2 2 2 2" xfId="36364"/>
    <cellStyle name="20 % - Markeringsfarve5 2 3 5 2 2 3" xfId="29363"/>
    <cellStyle name="20 % - Markeringsfarve5 2 3 5 2 3" xfId="13530"/>
    <cellStyle name="20 % - Markeringsfarve5 2 3 5 2 3 2" xfId="31697"/>
    <cellStyle name="20 % - Markeringsfarve5 2 3 5 2 4" xfId="24695"/>
    <cellStyle name="20 % - Markeringsfarve5 2 3 5 3" xfId="4977"/>
    <cellStyle name="20 % - Markeringsfarve5 2 3 5 3 2" xfId="9579"/>
    <cellStyle name="20 % - Markeringsfarve5 2 3 5 3 2 2" xfId="17489"/>
    <cellStyle name="20 % - Markeringsfarve5 2 3 5 3 2 2 2" xfId="35649"/>
    <cellStyle name="20 % - Markeringsfarve5 2 3 5 3 2 3" xfId="28648"/>
    <cellStyle name="20 % - Markeringsfarve5 2 3 5 3 3" xfId="13531"/>
    <cellStyle name="20 % - Markeringsfarve5 2 3 5 3 3 2" xfId="31698"/>
    <cellStyle name="20 % - Markeringsfarve5 2 3 5 3 4" xfId="24696"/>
    <cellStyle name="20 % - Markeringsfarve5 2 3 5 4" xfId="7875"/>
    <cellStyle name="20 % - Markeringsfarve5 2 3 5 4 2" xfId="15793"/>
    <cellStyle name="20 % - Markeringsfarve5 2 3 5 4 2 2" xfId="33953"/>
    <cellStyle name="20 % - Markeringsfarve5 2 3 5 4 3" xfId="26952"/>
    <cellStyle name="20 % - Markeringsfarve5 2 3 5 5" xfId="13529"/>
    <cellStyle name="20 % - Markeringsfarve5 2 3 5 5 2" xfId="31696"/>
    <cellStyle name="20 % - Markeringsfarve5 2 3 5 6" xfId="24694"/>
    <cellStyle name="20 % - Markeringsfarve5 2 3 6" xfId="4978"/>
    <cellStyle name="20 % - Markeringsfarve5 2 3 6 2" xfId="4979"/>
    <cellStyle name="20 % - Markeringsfarve5 2 3 6 2 2" xfId="10347"/>
    <cellStyle name="20 % - Markeringsfarve5 2 3 6 2 2 2" xfId="18248"/>
    <cellStyle name="20 % - Markeringsfarve5 2 3 6 2 2 2 2" xfId="36408"/>
    <cellStyle name="20 % - Markeringsfarve5 2 3 6 2 2 3" xfId="29407"/>
    <cellStyle name="20 % - Markeringsfarve5 2 3 6 2 3" xfId="13533"/>
    <cellStyle name="20 % - Markeringsfarve5 2 3 6 2 3 2" xfId="31700"/>
    <cellStyle name="20 % - Markeringsfarve5 2 3 6 2 4" xfId="24698"/>
    <cellStyle name="20 % - Markeringsfarve5 2 3 6 3" xfId="4980"/>
    <cellStyle name="20 % - Markeringsfarve5 2 3 6 3 2" xfId="9624"/>
    <cellStyle name="20 % - Markeringsfarve5 2 3 6 3 2 2" xfId="17534"/>
    <cellStyle name="20 % - Markeringsfarve5 2 3 6 3 2 2 2" xfId="35694"/>
    <cellStyle name="20 % - Markeringsfarve5 2 3 6 3 2 3" xfId="28693"/>
    <cellStyle name="20 % - Markeringsfarve5 2 3 6 3 3" xfId="13534"/>
    <cellStyle name="20 % - Markeringsfarve5 2 3 6 3 3 2" xfId="31701"/>
    <cellStyle name="20 % - Markeringsfarve5 2 3 6 3 4" xfId="24699"/>
    <cellStyle name="20 % - Markeringsfarve5 2 3 6 4" xfId="7876"/>
    <cellStyle name="20 % - Markeringsfarve5 2 3 6 4 2" xfId="15794"/>
    <cellStyle name="20 % - Markeringsfarve5 2 3 6 4 2 2" xfId="33954"/>
    <cellStyle name="20 % - Markeringsfarve5 2 3 6 4 3" xfId="26953"/>
    <cellStyle name="20 % - Markeringsfarve5 2 3 6 5" xfId="13532"/>
    <cellStyle name="20 % - Markeringsfarve5 2 3 6 5 2" xfId="31699"/>
    <cellStyle name="20 % - Markeringsfarve5 2 3 6 6" xfId="24697"/>
    <cellStyle name="20 % - Markeringsfarve5 2 3 7" xfId="4981"/>
    <cellStyle name="20 % - Markeringsfarve5 2 3 7 2" xfId="9829"/>
    <cellStyle name="20 % - Markeringsfarve5 2 3 7 2 2" xfId="17730"/>
    <cellStyle name="20 % - Markeringsfarve5 2 3 7 2 2 2" xfId="35890"/>
    <cellStyle name="20 % - Markeringsfarve5 2 3 7 2 3" xfId="28889"/>
    <cellStyle name="20 % - Markeringsfarve5 2 3 7 3" xfId="13535"/>
    <cellStyle name="20 % - Markeringsfarve5 2 3 7 3 2" xfId="31702"/>
    <cellStyle name="20 % - Markeringsfarve5 2 3 7 4" xfId="24700"/>
    <cellStyle name="20 % - Markeringsfarve5 2 3 8" xfId="4982"/>
    <cellStyle name="20 % - Markeringsfarve5 2 3 8 2" xfId="9057"/>
    <cellStyle name="20 % - Markeringsfarve5 2 3 8 2 2" xfId="16968"/>
    <cellStyle name="20 % - Markeringsfarve5 2 3 8 2 2 2" xfId="35128"/>
    <cellStyle name="20 % - Markeringsfarve5 2 3 8 2 3" xfId="28127"/>
    <cellStyle name="20 % - Markeringsfarve5 2 3 8 3" xfId="13536"/>
    <cellStyle name="20 % - Markeringsfarve5 2 3 8 3 2" xfId="31703"/>
    <cellStyle name="20 % - Markeringsfarve5 2 3 8 4" xfId="24701"/>
    <cellStyle name="20 % - Markeringsfarve5 2 3 9" xfId="7871"/>
    <cellStyle name="20 % - Markeringsfarve5 2 3 9 2" xfId="15789"/>
    <cellStyle name="20 % - Markeringsfarve5 2 3 9 2 2" xfId="33949"/>
    <cellStyle name="20 % - Markeringsfarve5 2 3 9 3" xfId="26948"/>
    <cellStyle name="20 % - Markeringsfarve5 2 4" xfId="1836"/>
    <cellStyle name="20 % - Markeringsfarve5 2 4 2" xfId="4984"/>
    <cellStyle name="20 % - Markeringsfarve5 2 4 2 2" xfId="9870"/>
    <cellStyle name="20 % - Markeringsfarve5 2 4 2 2 2" xfId="17771"/>
    <cellStyle name="20 % - Markeringsfarve5 2 4 2 2 2 2" xfId="35931"/>
    <cellStyle name="20 % - Markeringsfarve5 2 4 2 2 3" xfId="28930"/>
    <cellStyle name="20 % - Markeringsfarve5 2 4 2 3" xfId="13538"/>
    <cellStyle name="20 % - Markeringsfarve5 2 4 2 3 2" xfId="31705"/>
    <cellStyle name="20 % - Markeringsfarve5 2 4 2 4" xfId="24703"/>
    <cellStyle name="20 % - Markeringsfarve5 2 4 3" xfId="4985"/>
    <cellStyle name="20 % - Markeringsfarve5 2 4 3 2" xfId="9100"/>
    <cellStyle name="20 % - Markeringsfarve5 2 4 3 2 2" xfId="17011"/>
    <cellStyle name="20 % - Markeringsfarve5 2 4 3 2 2 2" xfId="35171"/>
    <cellStyle name="20 % - Markeringsfarve5 2 4 3 2 3" xfId="28170"/>
    <cellStyle name="20 % - Markeringsfarve5 2 4 3 3" xfId="13539"/>
    <cellStyle name="20 % - Markeringsfarve5 2 4 3 3 2" xfId="31706"/>
    <cellStyle name="20 % - Markeringsfarve5 2 4 3 4" xfId="24704"/>
    <cellStyle name="20 % - Markeringsfarve5 2 4 4" xfId="7877"/>
    <cellStyle name="20 % - Markeringsfarve5 2 4 4 2" xfId="15795"/>
    <cellStyle name="20 % - Markeringsfarve5 2 4 4 2 2" xfId="33955"/>
    <cellStyle name="20 % - Markeringsfarve5 2 4 4 3" xfId="26954"/>
    <cellStyle name="20 % - Markeringsfarve5 2 4 5" xfId="13537"/>
    <cellStyle name="20 % - Markeringsfarve5 2 4 5 2" xfId="31704"/>
    <cellStyle name="20 % - Markeringsfarve5 2 4 6" xfId="4983"/>
    <cellStyle name="20 % - Markeringsfarve5 2 4 6 2" xfId="24702"/>
    <cellStyle name="20 % - Markeringsfarve5 2 4 7" xfId="21960"/>
    <cellStyle name="20 % - Markeringsfarve5 2 5" xfId="4986"/>
    <cellStyle name="20 % - Markeringsfarve5 2 5 2" xfId="4987"/>
    <cellStyle name="20 % - Markeringsfarve5 2 5 2 2" xfId="9991"/>
    <cellStyle name="20 % - Markeringsfarve5 2 5 2 2 2" xfId="17892"/>
    <cellStyle name="20 % - Markeringsfarve5 2 5 2 2 2 2" xfId="36052"/>
    <cellStyle name="20 % - Markeringsfarve5 2 5 2 2 3" xfId="29051"/>
    <cellStyle name="20 % - Markeringsfarve5 2 5 2 3" xfId="13541"/>
    <cellStyle name="20 % - Markeringsfarve5 2 5 2 3 2" xfId="31708"/>
    <cellStyle name="20 % - Markeringsfarve5 2 5 2 4" xfId="24706"/>
    <cellStyle name="20 % - Markeringsfarve5 2 5 3" xfId="4988"/>
    <cellStyle name="20 % - Markeringsfarve5 2 5 3 2" xfId="9221"/>
    <cellStyle name="20 % - Markeringsfarve5 2 5 3 2 2" xfId="17132"/>
    <cellStyle name="20 % - Markeringsfarve5 2 5 3 2 2 2" xfId="35292"/>
    <cellStyle name="20 % - Markeringsfarve5 2 5 3 2 3" xfId="28291"/>
    <cellStyle name="20 % - Markeringsfarve5 2 5 3 3" xfId="13542"/>
    <cellStyle name="20 % - Markeringsfarve5 2 5 3 3 2" xfId="31709"/>
    <cellStyle name="20 % - Markeringsfarve5 2 5 3 4" xfId="24707"/>
    <cellStyle name="20 % - Markeringsfarve5 2 5 4" xfId="7878"/>
    <cellStyle name="20 % - Markeringsfarve5 2 5 4 2" xfId="15796"/>
    <cellStyle name="20 % - Markeringsfarve5 2 5 4 2 2" xfId="33956"/>
    <cellStyle name="20 % - Markeringsfarve5 2 5 4 3" xfId="26955"/>
    <cellStyle name="20 % - Markeringsfarve5 2 5 5" xfId="13540"/>
    <cellStyle name="20 % - Markeringsfarve5 2 5 5 2" xfId="31707"/>
    <cellStyle name="20 % - Markeringsfarve5 2 5 6" xfId="24705"/>
    <cellStyle name="20 % - Markeringsfarve5 2 6" xfId="4989"/>
    <cellStyle name="20 % - Markeringsfarve5 2 6 2" xfId="4990"/>
    <cellStyle name="20 % - Markeringsfarve5 2 6 2 2" xfId="10108"/>
    <cellStyle name="20 % - Markeringsfarve5 2 6 2 2 2" xfId="18009"/>
    <cellStyle name="20 % - Markeringsfarve5 2 6 2 2 2 2" xfId="36169"/>
    <cellStyle name="20 % - Markeringsfarve5 2 6 2 2 3" xfId="29168"/>
    <cellStyle name="20 % - Markeringsfarve5 2 6 2 3" xfId="13544"/>
    <cellStyle name="20 % - Markeringsfarve5 2 6 2 3 2" xfId="31711"/>
    <cellStyle name="20 % - Markeringsfarve5 2 6 2 4" xfId="24709"/>
    <cellStyle name="20 % - Markeringsfarve5 2 6 3" xfId="4991"/>
    <cellStyle name="20 % - Markeringsfarve5 2 6 3 2" xfId="9384"/>
    <cellStyle name="20 % - Markeringsfarve5 2 6 3 2 2" xfId="17294"/>
    <cellStyle name="20 % - Markeringsfarve5 2 6 3 2 2 2" xfId="35454"/>
    <cellStyle name="20 % - Markeringsfarve5 2 6 3 2 3" xfId="28453"/>
    <cellStyle name="20 % - Markeringsfarve5 2 6 3 3" xfId="13545"/>
    <cellStyle name="20 % - Markeringsfarve5 2 6 3 3 2" xfId="31712"/>
    <cellStyle name="20 % - Markeringsfarve5 2 6 3 4" xfId="24710"/>
    <cellStyle name="20 % - Markeringsfarve5 2 6 4" xfId="7879"/>
    <cellStyle name="20 % - Markeringsfarve5 2 6 4 2" xfId="15797"/>
    <cellStyle name="20 % - Markeringsfarve5 2 6 4 2 2" xfId="33957"/>
    <cellStyle name="20 % - Markeringsfarve5 2 6 4 3" xfId="26956"/>
    <cellStyle name="20 % - Markeringsfarve5 2 6 5" xfId="13543"/>
    <cellStyle name="20 % - Markeringsfarve5 2 6 5 2" xfId="31710"/>
    <cellStyle name="20 % - Markeringsfarve5 2 6 6" xfId="24708"/>
    <cellStyle name="20 % - Markeringsfarve5 2 7" xfId="4992"/>
    <cellStyle name="20 % - Markeringsfarve5 2 7 2" xfId="4993"/>
    <cellStyle name="20 % - Markeringsfarve5 2 7 2 2" xfId="10225"/>
    <cellStyle name="20 % - Markeringsfarve5 2 7 2 2 2" xfId="18126"/>
    <cellStyle name="20 % - Markeringsfarve5 2 7 2 2 2 2" xfId="36286"/>
    <cellStyle name="20 % - Markeringsfarve5 2 7 2 2 3" xfId="29285"/>
    <cellStyle name="20 % - Markeringsfarve5 2 7 2 3" xfId="13547"/>
    <cellStyle name="20 % - Markeringsfarve5 2 7 2 3 2" xfId="31714"/>
    <cellStyle name="20 % - Markeringsfarve5 2 7 2 4" xfId="24712"/>
    <cellStyle name="20 % - Markeringsfarve5 2 7 3" xfId="4994"/>
    <cellStyle name="20 % - Markeringsfarve5 2 7 3 2" xfId="9501"/>
    <cellStyle name="20 % - Markeringsfarve5 2 7 3 2 2" xfId="17411"/>
    <cellStyle name="20 % - Markeringsfarve5 2 7 3 2 2 2" xfId="35571"/>
    <cellStyle name="20 % - Markeringsfarve5 2 7 3 2 3" xfId="28570"/>
    <cellStyle name="20 % - Markeringsfarve5 2 7 3 3" xfId="13548"/>
    <cellStyle name="20 % - Markeringsfarve5 2 7 3 3 2" xfId="31715"/>
    <cellStyle name="20 % - Markeringsfarve5 2 7 3 4" xfId="24713"/>
    <cellStyle name="20 % - Markeringsfarve5 2 7 4" xfId="7880"/>
    <cellStyle name="20 % - Markeringsfarve5 2 7 4 2" xfId="15798"/>
    <cellStyle name="20 % - Markeringsfarve5 2 7 4 2 2" xfId="33958"/>
    <cellStyle name="20 % - Markeringsfarve5 2 7 4 3" xfId="26957"/>
    <cellStyle name="20 % - Markeringsfarve5 2 7 5" xfId="13546"/>
    <cellStyle name="20 % - Markeringsfarve5 2 7 5 2" xfId="31713"/>
    <cellStyle name="20 % - Markeringsfarve5 2 7 6" xfId="24711"/>
    <cellStyle name="20 % - Markeringsfarve5 2 8" xfId="4995"/>
    <cellStyle name="20 % - Markeringsfarve5 2 8 2" xfId="4996"/>
    <cellStyle name="20 % - Markeringsfarve5 2 8 2 2" xfId="10345"/>
    <cellStyle name="20 % - Markeringsfarve5 2 8 2 2 2" xfId="18246"/>
    <cellStyle name="20 % - Markeringsfarve5 2 8 2 2 2 2" xfId="36406"/>
    <cellStyle name="20 % - Markeringsfarve5 2 8 2 2 3" xfId="29405"/>
    <cellStyle name="20 % - Markeringsfarve5 2 8 2 3" xfId="13550"/>
    <cellStyle name="20 % - Markeringsfarve5 2 8 2 3 2" xfId="31717"/>
    <cellStyle name="20 % - Markeringsfarve5 2 8 2 4" xfId="24715"/>
    <cellStyle name="20 % - Markeringsfarve5 2 8 3" xfId="4997"/>
    <cellStyle name="20 % - Markeringsfarve5 2 8 3 2" xfId="9622"/>
    <cellStyle name="20 % - Markeringsfarve5 2 8 3 2 2" xfId="17532"/>
    <cellStyle name="20 % - Markeringsfarve5 2 8 3 2 2 2" xfId="35692"/>
    <cellStyle name="20 % - Markeringsfarve5 2 8 3 2 3" xfId="28691"/>
    <cellStyle name="20 % - Markeringsfarve5 2 8 3 3" xfId="13551"/>
    <cellStyle name="20 % - Markeringsfarve5 2 8 3 3 2" xfId="31718"/>
    <cellStyle name="20 % - Markeringsfarve5 2 8 3 4" xfId="24716"/>
    <cellStyle name="20 % - Markeringsfarve5 2 8 4" xfId="7881"/>
    <cellStyle name="20 % - Markeringsfarve5 2 8 4 2" xfId="15799"/>
    <cellStyle name="20 % - Markeringsfarve5 2 8 4 2 2" xfId="33959"/>
    <cellStyle name="20 % - Markeringsfarve5 2 8 4 3" xfId="26958"/>
    <cellStyle name="20 % - Markeringsfarve5 2 8 5" xfId="13549"/>
    <cellStyle name="20 % - Markeringsfarve5 2 8 5 2" xfId="31716"/>
    <cellStyle name="20 % - Markeringsfarve5 2 8 6" xfId="24714"/>
    <cellStyle name="20 % - Markeringsfarve5 2 9" xfId="4998"/>
    <cellStyle name="20 % - Markeringsfarve5 2 9 2" xfId="9751"/>
    <cellStyle name="20 % - Markeringsfarve5 2 9 2 2" xfId="17652"/>
    <cellStyle name="20 % - Markeringsfarve5 2 9 2 2 2" xfId="35812"/>
    <cellStyle name="20 % - Markeringsfarve5 2 9 2 3" xfId="28811"/>
    <cellStyle name="20 % - Markeringsfarve5 2 9 3" xfId="13552"/>
    <cellStyle name="20 % - Markeringsfarve5 2 9 3 2" xfId="31719"/>
    <cellStyle name="20 % - Markeringsfarve5 2 9 4" xfId="24717"/>
    <cellStyle name="20 % - Markeringsfarve5 3" xfId="1837"/>
    <cellStyle name="20 % - Markeringsfarve5 3 10" xfId="5000"/>
    <cellStyle name="20 % - Markeringsfarve5 3 10 2" xfId="8964"/>
    <cellStyle name="20 % - Markeringsfarve5 3 10 2 2" xfId="16876"/>
    <cellStyle name="20 % - Markeringsfarve5 3 10 2 2 2" xfId="35036"/>
    <cellStyle name="20 % - Markeringsfarve5 3 10 2 3" xfId="28035"/>
    <cellStyle name="20 % - Markeringsfarve5 3 10 3" xfId="13554"/>
    <cellStyle name="20 % - Markeringsfarve5 3 10 3 2" xfId="31721"/>
    <cellStyle name="20 % - Markeringsfarve5 3 10 4" xfId="24719"/>
    <cellStyle name="20 % - Markeringsfarve5 3 11" xfId="7882"/>
    <cellStyle name="20 % - Markeringsfarve5 3 11 2" xfId="15800"/>
    <cellStyle name="20 % - Markeringsfarve5 3 11 2 2" xfId="33960"/>
    <cellStyle name="20 % - Markeringsfarve5 3 11 3" xfId="26959"/>
    <cellStyle name="20 % - Markeringsfarve5 3 12" xfId="13553"/>
    <cellStyle name="20 % - Markeringsfarve5 3 12 2" xfId="31720"/>
    <cellStyle name="20 % - Markeringsfarve5 3 13" xfId="4999"/>
    <cellStyle name="20 % - Markeringsfarve5 3 13 2" xfId="24718"/>
    <cellStyle name="20 % - Markeringsfarve5 3 14" xfId="21961"/>
    <cellStyle name="20 % - Markeringsfarve5 3 2" xfId="1838"/>
    <cellStyle name="20 % - Markeringsfarve5 3 2 10" xfId="13555"/>
    <cellStyle name="20 % - Markeringsfarve5 3 2 10 2" xfId="31722"/>
    <cellStyle name="20 % - Markeringsfarve5 3 2 11" xfId="5001"/>
    <cellStyle name="20 % - Markeringsfarve5 3 2 11 2" xfId="24720"/>
    <cellStyle name="20 % - Markeringsfarve5 3 2 12" xfId="21962"/>
    <cellStyle name="20 % - Markeringsfarve5 3 2 2" xfId="5002"/>
    <cellStyle name="20 % - Markeringsfarve5 3 2 2 2" xfId="5003"/>
    <cellStyle name="20 % - Markeringsfarve5 3 2 2 2 2" xfId="9897"/>
    <cellStyle name="20 % - Markeringsfarve5 3 2 2 2 2 2" xfId="17798"/>
    <cellStyle name="20 % - Markeringsfarve5 3 2 2 2 2 2 2" xfId="35958"/>
    <cellStyle name="20 % - Markeringsfarve5 3 2 2 2 2 3" xfId="28957"/>
    <cellStyle name="20 % - Markeringsfarve5 3 2 2 2 3" xfId="13557"/>
    <cellStyle name="20 % - Markeringsfarve5 3 2 2 2 3 2" xfId="31724"/>
    <cellStyle name="20 % - Markeringsfarve5 3 2 2 2 4" xfId="24722"/>
    <cellStyle name="20 % - Markeringsfarve5 3 2 2 3" xfId="5004"/>
    <cellStyle name="20 % - Markeringsfarve5 3 2 2 3 2" xfId="9127"/>
    <cellStyle name="20 % - Markeringsfarve5 3 2 2 3 2 2" xfId="17038"/>
    <cellStyle name="20 % - Markeringsfarve5 3 2 2 3 2 2 2" xfId="35198"/>
    <cellStyle name="20 % - Markeringsfarve5 3 2 2 3 2 3" xfId="28197"/>
    <cellStyle name="20 % - Markeringsfarve5 3 2 2 3 3" xfId="13558"/>
    <cellStyle name="20 % - Markeringsfarve5 3 2 2 3 3 2" xfId="31725"/>
    <cellStyle name="20 % - Markeringsfarve5 3 2 2 3 4" xfId="24723"/>
    <cellStyle name="20 % - Markeringsfarve5 3 2 2 4" xfId="7884"/>
    <cellStyle name="20 % - Markeringsfarve5 3 2 2 4 2" xfId="15802"/>
    <cellStyle name="20 % - Markeringsfarve5 3 2 2 4 2 2" xfId="33962"/>
    <cellStyle name="20 % - Markeringsfarve5 3 2 2 4 3" xfId="26961"/>
    <cellStyle name="20 % - Markeringsfarve5 3 2 2 5" xfId="13556"/>
    <cellStyle name="20 % - Markeringsfarve5 3 2 2 5 2" xfId="31723"/>
    <cellStyle name="20 % - Markeringsfarve5 3 2 2 6" xfId="24721"/>
    <cellStyle name="20 % - Markeringsfarve5 3 2 3" xfId="5005"/>
    <cellStyle name="20 % - Markeringsfarve5 3 2 3 2" xfId="5006"/>
    <cellStyle name="20 % - Markeringsfarve5 3 2 3 2 2" xfId="9995"/>
    <cellStyle name="20 % - Markeringsfarve5 3 2 3 2 2 2" xfId="17896"/>
    <cellStyle name="20 % - Markeringsfarve5 3 2 3 2 2 2 2" xfId="36056"/>
    <cellStyle name="20 % - Markeringsfarve5 3 2 3 2 2 3" xfId="29055"/>
    <cellStyle name="20 % - Markeringsfarve5 3 2 3 2 3" xfId="13560"/>
    <cellStyle name="20 % - Markeringsfarve5 3 2 3 2 3 2" xfId="31727"/>
    <cellStyle name="20 % - Markeringsfarve5 3 2 3 2 4" xfId="24725"/>
    <cellStyle name="20 % - Markeringsfarve5 3 2 3 3" xfId="5007"/>
    <cellStyle name="20 % - Markeringsfarve5 3 2 3 3 2" xfId="9225"/>
    <cellStyle name="20 % - Markeringsfarve5 3 2 3 3 2 2" xfId="17136"/>
    <cellStyle name="20 % - Markeringsfarve5 3 2 3 3 2 2 2" xfId="35296"/>
    <cellStyle name="20 % - Markeringsfarve5 3 2 3 3 2 3" xfId="28295"/>
    <cellStyle name="20 % - Markeringsfarve5 3 2 3 3 3" xfId="13561"/>
    <cellStyle name="20 % - Markeringsfarve5 3 2 3 3 3 2" xfId="31728"/>
    <cellStyle name="20 % - Markeringsfarve5 3 2 3 3 4" xfId="24726"/>
    <cellStyle name="20 % - Markeringsfarve5 3 2 3 4" xfId="7885"/>
    <cellStyle name="20 % - Markeringsfarve5 3 2 3 4 2" xfId="15803"/>
    <cellStyle name="20 % - Markeringsfarve5 3 2 3 4 2 2" xfId="33963"/>
    <cellStyle name="20 % - Markeringsfarve5 3 2 3 4 3" xfId="26962"/>
    <cellStyle name="20 % - Markeringsfarve5 3 2 3 5" xfId="13559"/>
    <cellStyle name="20 % - Markeringsfarve5 3 2 3 5 2" xfId="31726"/>
    <cellStyle name="20 % - Markeringsfarve5 3 2 3 6" xfId="24724"/>
    <cellStyle name="20 % - Markeringsfarve5 3 2 4" xfId="5008"/>
    <cellStyle name="20 % - Markeringsfarve5 3 2 4 2" xfId="5009"/>
    <cellStyle name="20 % - Markeringsfarve5 3 2 4 2 2" xfId="10135"/>
    <cellStyle name="20 % - Markeringsfarve5 3 2 4 2 2 2" xfId="18036"/>
    <cellStyle name="20 % - Markeringsfarve5 3 2 4 2 2 2 2" xfId="36196"/>
    <cellStyle name="20 % - Markeringsfarve5 3 2 4 2 2 3" xfId="29195"/>
    <cellStyle name="20 % - Markeringsfarve5 3 2 4 2 3" xfId="13563"/>
    <cellStyle name="20 % - Markeringsfarve5 3 2 4 2 3 2" xfId="31730"/>
    <cellStyle name="20 % - Markeringsfarve5 3 2 4 2 4" xfId="24728"/>
    <cellStyle name="20 % - Markeringsfarve5 3 2 4 3" xfId="5010"/>
    <cellStyle name="20 % - Markeringsfarve5 3 2 4 3 2" xfId="9411"/>
    <cellStyle name="20 % - Markeringsfarve5 3 2 4 3 2 2" xfId="17321"/>
    <cellStyle name="20 % - Markeringsfarve5 3 2 4 3 2 2 2" xfId="35481"/>
    <cellStyle name="20 % - Markeringsfarve5 3 2 4 3 2 3" xfId="28480"/>
    <cellStyle name="20 % - Markeringsfarve5 3 2 4 3 3" xfId="13564"/>
    <cellStyle name="20 % - Markeringsfarve5 3 2 4 3 3 2" xfId="31731"/>
    <cellStyle name="20 % - Markeringsfarve5 3 2 4 3 4" xfId="24729"/>
    <cellStyle name="20 % - Markeringsfarve5 3 2 4 4" xfId="7886"/>
    <cellStyle name="20 % - Markeringsfarve5 3 2 4 4 2" xfId="15804"/>
    <cellStyle name="20 % - Markeringsfarve5 3 2 4 4 2 2" xfId="33964"/>
    <cellStyle name="20 % - Markeringsfarve5 3 2 4 4 3" xfId="26963"/>
    <cellStyle name="20 % - Markeringsfarve5 3 2 4 5" xfId="13562"/>
    <cellStyle name="20 % - Markeringsfarve5 3 2 4 5 2" xfId="31729"/>
    <cellStyle name="20 % - Markeringsfarve5 3 2 4 6" xfId="24727"/>
    <cellStyle name="20 % - Markeringsfarve5 3 2 5" xfId="5011"/>
    <cellStyle name="20 % - Markeringsfarve5 3 2 5 2" xfId="5012"/>
    <cellStyle name="20 % - Markeringsfarve5 3 2 5 2 2" xfId="10252"/>
    <cellStyle name="20 % - Markeringsfarve5 3 2 5 2 2 2" xfId="18153"/>
    <cellStyle name="20 % - Markeringsfarve5 3 2 5 2 2 2 2" xfId="36313"/>
    <cellStyle name="20 % - Markeringsfarve5 3 2 5 2 2 3" xfId="29312"/>
    <cellStyle name="20 % - Markeringsfarve5 3 2 5 2 3" xfId="13566"/>
    <cellStyle name="20 % - Markeringsfarve5 3 2 5 2 3 2" xfId="31733"/>
    <cellStyle name="20 % - Markeringsfarve5 3 2 5 2 4" xfId="24731"/>
    <cellStyle name="20 % - Markeringsfarve5 3 2 5 3" xfId="5013"/>
    <cellStyle name="20 % - Markeringsfarve5 3 2 5 3 2" xfId="9528"/>
    <cellStyle name="20 % - Markeringsfarve5 3 2 5 3 2 2" xfId="17438"/>
    <cellStyle name="20 % - Markeringsfarve5 3 2 5 3 2 2 2" xfId="35598"/>
    <cellStyle name="20 % - Markeringsfarve5 3 2 5 3 2 3" xfId="28597"/>
    <cellStyle name="20 % - Markeringsfarve5 3 2 5 3 3" xfId="13567"/>
    <cellStyle name="20 % - Markeringsfarve5 3 2 5 3 3 2" xfId="31734"/>
    <cellStyle name="20 % - Markeringsfarve5 3 2 5 3 4" xfId="24732"/>
    <cellStyle name="20 % - Markeringsfarve5 3 2 5 4" xfId="7887"/>
    <cellStyle name="20 % - Markeringsfarve5 3 2 5 4 2" xfId="15805"/>
    <cellStyle name="20 % - Markeringsfarve5 3 2 5 4 2 2" xfId="33965"/>
    <cellStyle name="20 % - Markeringsfarve5 3 2 5 4 3" xfId="26964"/>
    <cellStyle name="20 % - Markeringsfarve5 3 2 5 5" xfId="13565"/>
    <cellStyle name="20 % - Markeringsfarve5 3 2 5 5 2" xfId="31732"/>
    <cellStyle name="20 % - Markeringsfarve5 3 2 5 6" xfId="24730"/>
    <cellStyle name="20 % - Markeringsfarve5 3 2 6" xfId="5014"/>
    <cellStyle name="20 % - Markeringsfarve5 3 2 6 2" xfId="5015"/>
    <cellStyle name="20 % - Markeringsfarve5 3 2 6 2 2" xfId="10349"/>
    <cellStyle name="20 % - Markeringsfarve5 3 2 6 2 2 2" xfId="18250"/>
    <cellStyle name="20 % - Markeringsfarve5 3 2 6 2 2 2 2" xfId="36410"/>
    <cellStyle name="20 % - Markeringsfarve5 3 2 6 2 2 3" xfId="29409"/>
    <cellStyle name="20 % - Markeringsfarve5 3 2 6 2 3" xfId="13569"/>
    <cellStyle name="20 % - Markeringsfarve5 3 2 6 2 3 2" xfId="31736"/>
    <cellStyle name="20 % - Markeringsfarve5 3 2 6 2 4" xfId="24734"/>
    <cellStyle name="20 % - Markeringsfarve5 3 2 6 3" xfId="5016"/>
    <cellStyle name="20 % - Markeringsfarve5 3 2 6 3 2" xfId="9626"/>
    <cellStyle name="20 % - Markeringsfarve5 3 2 6 3 2 2" xfId="17536"/>
    <cellStyle name="20 % - Markeringsfarve5 3 2 6 3 2 2 2" xfId="35696"/>
    <cellStyle name="20 % - Markeringsfarve5 3 2 6 3 2 3" xfId="28695"/>
    <cellStyle name="20 % - Markeringsfarve5 3 2 6 3 3" xfId="13570"/>
    <cellStyle name="20 % - Markeringsfarve5 3 2 6 3 3 2" xfId="31737"/>
    <cellStyle name="20 % - Markeringsfarve5 3 2 6 3 4" xfId="24735"/>
    <cellStyle name="20 % - Markeringsfarve5 3 2 6 4" xfId="7888"/>
    <cellStyle name="20 % - Markeringsfarve5 3 2 6 4 2" xfId="15806"/>
    <cellStyle name="20 % - Markeringsfarve5 3 2 6 4 2 2" xfId="33966"/>
    <cellStyle name="20 % - Markeringsfarve5 3 2 6 4 3" xfId="26965"/>
    <cellStyle name="20 % - Markeringsfarve5 3 2 6 5" xfId="13568"/>
    <cellStyle name="20 % - Markeringsfarve5 3 2 6 5 2" xfId="31735"/>
    <cellStyle name="20 % - Markeringsfarve5 3 2 6 6" xfId="24733"/>
    <cellStyle name="20 % - Markeringsfarve5 3 2 7" xfId="5017"/>
    <cellStyle name="20 % - Markeringsfarve5 3 2 7 2" xfId="9778"/>
    <cellStyle name="20 % - Markeringsfarve5 3 2 7 2 2" xfId="17679"/>
    <cellStyle name="20 % - Markeringsfarve5 3 2 7 2 2 2" xfId="35839"/>
    <cellStyle name="20 % - Markeringsfarve5 3 2 7 2 3" xfId="28838"/>
    <cellStyle name="20 % - Markeringsfarve5 3 2 7 3" xfId="13571"/>
    <cellStyle name="20 % - Markeringsfarve5 3 2 7 3 2" xfId="31738"/>
    <cellStyle name="20 % - Markeringsfarve5 3 2 7 4" xfId="24736"/>
    <cellStyle name="20 % - Markeringsfarve5 3 2 8" xfId="5018"/>
    <cellStyle name="20 % - Markeringsfarve5 3 2 8 2" xfId="9006"/>
    <cellStyle name="20 % - Markeringsfarve5 3 2 8 2 2" xfId="16917"/>
    <cellStyle name="20 % - Markeringsfarve5 3 2 8 2 2 2" xfId="35077"/>
    <cellStyle name="20 % - Markeringsfarve5 3 2 8 2 3" xfId="28076"/>
    <cellStyle name="20 % - Markeringsfarve5 3 2 8 3" xfId="13572"/>
    <cellStyle name="20 % - Markeringsfarve5 3 2 8 3 2" xfId="31739"/>
    <cellStyle name="20 % - Markeringsfarve5 3 2 8 4" xfId="24737"/>
    <cellStyle name="20 % - Markeringsfarve5 3 2 9" xfId="7883"/>
    <cellStyle name="20 % - Markeringsfarve5 3 2 9 2" xfId="15801"/>
    <cellStyle name="20 % - Markeringsfarve5 3 2 9 2 2" xfId="33961"/>
    <cellStyle name="20 % - Markeringsfarve5 3 2 9 3" xfId="26960"/>
    <cellStyle name="20 % - Markeringsfarve5 3 3" xfId="5019"/>
    <cellStyle name="20 % - Markeringsfarve5 3 3 10" xfId="13573"/>
    <cellStyle name="20 % - Markeringsfarve5 3 3 10 2" xfId="31740"/>
    <cellStyle name="20 % - Markeringsfarve5 3 3 11" xfId="24738"/>
    <cellStyle name="20 % - Markeringsfarve5 3 3 2" xfId="5020"/>
    <cellStyle name="20 % - Markeringsfarve5 3 3 2 2" xfId="5021"/>
    <cellStyle name="20 % - Markeringsfarve5 3 3 2 2 2" xfId="9936"/>
    <cellStyle name="20 % - Markeringsfarve5 3 3 2 2 2 2" xfId="17837"/>
    <cellStyle name="20 % - Markeringsfarve5 3 3 2 2 2 2 2" xfId="35997"/>
    <cellStyle name="20 % - Markeringsfarve5 3 3 2 2 2 3" xfId="28996"/>
    <cellStyle name="20 % - Markeringsfarve5 3 3 2 2 3" xfId="13575"/>
    <cellStyle name="20 % - Markeringsfarve5 3 3 2 2 3 2" xfId="31742"/>
    <cellStyle name="20 % - Markeringsfarve5 3 3 2 2 4" xfId="24740"/>
    <cellStyle name="20 % - Markeringsfarve5 3 3 2 3" xfId="5022"/>
    <cellStyle name="20 % - Markeringsfarve5 3 3 2 3 2" xfId="9166"/>
    <cellStyle name="20 % - Markeringsfarve5 3 3 2 3 2 2" xfId="17077"/>
    <cellStyle name="20 % - Markeringsfarve5 3 3 2 3 2 2 2" xfId="35237"/>
    <cellStyle name="20 % - Markeringsfarve5 3 3 2 3 2 3" xfId="28236"/>
    <cellStyle name="20 % - Markeringsfarve5 3 3 2 3 3" xfId="13576"/>
    <cellStyle name="20 % - Markeringsfarve5 3 3 2 3 3 2" xfId="31743"/>
    <cellStyle name="20 % - Markeringsfarve5 3 3 2 3 4" xfId="24741"/>
    <cellStyle name="20 % - Markeringsfarve5 3 3 2 4" xfId="7890"/>
    <cellStyle name="20 % - Markeringsfarve5 3 3 2 4 2" xfId="15808"/>
    <cellStyle name="20 % - Markeringsfarve5 3 3 2 4 2 2" xfId="33968"/>
    <cellStyle name="20 % - Markeringsfarve5 3 3 2 4 3" xfId="26967"/>
    <cellStyle name="20 % - Markeringsfarve5 3 3 2 5" xfId="13574"/>
    <cellStyle name="20 % - Markeringsfarve5 3 3 2 5 2" xfId="31741"/>
    <cellStyle name="20 % - Markeringsfarve5 3 3 2 6" xfId="24739"/>
    <cellStyle name="20 % - Markeringsfarve5 3 3 3" xfId="5023"/>
    <cellStyle name="20 % - Markeringsfarve5 3 3 3 2" xfId="5024"/>
    <cellStyle name="20 % - Markeringsfarve5 3 3 3 2 2" xfId="9996"/>
    <cellStyle name="20 % - Markeringsfarve5 3 3 3 2 2 2" xfId="17897"/>
    <cellStyle name="20 % - Markeringsfarve5 3 3 3 2 2 2 2" xfId="36057"/>
    <cellStyle name="20 % - Markeringsfarve5 3 3 3 2 2 3" xfId="29056"/>
    <cellStyle name="20 % - Markeringsfarve5 3 3 3 2 3" xfId="13578"/>
    <cellStyle name="20 % - Markeringsfarve5 3 3 3 2 3 2" xfId="31745"/>
    <cellStyle name="20 % - Markeringsfarve5 3 3 3 2 4" xfId="24743"/>
    <cellStyle name="20 % - Markeringsfarve5 3 3 3 3" xfId="5025"/>
    <cellStyle name="20 % - Markeringsfarve5 3 3 3 3 2" xfId="9226"/>
    <cellStyle name="20 % - Markeringsfarve5 3 3 3 3 2 2" xfId="17137"/>
    <cellStyle name="20 % - Markeringsfarve5 3 3 3 3 2 2 2" xfId="35297"/>
    <cellStyle name="20 % - Markeringsfarve5 3 3 3 3 2 3" xfId="28296"/>
    <cellStyle name="20 % - Markeringsfarve5 3 3 3 3 3" xfId="13579"/>
    <cellStyle name="20 % - Markeringsfarve5 3 3 3 3 3 2" xfId="31746"/>
    <cellStyle name="20 % - Markeringsfarve5 3 3 3 3 4" xfId="24744"/>
    <cellStyle name="20 % - Markeringsfarve5 3 3 3 4" xfId="7891"/>
    <cellStyle name="20 % - Markeringsfarve5 3 3 3 4 2" xfId="15809"/>
    <cellStyle name="20 % - Markeringsfarve5 3 3 3 4 2 2" xfId="33969"/>
    <cellStyle name="20 % - Markeringsfarve5 3 3 3 4 3" xfId="26968"/>
    <cellStyle name="20 % - Markeringsfarve5 3 3 3 5" xfId="13577"/>
    <cellStyle name="20 % - Markeringsfarve5 3 3 3 5 2" xfId="31744"/>
    <cellStyle name="20 % - Markeringsfarve5 3 3 3 6" xfId="24742"/>
    <cellStyle name="20 % - Markeringsfarve5 3 3 4" xfId="5026"/>
    <cellStyle name="20 % - Markeringsfarve5 3 3 4 2" xfId="5027"/>
    <cellStyle name="20 % - Markeringsfarve5 3 3 4 2 2" xfId="10174"/>
    <cellStyle name="20 % - Markeringsfarve5 3 3 4 2 2 2" xfId="18075"/>
    <cellStyle name="20 % - Markeringsfarve5 3 3 4 2 2 2 2" xfId="36235"/>
    <cellStyle name="20 % - Markeringsfarve5 3 3 4 2 2 3" xfId="29234"/>
    <cellStyle name="20 % - Markeringsfarve5 3 3 4 2 3" xfId="13581"/>
    <cellStyle name="20 % - Markeringsfarve5 3 3 4 2 3 2" xfId="31748"/>
    <cellStyle name="20 % - Markeringsfarve5 3 3 4 2 4" xfId="24746"/>
    <cellStyle name="20 % - Markeringsfarve5 3 3 4 3" xfId="5028"/>
    <cellStyle name="20 % - Markeringsfarve5 3 3 4 3 2" xfId="9450"/>
    <cellStyle name="20 % - Markeringsfarve5 3 3 4 3 2 2" xfId="17360"/>
    <cellStyle name="20 % - Markeringsfarve5 3 3 4 3 2 2 2" xfId="35520"/>
    <cellStyle name="20 % - Markeringsfarve5 3 3 4 3 2 3" xfId="28519"/>
    <cellStyle name="20 % - Markeringsfarve5 3 3 4 3 3" xfId="13582"/>
    <cellStyle name="20 % - Markeringsfarve5 3 3 4 3 3 2" xfId="31749"/>
    <cellStyle name="20 % - Markeringsfarve5 3 3 4 3 4" xfId="24747"/>
    <cellStyle name="20 % - Markeringsfarve5 3 3 4 4" xfId="7892"/>
    <cellStyle name="20 % - Markeringsfarve5 3 3 4 4 2" xfId="15810"/>
    <cellStyle name="20 % - Markeringsfarve5 3 3 4 4 2 2" xfId="33970"/>
    <cellStyle name="20 % - Markeringsfarve5 3 3 4 4 3" xfId="26969"/>
    <cellStyle name="20 % - Markeringsfarve5 3 3 4 5" xfId="13580"/>
    <cellStyle name="20 % - Markeringsfarve5 3 3 4 5 2" xfId="31747"/>
    <cellStyle name="20 % - Markeringsfarve5 3 3 4 6" xfId="24745"/>
    <cellStyle name="20 % - Markeringsfarve5 3 3 5" xfId="5029"/>
    <cellStyle name="20 % - Markeringsfarve5 3 3 5 2" xfId="5030"/>
    <cellStyle name="20 % - Markeringsfarve5 3 3 5 2 2" xfId="10291"/>
    <cellStyle name="20 % - Markeringsfarve5 3 3 5 2 2 2" xfId="18192"/>
    <cellStyle name="20 % - Markeringsfarve5 3 3 5 2 2 2 2" xfId="36352"/>
    <cellStyle name="20 % - Markeringsfarve5 3 3 5 2 2 3" xfId="29351"/>
    <cellStyle name="20 % - Markeringsfarve5 3 3 5 2 3" xfId="13584"/>
    <cellStyle name="20 % - Markeringsfarve5 3 3 5 2 3 2" xfId="31751"/>
    <cellStyle name="20 % - Markeringsfarve5 3 3 5 2 4" xfId="24749"/>
    <cellStyle name="20 % - Markeringsfarve5 3 3 5 3" xfId="5031"/>
    <cellStyle name="20 % - Markeringsfarve5 3 3 5 3 2" xfId="9567"/>
    <cellStyle name="20 % - Markeringsfarve5 3 3 5 3 2 2" xfId="17477"/>
    <cellStyle name="20 % - Markeringsfarve5 3 3 5 3 2 2 2" xfId="35637"/>
    <cellStyle name="20 % - Markeringsfarve5 3 3 5 3 2 3" xfId="28636"/>
    <cellStyle name="20 % - Markeringsfarve5 3 3 5 3 3" xfId="13585"/>
    <cellStyle name="20 % - Markeringsfarve5 3 3 5 3 3 2" xfId="31752"/>
    <cellStyle name="20 % - Markeringsfarve5 3 3 5 3 4" xfId="24750"/>
    <cellStyle name="20 % - Markeringsfarve5 3 3 5 4" xfId="7893"/>
    <cellStyle name="20 % - Markeringsfarve5 3 3 5 4 2" xfId="15811"/>
    <cellStyle name="20 % - Markeringsfarve5 3 3 5 4 2 2" xfId="33971"/>
    <cellStyle name="20 % - Markeringsfarve5 3 3 5 4 3" xfId="26970"/>
    <cellStyle name="20 % - Markeringsfarve5 3 3 5 5" xfId="13583"/>
    <cellStyle name="20 % - Markeringsfarve5 3 3 5 5 2" xfId="31750"/>
    <cellStyle name="20 % - Markeringsfarve5 3 3 5 6" xfId="24748"/>
    <cellStyle name="20 % - Markeringsfarve5 3 3 6" xfId="5032"/>
    <cellStyle name="20 % - Markeringsfarve5 3 3 6 2" xfId="5033"/>
    <cellStyle name="20 % - Markeringsfarve5 3 3 6 2 2" xfId="10350"/>
    <cellStyle name="20 % - Markeringsfarve5 3 3 6 2 2 2" xfId="18251"/>
    <cellStyle name="20 % - Markeringsfarve5 3 3 6 2 2 2 2" xfId="36411"/>
    <cellStyle name="20 % - Markeringsfarve5 3 3 6 2 2 3" xfId="29410"/>
    <cellStyle name="20 % - Markeringsfarve5 3 3 6 2 3" xfId="13587"/>
    <cellStyle name="20 % - Markeringsfarve5 3 3 6 2 3 2" xfId="31754"/>
    <cellStyle name="20 % - Markeringsfarve5 3 3 6 2 4" xfId="24752"/>
    <cellStyle name="20 % - Markeringsfarve5 3 3 6 3" xfId="5034"/>
    <cellStyle name="20 % - Markeringsfarve5 3 3 6 3 2" xfId="9627"/>
    <cellStyle name="20 % - Markeringsfarve5 3 3 6 3 2 2" xfId="17537"/>
    <cellStyle name="20 % - Markeringsfarve5 3 3 6 3 2 2 2" xfId="35697"/>
    <cellStyle name="20 % - Markeringsfarve5 3 3 6 3 2 3" xfId="28696"/>
    <cellStyle name="20 % - Markeringsfarve5 3 3 6 3 3" xfId="13588"/>
    <cellStyle name="20 % - Markeringsfarve5 3 3 6 3 3 2" xfId="31755"/>
    <cellStyle name="20 % - Markeringsfarve5 3 3 6 3 4" xfId="24753"/>
    <cellStyle name="20 % - Markeringsfarve5 3 3 6 4" xfId="7894"/>
    <cellStyle name="20 % - Markeringsfarve5 3 3 6 4 2" xfId="15812"/>
    <cellStyle name="20 % - Markeringsfarve5 3 3 6 4 2 2" xfId="33972"/>
    <cellStyle name="20 % - Markeringsfarve5 3 3 6 4 3" xfId="26971"/>
    <cellStyle name="20 % - Markeringsfarve5 3 3 6 5" xfId="13586"/>
    <cellStyle name="20 % - Markeringsfarve5 3 3 6 5 2" xfId="31753"/>
    <cellStyle name="20 % - Markeringsfarve5 3 3 6 6" xfId="24751"/>
    <cellStyle name="20 % - Markeringsfarve5 3 3 7" xfId="5035"/>
    <cellStyle name="20 % - Markeringsfarve5 3 3 7 2" xfId="9817"/>
    <cellStyle name="20 % - Markeringsfarve5 3 3 7 2 2" xfId="17718"/>
    <cellStyle name="20 % - Markeringsfarve5 3 3 7 2 2 2" xfId="35878"/>
    <cellStyle name="20 % - Markeringsfarve5 3 3 7 2 3" xfId="28877"/>
    <cellStyle name="20 % - Markeringsfarve5 3 3 7 3" xfId="13589"/>
    <cellStyle name="20 % - Markeringsfarve5 3 3 7 3 2" xfId="31756"/>
    <cellStyle name="20 % - Markeringsfarve5 3 3 7 4" xfId="24754"/>
    <cellStyle name="20 % - Markeringsfarve5 3 3 8" xfId="5036"/>
    <cellStyle name="20 % - Markeringsfarve5 3 3 8 2" xfId="9045"/>
    <cellStyle name="20 % - Markeringsfarve5 3 3 8 2 2" xfId="16956"/>
    <cellStyle name="20 % - Markeringsfarve5 3 3 8 2 2 2" xfId="35116"/>
    <cellStyle name="20 % - Markeringsfarve5 3 3 8 2 3" xfId="28115"/>
    <cellStyle name="20 % - Markeringsfarve5 3 3 8 3" xfId="13590"/>
    <cellStyle name="20 % - Markeringsfarve5 3 3 8 3 2" xfId="31757"/>
    <cellStyle name="20 % - Markeringsfarve5 3 3 8 4" xfId="24755"/>
    <cellStyle name="20 % - Markeringsfarve5 3 3 9" xfId="7889"/>
    <cellStyle name="20 % - Markeringsfarve5 3 3 9 2" xfId="15807"/>
    <cellStyle name="20 % - Markeringsfarve5 3 3 9 2 2" xfId="33967"/>
    <cellStyle name="20 % - Markeringsfarve5 3 3 9 3" xfId="26966"/>
    <cellStyle name="20 % - Markeringsfarve5 3 4" xfId="5037"/>
    <cellStyle name="20 % - Markeringsfarve5 3 4 2" xfId="5038"/>
    <cellStyle name="20 % - Markeringsfarve5 3 4 2 2" xfId="9858"/>
    <cellStyle name="20 % - Markeringsfarve5 3 4 2 2 2" xfId="17759"/>
    <cellStyle name="20 % - Markeringsfarve5 3 4 2 2 2 2" xfId="35919"/>
    <cellStyle name="20 % - Markeringsfarve5 3 4 2 2 3" xfId="28918"/>
    <cellStyle name="20 % - Markeringsfarve5 3 4 2 3" xfId="13592"/>
    <cellStyle name="20 % - Markeringsfarve5 3 4 2 3 2" xfId="31759"/>
    <cellStyle name="20 % - Markeringsfarve5 3 4 2 4" xfId="24757"/>
    <cellStyle name="20 % - Markeringsfarve5 3 4 3" xfId="5039"/>
    <cellStyle name="20 % - Markeringsfarve5 3 4 3 2" xfId="9088"/>
    <cellStyle name="20 % - Markeringsfarve5 3 4 3 2 2" xfId="16999"/>
    <cellStyle name="20 % - Markeringsfarve5 3 4 3 2 2 2" xfId="35159"/>
    <cellStyle name="20 % - Markeringsfarve5 3 4 3 2 3" xfId="28158"/>
    <cellStyle name="20 % - Markeringsfarve5 3 4 3 3" xfId="13593"/>
    <cellStyle name="20 % - Markeringsfarve5 3 4 3 3 2" xfId="31760"/>
    <cellStyle name="20 % - Markeringsfarve5 3 4 3 4" xfId="24758"/>
    <cellStyle name="20 % - Markeringsfarve5 3 4 4" xfId="7895"/>
    <cellStyle name="20 % - Markeringsfarve5 3 4 4 2" xfId="15813"/>
    <cellStyle name="20 % - Markeringsfarve5 3 4 4 2 2" xfId="33973"/>
    <cellStyle name="20 % - Markeringsfarve5 3 4 4 3" xfId="26972"/>
    <cellStyle name="20 % - Markeringsfarve5 3 4 5" xfId="13591"/>
    <cellStyle name="20 % - Markeringsfarve5 3 4 5 2" xfId="31758"/>
    <cellStyle name="20 % - Markeringsfarve5 3 4 6" xfId="24756"/>
    <cellStyle name="20 % - Markeringsfarve5 3 5" xfId="5040"/>
    <cellStyle name="20 % - Markeringsfarve5 3 5 2" xfId="5041"/>
    <cellStyle name="20 % - Markeringsfarve5 3 5 2 2" xfId="9994"/>
    <cellStyle name="20 % - Markeringsfarve5 3 5 2 2 2" xfId="17895"/>
    <cellStyle name="20 % - Markeringsfarve5 3 5 2 2 2 2" xfId="36055"/>
    <cellStyle name="20 % - Markeringsfarve5 3 5 2 2 3" xfId="29054"/>
    <cellStyle name="20 % - Markeringsfarve5 3 5 2 3" xfId="13595"/>
    <cellStyle name="20 % - Markeringsfarve5 3 5 2 3 2" xfId="31762"/>
    <cellStyle name="20 % - Markeringsfarve5 3 5 2 4" xfId="24760"/>
    <cellStyle name="20 % - Markeringsfarve5 3 5 3" xfId="5042"/>
    <cellStyle name="20 % - Markeringsfarve5 3 5 3 2" xfId="9224"/>
    <cellStyle name="20 % - Markeringsfarve5 3 5 3 2 2" xfId="17135"/>
    <cellStyle name="20 % - Markeringsfarve5 3 5 3 2 2 2" xfId="35295"/>
    <cellStyle name="20 % - Markeringsfarve5 3 5 3 2 3" xfId="28294"/>
    <cellStyle name="20 % - Markeringsfarve5 3 5 3 3" xfId="13596"/>
    <cellStyle name="20 % - Markeringsfarve5 3 5 3 3 2" xfId="31763"/>
    <cellStyle name="20 % - Markeringsfarve5 3 5 3 4" xfId="24761"/>
    <cellStyle name="20 % - Markeringsfarve5 3 5 4" xfId="7896"/>
    <cellStyle name="20 % - Markeringsfarve5 3 5 4 2" xfId="15814"/>
    <cellStyle name="20 % - Markeringsfarve5 3 5 4 2 2" xfId="33974"/>
    <cellStyle name="20 % - Markeringsfarve5 3 5 4 3" xfId="26973"/>
    <cellStyle name="20 % - Markeringsfarve5 3 5 5" xfId="13594"/>
    <cellStyle name="20 % - Markeringsfarve5 3 5 5 2" xfId="31761"/>
    <cellStyle name="20 % - Markeringsfarve5 3 5 6" xfId="24759"/>
    <cellStyle name="20 % - Markeringsfarve5 3 6" xfId="5043"/>
    <cellStyle name="20 % - Markeringsfarve5 3 6 2" xfId="5044"/>
    <cellStyle name="20 % - Markeringsfarve5 3 6 2 2" xfId="10096"/>
    <cellStyle name="20 % - Markeringsfarve5 3 6 2 2 2" xfId="17997"/>
    <cellStyle name="20 % - Markeringsfarve5 3 6 2 2 2 2" xfId="36157"/>
    <cellStyle name="20 % - Markeringsfarve5 3 6 2 2 3" xfId="29156"/>
    <cellStyle name="20 % - Markeringsfarve5 3 6 2 3" xfId="13598"/>
    <cellStyle name="20 % - Markeringsfarve5 3 6 2 3 2" xfId="31765"/>
    <cellStyle name="20 % - Markeringsfarve5 3 6 2 4" xfId="24763"/>
    <cellStyle name="20 % - Markeringsfarve5 3 6 3" xfId="5045"/>
    <cellStyle name="20 % - Markeringsfarve5 3 6 3 2" xfId="9372"/>
    <cellStyle name="20 % - Markeringsfarve5 3 6 3 2 2" xfId="17282"/>
    <cellStyle name="20 % - Markeringsfarve5 3 6 3 2 2 2" xfId="35442"/>
    <cellStyle name="20 % - Markeringsfarve5 3 6 3 2 3" xfId="28441"/>
    <cellStyle name="20 % - Markeringsfarve5 3 6 3 3" xfId="13599"/>
    <cellStyle name="20 % - Markeringsfarve5 3 6 3 3 2" xfId="31766"/>
    <cellStyle name="20 % - Markeringsfarve5 3 6 3 4" xfId="24764"/>
    <cellStyle name="20 % - Markeringsfarve5 3 6 4" xfId="7897"/>
    <cellStyle name="20 % - Markeringsfarve5 3 6 4 2" xfId="15815"/>
    <cellStyle name="20 % - Markeringsfarve5 3 6 4 2 2" xfId="33975"/>
    <cellStyle name="20 % - Markeringsfarve5 3 6 4 3" xfId="26974"/>
    <cellStyle name="20 % - Markeringsfarve5 3 6 5" xfId="13597"/>
    <cellStyle name="20 % - Markeringsfarve5 3 6 5 2" xfId="31764"/>
    <cellStyle name="20 % - Markeringsfarve5 3 6 6" xfId="24762"/>
    <cellStyle name="20 % - Markeringsfarve5 3 7" xfId="5046"/>
    <cellStyle name="20 % - Markeringsfarve5 3 7 2" xfId="5047"/>
    <cellStyle name="20 % - Markeringsfarve5 3 7 2 2" xfId="10213"/>
    <cellStyle name="20 % - Markeringsfarve5 3 7 2 2 2" xfId="18114"/>
    <cellStyle name="20 % - Markeringsfarve5 3 7 2 2 2 2" xfId="36274"/>
    <cellStyle name="20 % - Markeringsfarve5 3 7 2 2 3" xfId="29273"/>
    <cellStyle name="20 % - Markeringsfarve5 3 7 2 3" xfId="13601"/>
    <cellStyle name="20 % - Markeringsfarve5 3 7 2 3 2" xfId="31768"/>
    <cellStyle name="20 % - Markeringsfarve5 3 7 2 4" xfId="24766"/>
    <cellStyle name="20 % - Markeringsfarve5 3 7 3" xfId="5048"/>
    <cellStyle name="20 % - Markeringsfarve5 3 7 3 2" xfId="9489"/>
    <cellStyle name="20 % - Markeringsfarve5 3 7 3 2 2" xfId="17399"/>
    <cellStyle name="20 % - Markeringsfarve5 3 7 3 2 2 2" xfId="35559"/>
    <cellStyle name="20 % - Markeringsfarve5 3 7 3 2 3" xfId="28558"/>
    <cellStyle name="20 % - Markeringsfarve5 3 7 3 3" xfId="13602"/>
    <cellStyle name="20 % - Markeringsfarve5 3 7 3 3 2" xfId="31769"/>
    <cellStyle name="20 % - Markeringsfarve5 3 7 3 4" xfId="24767"/>
    <cellStyle name="20 % - Markeringsfarve5 3 7 4" xfId="7898"/>
    <cellStyle name="20 % - Markeringsfarve5 3 7 4 2" xfId="15816"/>
    <cellStyle name="20 % - Markeringsfarve5 3 7 4 2 2" xfId="33976"/>
    <cellStyle name="20 % - Markeringsfarve5 3 7 4 3" xfId="26975"/>
    <cellStyle name="20 % - Markeringsfarve5 3 7 5" xfId="13600"/>
    <cellStyle name="20 % - Markeringsfarve5 3 7 5 2" xfId="31767"/>
    <cellStyle name="20 % - Markeringsfarve5 3 7 6" xfId="24765"/>
    <cellStyle name="20 % - Markeringsfarve5 3 8" xfId="5049"/>
    <cellStyle name="20 % - Markeringsfarve5 3 8 2" xfId="5050"/>
    <cellStyle name="20 % - Markeringsfarve5 3 8 2 2" xfId="10348"/>
    <cellStyle name="20 % - Markeringsfarve5 3 8 2 2 2" xfId="18249"/>
    <cellStyle name="20 % - Markeringsfarve5 3 8 2 2 2 2" xfId="36409"/>
    <cellStyle name="20 % - Markeringsfarve5 3 8 2 2 3" xfId="29408"/>
    <cellStyle name="20 % - Markeringsfarve5 3 8 2 3" xfId="13604"/>
    <cellStyle name="20 % - Markeringsfarve5 3 8 2 3 2" xfId="31771"/>
    <cellStyle name="20 % - Markeringsfarve5 3 8 2 4" xfId="24769"/>
    <cellStyle name="20 % - Markeringsfarve5 3 8 3" xfId="5051"/>
    <cellStyle name="20 % - Markeringsfarve5 3 8 3 2" xfId="9625"/>
    <cellStyle name="20 % - Markeringsfarve5 3 8 3 2 2" xfId="17535"/>
    <cellStyle name="20 % - Markeringsfarve5 3 8 3 2 2 2" xfId="35695"/>
    <cellStyle name="20 % - Markeringsfarve5 3 8 3 2 3" xfId="28694"/>
    <cellStyle name="20 % - Markeringsfarve5 3 8 3 3" xfId="13605"/>
    <cellStyle name="20 % - Markeringsfarve5 3 8 3 3 2" xfId="31772"/>
    <cellStyle name="20 % - Markeringsfarve5 3 8 3 4" xfId="24770"/>
    <cellStyle name="20 % - Markeringsfarve5 3 8 4" xfId="7899"/>
    <cellStyle name="20 % - Markeringsfarve5 3 8 4 2" xfId="15817"/>
    <cellStyle name="20 % - Markeringsfarve5 3 8 4 2 2" xfId="33977"/>
    <cellStyle name="20 % - Markeringsfarve5 3 8 4 3" xfId="26976"/>
    <cellStyle name="20 % - Markeringsfarve5 3 8 5" xfId="13603"/>
    <cellStyle name="20 % - Markeringsfarve5 3 8 5 2" xfId="31770"/>
    <cellStyle name="20 % - Markeringsfarve5 3 8 6" xfId="24768"/>
    <cellStyle name="20 % - Markeringsfarve5 3 9" xfId="5052"/>
    <cellStyle name="20 % - Markeringsfarve5 3 9 2" xfId="9739"/>
    <cellStyle name="20 % - Markeringsfarve5 3 9 2 2" xfId="17640"/>
    <cellStyle name="20 % - Markeringsfarve5 3 9 2 2 2" xfId="35800"/>
    <cellStyle name="20 % - Markeringsfarve5 3 9 2 3" xfId="28799"/>
    <cellStyle name="20 % - Markeringsfarve5 3 9 3" xfId="13606"/>
    <cellStyle name="20 % - Markeringsfarve5 3 9 3 2" xfId="31773"/>
    <cellStyle name="20 % - Markeringsfarve5 3 9 4" xfId="24771"/>
    <cellStyle name="20 % - Markeringsfarve5 4" xfId="1839"/>
    <cellStyle name="20 % - Markeringsfarve5 4 10" xfId="13607"/>
    <cellStyle name="20 % - Markeringsfarve5 4 10 2" xfId="31774"/>
    <cellStyle name="20 % - Markeringsfarve5 4 11" xfId="5053"/>
    <cellStyle name="20 % - Markeringsfarve5 4 11 2" xfId="24772"/>
    <cellStyle name="20 % - Markeringsfarve5 4 12" xfId="21963"/>
    <cellStyle name="20 % - Markeringsfarve5 4 2" xfId="1840"/>
    <cellStyle name="20 % - Markeringsfarve5 4 2 2" xfId="5055"/>
    <cellStyle name="20 % - Markeringsfarve5 4 2 2 2" xfId="9883"/>
    <cellStyle name="20 % - Markeringsfarve5 4 2 2 2 2" xfId="17784"/>
    <cellStyle name="20 % - Markeringsfarve5 4 2 2 2 2 2" xfId="35944"/>
    <cellStyle name="20 % - Markeringsfarve5 4 2 2 2 3" xfId="28943"/>
    <cellStyle name="20 % - Markeringsfarve5 4 2 2 3" xfId="13609"/>
    <cellStyle name="20 % - Markeringsfarve5 4 2 2 3 2" xfId="31776"/>
    <cellStyle name="20 % - Markeringsfarve5 4 2 2 4" xfId="24774"/>
    <cellStyle name="20 % - Markeringsfarve5 4 2 3" xfId="5056"/>
    <cellStyle name="20 % - Markeringsfarve5 4 2 3 2" xfId="9113"/>
    <cellStyle name="20 % - Markeringsfarve5 4 2 3 2 2" xfId="17024"/>
    <cellStyle name="20 % - Markeringsfarve5 4 2 3 2 2 2" xfId="35184"/>
    <cellStyle name="20 % - Markeringsfarve5 4 2 3 2 3" xfId="28183"/>
    <cellStyle name="20 % - Markeringsfarve5 4 2 3 3" xfId="13610"/>
    <cellStyle name="20 % - Markeringsfarve5 4 2 3 3 2" xfId="31777"/>
    <cellStyle name="20 % - Markeringsfarve5 4 2 3 4" xfId="24775"/>
    <cellStyle name="20 % - Markeringsfarve5 4 2 4" xfId="7901"/>
    <cellStyle name="20 % - Markeringsfarve5 4 2 4 2" xfId="15819"/>
    <cellStyle name="20 % - Markeringsfarve5 4 2 4 2 2" xfId="33979"/>
    <cellStyle name="20 % - Markeringsfarve5 4 2 4 3" xfId="26978"/>
    <cellStyle name="20 % - Markeringsfarve5 4 2 5" xfId="13608"/>
    <cellStyle name="20 % - Markeringsfarve5 4 2 5 2" xfId="31775"/>
    <cellStyle name="20 % - Markeringsfarve5 4 2 6" xfId="5054"/>
    <cellStyle name="20 % - Markeringsfarve5 4 2 6 2" xfId="24773"/>
    <cellStyle name="20 % - Markeringsfarve5 4 2 7" xfId="21964"/>
    <cellStyle name="20 % - Markeringsfarve5 4 3" xfId="5057"/>
    <cellStyle name="20 % - Markeringsfarve5 4 3 2" xfId="5058"/>
    <cellStyle name="20 % - Markeringsfarve5 4 3 2 2" xfId="9997"/>
    <cellStyle name="20 % - Markeringsfarve5 4 3 2 2 2" xfId="17898"/>
    <cellStyle name="20 % - Markeringsfarve5 4 3 2 2 2 2" xfId="36058"/>
    <cellStyle name="20 % - Markeringsfarve5 4 3 2 2 3" xfId="29057"/>
    <cellStyle name="20 % - Markeringsfarve5 4 3 2 3" xfId="13612"/>
    <cellStyle name="20 % - Markeringsfarve5 4 3 2 3 2" xfId="31779"/>
    <cellStyle name="20 % - Markeringsfarve5 4 3 2 4" xfId="24777"/>
    <cellStyle name="20 % - Markeringsfarve5 4 3 3" xfId="5059"/>
    <cellStyle name="20 % - Markeringsfarve5 4 3 3 2" xfId="9227"/>
    <cellStyle name="20 % - Markeringsfarve5 4 3 3 2 2" xfId="17138"/>
    <cellStyle name="20 % - Markeringsfarve5 4 3 3 2 2 2" xfId="35298"/>
    <cellStyle name="20 % - Markeringsfarve5 4 3 3 2 3" xfId="28297"/>
    <cellStyle name="20 % - Markeringsfarve5 4 3 3 3" xfId="13613"/>
    <cellStyle name="20 % - Markeringsfarve5 4 3 3 3 2" xfId="31780"/>
    <cellStyle name="20 % - Markeringsfarve5 4 3 3 4" xfId="24778"/>
    <cellStyle name="20 % - Markeringsfarve5 4 3 4" xfId="7902"/>
    <cellStyle name="20 % - Markeringsfarve5 4 3 4 2" xfId="15820"/>
    <cellStyle name="20 % - Markeringsfarve5 4 3 4 2 2" xfId="33980"/>
    <cellStyle name="20 % - Markeringsfarve5 4 3 4 3" xfId="26979"/>
    <cellStyle name="20 % - Markeringsfarve5 4 3 5" xfId="13611"/>
    <cellStyle name="20 % - Markeringsfarve5 4 3 5 2" xfId="31778"/>
    <cellStyle name="20 % - Markeringsfarve5 4 3 6" xfId="24776"/>
    <cellStyle name="20 % - Markeringsfarve5 4 4" xfId="5060"/>
    <cellStyle name="20 % - Markeringsfarve5 4 4 2" xfId="5061"/>
    <cellStyle name="20 % - Markeringsfarve5 4 4 2 2" xfId="10121"/>
    <cellStyle name="20 % - Markeringsfarve5 4 4 2 2 2" xfId="18022"/>
    <cellStyle name="20 % - Markeringsfarve5 4 4 2 2 2 2" xfId="36182"/>
    <cellStyle name="20 % - Markeringsfarve5 4 4 2 2 3" xfId="29181"/>
    <cellStyle name="20 % - Markeringsfarve5 4 4 2 3" xfId="13615"/>
    <cellStyle name="20 % - Markeringsfarve5 4 4 2 3 2" xfId="31782"/>
    <cellStyle name="20 % - Markeringsfarve5 4 4 2 4" xfId="24780"/>
    <cellStyle name="20 % - Markeringsfarve5 4 4 3" xfId="5062"/>
    <cellStyle name="20 % - Markeringsfarve5 4 4 3 2" xfId="9397"/>
    <cellStyle name="20 % - Markeringsfarve5 4 4 3 2 2" xfId="17307"/>
    <cellStyle name="20 % - Markeringsfarve5 4 4 3 2 2 2" xfId="35467"/>
    <cellStyle name="20 % - Markeringsfarve5 4 4 3 2 3" xfId="28466"/>
    <cellStyle name="20 % - Markeringsfarve5 4 4 3 3" xfId="13616"/>
    <cellStyle name="20 % - Markeringsfarve5 4 4 3 3 2" xfId="31783"/>
    <cellStyle name="20 % - Markeringsfarve5 4 4 3 4" xfId="24781"/>
    <cellStyle name="20 % - Markeringsfarve5 4 4 4" xfId="7903"/>
    <cellStyle name="20 % - Markeringsfarve5 4 4 4 2" xfId="15821"/>
    <cellStyle name="20 % - Markeringsfarve5 4 4 4 2 2" xfId="33981"/>
    <cellStyle name="20 % - Markeringsfarve5 4 4 4 3" xfId="26980"/>
    <cellStyle name="20 % - Markeringsfarve5 4 4 5" xfId="13614"/>
    <cellStyle name="20 % - Markeringsfarve5 4 4 5 2" xfId="31781"/>
    <cellStyle name="20 % - Markeringsfarve5 4 4 6" xfId="24779"/>
    <cellStyle name="20 % - Markeringsfarve5 4 5" xfId="5063"/>
    <cellStyle name="20 % - Markeringsfarve5 4 5 2" xfId="5064"/>
    <cellStyle name="20 % - Markeringsfarve5 4 5 2 2" xfId="10238"/>
    <cellStyle name="20 % - Markeringsfarve5 4 5 2 2 2" xfId="18139"/>
    <cellStyle name="20 % - Markeringsfarve5 4 5 2 2 2 2" xfId="36299"/>
    <cellStyle name="20 % - Markeringsfarve5 4 5 2 2 3" xfId="29298"/>
    <cellStyle name="20 % - Markeringsfarve5 4 5 2 3" xfId="13618"/>
    <cellStyle name="20 % - Markeringsfarve5 4 5 2 3 2" xfId="31785"/>
    <cellStyle name="20 % - Markeringsfarve5 4 5 2 4" xfId="24783"/>
    <cellStyle name="20 % - Markeringsfarve5 4 5 3" xfId="5065"/>
    <cellStyle name="20 % - Markeringsfarve5 4 5 3 2" xfId="9514"/>
    <cellStyle name="20 % - Markeringsfarve5 4 5 3 2 2" xfId="17424"/>
    <cellStyle name="20 % - Markeringsfarve5 4 5 3 2 2 2" xfId="35584"/>
    <cellStyle name="20 % - Markeringsfarve5 4 5 3 2 3" xfId="28583"/>
    <cellStyle name="20 % - Markeringsfarve5 4 5 3 3" xfId="13619"/>
    <cellStyle name="20 % - Markeringsfarve5 4 5 3 3 2" xfId="31786"/>
    <cellStyle name="20 % - Markeringsfarve5 4 5 3 4" xfId="24784"/>
    <cellStyle name="20 % - Markeringsfarve5 4 5 4" xfId="7904"/>
    <cellStyle name="20 % - Markeringsfarve5 4 5 4 2" xfId="15822"/>
    <cellStyle name="20 % - Markeringsfarve5 4 5 4 2 2" xfId="33982"/>
    <cellStyle name="20 % - Markeringsfarve5 4 5 4 3" xfId="26981"/>
    <cellStyle name="20 % - Markeringsfarve5 4 5 5" xfId="13617"/>
    <cellStyle name="20 % - Markeringsfarve5 4 5 5 2" xfId="31784"/>
    <cellStyle name="20 % - Markeringsfarve5 4 5 6" xfId="24782"/>
    <cellStyle name="20 % - Markeringsfarve5 4 6" xfId="5066"/>
    <cellStyle name="20 % - Markeringsfarve5 4 6 2" xfId="5067"/>
    <cellStyle name="20 % - Markeringsfarve5 4 6 2 2" xfId="10351"/>
    <cellStyle name="20 % - Markeringsfarve5 4 6 2 2 2" xfId="18252"/>
    <cellStyle name="20 % - Markeringsfarve5 4 6 2 2 2 2" xfId="36412"/>
    <cellStyle name="20 % - Markeringsfarve5 4 6 2 2 3" xfId="29411"/>
    <cellStyle name="20 % - Markeringsfarve5 4 6 2 3" xfId="13621"/>
    <cellStyle name="20 % - Markeringsfarve5 4 6 2 3 2" xfId="31788"/>
    <cellStyle name="20 % - Markeringsfarve5 4 6 2 4" xfId="24786"/>
    <cellStyle name="20 % - Markeringsfarve5 4 6 3" xfId="5068"/>
    <cellStyle name="20 % - Markeringsfarve5 4 6 3 2" xfId="9628"/>
    <cellStyle name="20 % - Markeringsfarve5 4 6 3 2 2" xfId="17538"/>
    <cellStyle name="20 % - Markeringsfarve5 4 6 3 2 2 2" xfId="35698"/>
    <cellStyle name="20 % - Markeringsfarve5 4 6 3 2 3" xfId="28697"/>
    <cellStyle name="20 % - Markeringsfarve5 4 6 3 3" xfId="13622"/>
    <cellStyle name="20 % - Markeringsfarve5 4 6 3 3 2" xfId="31789"/>
    <cellStyle name="20 % - Markeringsfarve5 4 6 3 4" xfId="24787"/>
    <cellStyle name="20 % - Markeringsfarve5 4 6 4" xfId="7905"/>
    <cellStyle name="20 % - Markeringsfarve5 4 6 4 2" xfId="15823"/>
    <cellStyle name="20 % - Markeringsfarve5 4 6 4 2 2" xfId="33983"/>
    <cellStyle name="20 % - Markeringsfarve5 4 6 4 3" xfId="26982"/>
    <cellStyle name="20 % - Markeringsfarve5 4 6 5" xfId="13620"/>
    <cellStyle name="20 % - Markeringsfarve5 4 6 5 2" xfId="31787"/>
    <cellStyle name="20 % - Markeringsfarve5 4 6 6" xfId="24785"/>
    <cellStyle name="20 % - Markeringsfarve5 4 7" xfId="5069"/>
    <cellStyle name="20 % - Markeringsfarve5 4 7 2" xfId="9764"/>
    <cellStyle name="20 % - Markeringsfarve5 4 7 2 2" xfId="17665"/>
    <cellStyle name="20 % - Markeringsfarve5 4 7 2 2 2" xfId="35825"/>
    <cellStyle name="20 % - Markeringsfarve5 4 7 2 3" xfId="28824"/>
    <cellStyle name="20 % - Markeringsfarve5 4 7 3" xfId="13623"/>
    <cellStyle name="20 % - Markeringsfarve5 4 7 3 2" xfId="31790"/>
    <cellStyle name="20 % - Markeringsfarve5 4 7 4" xfId="24788"/>
    <cellStyle name="20 % - Markeringsfarve5 4 8" xfId="5070"/>
    <cellStyle name="20 % - Markeringsfarve5 4 8 2" xfId="8992"/>
    <cellStyle name="20 % - Markeringsfarve5 4 8 2 2" xfId="16903"/>
    <cellStyle name="20 % - Markeringsfarve5 4 8 2 2 2" xfId="35063"/>
    <cellStyle name="20 % - Markeringsfarve5 4 8 2 3" xfId="28062"/>
    <cellStyle name="20 % - Markeringsfarve5 4 8 3" xfId="13624"/>
    <cellStyle name="20 % - Markeringsfarve5 4 8 3 2" xfId="31791"/>
    <cellStyle name="20 % - Markeringsfarve5 4 8 4" xfId="24789"/>
    <cellStyle name="20 % - Markeringsfarve5 4 9" xfId="7900"/>
    <cellStyle name="20 % - Markeringsfarve5 4 9 2" xfId="15818"/>
    <cellStyle name="20 % - Markeringsfarve5 4 9 2 2" xfId="33978"/>
    <cellStyle name="20 % - Markeringsfarve5 4 9 3" xfId="26977"/>
    <cellStyle name="20 % - Markeringsfarve5 5" xfId="1841"/>
    <cellStyle name="20 % - Markeringsfarve5 5 10" xfId="13625"/>
    <cellStyle name="20 % - Markeringsfarve5 5 10 2" xfId="31792"/>
    <cellStyle name="20 % - Markeringsfarve5 5 11" xfId="5071"/>
    <cellStyle name="20 % - Markeringsfarve5 5 11 2" xfId="24790"/>
    <cellStyle name="20 % - Markeringsfarve5 5 12" xfId="21965"/>
    <cellStyle name="20 % - Markeringsfarve5 5 2" xfId="1842"/>
    <cellStyle name="20 % - Markeringsfarve5 5 2 2" xfId="5073"/>
    <cellStyle name="20 % - Markeringsfarve5 5 2 2 2" xfId="9922"/>
    <cellStyle name="20 % - Markeringsfarve5 5 2 2 2 2" xfId="17823"/>
    <cellStyle name="20 % - Markeringsfarve5 5 2 2 2 2 2" xfId="35983"/>
    <cellStyle name="20 % - Markeringsfarve5 5 2 2 2 3" xfId="28982"/>
    <cellStyle name="20 % - Markeringsfarve5 5 2 2 3" xfId="13627"/>
    <cellStyle name="20 % - Markeringsfarve5 5 2 2 3 2" xfId="31794"/>
    <cellStyle name="20 % - Markeringsfarve5 5 2 2 4" xfId="24792"/>
    <cellStyle name="20 % - Markeringsfarve5 5 2 3" xfId="5074"/>
    <cellStyle name="20 % - Markeringsfarve5 5 2 3 2" xfId="9152"/>
    <cellStyle name="20 % - Markeringsfarve5 5 2 3 2 2" xfId="17063"/>
    <cellStyle name="20 % - Markeringsfarve5 5 2 3 2 2 2" xfId="35223"/>
    <cellStyle name="20 % - Markeringsfarve5 5 2 3 2 3" xfId="28222"/>
    <cellStyle name="20 % - Markeringsfarve5 5 2 3 3" xfId="13628"/>
    <cellStyle name="20 % - Markeringsfarve5 5 2 3 3 2" xfId="31795"/>
    <cellStyle name="20 % - Markeringsfarve5 5 2 3 4" xfId="24793"/>
    <cellStyle name="20 % - Markeringsfarve5 5 2 4" xfId="7907"/>
    <cellStyle name="20 % - Markeringsfarve5 5 2 4 2" xfId="15825"/>
    <cellStyle name="20 % - Markeringsfarve5 5 2 4 2 2" xfId="33985"/>
    <cellStyle name="20 % - Markeringsfarve5 5 2 4 3" xfId="26984"/>
    <cellStyle name="20 % - Markeringsfarve5 5 2 5" xfId="13626"/>
    <cellStyle name="20 % - Markeringsfarve5 5 2 5 2" xfId="31793"/>
    <cellStyle name="20 % - Markeringsfarve5 5 2 6" xfId="5072"/>
    <cellStyle name="20 % - Markeringsfarve5 5 2 6 2" xfId="24791"/>
    <cellStyle name="20 % - Markeringsfarve5 5 2 7" xfId="21966"/>
    <cellStyle name="20 % - Markeringsfarve5 5 3" xfId="5075"/>
    <cellStyle name="20 % - Markeringsfarve5 5 3 2" xfId="5076"/>
    <cellStyle name="20 % - Markeringsfarve5 5 3 2 2" xfId="9998"/>
    <cellStyle name="20 % - Markeringsfarve5 5 3 2 2 2" xfId="17899"/>
    <cellStyle name="20 % - Markeringsfarve5 5 3 2 2 2 2" xfId="36059"/>
    <cellStyle name="20 % - Markeringsfarve5 5 3 2 2 3" xfId="29058"/>
    <cellStyle name="20 % - Markeringsfarve5 5 3 2 3" xfId="13630"/>
    <cellStyle name="20 % - Markeringsfarve5 5 3 2 3 2" xfId="31797"/>
    <cellStyle name="20 % - Markeringsfarve5 5 3 2 4" xfId="24795"/>
    <cellStyle name="20 % - Markeringsfarve5 5 3 3" xfId="5077"/>
    <cellStyle name="20 % - Markeringsfarve5 5 3 3 2" xfId="9228"/>
    <cellStyle name="20 % - Markeringsfarve5 5 3 3 2 2" xfId="17139"/>
    <cellStyle name="20 % - Markeringsfarve5 5 3 3 2 2 2" xfId="35299"/>
    <cellStyle name="20 % - Markeringsfarve5 5 3 3 2 3" xfId="28298"/>
    <cellStyle name="20 % - Markeringsfarve5 5 3 3 3" xfId="13631"/>
    <cellStyle name="20 % - Markeringsfarve5 5 3 3 3 2" xfId="31798"/>
    <cellStyle name="20 % - Markeringsfarve5 5 3 3 4" xfId="24796"/>
    <cellStyle name="20 % - Markeringsfarve5 5 3 4" xfId="7908"/>
    <cellStyle name="20 % - Markeringsfarve5 5 3 4 2" xfId="15826"/>
    <cellStyle name="20 % - Markeringsfarve5 5 3 4 2 2" xfId="33986"/>
    <cellStyle name="20 % - Markeringsfarve5 5 3 4 3" xfId="26985"/>
    <cellStyle name="20 % - Markeringsfarve5 5 3 5" xfId="13629"/>
    <cellStyle name="20 % - Markeringsfarve5 5 3 5 2" xfId="31796"/>
    <cellStyle name="20 % - Markeringsfarve5 5 3 6" xfId="24794"/>
    <cellStyle name="20 % - Markeringsfarve5 5 4" xfId="5078"/>
    <cellStyle name="20 % - Markeringsfarve5 5 4 2" xfId="5079"/>
    <cellStyle name="20 % - Markeringsfarve5 5 4 2 2" xfId="10160"/>
    <cellStyle name="20 % - Markeringsfarve5 5 4 2 2 2" xfId="18061"/>
    <cellStyle name="20 % - Markeringsfarve5 5 4 2 2 2 2" xfId="36221"/>
    <cellStyle name="20 % - Markeringsfarve5 5 4 2 2 3" xfId="29220"/>
    <cellStyle name="20 % - Markeringsfarve5 5 4 2 3" xfId="13633"/>
    <cellStyle name="20 % - Markeringsfarve5 5 4 2 3 2" xfId="31800"/>
    <cellStyle name="20 % - Markeringsfarve5 5 4 2 4" xfId="24798"/>
    <cellStyle name="20 % - Markeringsfarve5 5 4 3" xfId="5080"/>
    <cellStyle name="20 % - Markeringsfarve5 5 4 3 2" xfId="9436"/>
    <cellStyle name="20 % - Markeringsfarve5 5 4 3 2 2" xfId="17346"/>
    <cellStyle name="20 % - Markeringsfarve5 5 4 3 2 2 2" xfId="35506"/>
    <cellStyle name="20 % - Markeringsfarve5 5 4 3 2 3" xfId="28505"/>
    <cellStyle name="20 % - Markeringsfarve5 5 4 3 3" xfId="13634"/>
    <cellStyle name="20 % - Markeringsfarve5 5 4 3 3 2" xfId="31801"/>
    <cellStyle name="20 % - Markeringsfarve5 5 4 3 4" xfId="24799"/>
    <cellStyle name="20 % - Markeringsfarve5 5 4 4" xfId="7909"/>
    <cellStyle name="20 % - Markeringsfarve5 5 4 4 2" xfId="15827"/>
    <cellStyle name="20 % - Markeringsfarve5 5 4 4 2 2" xfId="33987"/>
    <cellStyle name="20 % - Markeringsfarve5 5 4 4 3" xfId="26986"/>
    <cellStyle name="20 % - Markeringsfarve5 5 4 5" xfId="13632"/>
    <cellStyle name="20 % - Markeringsfarve5 5 4 5 2" xfId="31799"/>
    <cellStyle name="20 % - Markeringsfarve5 5 4 6" xfId="24797"/>
    <cellStyle name="20 % - Markeringsfarve5 5 5" xfId="5081"/>
    <cellStyle name="20 % - Markeringsfarve5 5 5 2" xfId="5082"/>
    <cellStyle name="20 % - Markeringsfarve5 5 5 2 2" xfId="10277"/>
    <cellStyle name="20 % - Markeringsfarve5 5 5 2 2 2" xfId="18178"/>
    <cellStyle name="20 % - Markeringsfarve5 5 5 2 2 2 2" xfId="36338"/>
    <cellStyle name="20 % - Markeringsfarve5 5 5 2 2 3" xfId="29337"/>
    <cellStyle name="20 % - Markeringsfarve5 5 5 2 3" xfId="13636"/>
    <cellStyle name="20 % - Markeringsfarve5 5 5 2 3 2" xfId="31803"/>
    <cellStyle name="20 % - Markeringsfarve5 5 5 2 4" xfId="24801"/>
    <cellStyle name="20 % - Markeringsfarve5 5 5 3" xfId="5083"/>
    <cellStyle name="20 % - Markeringsfarve5 5 5 3 2" xfId="9553"/>
    <cellStyle name="20 % - Markeringsfarve5 5 5 3 2 2" xfId="17463"/>
    <cellStyle name="20 % - Markeringsfarve5 5 5 3 2 2 2" xfId="35623"/>
    <cellStyle name="20 % - Markeringsfarve5 5 5 3 2 3" xfId="28622"/>
    <cellStyle name="20 % - Markeringsfarve5 5 5 3 3" xfId="13637"/>
    <cellStyle name="20 % - Markeringsfarve5 5 5 3 3 2" xfId="31804"/>
    <cellStyle name="20 % - Markeringsfarve5 5 5 3 4" xfId="24802"/>
    <cellStyle name="20 % - Markeringsfarve5 5 5 4" xfId="7910"/>
    <cellStyle name="20 % - Markeringsfarve5 5 5 4 2" xfId="15828"/>
    <cellStyle name="20 % - Markeringsfarve5 5 5 4 2 2" xfId="33988"/>
    <cellStyle name="20 % - Markeringsfarve5 5 5 4 3" xfId="26987"/>
    <cellStyle name="20 % - Markeringsfarve5 5 5 5" xfId="13635"/>
    <cellStyle name="20 % - Markeringsfarve5 5 5 5 2" xfId="31802"/>
    <cellStyle name="20 % - Markeringsfarve5 5 5 6" xfId="24800"/>
    <cellStyle name="20 % - Markeringsfarve5 5 6" xfId="5084"/>
    <cellStyle name="20 % - Markeringsfarve5 5 6 2" xfId="5085"/>
    <cellStyle name="20 % - Markeringsfarve5 5 6 2 2" xfId="10352"/>
    <cellStyle name="20 % - Markeringsfarve5 5 6 2 2 2" xfId="18253"/>
    <cellStyle name="20 % - Markeringsfarve5 5 6 2 2 2 2" xfId="36413"/>
    <cellStyle name="20 % - Markeringsfarve5 5 6 2 2 3" xfId="29412"/>
    <cellStyle name="20 % - Markeringsfarve5 5 6 2 3" xfId="13639"/>
    <cellStyle name="20 % - Markeringsfarve5 5 6 2 3 2" xfId="31806"/>
    <cellStyle name="20 % - Markeringsfarve5 5 6 2 4" xfId="24804"/>
    <cellStyle name="20 % - Markeringsfarve5 5 6 3" xfId="5086"/>
    <cellStyle name="20 % - Markeringsfarve5 5 6 3 2" xfId="9629"/>
    <cellStyle name="20 % - Markeringsfarve5 5 6 3 2 2" xfId="17539"/>
    <cellStyle name="20 % - Markeringsfarve5 5 6 3 2 2 2" xfId="35699"/>
    <cellStyle name="20 % - Markeringsfarve5 5 6 3 2 3" xfId="28698"/>
    <cellStyle name="20 % - Markeringsfarve5 5 6 3 3" xfId="13640"/>
    <cellStyle name="20 % - Markeringsfarve5 5 6 3 3 2" xfId="31807"/>
    <cellStyle name="20 % - Markeringsfarve5 5 6 3 4" xfId="24805"/>
    <cellStyle name="20 % - Markeringsfarve5 5 6 4" xfId="7911"/>
    <cellStyle name="20 % - Markeringsfarve5 5 6 4 2" xfId="15829"/>
    <cellStyle name="20 % - Markeringsfarve5 5 6 4 2 2" xfId="33989"/>
    <cellStyle name="20 % - Markeringsfarve5 5 6 4 3" xfId="26988"/>
    <cellStyle name="20 % - Markeringsfarve5 5 6 5" xfId="13638"/>
    <cellStyle name="20 % - Markeringsfarve5 5 6 5 2" xfId="31805"/>
    <cellStyle name="20 % - Markeringsfarve5 5 6 6" xfId="24803"/>
    <cellStyle name="20 % - Markeringsfarve5 5 7" xfId="5087"/>
    <cellStyle name="20 % - Markeringsfarve5 5 7 2" xfId="9803"/>
    <cellStyle name="20 % - Markeringsfarve5 5 7 2 2" xfId="17704"/>
    <cellStyle name="20 % - Markeringsfarve5 5 7 2 2 2" xfId="35864"/>
    <cellStyle name="20 % - Markeringsfarve5 5 7 2 3" xfId="28863"/>
    <cellStyle name="20 % - Markeringsfarve5 5 7 3" xfId="13641"/>
    <cellStyle name="20 % - Markeringsfarve5 5 7 3 2" xfId="31808"/>
    <cellStyle name="20 % - Markeringsfarve5 5 7 4" xfId="24806"/>
    <cellStyle name="20 % - Markeringsfarve5 5 8" xfId="5088"/>
    <cellStyle name="20 % - Markeringsfarve5 5 8 2" xfId="9031"/>
    <cellStyle name="20 % - Markeringsfarve5 5 8 2 2" xfId="16942"/>
    <cellStyle name="20 % - Markeringsfarve5 5 8 2 2 2" xfId="35102"/>
    <cellStyle name="20 % - Markeringsfarve5 5 8 2 3" xfId="28101"/>
    <cellStyle name="20 % - Markeringsfarve5 5 8 3" xfId="13642"/>
    <cellStyle name="20 % - Markeringsfarve5 5 8 3 2" xfId="31809"/>
    <cellStyle name="20 % - Markeringsfarve5 5 8 4" xfId="24807"/>
    <cellStyle name="20 % - Markeringsfarve5 5 9" xfId="7906"/>
    <cellStyle name="20 % - Markeringsfarve5 5 9 2" xfId="15824"/>
    <cellStyle name="20 % - Markeringsfarve5 5 9 2 2" xfId="33984"/>
    <cellStyle name="20 % - Markeringsfarve5 5 9 3" xfId="26983"/>
    <cellStyle name="20 % - Markeringsfarve5 6" xfId="1843"/>
    <cellStyle name="20 % - Markeringsfarve5 6 2" xfId="1844"/>
    <cellStyle name="20 % - Markeringsfarve5 6 2 2" xfId="9844"/>
    <cellStyle name="20 % - Markeringsfarve5 6 2 2 2" xfId="17745"/>
    <cellStyle name="20 % - Markeringsfarve5 6 2 2 2 2" xfId="35905"/>
    <cellStyle name="20 % - Markeringsfarve5 6 2 2 3" xfId="28904"/>
    <cellStyle name="20 % - Markeringsfarve5 6 2 3" xfId="13644"/>
    <cellStyle name="20 % - Markeringsfarve5 6 2 3 2" xfId="31811"/>
    <cellStyle name="20 % - Markeringsfarve5 6 2 4" xfId="5090"/>
    <cellStyle name="20 % - Markeringsfarve5 6 2 4 2" xfId="24809"/>
    <cellStyle name="20 % - Markeringsfarve5 6 2 5" xfId="21968"/>
    <cellStyle name="20 % - Markeringsfarve5 6 3" xfId="5091"/>
    <cellStyle name="20 % - Markeringsfarve5 6 3 2" xfId="9074"/>
    <cellStyle name="20 % - Markeringsfarve5 6 3 2 2" xfId="16985"/>
    <cellStyle name="20 % - Markeringsfarve5 6 3 2 2 2" xfId="35145"/>
    <cellStyle name="20 % - Markeringsfarve5 6 3 2 3" xfId="28144"/>
    <cellStyle name="20 % - Markeringsfarve5 6 3 3" xfId="13645"/>
    <cellStyle name="20 % - Markeringsfarve5 6 3 3 2" xfId="31812"/>
    <cellStyle name="20 % - Markeringsfarve5 6 3 4" xfId="24810"/>
    <cellStyle name="20 % - Markeringsfarve5 6 4" xfId="7912"/>
    <cellStyle name="20 % - Markeringsfarve5 6 4 2" xfId="15830"/>
    <cellStyle name="20 % - Markeringsfarve5 6 4 2 2" xfId="33990"/>
    <cellStyle name="20 % - Markeringsfarve5 6 4 3" xfId="26989"/>
    <cellStyle name="20 % - Markeringsfarve5 6 5" xfId="13643"/>
    <cellStyle name="20 % - Markeringsfarve5 6 5 2" xfId="31810"/>
    <cellStyle name="20 % - Markeringsfarve5 6 6" xfId="5089"/>
    <cellStyle name="20 % - Markeringsfarve5 6 6 2" xfId="24808"/>
    <cellStyle name="20 % - Markeringsfarve5 6 7" xfId="21967"/>
    <cellStyle name="20 % - Markeringsfarve5 7" xfId="1845"/>
    <cellStyle name="20 % - Markeringsfarve5 7 2" xfId="5093"/>
    <cellStyle name="20 % - Markeringsfarve5 7 2 2" xfId="9990"/>
    <cellStyle name="20 % - Markeringsfarve5 7 2 2 2" xfId="17891"/>
    <cellStyle name="20 % - Markeringsfarve5 7 2 2 2 2" xfId="36051"/>
    <cellStyle name="20 % - Markeringsfarve5 7 2 2 3" xfId="29050"/>
    <cellStyle name="20 % - Markeringsfarve5 7 2 3" xfId="13647"/>
    <cellStyle name="20 % - Markeringsfarve5 7 2 3 2" xfId="31814"/>
    <cellStyle name="20 % - Markeringsfarve5 7 2 4" xfId="24812"/>
    <cellStyle name="20 % - Markeringsfarve5 7 3" xfId="5094"/>
    <cellStyle name="20 % - Markeringsfarve5 7 3 2" xfId="9220"/>
    <cellStyle name="20 % - Markeringsfarve5 7 3 2 2" xfId="17131"/>
    <cellStyle name="20 % - Markeringsfarve5 7 3 2 2 2" xfId="35291"/>
    <cellStyle name="20 % - Markeringsfarve5 7 3 2 3" xfId="28290"/>
    <cellStyle name="20 % - Markeringsfarve5 7 3 3" xfId="13648"/>
    <cellStyle name="20 % - Markeringsfarve5 7 3 3 2" xfId="31815"/>
    <cellStyle name="20 % - Markeringsfarve5 7 3 4" xfId="24813"/>
    <cellStyle name="20 % - Markeringsfarve5 7 4" xfId="7913"/>
    <cellStyle name="20 % - Markeringsfarve5 7 4 2" xfId="15831"/>
    <cellStyle name="20 % - Markeringsfarve5 7 4 2 2" xfId="33991"/>
    <cellStyle name="20 % - Markeringsfarve5 7 4 3" xfId="26990"/>
    <cellStyle name="20 % - Markeringsfarve5 7 5" xfId="13646"/>
    <cellStyle name="20 % - Markeringsfarve5 7 5 2" xfId="31813"/>
    <cellStyle name="20 % - Markeringsfarve5 7 6" xfId="5092"/>
    <cellStyle name="20 % - Markeringsfarve5 7 6 2" xfId="24811"/>
    <cellStyle name="20 % - Markeringsfarve5 7 7" xfId="21969"/>
    <cellStyle name="20 % - Markeringsfarve5 8" xfId="5095"/>
    <cellStyle name="20 % - Markeringsfarve5 8 2" xfId="5096"/>
    <cellStyle name="20 % - Markeringsfarve5 8 2 2" xfId="10082"/>
    <cellStyle name="20 % - Markeringsfarve5 8 2 2 2" xfId="17983"/>
    <cellStyle name="20 % - Markeringsfarve5 8 2 2 2 2" xfId="36143"/>
    <cellStyle name="20 % - Markeringsfarve5 8 2 2 3" xfId="29142"/>
    <cellStyle name="20 % - Markeringsfarve5 8 2 3" xfId="13650"/>
    <cellStyle name="20 % - Markeringsfarve5 8 2 3 2" xfId="31817"/>
    <cellStyle name="20 % - Markeringsfarve5 8 2 4" xfId="24815"/>
    <cellStyle name="20 % - Markeringsfarve5 8 3" xfId="5097"/>
    <cellStyle name="20 % - Markeringsfarve5 8 3 2" xfId="9358"/>
    <cellStyle name="20 % - Markeringsfarve5 8 3 2 2" xfId="17268"/>
    <cellStyle name="20 % - Markeringsfarve5 8 3 2 2 2" xfId="35428"/>
    <cellStyle name="20 % - Markeringsfarve5 8 3 2 3" xfId="28427"/>
    <cellStyle name="20 % - Markeringsfarve5 8 3 3" xfId="13651"/>
    <cellStyle name="20 % - Markeringsfarve5 8 3 3 2" xfId="31818"/>
    <cellStyle name="20 % - Markeringsfarve5 8 3 4" xfId="24816"/>
    <cellStyle name="20 % - Markeringsfarve5 8 4" xfId="7914"/>
    <cellStyle name="20 % - Markeringsfarve5 8 4 2" xfId="15832"/>
    <cellStyle name="20 % - Markeringsfarve5 8 4 2 2" xfId="33992"/>
    <cellStyle name="20 % - Markeringsfarve5 8 4 3" xfId="26991"/>
    <cellStyle name="20 % - Markeringsfarve5 8 5" xfId="13649"/>
    <cellStyle name="20 % - Markeringsfarve5 8 5 2" xfId="31816"/>
    <cellStyle name="20 % - Markeringsfarve5 8 6" xfId="24814"/>
    <cellStyle name="20 % - Markeringsfarve5 9" xfId="5098"/>
    <cellStyle name="20 % - Markeringsfarve5 9 2" xfId="5099"/>
    <cellStyle name="20 % - Markeringsfarve5 9 2 2" xfId="10199"/>
    <cellStyle name="20 % - Markeringsfarve5 9 2 2 2" xfId="18100"/>
    <cellStyle name="20 % - Markeringsfarve5 9 2 2 2 2" xfId="36260"/>
    <cellStyle name="20 % - Markeringsfarve5 9 2 2 3" xfId="29259"/>
    <cellStyle name="20 % - Markeringsfarve5 9 2 3" xfId="13653"/>
    <cellStyle name="20 % - Markeringsfarve5 9 2 3 2" xfId="31820"/>
    <cellStyle name="20 % - Markeringsfarve5 9 2 4" xfId="24818"/>
    <cellStyle name="20 % - Markeringsfarve5 9 3" xfId="5100"/>
    <cellStyle name="20 % - Markeringsfarve5 9 3 2" xfId="9475"/>
    <cellStyle name="20 % - Markeringsfarve5 9 3 2 2" xfId="17385"/>
    <cellStyle name="20 % - Markeringsfarve5 9 3 2 2 2" xfId="35545"/>
    <cellStyle name="20 % - Markeringsfarve5 9 3 2 3" xfId="28544"/>
    <cellStyle name="20 % - Markeringsfarve5 9 3 3" xfId="13654"/>
    <cellStyle name="20 % - Markeringsfarve5 9 3 3 2" xfId="31821"/>
    <cellStyle name="20 % - Markeringsfarve5 9 3 4" xfId="24819"/>
    <cellStyle name="20 % - Markeringsfarve5 9 4" xfId="7915"/>
    <cellStyle name="20 % - Markeringsfarve5 9 4 2" xfId="15833"/>
    <cellStyle name="20 % - Markeringsfarve5 9 4 2 2" xfId="33993"/>
    <cellStyle name="20 % - Markeringsfarve5 9 4 3" xfId="26992"/>
    <cellStyle name="20 % - Markeringsfarve5 9 5" xfId="13652"/>
    <cellStyle name="20 % - Markeringsfarve5 9 5 2" xfId="31819"/>
    <cellStyle name="20 % - Markeringsfarve5 9 6" xfId="24817"/>
    <cellStyle name="20 % - Markeringsfarve6 10" xfId="5102"/>
    <cellStyle name="20 % - Markeringsfarve6 10 2" xfId="5103"/>
    <cellStyle name="20 % - Markeringsfarve6 10 2 2" xfId="5104"/>
    <cellStyle name="20 % - Markeringsfarve6 10 2 2 2" xfId="10353"/>
    <cellStyle name="20 % - Markeringsfarve6 10 2 2 2 2" xfId="18254"/>
    <cellStyle name="20 % - Markeringsfarve6 10 2 2 2 2 2" xfId="36414"/>
    <cellStyle name="20 % - Markeringsfarve6 10 2 2 2 3" xfId="29413"/>
    <cellStyle name="20 % - Markeringsfarve6 10 2 2 3" xfId="13658"/>
    <cellStyle name="20 % - Markeringsfarve6 10 2 2 3 2" xfId="31825"/>
    <cellStyle name="20 % - Markeringsfarve6 10 2 2 4" xfId="24823"/>
    <cellStyle name="20 % - Markeringsfarve6 10 2 3" xfId="8855"/>
    <cellStyle name="20 % - Markeringsfarve6 10 2 3 2" xfId="16769"/>
    <cellStyle name="20 % - Markeringsfarve6 10 2 3 2 2" xfId="34929"/>
    <cellStyle name="20 % - Markeringsfarve6 10 2 3 3" xfId="27928"/>
    <cellStyle name="20 % - Markeringsfarve6 10 2 4" xfId="13657"/>
    <cellStyle name="20 % - Markeringsfarve6 10 2 4 2" xfId="31824"/>
    <cellStyle name="20 % - Markeringsfarve6 10 2 5" xfId="24822"/>
    <cellStyle name="20 % - Markeringsfarve6 10 3" xfId="5105"/>
    <cellStyle name="20 % - Markeringsfarve6 10 3 2" xfId="9630"/>
    <cellStyle name="20 % - Markeringsfarve6 10 3 2 2" xfId="17540"/>
    <cellStyle name="20 % - Markeringsfarve6 10 3 2 2 2" xfId="35700"/>
    <cellStyle name="20 % - Markeringsfarve6 10 3 2 3" xfId="28699"/>
    <cellStyle name="20 % - Markeringsfarve6 10 3 3" xfId="13659"/>
    <cellStyle name="20 % - Markeringsfarve6 10 3 3 2" xfId="31826"/>
    <cellStyle name="20 % - Markeringsfarve6 10 3 4" xfId="24824"/>
    <cellStyle name="20 % - Markeringsfarve6 10 4" xfId="5106"/>
    <cellStyle name="20 % - Markeringsfarve6 10 4 2" xfId="9325"/>
    <cellStyle name="20 % - Markeringsfarve6 10 4 2 2" xfId="17235"/>
    <cellStyle name="20 % - Markeringsfarve6 10 4 2 2 2" xfId="35395"/>
    <cellStyle name="20 % - Markeringsfarve6 10 4 2 3" xfId="28394"/>
    <cellStyle name="20 % - Markeringsfarve6 10 4 3" xfId="13660"/>
    <cellStyle name="20 % - Markeringsfarve6 10 4 3 2" xfId="31827"/>
    <cellStyle name="20 % - Markeringsfarve6 10 4 4" xfId="24825"/>
    <cellStyle name="20 % - Markeringsfarve6 10 5" xfId="7917"/>
    <cellStyle name="20 % - Markeringsfarve6 10 5 2" xfId="15835"/>
    <cellStyle name="20 % - Markeringsfarve6 10 5 2 2" xfId="33995"/>
    <cellStyle name="20 % - Markeringsfarve6 10 5 3" xfId="26994"/>
    <cellStyle name="20 % - Markeringsfarve6 10 6" xfId="13656"/>
    <cellStyle name="20 % - Markeringsfarve6 10 6 2" xfId="31823"/>
    <cellStyle name="20 % - Markeringsfarve6 10 7" xfId="24821"/>
    <cellStyle name="20 % - Markeringsfarve6 11" xfId="5107"/>
    <cellStyle name="20 % - Markeringsfarve6 11 2" xfId="5108"/>
    <cellStyle name="20 % - Markeringsfarve6 11 2 2" xfId="9726"/>
    <cellStyle name="20 % - Markeringsfarve6 11 2 2 2" xfId="17627"/>
    <cellStyle name="20 % - Markeringsfarve6 11 2 2 2 2" xfId="35787"/>
    <cellStyle name="20 % - Markeringsfarve6 11 2 2 3" xfId="28786"/>
    <cellStyle name="20 % - Markeringsfarve6 11 2 3" xfId="13662"/>
    <cellStyle name="20 % - Markeringsfarve6 11 2 3 2" xfId="31829"/>
    <cellStyle name="20 % - Markeringsfarve6 11 2 4" xfId="24827"/>
    <cellStyle name="20 % - Markeringsfarve6 11 3" xfId="5109"/>
    <cellStyle name="20 % - Markeringsfarve6 11 3 2" xfId="10934"/>
    <cellStyle name="20 % - Markeringsfarve6 11 3 2 2" xfId="18814"/>
    <cellStyle name="20 % - Markeringsfarve6 11 3 2 2 2" xfId="36974"/>
    <cellStyle name="20 % - Markeringsfarve6 11 3 2 3" xfId="29973"/>
    <cellStyle name="20 % - Markeringsfarve6 11 3 3" xfId="13663"/>
    <cellStyle name="20 % - Markeringsfarve6 11 3 3 2" xfId="31830"/>
    <cellStyle name="20 % - Markeringsfarve6 11 3 4" xfId="24828"/>
    <cellStyle name="20 % - Markeringsfarve6 11 4" xfId="7918"/>
    <cellStyle name="20 % - Markeringsfarve6 11 4 2" xfId="15836"/>
    <cellStyle name="20 % - Markeringsfarve6 11 4 2 2" xfId="33996"/>
    <cellStyle name="20 % - Markeringsfarve6 11 4 3" xfId="26995"/>
    <cellStyle name="20 % - Markeringsfarve6 11 5" xfId="13661"/>
    <cellStyle name="20 % - Markeringsfarve6 11 5 2" xfId="31828"/>
    <cellStyle name="20 % - Markeringsfarve6 11 6" xfId="24826"/>
    <cellStyle name="20 % - Markeringsfarve6 12" xfId="5110"/>
    <cellStyle name="20 % - Markeringsfarve6 12 2" xfId="5111"/>
    <cellStyle name="20 % - Markeringsfarve6 12 2 2" xfId="10659"/>
    <cellStyle name="20 % - Markeringsfarve6 12 2 2 2" xfId="18551"/>
    <cellStyle name="20 % - Markeringsfarve6 12 2 2 2 2" xfId="36711"/>
    <cellStyle name="20 % - Markeringsfarve6 12 2 2 3" xfId="29710"/>
    <cellStyle name="20 % - Markeringsfarve6 12 2 3" xfId="13665"/>
    <cellStyle name="20 % - Markeringsfarve6 12 2 3 2" xfId="31832"/>
    <cellStyle name="20 % - Markeringsfarve6 12 2 4" xfId="24830"/>
    <cellStyle name="20 % - Markeringsfarve6 12 3" xfId="7919"/>
    <cellStyle name="20 % - Markeringsfarve6 12 3 2" xfId="15837"/>
    <cellStyle name="20 % - Markeringsfarve6 12 3 2 2" xfId="33997"/>
    <cellStyle name="20 % - Markeringsfarve6 12 3 3" xfId="26996"/>
    <cellStyle name="20 % - Markeringsfarve6 12 4" xfId="13664"/>
    <cellStyle name="20 % - Markeringsfarve6 12 4 2" xfId="31831"/>
    <cellStyle name="20 % - Markeringsfarve6 12 5" xfId="24829"/>
    <cellStyle name="20 % - Markeringsfarve6 13" xfId="5112"/>
    <cellStyle name="20 % - Markeringsfarve6 13 2" xfId="5113"/>
    <cellStyle name="20 % - Markeringsfarve6 13 2 2" xfId="10895"/>
    <cellStyle name="20 % - Markeringsfarve6 13 2 2 2" xfId="18777"/>
    <cellStyle name="20 % - Markeringsfarve6 13 2 2 2 2" xfId="36937"/>
    <cellStyle name="20 % - Markeringsfarve6 13 2 2 3" xfId="29936"/>
    <cellStyle name="20 % - Markeringsfarve6 13 2 3" xfId="13667"/>
    <cellStyle name="20 % - Markeringsfarve6 13 2 3 2" xfId="31834"/>
    <cellStyle name="20 % - Markeringsfarve6 13 2 4" xfId="24832"/>
    <cellStyle name="20 % - Markeringsfarve6 13 3" xfId="7920"/>
    <cellStyle name="20 % - Markeringsfarve6 13 3 2" xfId="15838"/>
    <cellStyle name="20 % - Markeringsfarve6 13 3 2 2" xfId="33998"/>
    <cellStyle name="20 % - Markeringsfarve6 13 3 3" xfId="26997"/>
    <cellStyle name="20 % - Markeringsfarve6 13 4" xfId="13666"/>
    <cellStyle name="20 % - Markeringsfarve6 13 4 2" xfId="31833"/>
    <cellStyle name="20 % - Markeringsfarve6 13 5" xfId="24831"/>
    <cellStyle name="20 % - Markeringsfarve6 14" xfId="5114"/>
    <cellStyle name="20 % - Markeringsfarve6 14 2" xfId="5115"/>
    <cellStyle name="20 % - Markeringsfarve6 14 2 2" xfId="10466"/>
    <cellStyle name="20 % - Markeringsfarve6 14 2 2 2" xfId="18363"/>
    <cellStyle name="20 % - Markeringsfarve6 14 2 2 2 2" xfId="36523"/>
    <cellStyle name="20 % - Markeringsfarve6 14 2 2 3" xfId="29522"/>
    <cellStyle name="20 % - Markeringsfarve6 14 2 3" xfId="13669"/>
    <cellStyle name="20 % - Markeringsfarve6 14 2 3 2" xfId="31836"/>
    <cellStyle name="20 % - Markeringsfarve6 14 2 4" xfId="24834"/>
    <cellStyle name="20 % - Markeringsfarve6 14 3" xfId="7916"/>
    <cellStyle name="20 % - Markeringsfarve6 14 3 2" xfId="15834"/>
    <cellStyle name="20 % - Markeringsfarve6 14 3 2 2" xfId="33994"/>
    <cellStyle name="20 % - Markeringsfarve6 14 3 3" xfId="26993"/>
    <cellStyle name="20 % - Markeringsfarve6 14 4" xfId="13668"/>
    <cellStyle name="20 % - Markeringsfarve6 14 4 2" xfId="31835"/>
    <cellStyle name="20 % - Markeringsfarve6 14 5" xfId="24833"/>
    <cellStyle name="20 % - Markeringsfarve6 15" xfId="5116"/>
    <cellStyle name="20 % - Markeringsfarve6 15 2" xfId="8951"/>
    <cellStyle name="20 % - Markeringsfarve6 15 2 2" xfId="16864"/>
    <cellStyle name="20 % - Markeringsfarve6 15 2 2 2" xfId="35024"/>
    <cellStyle name="20 % - Markeringsfarve6 15 2 3" xfId="28023"/>
    <cellStyle name="20 % - Markeringsfarve6 15 3" xfId="13670"/>
    <cellStyle name="20 % - Markeringsfarve6 15 3 2" xfId="31837"/>
    <cellStyle name="20 % - Markeringsfarve6 15 4" xfId="24835"/>
    <cellStyle name="20 % - Markeringsfarve6 16" xfId="5117"/>
    <cellStyle name="20 % - Markeringsfarve6 16 2" xfId="10948"/>
    <cellStyle name="20 % - Markeringsfarve6 16 2 2" xfId="18828"/>
    <cellStyle name="20 % - Markeringsfarve6 16 2 2 2" xfId="36988"/>
    <cellStyle name="20 % - Markeringsfarve6 16 2 3" xfId="29987"/>
    <cellStyle name="20 % - Markeringsfarve6 16 3" xfId="13671"/>
    <cellStyle name="20 % - Markeringsfarve6 16 3 2" xfId="31838"/>
    <cellStyle name="20 % - Markeringsfarve6 16 4" xfId="24836"/>
    <cellStyle name="20 % - Markeringsfarve6 17" xfId="5118"/>
    <cellStyle name="20 % - Markeringsfarve6 17 2" xfId="9323"/>
    <cellStyle name="20 % - Markeringsfarve6 17 2 2" xfId="17233"/>
    <cellStyle name="20 % - Markeringsfarve6 17 2 2 2" xfId="35393"/>
    <cellStyle name="20 % - Markeringsfarve6 17 2 3" xfId="28392"/>
    <cellStyle name="20 % - Markeringsfarve6 17 3" xfId="13672"/>
    <cellStyle name="20 % - Markeringsfarve6 17 3 2" xfId="31839"/>
    <cellStyle name="20 % - Markeringsfarve6 17 4" xfId="24837"/>
    <cellStyle name="20 % - Markeringsfarve6 18" xfId="7631"/>
    <cellStyle name="20 % - Markeringsfarve6 18 2" xfId="15550"/>
    <cellStyle name="20 % - Markeringsfarve6 18 2 2" xfId="33710"/>
    <cellStyle name="20 % - Markeringsfarve6 18 3" xfId="26709"/>
    <cellStyle name="20 % - Markeringsfarve6 19" xfId="5101"/>
    <cellStyle name="20 % - Markeringsfarve6 19 2" xfId="13655"/>
    <cellStyle name="20 % - Markeringsfarve6 19 2 2" xfId="31822"/>
    <cellStyle name="20 % - Markeringsfarve6 19 3" xfId="24820"/>
    <cellStyle name="20 % - Markeringsfarve6 2" xfId="1846"/>
    <cellStyle name="20 % - Markeringsfarve6 2 10" xfId="5120"/>
    <cellStyle name="20 % - Markeringsfarve6 2 10 2" xfId="8980"/>
    <cellStyle name="20 % - Markeringsfarve6 2 10 2 2" xfId="16891"/>
    <cellStyle name="20 % - Markeringsfarve6 2 10 2 2 2" xfId="35051"/>
    <cellStyle name="20 % - Markeringsfarve6 2 10 2 3" xfId="28050"/>
    <cellStyle name="20 % - Markeringsfarve6 2 10 3" xfId="13674"/>
    <cellStyle name="20 % - Markeringsfarve6 2 10 3 2" xfId="31841"/>
    <cellStyle name="20 % - Markeringsfarve6 2 10 4" xfId="24839"/>
    <cellStyle name="20 % - Markeringsfarve6 2 11" xfId="5121"/>
    <cellStyle name="20 % - Markeringsfarve6 2 11 2" xfId="10617"/>
    <cellStyle name="20 % - Markeringsfarve6 2 11 2 2" xfId="18510"/>
    <cellStyle name="20 % - Markeringsfarve6 2 11 2 2 2" xfId="36670"/>
    <cellStyle name="20 % - Markeringsfarve6 2 11 2 3" xfId="29669"/>
    <cellStyle name="20 % - Markeringsfarve6 2 11 3" xfId="13675"/>
    <cellStyle name="20 % - Markeringsfarve6 2 11 3 2" xfId="31842"/>
    <cellStyle name="20 % - Markeringsfarve6 2 11 4" xfId="24840"/>
    <cellStyle name="20 % - Markeringsfarve6 2 12" xfId="7921"/>
    <cellStyle name="20 % - Markeringsfarve6 2 12 2" xfId="15839"/>
    <cellStyle name="20 % - Markeringsfarve6 2 12 2 2" xfId="33999"/>
    <cellStyle name="20 % - Markeringsfarve6 2 12 3" xfId="26998"/>
    <cellStyle name="20 % - Markeringsfarve6 2 13" xfId="13673"/>
    <cellStyle name="20 % - Markeringsfarve6 2 13 2" xfId="31840"/>
    <cellStyle name="20 % - Markeringsfarve6 2 14" xfId="5119"/>
    <cellStyle name="20 % - Markeringsfarve6 2 14 2" xfId="24838"/>
    <cellStyle name="20 % - Markeringsfarve6 2 15" xfId="21970"/>
    <cellStyle name="20 % - Markeringsfarve6 2 2" xfId="1847"/>
    <cellStyle name="20 % - Markeringsfarve6 2 2 10" xfId="7922"/>
    <cellStyle name="20 % - Markeringsfarve6 2 2 10 2" xfId="15840"/>
    <cellStyle name="20 % - Markeringsfarve6 2 2 10 2 2" xfId="34000"/>
    <cellStyle name="20 % - Markeringsfarve6 2 2 10 3" xfId="26999"/>
    <cellStyle name="20 % - Markeringsfarve6 2 2 11" xfId="13676"/>
    <cellStyle name="20 % - Markeringsfarve6 2 2 11 2" xfId="31843"/>
    <cellStyle name="20 % - Markeringsfarve6 2 2 12" xfId="5122"/>
    <cellStyle name="20 % - Markeringsfarve6 2 2 12 2" xfId="24841"/>
    <cellStyle name="20 % - Markeringsfarve6 2 2 13" xfId="21971"/>
    <cellStyle name="20 % - Markeringsfarve6 2 2 2" xfId="1848"/>
    <cellStyle name="20 % - Markeringsfarve6 2 2 2 2" xfId="5124"/>
    <cellStyle name="20 % - Markeringsfarve6 2 2 2 2 2" xfId="5125"/>
    <cellStyle name="20 % - Markeringsfarve6 2 2 2 2 2 2" xfId="9911"/>
    <cellStyle name="20 % - Markeringsfarve6 2 2 2 2 2 2 2" xfId="17812"/>
    <cellStyle name="20 % - Markeringsfarve6 2 2 2 2 2 2 2 2" xfId="35972"/>
    <cellStyle name="20 % - Markeringsfarve6 2 2 2 2 2 2 3" xfId="28971"/>
    <cellStyle name="20 % - Markeringsfarve6 2 2 2 2 2 3" xfId="13679"/>
    <cellStyle name="20 % - Markeringsfarve6 2 2 2 2 2 3 2" xfId="31846"/>
    <cellStyle name="20 % - Markeringsfarve6 2 2 2 2 2 4" xfId="24844"/>
    <cellStyle name="20 % - Markeringsfarve6 2 2 2 2 3" xfId="8482"/>
    <cellStyle name="20 % - Markeringsfarve6 2 2 2 2 3 2" xfId="16399"/>
    <cellStyle name="20 % - Markeringsfarve6 2 2 2 2 3 2 2" xfId="34559"/>
    <cellStyle name="20 % - Markeringsfarve6 2 2 2 2 3 3" xfId="27558"/>
    <cellStyle name="20 % - Markeringsfarve6 2 2 2 2 4" xfId="13678"/>
    <cellStyle name="20 % - Markeringsfarve6 2 2 2 2 4 2" xfId="31845"/>
    <cellStyle name="20 % - Markeringsfarve6 2 2 2 2 5" xfId="24843"/>
    <cellStyle name="20 % - Markeringsfarve6 2 2 2 3" xfId="5126"/>
    <cellStyle name="20 % - Markeringsfarve6 2 2 2 3 2" xfId="9141"/>
    <cellStyle name="20 % - Markeringsfarve6 2 2 2 3 2 2" xfId="17052"/>
    <cellStyle name="20 % - Markeringsfarve6 2 2 2 3 2 2 2" xfId="35212"/>
    <cellStyle name="20 % - Markeringsfarve6 2 2 2 3 2 3" xfId="28211"/>
    <cellStyle name="20 % - Markeringsfarve6 2 2 2 3 3" xfId="13680"/>
    <cellStyle name="20 % - Markeringsfarve6 2 2 2 3 3 2" xfId="31847"/>
    <cellStyle name="20 % - Markeringsfarve6 2 2 2 3 4" xfId="24845"/>
    <cellStyle name="20 % - Markeringsfarve6 2 2 2 4" xfId="5127"/>
    <cellStyle name="20 % - Markeringsfarve6 2 2 2 4 2" xfId="10519"/>
    <cellStyle name="20 % - Markeringsfarve6 2 2 2 4 2 2" xfId="18413"/>
    <cellStyle name="20 % - Markeringsfarve6 2 2 2 4 2 2 2" xfId="36573"/>
    <cellStyle name="20 % - Markeringsfarve6 2 2 2 4 2 3" xfId="29572"/>
    <cellStyle name="20 % - Markeringsfarve6 2 2 2 4 3" xfId="13681"/>
    <cellStyle name="20 % - Markeringsfarve6 2 2 2 4 3 2" xfId="31848"/>
    <cellStyle name="20 % - Markeringsfarve6 2 2 2 4 4" xfId="24846"/>
    <cellStyle name="20 % - Markeringsfarve6 2 2 2 5" xfId="7923"/>
    <cellStyle name="20 % - Markeringsfarve6 2 2 2 5 2" xfId="15841"/>
    <cellStyle name="20 % - Markeringsfarve6 2 2 2 5 2 2" xfId="34001"/>
    <cellStyle name="20 % - Markeringsfarve6 2 2 2 5 3" xfId="27000"/>
    <cellStyle name="20 % - Markeringsfarve6 2 2 2 6" xfId="13677"/>
    <cellStyle name="20 % - Markeringsfarve6 2 2 2 6 2" xfId="31844"/>
    <cellStyle name="20 % - Markeringsfarve6 2 2 2 7" xfId="5123"/>
    <cellStyle name="20 % - Markeringsfarve6 2 2 2 7 2" xfId="24842"/>
    <cellStyle name="20 % - Markeringsfarve6 2 2 2 8" xfId="21972"/>
    <cellStyle name="20 % - Markeringsfarve6 2 2 3" xfId="5128"/>
    <cellStyle name="20 % - Markeringsfarve6 2 2 3 2" xfId="5129"/>
    <cellStyle name="20 % - Markeringsfarve6 2 2 3 2 2" xfId="5130"/>
    <cellStyle name="20 % - Markeringsfarve6 2 2 3 2 2 2" xfId="10001"/>
    <cellStyle name="20 % - Markeringsfarve6 2 2 3 2 2 2 2" xfId="17902"/>
    <cellStyle name="20 % - Markeringsfarve6 2 2 3 2 2 2 2 2" xfId="36062"/>
    <cellStyle name="20 % - Markeringsfarve6 2 2 3 2 2 2 3" xfId="29061"/>
    <cellStyle name="20 % - Markeringsfarve6 2 2 3 2 2 3" xfId="13684"/>
    <cellStyle name="20 % - Markeringsfarve6 2 2 3 2 2 3 2" xfId="31851"/>
    <cellStyle name="20 % - Markeringsfarve6 2 2 3 2 2 4" xfId="24849"/>
    <cellStyle name="20 % - Markeringsfarve6 2 2 3 2 3" xfId="8556"/>
    <cellStyle name="20 % - Markeringsfarve6 2 2 3 2 3 2" xfId="16473"/>
    <cellStyle name="20 % - Markeringsfarve6 2 2 3 2 3 2 2" xfId="34633"/>
    <cellStyle name="20 % - Markeringsfarve6 2 2 3 2 3 3" xfId="27632"/>
    <cellStyle name="20 % - Markeringsfarve6 2 2 3 2 4" xfId="13683"/>
    <cellStyle name="20 % - Markeringsfarve6 2 2 3 2 4 2" xfId="31850"/>
    <cellStyle name="20 % - Markeringsfarve6 2 2 3 2 5" xfId="24848"/>
    <cellStyle name="20 % - Markeringsfarve6 2 2 3 3" xfId="5131"/>
    <cellStyle name="20 % - Markeringsfarve6 2 2 3 3 2" xfId="9231"/>
    <cellStyle name="20 % - Markeringsfarve6 2 2 3 3 2 2" xfId="17142"/>
    <cellStyle name="20 % - Markeringsfarve6 2 2 3 3 2 2 2" xfId="35302"/>
    <cellStyle name="20 % - Markeringsfarve6 2 2 3 3 2 3" xfId="28301"/>
    <cellStyle name="20 % - Markeringsfarve6 2 2 3 3 3" xfId="13685"/>
    <cellStyle name="20 % - Markeringsfarve6 2 2 3 3 3 2" xfId="31852"/>
    <cellStyle name="20 % - Markeringsfarve6 2 2 3 3 4" xfId="24850"/>
    <cellStyle name="20 % - Markeringsfarve6 2 2 3 4" xfId="5132"/>
    <cellStyle name="20 % - Markeringsfarve6 2 2 3 4 2" xfId="10803"/>
    <cellStyle name="20 % - Markeringsfarve6 2 2 3 4 2 2" xfId="18690"/>
    <cellStyle name="20 % - Markeringsfarve6 2 2 3 4 2 2 2" xfId="36850"/>
    <cellStyle name="20 % - Markeringsfarve6 2 2 3 4 2 3" xfId="29849"/>
    <cellStyle name="20 % - Markeringsfarve6 2 2 3 4 3" xfId="13686"/>
    <cellStyle name="20 % - Markeringsfarve6 2 2 3 4 3 2" xfId="31853"/>
    <cellStyle name="20 % - Markeringsfarve6 2 2 3 4 4" xfId="24851"/>
    <cellStyle name="20 % - Markeringsfarve6 2 2 3 5" xfId="7924"/>
    <cellStyle name="20 % - Markeringsfarve6 2 2 3 5 2" xfId="15842"/>
    <cellStyle name="20 % - Markeringsfarve6 2 2 3 5 2 2" xfId="34002"/>
    <cellStyle name="20 % - Markeringsfarve6 2 2 3 5 3" xfId="27001"/>
    <cellStyle name="20 % - Markeringsfarve6 2 2 3 6" xfId="13682"/>
    <cellStyle name="20 % - Markeringsfarve6 2 2 3 6 2" xfId="31849"/>
    <cellStyle name="20 % - Markeringsfarve6 2 2 3 7" xfId="24847"/>
    <cellStyle name="20 % - Markeringsfarve6 2 2 4" xfId="5133"/>
    <cellStyle name="20 % - Markeringsfarve6 2 2 4 2" xfId="5134"/>
    <cellStyle name="20 % - Markeringsfarve6 2 2 4 2 2" xfId="5135"/>
    <cellStyle name="20 % - Markeringsfarve6 2 2 4 2 2 2" xfId="10149"/>
    <cellStyle name="20 % - Markeringsfarve6 2 2 4 2 2 2 2" xfId="18050"/>
    <cellStyle name="20 % - Markeringsfarve6 2 2 4 2 2 2 2 2" xfId="36210"/>
    <cellStyle name="20 % - Markeringsfarve6 2 2 4 2 2 2 3" xfId="29209"/>
    <cellStyle name="20 % - Markeringsfarve6 2 2 4 2 2 3" xfId="13689"/>
    <cellStyle name="20 % - Markeringsfarve6 2 2 4 2 2 3 2" xfId="31856"/>
    <cellStyle name="20 % - Markeringsfarve6 2 2 4 2 2 4" xfId="24854"/>
    <cellStyle name="20 % - Markeringsfarve6 2 2 4 2 3" xfId="8684"/>
    <cellStyle name="20 % - Markeringsfarve6 2 2 4 2 3 2" xfId="16598"/>
    <cellStyle name="20 % - Markeringsfarve6 2 2 4 2 3 2 2" xfId="34758"/>
    <cellStyle name="20 % - Markeringsfarve6 2 2 4 2 3 3" xfId="27757"/>
    <cellStyle name="20 % - Markeringsfarve6 2 2 4 2 4" xfId="13688"/>
    <cellStyle name="20 % - Markeringsfarve6 2 2 4 2 4 2" xfId="31855"/>
    <cellStyle name="20 % - Markeringsfarve6 2 2 4 2 5" xfId="24853"/>
    <cellStyle name="20 % - Markeringsfarve6 2 2 4 3" xfId="5136"/>
    <cellStyle name="20 % - Markeringsfarve6 2 2 4 3 2" xfId="9425"/>
    <cellStyle name="20 % - Markeringsfarve6 2 2 4 3 2 2" xfId="17335"/>
    <cellStyle name="20 % - Markeringsfarve6 2 2 4 3 2 2 2" xfId="35495"/>
    <cellStyle name="20 % - Markeringsfarve6 2 2 4 3 2 3" xfId="28494"/>
    <cellStyle name="20 % - Markeringsfarve6 2 2 4 3 3" xfId="13690"/>
    <cellStyle name="20 % - Markeringsfarve6 2 2 4 3 3 2" xfId="31857"/>
    <cellStyle name="20 % - Markeringsfarve6 2 2 4 3 4" xfId="24855"/>
    <cellStyle name="20 % - Markeringsfarve6 2 2 4 4" xfId="5137"/>
    <cellStyle name="20 % - Markeringsfarve6 2 2 4 4 2" xfId="10452"/>
    <cellStyle name="20 % - Markeringsfarve6 2 2 4 4 2 2" xfId="18349"/>
    <cellStyle name="20 % - Markeringsfarve6 2 2 4 4 2 2 2" xfId="36509"/>
    <cellStyle name="20 % - Markeringsfarve6 2 2 4 4 2 3" xfId="29508"/>
    <cellStyle name="20 % - Markeringsfarve6 2 2 4 4 3" xfId="13691"/>
    <cellStyle name="20 % - Markeringsfarve6 2 2 4 4 3 2" xfId="31858"/>
    <cellStyle name="20 % - Markeringsfarve6 2 2 4 4 4" xfId="24856"/>
    <cellStyle name="20 % - Markeringsfarve6 2 2 4 5" xfId="7925"/>
    <cellStyle name="20 % - Markeringsfarve6 2 2 4 5 2" xfId="15843"/>
    <cellStyle name="20 % - Markeringsfarve6 2 2 4 5 2 2" xfId="34003"/>
    <cellStyle name="20 % - Markeringsfarve6 2 2 4 5 3" xfId="27002"/>
    <cellStyle name="20 % - Markeringsfarve6 2 2 4 6" xfId="13687"/>
    <cellStyle name="20 % - Markeringsfarve6 2 2 4 6 2" xfId="31854"/>
    <cellStyle name="20 % - Markeringsfarve6 2 2 4 7" xfId="24852"/>
    <cellStyle name="20 % - Markeringsfarve6 2 2 5" xfId="5138"/>
    <cellStyle name="20 % - Markeringsfarve6 2 2 5 2" xfId="5139"/>
    <cellStyle name="20 % - Markeringsfarve6 2 2 5 2 2" xfId="5140"/>
    <cellStyle name="20 % - Markeringsfarve6 2 2 5 2 2 2" xfId="10266"/>
    <cellStyle name="20 % - Markeringsfarve6 2 2 5 2 2 2 2" xfId="18167"/>
    <cellStyle name="20 % - Markeringsfarve6 2 2 5 2 2 2 2 2" xfId="36327"/>
    <cellStyle name="20 % - Markeringsfarve6 2 2 5 2 2 2 3" xfId="29326"/>
    <cellStyle name="20 % - Markeringsfarve6 2 2 5 2 2 3" xfId="13694"/>
    <cellStyle name="20 % - Markeringsfarve6 2 2 5 2 2 3 2" xfId="31861"/>
    <cellStyle name="20 % - Markeringsfarve6 2 2 5 2 2 4" xfId="24859"/>
    <cellStyle name="20 % - Markeringsfarve6 2 2 5 2 3" xfId="8783"/>
    <cellStyle name="20 % - Markeringsfarve6 2 2 5 2 3 2" xfId="16697"/>
    <cellStyle name="20 % - Markeringsfarve6 2 2 5 2 3 2 2" xfId="34857"/>
    <cellStyle name="20 % - Markeringsfarve6 2 2 5 2 3 3" xfId="27856"/>
    <cellStyle name="20 % - Markeringsfarve6 2 2 5 2 4" xfId="13693"/>
    <cellStyle name="20 % - Markeringsfarve6 2 2 5 2 4 2" xfId="31860"/>
    <cellStyle name="20 % - Markeringsfarve6 2 2 5 2 5" xfId="24858"/>
    <cellStyle name="20 % - Markeringsfarve6 2 2 5 3" xfId="5141"/>
    <cellStyle name="20 % - Markeringsfarve6 2 2 5 3 2" xfId="9542"/>
    <cellStyle name="20 % - Markeringsfarve6 2 2 5 3 2 2" xfId="17452"/>
    <cellStyle name="20 % - Markeringsfarve6 2 2 5 3 2 2 2" xfId="35612"/>
    <cellStyle name="20 % - Markeringsfarve6 2 2 5 3 2 3" xfId="28611"/>
    <cellStyle name="20 % - Markeringsfarve6 2 2 5 3 3" xfId="13695"/>
    <cellStyle name="20 % - Markeringsfarve6 2 2 5 3 3 2" xfId="31862"/>
    <cellStyle name="20 % - Markeringsfarve6 2 2 5 3 4" xfId="24860"/>
    <cellStyle name="20 % - Markeringsfarve6 2 2 5 4" xfId="5142"/>
    <cellStyle name="20 % - Markeringsfarve6 2 2 5 4 2" xfId="10789"/>
    <cellStyle name="20 % - Markeringsfarve6 2 2 5 4 2 2" xfId="18676"/>
    <cellStyle name="20 % - Markeringsfarve6 2 2 5 4 2 2 2" xfId="36836"/>
    <cellStyle name="20 % - Markeringsfarve6 2 2 5 4 2 3" xfId="29835"/>
    <cellStyle name="20 % - Markeringsfarve6 2 2 5 4 3" xfId="13696"/>
    <cellStyle name="20 % - Markeringsfarve6 2 2 5 4 3 2" xfId="31863"/>
    <cellStyle name="20 % - Markeringsfarve6 2 2 5 4 4" xfId="24861"/>
    <cellStyle name="20 % - Markeringsfarve6 2 2 5 5" xfId="7926"/>
    <cellStyle name="20 % - Markeringsfarve6 2 2 5 5 2" xfId="15844"/>
    <cellStyle name="20 % - Markeringsfarve6 2 2 5 5 2 2" xfId="34004"/>
    <cellStyle name="20 % - Markeringsfarve6 2 2 5 5 3" xfId="27003"/>
    <cellStyle name="20 % - Markeringsfarve6 2 2 5 6" xfId="13692"/>
    <cellStyle name="20 % - Markeringsfarve6 2 2 5 6 2" xfId="31859"/>
    <cellStyle name="20 % - Markeringsfarve6 2 2 5 7" xfId="24857"/>
    <cellStyle name="20 % - Markeringsfarve6 2 2 6" xfId="5143"/>
    <cellStyle name="20 % - Markeringsfarve6 2 2 6 2" xfId="5144"/>
    <cellStyle name="20 % - Markeringsfarve6 2 2 6 2 2" xfId="5145"/>
    <cellStyle name="20 % - Markeringsfarve6 2 2 6 2 2 2" xfId="10355"/>
    <cellStyle name="20 % - Markeringsfarve6 2 2 6 2 2 2 2" xfId="18256"/>
    <cellStyle name="20 % - Markeringsfarve6 2 2 6 2 2 2 2 2" xfId="36416"/>
    <cellStyle name="20 % - Markeringsfarve6 2 2 6 2 2 2 3" xfId="29415"/>
    <cellStyle name="20 % - Markeringsfarve6 2 2 6 2 2 3" xfId="13699"/>
    <cellStyle name="20 % - Markeringsfarve6 2 2 6 2 2 3 2" xfId="31866"/>
    <cellStyle name="20 % - Markeringsfarve6 2 2 6 2 2 4" xfId="24864"/>
    <cellStyle name="20 % - Markeringsfarve6 2 2 6 2 3" xfId="8857"/>
    <cellStyle name="20 % - Markeringsfarve6 2 2 6 2 3 2" xfId="16771"/>
    <cellStyle name="20 % - Markeringsfarve6 2 2 6 2 3 2 2" xfId="34931"/>
    <cellStyle name="20 % - Markeringsfarve6 2 2 6 2 3 3" xfId="27930"/>
    <cellStyle name="20 % - Markeringsfarve6 2 2 6 2 4" xfId="13698"/>
    <cellStyle name="20 % - Markeringsfarve6 2 2 6 2 4 2" xfId="31865"/>
    <cellStyle name="20 % - Markeringsfarve6 2 2 6 2 5" xfId="24863"/>
    <cellStyle name="20 % - Markeringsfarve6 2 2 6 3" xfId="5146"/>
    <cellStyle name="20 % - Markeringsfarve6 2 2 6 3 2" xfId="9632"/>
    <cellStyle name="20 % - Markeringsfarve6 2 2 6 3 2 2" xfId="17542"/>
    <cellStyle name="20 % - Markeringsfarve6 2 2 6 3 2 2 2" xfId="35702"/>
    <cellStyle name="20 % - Markeringsfarve6 2 2 6 3 2 3" xfId="28701"/>
    <cellStyle name="20 % - Markeringsfarve6 2 2 6 3 3" xfId="13700"/>
    <cellStyle name="20 % - Markeringsfarve6 2 2 6 3 3 2" xfId="31867"/>
    <cellStyle name="20 % - Markeringsfarve6 2 2 6 3 4" xfId="24865"/>
    <cellStyle name="20 % - Markeringsfarve6 2 2 6 4" xfId="5147"/>
    <cellStyle name="20 % - Markeringsfarve6 2 2 6 4 2" xfId="11011"/>
    <cellStyle name="20 % - Markeringsfarve6 2 2 6 4 2 2" xfId="18887"/>
    <cellStyle name="20 % - Markeringsfarve6 2 2 6 4 2 2 2" xfId="37047"/>
    <cellStyle name="20 % - Markeringsfarve6 2 2 6 4 2 3" xfId="30046"/>
    <cellStyle name="20 % - Markeringsfarve6 2 2 6 4 3" xfId="13701"/>
    <cellStyle name="20 % - Markeringsfarve6 2 2 6 4 3 2" xfId="31868"/>
    <cellStyle name="20 % - Markeringsfarve6 2 2 6 4 4" xfId="24866"/>
    <cellStyle name="20 % - Markeringsfarve6 2 2 6 5" xfId="7927"/>
    <cellStyle name="20 % - Markeringsfarve6 2 2 6 5 2" xfId="15845"/>
    <cellStyle name="20 % - Markeringsfarve6 2 2 6 5 2 2" xfId="34005"/>
    <cellStyle name="20 % - Markeringsfarve6 2 2 6 5 3" xfId="27004"/>
    <cellStyle name="20 % - Markeringsfarve6 2 2 6 6" xfId="13697"/>
    <cellStyle name="20 % - Markeringsfarve6 2 2 6 6 2" xfId="31864"/>
    <cellStyle name="20 % - Markeringsfarve6 2 2 6 7" xfId="24862"/>
    <cellStyle name="20 % - Markeringsfarve6 2 2 7" xfId="5148"/>
    <cellStyle name="20 % - Markeringsfarve6 2 2 7 2" xfId="5149"/>
    <cellStyle name="20 % - Markeringsfarve6 2 2 7 2 2" xfId="9792"/>
    <cellStyle name="20 % - Markeringsfarve6 2 2 7 2 2 2" xfId="17693"/>
    <cellStyle name="20 % - Markeringsfarve6 2 2 7 2 2 2 2" xfId="35853"/>
    <cellStyle name="20 % - Markeringsfarve6 2 2 7 2 2 3" xfId="28852"/>
    <cellStyle name="20 % - Markeringsfarve6 2 2 7 2 3" xfId="13703"/>
    <cellStyle name="20 % - Markeringsfarve6 2 2 7 2 3 2" xfId="31870"/>
    <cellStyle name="20 % - Markeringsfarve6 2 2 7 2 4" xfId="24868"/>
    <cellStyle name="20 % - Markeringsfarve6 2 2 7 3" xfId="8383"/>
    <cellStyle name="20 % - Markeringsfarve6 2 2 7 3 2" xfId="16300"/>
    <cellStyle name="20 % - Markeringsfarve6 2 2 7 3 2 2" xfId="34460"/>
    <cellStyle name="20 % - Markeringsfarve6 2 2 7 3 3" xfId="27459"/>
    <cellStyle name="20 % - Markeringsfarve6 2 2 7 4" xfId="13702"/>
    <cellStyle name="20 % - Markeringsfarve6 2 2 7 4 2" xfId="31869"/>
    <cellStyle name="20 % - Markeringsfarve6 2 2 7 5" xfId="24867"/>
    <cellStyle name="20 % - Markeringsfarve6 2 2 8" xfId="5150"/>
    <cellStyle name="20 % - Markeringsfarve6 2 2 8 2" xfId="9020"/>
    <cellStyle name="20 % - Markeringsfarve6 2 2 8 2 2" xfId="16931"/>
    <cellStyle name="20 % - Markeringsfarve6 2 2 8 2 2 2" xfId="35091"/>
    <cellStyle name="20 % - Markeringsfarve6 2 2 8 2 3" xfId="28090"/>
    <cellStyle name="20 % - Markeringsfarve6 2 2 8 3" xfId="13704"/>
    <cellStyle name="20 % - Markeringsfarve6 2 2 8 3 2" xfId="31871"/>
    <cellStyle name="20 % - Markeringsfarve6 2 2 8 4" xfId="24869"/>
    <cellStyle name="20 % - Markeringsfarve6 2 2 9" xfId="5151"/>
    <cellStyle name="20 % - Markeringsfarve6 2 2 9 2" xfId="10870"/>
    <cellStyle name="20 % - Markeringsfarve6 2 2 9 2 2" xfId="18753"/>
    <cellStyle name="20 % - Markeringsfarve6 2 2 9 2 2 2" xfId="36913"/>
    <cellStyle name="20 % - Markeringsfarve6 2 2 9 2 3" xfId="29912"/>
    <cellStyle name="20 % - Markeringsfarve6 2 2 9 3" xfId="13705"/>
    <cellStyle name="20 % - Markeringsfarve6 2 2 9 3 2" xfId="31872"/>
    <cellStyle name="20 % - Markeringsfarve6 2 2 9 4" xfId="24870"/>
    <cellStyle name="20 % - Markeringsfarve6 2 3" xfId="1849"/>
    <cellStyle name="20 % - Markeringsfarve6 2 3 10" xfId="7928"/>
    <cellStyle name="20 % - Markeringsfarve6 2 3 10 2" xfId="15846"/>
    <cellStyle name="20 % - Markeringsfarve6 2 3 10 2 2" xfId="34006"/>
    <cellStyle name="20 % - Markeringsfarve6 2 3 10 3" xfId="27005"/>
    <cellStyle name="20 % - Markeringsfarve6 2 3 11" xfId="13706"/>
    <cellStyle name="20 % - Markeringsfarve6 2 3 11 2" xfId="31873"/>
    <cellStyle name="20 % - Markeringsfarve6 2 3 12" xfId="5152"/>
    <cellStyle name="20 % - Markeringsfarve6 2 3 12 2" xfId="24871"/>
    <cellStyle name="20 % - Markeringsfarve6 2 3 13" xfId="21973"/>
    <cellStyle name="20 % - Markeringsfarve6 2 3 2" xfId="1850"/>
    <cellStyle name="20 % - Markeringsfarve6 2 3 2 2" xfId="5154"/>
    <cellStyle name="20 % - Markeringsfarve6 2 3 2 2 2" xfId="5155"/>
    <cellStyle name="20 % - Markeringsfarve6 2 3 2 2 2 2" xfId="9950"/>
    <cellStyle name="20 % - Markeringsfarve6 2 3 2 2 2 2 2" xfId="17851"/>
    <cellStyle name="20 % - Markeringsfarve6 2 3 2 2 2 2 2 2" xfId="36011"/>
    <cellStyle name="20 % - Markeringsfarve6 2 3 2 2 2 2 3" xfId="29010"/>
    <cellStyle name="20 % - Markeringsfarve6 2 3 2 2 2 3" xfId="13709"/>
    <cellStyle name="20 % - Markeringsfarve6 2 3 2 2 2 3 2" xfId="31876"/>
    <cellStyle name="20 % - Markeringsfarve6 2 3 2 2 2 4" xfId="24874"/>
    <cellStyle name="20 % - Markeringsfarve6 2 3 2 2 3" xfId="8515"/>
    <cellStyle name="20 % - Markeringsfarve6 2 3 2 2 3 2" xfId="16432"/>
    <cellStyle name="20 % - Markeringsfarve6 2 3 2 2 3 2 2" xfId="34592"/>
    <cellStyle name="20 % - Markeringsfarve6 2 3 2 2 3 3" xfId="27591"/>
    <cellStyle name="20 % - Markeringsfarve6 2 3 2 2 4" xfId="13708"/>
    <cellStyle name="20 % - Markeringsfarve6 2 3 2 2 4 2" xfId="31875"/>
    <cellStyle name="20 % - Markeringsfarve6 2 3 2 2 5" xfId="24873"/>
    <cellStyle name="20 % - Markeringsfarve6 2 3 2 3" xfId="5156"/>
    <cellStyle name="20 % - Markeringsfarve6 2 3 2 3 2" xfId="9180"/>
    <cellStyle name="20 % - Markeringsfarve6 2 3 2 3 2 2" xfId="17091"/>
    <cellStyle name="20 % - Markeringsfarve6 2 3 2 3 2 2 2" xfId="35251"/>
    <cellStyle name="20 % - Markeringsfarve6 2 3 2 3 2 3" xfId="28250"/>
    <cellStyle name="20 % - Markeringsfarve6 2 3 2 3 3" xfId="13710"/>
    <cellStyle name="20 % - Markeringsfarve6 2 3 2 3 3 2" xfId="31877"/>
    <cellStyle name="20 % - Markeringsfarve6 2 3 2 3 4" xfId="24875"/>
    <cellStyle name="20 % - Markeringsfarve6 2 3 2 4" xfId="5157"/>
    <cellStyle name="20 % - Markeringsfarve6 2 3 2 4 2" xfId="10962"/>
    <cellStyle name="20 % - Markeringsfarve6 2 3 2 4 2 2" xfId="18841"/>
    <cellStyle name="20 % - Markeringsfarve6 2 3 2 4 2 2 2" xfId="37001"/>
    <cellStyle name="20 % - Markeringsfarve6 2 3 2 4 2 3" xfId="30000"/>
    <cellStyle name="20 % - Markeringsfarve6 2 3 2 4 3" xfId="13711"/>
    <cellStyle name="20 % - Markeringsfarve6 2 3 2 4 3 2" xfId="31878"/>
    <cellStyle name="20 % - Markeringsfarve6 2 3 2 4 4" xfId="24876"/>
    <cellStyle name="20 % - Markeringsfarve6 2 3 2 5" xfId="7929"/>
    <cellStyle name="20 % - Markeringsfarve6 2 3 2 5 2" xfId="15847"/>
    <cellStyle name="20 % - Markeringsfarve6 2 3 2 5 2 2" xfId="34007"/>
    <cellStyle name="20 % - Markeringsfarve6 2 3 2 5 3" xfId="27006"/>
    <cellStyle name="20 % - Markeringsfarve6 2 3 2 6" xfId="13707"/>
    <cellStyle name="20 % - Markeringsfarve6 2 3 2 6 2" xfId="31874"/>
    <cellStyle name="20 % - Markeringsfarve6 2 3 2 7" xfId="5153"/>
    <cellStyle name="20 % - Markeringsfarve6 2 3 2 7 2" xfId="24872"/>
    <cellStyle name="20 % - Markeringsfarve6 2 3 2 8" xfId="21974"/>
    <cellStyle name="20 % - Markeringsfarve6 2 3 3" xfId="5158"/>
    <cellStyle name="20 % - Markeringsfarve6 2 3 3 2" xfId="5159"/>
    <cellStyle name="20 % - Markeringsfarve6 2 3 3 2 2" xfId="5160"/>
    <cellStyle name="20 % - Markeringsfarve6 2 3 3 2 2 2" xfId="10002"/>
    <cellStyle name="20 % - Markeringsfarve6 2 3 3 2 2 2 2" xfId="17903"/>
    <cellStyle name="20 % - Markeringsfarve6 2 3 3 2 2 2 2 2" xfId="36063"/>
    <cellStyle name="20 % - Markeringsfarve6 2 3 3 2 2 2 3" xfId="29062"/>
    <cellStyle name="20 % - Markeringsfarve6 2 3 3 2 2 3" xfId="13714"/>
    <cellStyle name="20 % - Markeringsfarve6 2 3 3 2 2 3 2" xfId="31881"/>
    <cellStyle name="20 % - Markeringsfarve6 2 3 3 2 2 4" xfId="24879"/>
    <cellStyle name="20 % - Markeringsfarve6 2 3 3 2 3" xfId="8557"/>
    <cellStyle name="20 % - Markeringsfarve6 2 3 3 2 3 2" xfId="16474"/>
    <cellStyle name="20 % - Markeringsfarve6 2 3 3 2 3 2 2" xfId="34634"/>
    <cellStyle name="20 % - Markeringsfarve6 2 3 3 2 3 3" xfId="27633"/>
    <cellStyle name="20 % - Markeringsfarve6 2 3 3 2 4" xfId="13713"/>
    <cellStyle name="20 % - Markeringsfarve6 2 3 3 2 4 2" xfId="31880"/>
    <cellStyle name="20 % - Markeringsfarve6 2 3 3 2 5" xfId="24878"/>
    <cellStyle name="20 % - Markeringsfarve6 2 3 3 3" xfId="5161"/>
    <cellStyle name="20 % - Markeringsfarve6 2 3 3 3 2" xfId="9232"/>
    <cellStyle name="20 % - Markeringsfarve6 2 3 3 3 2 2" xfId="17143"/>
    <cellStyle name="20 % - Markeringsfarve6 2 3 3 3 2 2 2" xfId="35303"/>
    <cellStyle name="20 % - Markeringsfarve6 2 3 3 3 2 3" xfId="28302"/>
    <cellStyle name="20 % - Markeringsfarve6 2 3 3 3 3" xfId="13715"/>
    <cellStyle name="20 % - Markeringsfarve6 2 3 3 3 3 2" xfId="31882"/>
    <cellStyle name="20 % - Markeringsfarve6 2 3 3 3 4" xfId="24880"/>
    <cellStyle name="20 % - Markeringsfarve6 2 3 3 4" xfId="5162"/>
    <cellStyle name="20 % - Markeringsfarve6 2 3 3 4 2" xfId="10686"/>
    <cellStyle name="20 % - Markeringsfarve6 2 3 3 4 2 2" xfId="18577"/>
    <cellStyle name="20 % - Markeringsfarve6 2 3 3 4 2 2 2" xfId="36737"/>
    <cellStyle name="20 % - Markeringsfarve6 2 3 3 4 2 3" xfId="29736"/>
    <cellStyle name="20 % - Markeringsfarve6 2 3 3 4 3" xfId="13716"/>
    <cellStyle name="20 % - Markeringsfarve6 2 3 3 4 3 2" xfId="31883"/>
    <cellStyle name="20 % - Markeringsfarve6 2 3 3 4 4" xfId="24881"/>
    <cellStyle name="20 % - Markeringsfarve6 2 3 3 5" xfId="7930"/>
    <cellStyle name="20 % - Markeringsfarve6 2 3 3 5 2" xfId="15848"/>
    <cellStyle name="20 % - Markeringsfarve6 2 3 3 5 2 2" xfId="34008"/>
    <cellStyle name="20 % - Markeringsfarve6 2 3 3 5 3" xfId="27007"/>
    <cellStyle name="20 % - Markeringsfarve6 2 3 3 6" xfId="13712"/>
    <cellStyle name="20 % - Markeringsfarve6 2 3 3 6 2" xfId="31879"/>
    <cellStyle name="20 % - Markeringsfarve6 2 3 3 7" xfId="24877"/>
    <cellStyle name="20 % - Markeringsfarve6 2 3 4" xfId="5163"/>
    <cellStyle name="20 % - Markeringsfarve6 2 3 4 2" xfId="5164"/>
    <cellStyle name="20 % - Markeringsfarve6 2 3 4 2 2" xfId="5165"/>
    <cellStyle name="20 % - Markeringsfarve6 2 3 4 2 2 2" xfId="10188"/>
    <cellStyle name="20 % - Markeringsfarve6 2 3 4 2 2 2 2" xfId="18089"/>
    <cellStyle name="20 % - Markeringsfarve6 2 3 4 2 2 2 2 2" xfId="36249"/>
    <cellStyle name="20 % - Markeringsfarve6 2 3 4 2 2 2 3" xfId="29248"/>
    <cellStyle name="20 % - Markeringsfarve6 2 3 4 2 2 3" xfId="13719"/>
    <cellStyle name="20 % - Markeringsfarve6 2 3 4 2 2 3 2" xfId="31886"/>
    <cellStyle name="20 % - Markeringsfarve6 2 3 4 2 2 4" xfId="24884"/>
    <cellStyle name="20 % - Markeringsfarve6 2 3 4 2 3" xfId="8717"/>
    <cellStyle name="20 % - Markeringsfarve6 2 3 4 2 3 2" xfId="16631"/>
    <cellStyle name="20 % - Markeringsfarve6 2 3 4 2 3 2 2" xfId="34791"/>
    <cellStyle name="20 % - Markeringsfarve6 2 3 4 2 3 3" xfId="27790"/>
    <cellStyle name="20 % - Markeringsfarve6 2 3 4 2 4" xfId="13718"/>
    <cellStyle name="20 % - Markeringsfarve6 2 3 4 2 4 2" xfId="31885"/>
    <cellStyle name="20 % - Markeringsfarve6 2 3 4 2 5" xfId="24883"/>
    <cellStyle name="20 % - Markeringsfarve6 2 3 4 3" xfId="5166"/>
    <cellStyle name="20 % - Markeringsfarve6 2 3 4 3 2" xfId="9464"/>
    <cellStyle name="20 % - Markeringsfarve6 2 3 4 3 2 2" xfId="17374"/>
    <cellStyle name="20 % - Markeringsfarve6 2 3 4 3 2 2 2" xfId="35534"/>
    <cellStyle name="20 % - Markeringsfarve6 2 3 4 3 2 3" xfId="28533"/>
    <cellStyle name="20 % - Markeringsfarve6 2 3 4 3 3" xfId="13720"/>
    <cellStyle name="20 % - Markeringsfarve6 2 3 4 3 3 2" xfId="31887"/>
    <cellStyle name="20 % - Markeringsfarve6 2 3 4 3 4" xfId="24885"/>
    <cellStyle name="20 % - Markeringsfarve6 2 3 4 4" xfId="5167"/>
    <cellStyle name="20 % - Markeringsfarve6 2 3 4 4 2" xfId="10921"/>
    <cellStyle name="20 % - Markeringsfarve6 2 3 4 4 2 2" xfId="18802"/>
    <cellStyle name="20 % - Markeringsfarve6 2 3 4 4 2 2 2" xfId="36962"/>
    <cellStyle name="20 % - Markeringsfarve6 2 3 4 4 2 3" xfId="29961"/>
    <cellStyle name="20 % - Markeringsfarve6 2 3 4 4 3" xfId="13721"/>
    <cellStyle name="20 % - Markeringsfarve6 2 3 4 4 3 2" xfId="31888"/>
    <cellStyle name="20 % - Markeringsfarve6 2 3 4 4 4" xfId="24886"/>
    <cellStyle name="20 % - Markeringsfarve6 2 3 4 5" xfId="7931"/>
    <cellStyle name="20 % - Markeringsfarve6 2 3 4 5 2" xfId="15849"/>
    <cellStyle name="20 % - Markeringsfarve6 2 3 4 5 2 2" xfId="34009"/>
    <cellStyle name="20 % - Markeringsfarve6 2 3 4 5 3" xfId="27008"/>
    <cellStyle name="20 % - Markeringsfarve6 2 3 4 6" xfId="13717"/>
    <cellStyle name="20 % - Markeringsfarve6 2 3 4 6 2" xfId="31884"/>
    <cellStyle name="20 % - Markeringsfarve6 2 3 4 7" xfId="24882"/>
    <cellStyle name="20 % - Markeringsfarve6 2 3 5" xfId="5168"/>
    <cellStyle name="20 % - Markeringsfarve6 2 3 5 2" xfId="5169"/>
    <cellStyle name="20 % - Markeringsfarve6 2 3 5 2 2" xfId="5170"/>
    <cellStyle name="20 % - Markeringsfarve6 2 3 5 2 2 2" xfId="10305"/>
    <cellStyle name="20 % - Markeringsfarve6 2 3 5 2 2 2 2" xfId="18206"/>
    <cellStyle name="20 % - Markeringsfarve6 2 3 5 2 2 2 2 2" xfId="36366"/>
    <cellStyle name="20 % - Markeringsfarve6 2 3 5 2 2 2 3" xfId="29365"/>
    <cellStyle name="20 % - Markeringsfarve6 2 3 5 2 2 3" xfId="13724"/>
    <cellStyle name="20 % - Markeringsfarve6 2 3 5 2 2 3 2" xfId="31891"/>
    <cellStyle name="20 % - Markeringsfarve6 2 3 5 2 2 4" xfId="24889"/>
    <cellStyle name="20 % - Markeringsfarve6 2 3 5 2 3" xfId="8816"/>
    <cellStyle name="20 % - Markeringsfarve6 2 3 5 2 3 2" xfId="16730"/>
    <cellStyle name="20 % - Markeringsfarve6 2 3 5 2 3 2 2" xfId="34890"/>
    <cellStyle name="20 % - Markeringsfarve6 2 3 5 2 3 3" xfId="27889"/>
    <cellStyle name="20 % - Markeringsfarve6 2 3 5 2 4" xfId="13723"/>
    <cellStyle name="20 % - Markeringsfarve6 2 3 5 2 4 2" xfId="31890"/>
    <cellStyle name="20 % - Markeringsfarve6 2 3 5 2 5" xfId="24888"/>
    <cellStyle name="20 % - Markeringsfarve6 2 3 5 3" xfId="5171"/>
    <cellStyle name="20 % - Markeringsfarve6 2 3 5 3 2" xfId="9581"/>
    <cellStyle name="20 % - Markeringsfarve6 2 3 5 3 2 2" xfId="17491"/>
    <cellStyle name="20 % - Markeringsfarve6 2 3 5 3 2 2 2" xfId="35651"/>
    <cellStyle name="20 % - Markeringsfarve6 2 3 5 3 2 3" xfId="28650"/>
    <cellStyle name="20 % - Markeringsfarve6 2 3 5 3 3" xfId="13725"/>
    <cellStyle name="20 % - Markeringsfarve6 2 3 5 3 3 2" xfId="31892"/>
    <cellStyle name="20 % - Markeringsfarve6 2 3 5 3 4" xfId="24890"/>
    <cellStyle name="20 % - Markeringsfarve6 2 3 5 4" xfId="5172"/>
    <cellStyle name="20 % - Markeringsfarve6 2 3 5 4 2" xfId="10646"/>
    <cellStyle name="20 % - Markeringsfarve6 2 3 5 4 2 2" xfId="18539"/>
    <cellStyle name="20 % - Markeringsfarve6 2 3 5 4 2 2 2" xfId="36699"/>
    <cellStyle name="20 % - Markeringsfarve6 2 3 5 4 2 3" xfId="29698"/>
    <cellStyle name="20 % - Markeringsfarve6 2 3 5 4 3" xfId="13726"/>
    <cellStyle name="20 % - Markeringsfarve6 2 3 5 4 3 2" xfId="31893"/>
    <cellStyle name="20 % - Markeringsfarve6 2 3 5 4 4" xfId="24891"/>
    <cellStyle name="20 % - Markeringsfarve6 2 3 5 5" xfId="7932"/>
    <cellStyle name="20 % - Markeringsfarve6 2 3 5 5 2" xfId="15850"/>
    <cellStyle name="20 % - Markeringsfarve6 2 3 5 5 2 2" xfId="34010"/>
    <cellStyle name="20 % - Markeringsfarve6 2 3 5 5 3" xfId="27009"/>
    <cellStyle name="20 % - Markeringsfarve6 2 3 5 6" xfId="13722"/>
    <cellStyle name="20 % - Markeringsfarve6 2 3 5 6 2" xfId="31889"/>
    <cellStyle name="20 % - Markeringsfarve6 2 3 5 7" xfId="24887"/>
    <cellStyle name="20 % - Markeringsfarve6 2 3 6" xfId="5173"/>
    <cellStyle name="20 % - Markeringsfarve6 2 3 6 2" xfId="5174"/>
    <cellStyle name="20 % - Markeringsfarve6 2 3 6 2 2" xfId="5175"/>
    <cellStyle name="20 % - Markeringsfarve6 2 3 6 2 2 2" xfId="10356"/>
    <cellStyle name="20 % - Markeringsfarve6 2 3 6 2 2 2 2" xfId="18257"/>
    <cellStyle name="20 % - Markeringsfarve6 2 3 6 2 2 2 2 2" xfId="36417"/>
    <cellStyle name="20 % - Markeringsfarve6 2 3 6 2 2 2 3" xfId="29416"/>
    <cellStyle name="20 % - Markeringsfarve6 2 3 6 2 2 3" xfId="13729"/>
    <cellStyle name="20 % - Markeringsfarve6 2 3 6 2 2 3 2" xfId="31896"/>
    <cellStyle name="20 % - Markeringsfarve6 2 3 6 2 2 4" xfId="24894"/>
    <cellStyle name="20 % - Markeringsfarve6 2 3 6 2 3" xfId="8858"/>
    <cellStyle name="20 % - Markeringsfarve6 2 3 6 2 3 2" xfId="16772"/>
    <cellStyle name="20 % - Markeringsfarve6 2 3 6 2 3 2 2" xfId="34932"/>
    <cellStyle name="20 % - Markeringsfarve6 2 3 6 2 3 3" xfId="27931"/>
    <cellStyle name="20 % - Markeringsfarve6 2 3 6 2 4" xfId="13728"/>
    <cellStyle name="20 % - Markeringsfarve6 2 3 6 2 4 2" xfId="31895"/>
    <cellStyle name="20 % - Markeringsfarve6 2 3 6 2 5" xfId="24893"/>
    <cellStyle name="20 % - Markeringsfarve6 2 3 6 3" xfId="5176"/>
    <cellStyle name="20 % - Markeringsfarve6 2 3 6 3 2" xfId="9633"/>
    <cellStyle name="20 % - Markeringsfarve6 2 3 6 3 2 2" xfId="17543"/>
    <cellStyle name="20 % - Markeringsfarve6 2 3 6 3 2 2 2" xfId="35703"/>
    <cellStyle name="20 % - Markeringsfarve6 2 3 6 3 2 3" xfId="28702"/>
    <cellStyle name="20 % - Markeringsfarve6 2 3 6 3 3" xfId="13730"/>
    <cellStyle name="20 % - Markeringsfarve6 2 3 6 3 3 2" xfId="31897"/>
    <cellStyle name="20 % - Markeringsfarve6 2 3 6 3 4" xfId="24895"/>
    <cellStyle name="20 % - Markeringsfarve6 2 3 6 4" xfId="5177"/>
    <cellStyle name="20 % - Markeringsfarve6 2 3 6 4 2" xfId="10878"/>
    <cellStyle name="20 % - Markeringsfarve6 2 3 6 4 2 2" xfId="18761"/>
    <cellStyle name="20 % - Markeringsfarve6 2 3 6 4 2 2 2" xfId="36921"/>
    <cellStyle name="20 % - Markeringsfarve6 2 3 6 4 2 3" xfId="29920"/>
    <cellStyle name="20 % - Markeringsfarve6 2 3 6 4 3" xfId="13731"/>
    <cellStyle name="20 % - Markeringsfarve6 2 3 6 4 3 2" xfId="31898"/>
    <cellStyle name="20 % - Markeringsfarve6 2 3 6 4 4" xfId="24896"/>
    <cellStyle name="20 % - Markeringsfarve6 2 3 6 5" xfId="7933"/>
    <cellStyle name="20 % - Markeringsfarve6 2 3 6 5 2" xfId="15851"/>
    <cellStyle name="20 % - Markeringsfarve6 2 3 6 5 2 2" xfId="34011"/>
    <cellStyle name="20 % - Markeringsfarve6 2 3 6 5 3" xfId="27010"/>
    <cellStyle name="20 % - Markeringsfarve6 2 3 6 6" xfId="13727"/>
    <cellStyle name="20 % - Markeringsfarve6 2 3 6 6 2" xfId="31894"/>
    <cellStyle name="20 % - Markeringsfarve6 2 3 6 7" xfId="24892"/>
    <cellStyle name="20 % - Markeringsfarve6 2 3 7" xfId="5178"/>
    <cellStyle name="20 % - Markeringsfarve6 2 3 7 2" xfId="5179"/>
    <cellStyle name="20 % - Markeringsfarve6 2 3 7 2 2" xfId="9831"/>
    <cellStyle name="20 % - Markeringsfarve6 2 3 7 2 2 2" xfId="17732"/>
    <cellStyle name="20 % - Markeringsfarve6 2 3 7 2 2 2 2" xfId="35892"/>
    <cellStyle name="20 % - Markeringsfarve6 2 3 7 2 2 3" xfId="28891"/>
    <cellStyle name="20 % - Markeringsfarve6 2 3 7 2 3" xfId="13733"/>
    <cellStyle name="20 % - Markeringsfarve6 2 3 7 2 3 2" xfId="31900"/>
    <cellStyle name="20 % - Markeringsfarve6 2 3 7 2 4" xfId="24898"/>
    <cellStyle name="20 % - Markeringsfarve6 2 3 7 3" xfId="8416"/>
    <cellStyle name="20 % - Markeringsfarve6 2 3 7 3 2" xfId="16333"/>
    <cellStyle name="20 % - Markeringsfarve6 2 3 7 3 2 2" xfId="34493"/>
    <cellStyle name="20 % - Markeringsfarve6 2 3 7 3 3" xfId="27492"/>
    <cellStyle name="20 % - Markeringsfarve6 2 3 7 4" xfId="13732"/>
    <cellStyle name="20 % - Markeringsfarve6 2 3 7 4 2" xfId="31899"/>
    <cellStyle name="20 % - Markeringsfarve6 2 3 7 5" xfId="24897"/>
    <cellStyle name="20 % - Markeringsfarve6 2 3 8" xfId="5180"/>
    <cellStyle name="20 % - Markeringsfarve6 2 3 8 2" xfId="9059"/>
    <cellStyle name="20 % - Markeringsfarve6 2 3 8 2 2" xfId="16970"/>
    <cellStyle name="20 % - Markeringsfarve6 2 3 8 2 2 2" xfId="35130"/>
    <cellStyle name="20 % - Markeringsfarve6 2 3 8 2 3" xfId="28129"/>
    <cellStyle name="20 % - Markeringsfarve6 2 3 8 3" xfId="13734"/>
    <cellStyle name="20 % - Markeringsfarve6 2 3 8 3 2" xfId="31901"/>
    <cellStyle name="20 % - Markeringsfarve6 2 3 8 4" xfId="24899"/>
    <cellStyle name="20 % - Markeringsfarve6 2 3 9" xfId="5181"/>
    <cellStyle name="20 % - Markeringsfarve6 2 3 9 2" xfId="10731"/>
    <cellStyle name="20 % - Markeringsfarve6 2 3 9 2 2" xfId="18620"/>
    <cellStyle name="20 % - Markeringsfarve6 2 3 9 2 2 2" xfId="36780"/>
    <cellStyle name="20 % - Markeringsfarve6 2 3 9 2 3" xfId="29779"/>
    <cellStyle name="20 % - Markeringsfarve6 2 3 9 3" xfId="13735"/>
    <cellStyle name="20 % - Markeringsfarve6 2 3 9 3 2" xfId="31902"/>
    <cellStyle name="20 % - Markeringsfarve6 2 3 9 4" xfId="24900"/>
    <cellStyle name="20 % - Markeringsfarve6 2 4" xfId="1851"/>
    <cellStyle name="20 % - Markeringsfarve6 2 4 2" xfId="5183"/>
    <cellStyle name="20 % - Markeringsfarve6 2 4 2 2" xfId="5184"/>
    <cellStyle name="20 % - Markeringsfarve6 2 4 2 2 2" xfId="9872"/>
    <cellStyle name="20 % - Markeringsfarve6 2 4 2 2 2 2" xfId="17773"/>
    <cellStyle name="20 % - Markeringsfarve6 2 4 2 2 2 2 2" xfId="35933"/>
    <cellStyle name="20 % - Markeringsfarve6 2 4 2 2 2 3" xfId="28932"/>
    <cellStyle name="20 % - Markeringsfarve6 2 4 2 2 3" xfId="13738"/>
    <cellStyle name="20 % - Markeringsfarve6 2 4 2 2 3 2" xfId="31905"/>
    <cellStyle name="20 % - Markeringsfarve6 2 4 2 2 4" xfId="24903"/>
    <cellStyle name="20 % - Markeringsfarve6 2 4 2 3" xfId="8449"/>
    <cellStyle name="20 % - Markeringsfarve6 2 4 2 3 2" xfId="16366"/>
    <cellStyle name="20 % - Markeringsfarve6 2 4 2 3 2 2" xfId="34526"/>
    <cellStyle name="20 % - Markeringsfarve6 2 4 2 3 3" xfId="27525"/>
    <cellStyle name="20 % - Markeringsfarve6 2 4 2 4" xfId="13737"/>
    <cellStyle name="20 % - Markeringsfarve6 2 4 2 4 2" xfId="31904"/>
    <cellStyle name="20 % - Markeringsfarve6 2 4 2 5" xfId="24902"/>
    <cellStyle name="20 % - Markeringsfarve6 2 4 3" xfId="5185"/>
    <cellStyle name="20 % - Markeringsfarve6 2 4 3 2" xfId="9102"/>
    <cellStyle name="20 % - Markeringsfarve6 2 4 3 2 2" xfId="17013"/>
    <cellStyle name="20 % - Markeringsfarve6 2 4 3 2 2 2" xfId="35173"/>
    <cellStyle name="20 % - Markeringsfarve6 2 4 3 2 3" xfId="28172"/>
    <cellStyle name="20 % - Markeringsfarve6 2 4 3 3" xfId="13739"/>
    <cellStyle name="20 % - Markeringsfarve6 2 4 3 3 2" xfId="31906"/>
    <cellStyle name="20 % - Markeringsfarve6 2 4 3 4" xfId="24904"/>
    <cellStyle name="20 % - Markeringsfarve6 2 4 4" xfId="5186"/>
    <cellStyle name="20 % - Markeringsfarve6 2 4 4 2" xfId="10527"/>
    <cellStyle name="20 % - Markeringsfarve6 2 4 4 2 2" xfId="18421"/>
    <cellStyle name="20 % - Markeringsfarve6 2 4 4 2 2 2" xfId="36581"/>
    <cellStyle name="20 % - Markeringsfarve6 2 4 4 2 3" xfId="29580"/>
    <cellStyle name="20 % - Markeringsfarve6 2 4 4 3" xfId="13740"/>
    <cellStyle name="20 % - Markeringsfarve6 2 4 4 3 2" xfId="31907"/>
    <cellStyle name="20 % - Markeringsfarve6 2 4 4 4" xfId="24905"/>
    <cellStyle name="20 % - Markeringsfarve6 2 4 5" xfId="7934"/>
    <cellStyle name="20 % - Markeringsfarve6 2 4 5 2" xfId="15852"/>
    <cellStyle name="20 % - Markeringsfarve6 2 4 5 2 2" xfId="34012"/>
    <cellStyle name="20 % - Markeringsfarve6 2 4 5 3" xfId="27011"/>
    <cellStyle name="20 % - Markeringsfarve6 2 4 6" xfId="13736"/>
    <cellStyle name="20 % - Markeringsfarve6 2 4 6 2" xfId="31903"/>
    <cellStyle name="20 % - Markeringsfarve6 2 4 7" xfId="5182"/>
    <cellStyle name="20 % - Markeringsfarve6 2 4 7 2" xfId="24901"/>
    <cellStyle name="20 % - Markeringsfarve6 2 4 8" xfId="21975"/>
    <cellStyle name="20 % - Markeringsfarve6 2 5" xfId="5187"/>
    <cellStyle name="20 % - Markeringsfarve6 2 5 2" xfId="5188"/>
    <cellStyle name="20 % - Markeringsfarve6 2 5 2 2" xfId="5189"/>
    <cellStyle name="20 % - Markeringsfarve6 2 5 2 2 2" xfId="10000"/>
    <cellStyle name="20 % - Markeringsfarve6 2 5 2 2 2 2" xfId="17901"/>
    <cellStyle name="20 % - Markeringsfarve6 2 5 2 2 2 2 2" xfId="36061"/>
    <cellStyle name="20 % - Markeringsfarve6 2 5 2 2 2 3" xfId="29060"/>
    <cellStyle name="20 % - Markeringsfarve6 2 5 2 2 3" xfId="13743"/>
    <cellStyle name="20 % - Markeringsfarve6 2 5 2 2 3 2" xfId="31910"/>
    <cellStyle name="20 % - Markeringsfarve6 2 5 2 2 4" xfId="24908"/>
    <cellStyle name="20 % - Markeringsfarve6 2 5 2 3" xfId="8555"/>
    <cellStyle name="20 % - Markeringsfarve6 2 5 2 3 2" xfId="16472"/>
    <cellStyle name="20 % - Markeringsfarve6 2 5 2 3 2 2" xfId="34632"/>
    <cellStyle name="20 % - Markeringsfarve6 2 5 2 3 3" xfId="27631"/>
    <cellStyle name="20 % - Markeringsfarve6 2 5 2 4" xfId="13742"/>
    <cellStyle name="20 % - Markeringsfarve6 2 5 2 4 2" xfId="31909"/>
    <cellStyle name="20 % - Markeringsfarve6 2 5 2 5" xfId="24907"/>
    <cellStyle name="20 % - Markeringsfarve6 2 5 3" xfId="5190"/>
    <cellStyle name="20 % - Markeringsfarve6 2 5 3 2" xfId="9230"/>
    <cellStyle name="20 % - Markeringsfarve6 2 5 3 2 2" xfId="17141"/>
    <cellStyle name="20 % - Markeringsfarve6 2 5 3 2 2 2" xfId="35301"/>
    <cellStyle name="20 % - Markeringsfarve6 2 5 3 2 3" xfId="28300"/>
    <cellStyle name="20 % - Markeringsfarve6 2 5 3 3" xfId="13744"/>
    <cellStyle name="20 % - Markeringsfarve6 2 5 3 3 2" xfId="31911"/>
    <cellStyle name="20 % - Markeringsfarve6 2 5 3 4" xfId="24909"/>
    <cellStyle name="20 % - Markeringsfarve6 2 5 4" xfId="5191"/>
    <cellStyle name="20 % - Markeringsfarve6 2 5 4 2" xfId="10831"/>
    <cellStyle name="20 % - Markeringsfarve6 2 5 4 2 2" xfId="18717"/>
    <cellStyle name="20 % - Markeringsfarve6 2 5 4 2 2 2" xfId="36877"/>
    <cellStyle name="20 % - Markeringsfarve6 2 5 4 2 3" xfId="29876"/>
    <cellStyle name="20 % - Markeringsfarve6 2 5 4 3" xfId="13745"/>
    <cellStyle name="20 % - Markeringsfarve6 2 5 4 3 2" xfId="31912"/>
    <cellStyle name="20 % - Markeringsfarve6 2 5 4 4" xfId="24910"/>
    <cellStyle name="20 % - Markeringsfarve6 2 5 5" xfId="7935"/>
    <cellStyle name="20 % - Markeringsfarve6 2 5 5 2" xfId="15853"/>
    <cellStyle name="20 % - Markeringsfarve6 2 5 5 2 2" xfId="34013"/>
    <cellStyle name="20 % - Markeringsfarve6 2 5 5 3" xfId="27012"/>
    <cellStyle name="20 % - Markeringsfarve6 2 5 6" xfId="13741"/>
    <cellStyle name="20 % - Markeringsfarve6 2 5 6 2" xfId="31908"/>
    <cellStyle name="20 % - Markeringsfarve6 2 5 7" xfId="24906"/>
    <cellStyle name="20 % - Markeringsfarve6 2 6" xfId="5192"/>
    <cellStyle name="20 % - Markeringsfarve6 2 6 2" xfId="5193"/>
    <cellStyle name="20 % - Markeringsfarve6 2 6 2 2" xfId="5194"/>
    <cellStyle name="20 % - Markeringsfarve6 2 6 2 2 2" xfId="10110"/>
    <cellStyle name="20 % - Markeringsfarve6 2 6 2 2 2 2" xfId="18011"/>
    <cellStyle name="20 % - Markeringsfarve6 2 6 2 2 2 2 2" xfId="36171"/>
    <cellStyle name="20 % - Markeringsfarve6 2 6 2 2 2 3" xfId="29170"/>
    <cellStyle name="20 % - Markeringsfarve6 2 6 2 2 3" xfId="13748"/>
    <cellStyle name="20 % - Markeringsfarve6 2 6 2 2 3 2" xfId="31915"/>
    <cellStyle name="20 % - Markeringsfarve6 2 6 2 2 4" xfId="24913"/>
    <cellStyle name="20 % - Markeringsfarve6 2 6 2 3" xfId="8651"/>
    <cellStyle name="20 % - Markeringsfarve6 2 6 2 3 2" xfId="16565"/>
    <cellStyle name="20 % - Markeringsfarve6 2 6 2 3 2 2" xfId="34725"/>
    <cellStyle name="20 % - Markeringsfarve6 2 6 2 3 3" xfId="27724"/>
    <cellStyle name="20 % - Markeringsfarve6 2 6 2 4" xfId="13747"/>
    <cellStyle name="20 % - Markeringsfarve6 2 6 2 4 2" xfId="31914"/>
    <cellStyle name="20 % - Markeringsfarve6 2 6 2 5" xfId="24912"/>
    <cellStyle name="20 % - Markeringsfarve6 2 6 3" xfId="5195"/>
    <cellStyle name="20 % - Markeringsfarve6 2 6 3 2" xfId="9386"/>
    <cellStyle name="20 % - Markeringsfarve6 2 6 3 2 2" xfId="17296"/>
    <cellStyle name="20 % - Markeringsfarve6 2 6 3 2 2 2" xfId="35456"/>
    <cellStyle name="20 % - Markeringsfarve6 2 6 3 2 3" xfId="28455"/>
    <cellStyle name="20 % - Markeringsfarve6 2 6 3 3" xfId="13749"/>
    <cellStyle name="20 % - Markeringsfarve6 2 6 3 3 2" xfId="31916"/>
    <cellStyle name="20 % - Markeringsfarve6 2 6 3 4" xfId="24914"/>
    <cellStyle name="20 % - Markeringsfarve6 2 6 4" xfId="5196"/>
    <cellStyle name="20 % - Markeringsfarve6 2 6 4 2" xfId="10482"/>
    <cellStyle name="20 % - Markeringsfarve6 2 6 4 2 2" xfId="18378"/>
    <cellStyle name="20 % - Markeringsfarve6 2 6 4 2 2 2" xfId="36538"/>
    <cellStyle name="20 % - Markeringsfarve6 2 6 4 2 3" xfId="29537"/>
    <cellStyle name="20 % - Markeringsfarve6 2 6 4 3" xfId="13750"/>
    <cellStyle name="20 % - Markeringsfarve6 2 6 4 3 2" xfId="31917"/>
    <cellStyle name="20 % - Markeringsfarve6 2 6 4 4" xfId="24915"/>
    <cellStyle name="20 % - Markeringsfarve6 2 6 5" xfId="7936"/>
    <cellStyle name="20 % - Markeringsfarve6 2 6 5 2" xfId="15854"/>
    <cellStyle name="20 % - Markeringsfarve6 2 6 5 2 2" xfId="34014"/>
    <cellStyle name="20 % - Markeringsfarve6 2 6 5 3" xfId="27013"/>
    <cellStyle name="20 % - Markeringsfarve6 2 6 6" xfId="13746"/>
    <cellStyle name="20 % - Markeringsfarve6 2 6 6 2" xfId="31913"/>
    <cellStyle name="20 % - Markeringsfarve6 2 6 7" xfId="24911"/>
    <cellStyle name="20 % - Markeringsfarve6 2 7" xfId="5197"/>
    <cellStyle name="20 % - Markeringsfarve6 2 7 2" xfId="5198"/>
    <cellStyle name="20 % - Markeringsfarve6 2 7 2 2" xfId="5199"/>
    <cellStyle name="20 % - Markeringsfarve6 2 7 2 2 2" xfId="10227"/>
    <cellStyle name="20 % - Markeringsfarve6 2 7 2 2 2 2" xfId="18128"/>
    <cellStyle name="20 % - Markeringsfarve6 2 7 2 2 2 2 2" xfId="36288"/>
    <cellStyle name="20 % - Markeringsfarve6 2 7 2 2 2 3" xfId="29287"/>
    <cellStyle name="20 % - Markeringsfarve6 2 7 2 2 3" xfId="13753"/>
    <cellStyle name="20 % - Markeringsfarve6 2 7 2 2 3 2" xfId="31920"/>
    <cellStyle name="20 % - Markeringsfarve6 2 7 2 2 4" xfId="24918"/>
    <cellStyle name="20 % - Markeringsfarve6 2 7 2 3" xfId="8750"/>
    <cellStyle name="20 % - Markeringsfarve6 2 7 2 3 2" xfId="16664"/>
    <cellStyle name="20 % - Markeringsfarve6 2 7 2 3 2 2" xfId="34824"/>
    <cellStyle name="20 % - Markeringsfarve6 2 7 2 3 3" xfId="27823"/>
    <cellStyle name="20 % - Markeringsfarve6 2 7 2 4" xfId="13752"/>
    <cellStyle name="20 % - Markeringsfarve6 2 7 2 4 2" xfId="31919"/>
    <cellStyle name="20 % - Markeringsfarve6 2 7 2 5" xfId="24917"/>
    <cellStyle name="20 % - Markeringsfarve6 2 7 3" xfId="5200"/>
    <cellStyle name="20 % - Markeringsfarve6 2 7 3 2" xfId="9503"/>
    <cellStyle name="20 % - Markeringsfarve6 2 7 3 2 2" xfId="17413"/>
    <cellStyle name="20 % - Markeringsfarve6 2 7 3 2 2 2" xfId="35573"/>
    <cellStyle name="20 % - Markeringsfarve6 2 7 3 2 3" xfId="28572"/>
    <cellStyle name="20 % - Markeringsfarve6 2 7 3 3" xfId="13754"/>
    <cellStyle name="20 % - Markeringsfarve6 2 7 3 3 2" xfId="31921"/>
    <cellStyle name="20 % - Markeringsfarve6 2 7 3 4" xfId="24919"/>
    <cellStyle name="20 % - Markeringsfarve6 2 7 4" xfId="5201"/>
    <cellStyle name="20 % - Markeringsfarve6 2 7 4 2" xfId="10435"/>
    <cellStyle name="20 % - Markeringsfarve6 2 7 4 2 2" xfId="18332"/>
    <cellStyle name="20 % - Markeringsfarve6 2 7 4 2 2 2" xfId="36492"/>
    <cellStyle name="20 % - Markeringsfarve6 2 7 4 2 3" xfId="29491"/>
    <cellStyle name="20 % - Markeringsfarve6 2 7 4 3" xfId="13755"/>
    <cellStyle name="20 % - Markeringsfarve6 2 7 4 3 2" xfId="31922"/>
    <cellStyle name="20 % - Markeringsfarve6 2 7 4 4" xfId="24920"/>
    <cellStyle name="20 % - Markeringsfarve6 2 7 5" xfId="7937"/>
    <cellStyle name="20 % - Markeringsfarve6 2 7 5 2" xfId="15855"/>
    <cellStyle name="20 % - Markeringsfarve6 2 7 5 2 2" xfId="34015"/>
    <cellStyle name="20 % - Markeringsfarve6 2 7 5 3" xfId="27014"/>
    <cellStyle name="20 % - Markeringsfarve6 2 7 6" xfId="13751"/>
    <cellStyle name="20 % - Markeringsfarve6 2 7 6 2" xfId="31918"/>
    <cellStyle name="20 % - Markeringsfarve6 2 7 7" xfId="24916"/>
    <cellStyle name="20 % - Markeringsfarve6 2 8" xfId="5202"/>
    <cellStyle name="20 % - Markeringsfarve6 2 8 2" xfId="5203"/>
    <cellStyle name="20 % - Markeringsfarve6 2 8 2 2" xfId="5204"/>
    <cellStyle name="20 % - Markeringsfarve6 2 8 2 2 2" xfId="10354"/>
    <cellStyle name="20 % - Markeringsfarve6 2 8 2 2 2 2" xfId="18255"/>
    <cellStyle name="20 % - Markeringsfarve6 2 8 2 2 2 2 2" xfId="36415"/>
    <cellStyle name="20 % - Markeringsfarve6 2 8 2 2 2 3" xfId="29414"/>
    <cellStyle name="20 % - Markeringsfarve6 2 8 2 2 3" xfId="13758"/>
    <cellStyle name="20 % - Markeringsfarve6 2 8 2 2 3 2" xfId="31925"/>
    <cellStyle name="20 % - Markeringsfarve6 2 8 2 2 4" xfId="24923"/>
    <cellStyle name="20 % - Markeringsfarve6 2 8 2 3" xfId="8856"/>
    <cellStyle name="20 % - Markeringsfarve6 2 8 2 3 2" xfId="16770"/>
    <cellStyle name="20 % - Markeringsfarve6 2 8 2 3 2 2" xfId="34930"/>
    <cellStyle name="20 % - Markeringsfarve6 2 8 2 3 3" xfId="27929"/>
    <cellStyle name="20 % - Markeringsfarve6 2 8 2 4" xfId="13757"/>
    <cellStyle name="20 % - Markeringsfarve6 2 8 2 4 2" xfId="31924"/>
    <cellStyle name="20 % - Markeringsfarve6 2 8 2 5" xfId="24922"/>
    <cellStyle name="20 % - Markeringsfarve6 2 8 3" xfId="5205"/>
    <cellStyle name="20 % - Markeringsfarve6 2 8 3 2" xfId="9631"/>
    <cellStyle name="20 % - Markeringsfarve6 2 8 3 2 2" xfId="17541"/>
    <cellStyle name="20 % - Markeringsfarve6 2 8 3 2 2 2" xfId="35701"/>
    <cellStyle name="20 % - Markeringsfarve6 2 8 3 2 3" xfId="28700"/>
    <cellStyle name="20 % - Markeringsfarve6 2 8 3 3" xfId="13759"/>
    <cellStyle name="20 % - Markeringsfarve6 2 8 3 3 2" xfId="31926"/>
    <cellStyle name="20 % - Markeringsfarve6 2 8 3 4" xfId="24924"/>
    <cellStyle name="20 % - Markeringsfarve6 2 8 4" xfId="5206"/>
    <cellStyle name="20 % - Markeringsfarve6 2 8 4 2" xfId="10776"/>
    <cellStyle name="20 % - Markeringsfarve6 2 8 4 2 2" xfId="18664"/>
    <cellStyle name="20 % - Markeringsfarve6 2 8 4 2 2 2" xfId="36824"/>
    <cellStyle name="20 % - Markeringsfarve6 2 8 4 2 3" xfId="29823"/>
    <cellStyle name="20 % - Markeringsfarve6 2 8 4 3" xfId="13760"/>
    <cellStyle name="20 % - Markeringsfarve6 2 8 4 3 2" xfId="31927"/>
    <cellStyle name="20 % - Markeringsfarve6 2 8 4 4" xfId="24925"/>
    <cellStyle name="20 % - Markeringsfarve6 2 8 5" xfId="7938"/>
    <cellStyle name="20 % - Markeringsfarve6 2 8 5 2" xfId="15856"/>
    <cellStyle name="20 % - Markeringsfarve6 2 8 5 2 2" xfId="34016"/>
    <cellStyle name="20 % - Markeringsfarve6 2 8 5 3" xfId="27015"/>
    <cellStyle name="20 % - Markeringsfarve6 2 8 6" xfId="13756"/>
    <cellStyle name="20 % - Markeringsfarve6 2 8 6 2" xfId="31923"/>
    <cellStyle name="20 % - Markeringsfarve6 2 8 7" xfId="24921"/>
    <cellStyle name="20 % - Markeringsfarve6 2 9" xfId="5207"/>
    <cellStyle name="20 % - Markeringsfarve6 2 9 2" xfId="5208"/>
    <cellStyle name="20 % - Markeringsfarve6 2 9 2 2" xfId="9753"/>
    <cellStyle name="20 % - Markeringsfarve6 2 9 2 2 2" xfId="17654"/>
    <cellStyle name="20 % - Markeringsfarve6 2 9 2 2 2 2" xfId="35814"/>
    <cellStyle name="20 % - Markeringsfarve6 2 9 2 2 3" xfId="28813"/>
    <cellStyle name="20 % - Markeringsfarve6 2 9 2 3" xfId="13762"/>
    <cellStyle name="20 % - Markeringsfarve6 2 9 2 3 2" xfId="31929"/>
    <cellStyle name="20 % - Markeringsfarve6 2 9 2 4" xfId="24927"/>
    <cellStyle name="20 % - Markeringsfarve6 2 9 3" xfId="8350"/>
    <cellStyle name="20 % - Markeringsfarve6 2 9 3 2" xfId="16267"/>
    <cellStyle name="20 % - Markeringsfarve6 2 9 3 2 2" xfId="34427"/>
    <cellStyle name="20 % - Markeringsfarve6 2 9 3 3" xfId="27426"/>
    <cellStyle name="20 % - Markeringsfarve6 2 9 4" xfId="13761"/>
    <cellStyle name="20 % - Markeringsfarve6 2 9 4 2" xfId="31928"/>
    <cellStyle name="20 % - Markeringsfarve6 2 9 5" xfId="24926"/>
    <cellStyle name="20 % - Markeringsfarve6 3" xfId="1852"/>
    <cellStyle name="20 % - Markeringsfarve6 3 10" xfId="5210"/>
    <cellStyle name="20 % - Markeringsfarve6 3 10 2" xfId="8966"/>
    <cellStyle name="20 % - Markeringsfarve6 3 10 2 2" xfId="16878"/>
    <cellStyle name="20 % - Markeringsfarve6 3 10 2 2 2" xfId="35038"/>
    <cellStyle name="20 % - Markeringsfarve6 3 10 2 3" xfId="28037"/>
    <cellStyle name="20 % - Markeringsfarve6 3 10 3" xfId="13764"/>
    <cellStyle name="20 % - Markeringsfarve6 3 10 3 2" xfId="31931"/>
    <cellStyle name="20 % - Markeringsfarve6 3 10 4" xfId="24929"/>
    <cellStyle name="20 % - Markeringsfarve6 3 11" xfId="5211"/>
    <cellStyle name="20 % - Markeringsfarve6 3 11 2" xfId="11010"/>
    <cellStyle name="20 % - Markeringsfarve6 3 11 2 2" xfId="18886"/>
    <cellStyle name="20 % - Markeringsfarve6 3 11 2 2 2" xfId="37046"/>
    <cellStyle name="20 % - Markeringsfarve6 3 11 2 3" xfId="30045"/>
    <cellStyle name="20 % - Markeringsfarve6 3 11 3" xfId="13765"/>
    <cellStyle name="20 % - Markeringsfarve6 3 11 3 2" xfId="31932"/>
    <cellStyle name="20 % - Markeringsfarve6 3 11 4" xfId="24930"/>
    <cellStyle name="20 % - Markeringsfarve6 3 12" xfId="7939"/>
    <cellStyle name="20 % - Markeringsfarve6 3 12 2" xfId="15857"/>
    <cellStyle name="20 % - Markeringsfarve6 3 12 2 2" xfId="34017"/>
    <cellStyle name="20 % - Markeringsfarve6 3 12 3" xfId="27016"/>
    <cellStyle name="20 % - Markeringsfarve6 3 13" xfId="13763"/>
    <cellStyle name="20 % - Markeringsfarve6 3 13 2" xfId="31930"/>
    <cellStyle name="20 % - Markeringsfarve6 3 14" xfId="5209"/>
    <cellStyle name="20 % - Markeringsfarve6 3 14 2" xfId="24928"/>
    <cellStyle name="20 % - Markeringsfarve6 3 15" xfId="21976"/>
    <cellStyle name="20 % - Markeringsfarve6 3 2" xfId="1853"/>
    <cellStyle name="20 % - Markeringsfarve6 3 2 10" xfId="7940"/>
    <cellStyle name="20 % - Markeringsfarve6 3 2 10 2" xfId="15858"/>
    <cellStyle name="20 % - Markeringsfarve6 3 2 10 2 2" xfId="34018"/>
    <cellStyle name="20 % - Markeringsfarve6 3 2 10 3" xfId="27017"/>
    <cellStyle name="20 % - Markeringsfarve6 3 2 11" xfId="13766"/>
    <cellStyle name="20 % - Markeringsfarve6 3 2 11 2" xfId="31933"/>
    <cellStyle name="20 % - Markeringsfarve6 3 2 12" xfId="5212"/>
    <cellStyle name="20 % - Markeringsfarve6 3 2 12 2" xfId="24931"/>
    <cellStyle name="20 % - Markeringsfarve6 3 2 13" xfId="21977"/>
    <cellStyle name="20 % - Markeringsfarve6 3 2 2" xfId="5213"/>
    <cellStyle name="20 % - Markeringsfarve6 3 2 2 2" xfId="5214"/>
    <cellStyle name="20 % - Markeringsfarve6 3 2 2 2 2" xfId="5215"/>
    <cellStyle name="20 % - Markeringsfarve6 3 2 2 2 2 2" xfId="9899"/>
    <cellStyle name="20 % - Markeringsfarve6 3 2 2 2 2 2 2" xfId="17800"/>
    <cellStyle name="20 % - Markeringsfarve6 3 2 2 2 2 2 2 2" xfId="35960"/>
    <cellStyle name="20 % - Markeringsfarve6 3 2 2 2 2 2 3" xfId="28959"/>
    <cellStyle name="20 % - Markeringsfarve6 3 2 2 2 2 3" xfId="13769"/>
    <cellStyle name="20 % - Markeringsfarve6 3 2 2 2 2 3 2" xfId="31936"/>
    <cellStyle name="20 % - Markeringsfarve6 3 2 2 2 2 4" xfId="24934"/>
    <cellStyle name="20 % - Markeringsfarve6 3 2 2 2 3" xfId="8472"/>
    <cellStyle name="20 % - Markeringsfarve6 3 2 2 2 3 2" xfId="16389"/>
    <cellStyle name="20 % - Markeringsfarve6 3 2 2 2 3 2 2" xfId="34549"/>
    <cellStyle name="20 % - Markeringsfarve6 3 2 2 2 3 3" xfId="27548"/>
    <cellStyle name="20 % - Markeringsfarve6 3 2 2 2 4" xfId="13768"/>
    <cellStyle name="20 % - Markeringsfarve6 3 2 2 2 4 2" xfId="31935"/>
    <cellStyle name="20 % - Markeringsfarve6 3 2 2 2 5" xfId="24933"/>
    <cellStyle name="20 % - Markeringsfarve6 3 2 2 3" xfId="5216"/>
    <cellStyle name="20 % - Markeringsfarve6 3 2 2 3 2" xfId="9129"/>
    <cellStyle name="20 % - Markeringsfarve6 3 2 2 3 2 2" xfId="17040"/>
    <cellStyle name="20 % - Markeringsfarve6 3 2 2 3 2 2 2" xfId="35200"/>
    <cellStyle name="20 % - Markeringsfarve6 3 2 2 3 2 3" xfId="28199"/>
    <cellStyle name="20 % - Markeringsfarve6 3 2 2 3 3" xfId="13770"/>
    <cellStyle name="20 % - Markeringsfarve6 3 2 2 3 3 2" xfId="31937"/>
    <cellStyle name="20 % - Markeringsfarve6 3 2 2 3 4" xfId="24935"/>
    <cellStyle name="20 % - Markeringsfarve6 3 2 2 4" xfId="5217"/>
    <cellStyle name="20 % - Markeringsfarve6 3 2 2 4 2" xfId="10949"/>
    <cellStyle name="20 % - Markeringsfarve6 3 2 2 4 2 2" xfId="18829"/>
    <cellStyle name="20 % - Markeringsfarve6 3 2 2 4 2 2 2" xfId="36989"/>
    <cellStyle name="20 % - Markeringsfarve6 3 2 2 4 2 3" xfId="29988"/>
    <cellStyle name="20 % - Markeringsfarve6 3 2 2 4 3" xfId="13771"/>
    <cellStyle name="20 % - Markeringsfarve6 3 2 2 4 3 2" xfId="31938"/>
    <cellStyle name="20 % - Markeringsfarve6 3 2 2 4 4" xfId="24936"/>
    <cellStyle name="20 % - Markeringsfarve6 3 2 2 5" xfId="7941"/>
    <cellStyle name="20 % - Markeringsfarve6 3 2 2 5 2" xfId="15859"/>
    <cellStyle name="20 % - Markeringsfarve6 3 2 2 5 2 2" xfId="34019"/>
    <cellStyle name="20 % - Markeringsfarve6 3 2 2 5 3" xfId="27018"/>
    <cellStyle name="20 % - Markeringsfarve6 3 2 2 6" xfId="13767"/>
    <cellStyle name="20 % - Markeringsfarve6 3 2 2 6 2" xfId="31934"/>
    <cellStyle name="20 % - Markeringsfarve6 3 2 2 7" xfId="24932"/>
    <cellStyle name="20 % - Markeringsfarve6 3 2 3" xfId="5218"/>
    <cellStyle name="20 % - Markeringsfarve6 3 2 3 2" xfId="5219"/>
    <cellStyle name="20 % - Markeringsfarve6 3 2 3 2 2" xfId="5220"/>
    <cellStyle name="20 % - Markeringsfarve6 3 2 3 2 2 2" xfId="10004"/>
    <cellStyle name="20 % - Markeringsfarve6 3 2 3 2 2 2 2" xfId="17905"/>
    <cellStyle name="20 % - Markeringsfarve6 3 2 3 2 2 2 2 2" xfId="36065"/>
    <cellStyle name="20 % - Markeringsfarve6 3 2 3 2 2 2 3" xfId="29064"/>
    <cellStyle name="20 % - Markeringsfarve6 3 2 3 2 2 3" xfId="13774"/>
    <cellStyle name="20 % - Markeringsfarve6 3 2 3 2 2 3 2" xfId="31941"/>
    <cellStyle name="20 % - Markeringsfarve6 3 2 3 2 2 4" xfId="24939"/>
    <cellStyle name="20 % - Markeringsfarve6 3 2 3 2 3" xfId="8559"/>
    <cellStyle name="20 % - Markeringsfarve6 3 2 3 2 3 2" xfId="16476"/>
    <cellStyle name="20 % - Markeringsfarve6 3 2 3 2 3 2 2" xfId="34636"/>
    <cellStyle name="20 % - Markeringsfarve6 3 2 3 2 3 3" xfId="27635"/>
    <cellStyle name="20 % - Markeringsfarve6 3 2 3 2 4" xfId="13773"/>
    <cellStyle name="20 % - Markeringsfarve6 3 2 3 2 4 2" xfId="31940"/>
    <cellStyle name="20 % - Markeringsfarve6 3 2 3 2 5" xfId="24938"/>
    <cellStyle name="20 % - Markeringsfarve6 3 2 3 3" xfId="5221"/>
    <cellStyle name="20 % - Markeringsfarve6 3 2 3 3 2" xfId="9234"/>
    <cellStyle name="20 % - Markeringsfarve6 3 2 3 3 2 2" xfId="17145"/>
    <cellStyle name="20 % - Markeringsfarve6 3 2 3 3 2 2 2" xfId="35305"/>
    <cellStyle name="20 % - Markeringsfarve6 3 2 3 3 2 3" xfId="28304"/>
    <cellStyle name="20 % - Markeringsfarve6 3 2 3 3 3" xfId="13775"/>
    <cellStyle name="20 % - Markeringsfarve6 3 2 3 3 3 2" xfId="31942"/>
    <cellStyle name="20 % - Markeringsfarve6 3 2 3 3 4" xfId="24940"/>
    <cellStyle name="20 % - Markeringsfarve6 3 2 3 4" xfId="5222"/>
    <cellStyle name="20 % - Markeringsfarve6 3 2 3 4 2" xfId="10674"/>
    <cellStyle name="20 % - Markeringsfarve6 3 2 3 4 2 2" xfId="18566"/>
    <cellStyle name="20 % - Markeringsfarve6 3 2 3 4 2 2 2" xfId="36726"/>
    <cellStyle name="20 % - Markeringsfarve6 3 2 3 4 2 3" xfId="29725"/>
    <cellStyle name="20 % - Markeringsfarve6 3 2 3 4 3" xfId="13776"/>
    <cellStyle name="20 % - Markeringsfarve6 3 2 3 4 3 2" xfId="31943"/>
    <cellStyle name="20 % - Markeringsfarve6 3 2 3 4 4" xfId="24941"/>
    <cellStyle name="20 % - Markeringsfarve6 3 2 3 5" xfId="7942"/>
    <cellStyle name="20 % - Markeringsfarve6 3 2 3 5 2" xfId="15860"/>
    <cellStyle name="20 % - Markeringsfarve6 3 2 3 5 2 2" xfId="34020"/>
    <cellStyle name="20 % - Markeringsfarve6 3 2 3 5 3" xfId="27019"/>
    <cellStyle name="20 % - Markeringsfarve6 3 2 3 6" xfId="13772"/>
    <cellStyle name="20 % - Markeringsfarve6 3 2 3 6 2" xfId="31939"/>
    <cellStyle name="20 % - Markeringsfarve6 3 2 3 7" xfId="24937"/>
    <cellStyle name="20 % - Markeringsfarve6 3 2 4" xfId="5223"/>
    <cellStyle name="20 % - Markeringsfarve6 3 2 4 2" xfId="5224"/>
    <cellStyle name="20 % - Markeringsfarve6 3 2 4 2 2" xfId="5225"/>
    <cellStyle name="20 % - Markeringsfarve6 3 2 4 2 2 2" xfId="10137"/>
    <cellStyle name="20 % - Markeringsfarve6 3 2 4 2 2 2 2" xfId="18038"/>
    <cellStyle name="20 % - Markeringsfarve6 3 2 4 2 2 2 2 2" xfId="36198"/>
    <cellStyle name="20 % - Markeringsfarve6 3 2 4 2 2 2 3" xfId="29197"/>
    <cellStyle name="20 % - Markeringsfarve6 3 2 4 2 2 3" xfId="13779"/>
    <cellStyle name="20 % - Markeringsfarve6 3 2 4 2 2 3 2" xfId="31946"/>
    <cellStyle name="20 % - Markeringsfarve6 3 2 4 2 2 4" xfId="24944"/>
    <cellStyle name="20 % - Markeringsfarve6 3 2 4 2 3" xfId="8674"/>
    <cellStyle name="20 % - Markeringsfarve6 3 2 4 2 3 2" xfId="16588"/>
    <cellStyle name="20 % - Markeringsfarve6 3 2 4 2 3 2 2" xfId="34748"/>
    <cellStyle name="20 % - Markeringsfarve6 3 2 4 2 3 3" xfId="27747"/>
    <cellStyle name="20 % - Markeringsfarve6 3 2 4 2 4" xfId="13778"/>
    <cellStyle name="20 % - Markeringsfarve6 3 2 4 2 4 2" xfId="31945"/>
    <cellStyle name="20 % - Markeringsfarve6 3 2 4 2 5" xfId="24943"/>
    <cellStyle name="20 % - Markeringsfarve6 3 2 4 3" xfId="5226"/>
    <cellStyle name="20 % - Markeringsfarve6 3 2 4 3 2" xfId="9413"/>
    <cellStyle name="20 % - Markeringsfarve6 3 2 4 3 2 2" xfId="17323"/>
    <cellStyle name="20 % - Markeringsfarve6 3 2 4 3 2 2 2" xfId="35483"/>
    <cellStyle name="20 % - Markeringsfarve6 3 2 4 3 2 3" xfId="28482"/>
    <cellStyle name="20 % - Markeringsfarve6 3 2 4 3 3" xfId="13780"/>
    <cellStyle name="20 % - Markeringsfarve6 3 2 4 3 3 2" xfId="31947"/>
    <cellStyle name="20 % - Markeringsfarve6 3 2 4 3 4" xfId="24945"/>
    <cellStyle name="20 % - Markeringsfarve6 3 2 4 4" xfId="5227"/>
    <cellStyle name="20 % - Markeringsfarve6 3 2 4 4 2" xfId="10909"/>
    <cellStyle name="20 % - Markeringsfarve6 3 2 4 4 2 2" xfId="18790"/>
    <cellStyle name="20 % - Markeringsfarve6 3 2 4 4 2 2 2" xfId="36950"/>
    <cellStyle name="20 % - Markeringsfarve6 3 2 4 4 2 3" xfId="29949"/>
    <cellStyle name="20 % - Markeringsfarve6 3 2 4 4 3" xfId="13781"/>
    <cellStyle name="20 % - Markeringsfarve6 3 2 4 4 3 2" xfId="31948"/>
    <cellStyle name="20 % - Markeringsfarve6 3 2 4 4 4" xfId="24946"/>
    <cellStyle name="20 % - Markeringsfarve6 3 2 4 5" xfId="7943"/>
    <cellStyle name="20 % - Markeringsfarve6 3 2 4 5 2" xfId="15861"/>
    <cellStyle name="20 % - Markeringsfarve6 3 2 4 5 2 2" xfId="34021"/>
    <cellStyle name="20 % - Markeringsfarve6 3 2 4 5 3" xfId="27020"/>
    <cellStyle name="20 % - Markeringsfarve6 3 2 4 6" xfId="13777"/>
    <cellStyle name="20 % - Markeringsfarve6 3 2 4 6 2" xfId="31944"/>
    <cellStyle name="20 % - Markeringsfarve6 3 2 4 7" xfId="24942"/>
    <cellStyle name="20 % - Markeringsfarve6 3 2 5" xfId="5228"/>
    <cellStyle name="20 % - Markeringsfarve6 3 2 5 2" xfId="5229"/>
    <cellStyle name="20 % - Markeringsfarve6 3 2 5 2 2" xfId="5230"/>
    <cellStyle name="20 % - Markeringsfarve6 3 2 5 2 2 2" xfId="10254"/>
    <cellStyle name="20 % - Markeringsfarve6 3 2 5 2 2 2 2" xfId="18155"/>
    <cellStyle name="20 % - Markeringsfarve6 3 2 5 2 2 2 2 2" xfId="36315"/>
    <cellStyle name="20 % - Markeringsfarve6 3 2 5 2 2 2 3" xfId="29314"/>
    <cellStyle name="20 % - Markeringsfarve6 3 2 5 2 2 3" xfId="13784"/>
    <cellStyle name="20 % - Markeringsfarve6 3 2 5 2 2 3 2" xfId="31951"/>
    <cellStyle name="20 % - Markeringsfarve6 3 2 5 2 2 4" xfId="24949"/>
    <cellStyle name="20 % - Markeringsfarve6 3 2 5 2 3" xfId="8773"/>
    <cellStyle name="20 % - Markeringsfarve6 3 2 5 2 3 2" xfId="16687"/>
    <cellStyle name="20 % - Markeringsfarve6 3 2 5 2 3 2 2" xfId="34847"/>
    <cellStyle name="20 % - Markeringsfarve6 3 2 5 2 3 3" xfId="27846"/>
    <cellStyle name="20 % - Markeringsfarve6 3 2 5 2 4" xfId="13783"/>
    <cellStyle name="20 % - Markeringsfarve6 3 2 5 2 4 2" xfId="31950"/>
    <cellStyle name="20 % - Markeringsfarve6 3 2 5 2 5" xfId="24948"/>
    <cellStyle name="20 % - Markeringsfarve6 3 2 5 3" xfId="5231"/>
    <cellStyle name="20 % - Markeringsfarve6 3 2 5 3 2" xfId="9530"/>
    <cellStyle name="20 % - Markeringsfarve6 3 2 5 3 2 2" xfId="17440"/>
    <cellStyle name="20 % - Markeringsfarve6 3 2 5 3 2 2 2" xfId="35600"/>
    <cellStyle name="20 % - Markeringsfarve6 3 2 5 3 2 3" xfId="28599"/>
    <cellStyle name="20 % - Markeringsfarve6 3 2 5 3 3" xfId="13785"/>
    <cellStyle name="20 % - Markeringsfarve6 3 2 5 3 3 2" xfId="31952"/>
    <cellStyle name="20 % - Markeringsfarve6 3 2 5 3 4" xfId="24950"/>
    <cellStyle name="20 % - Markeringsfarve6 3 2 5 4" xfId="5232"/>
    <cellStyle name="20 % - Markeringsfarve6 3 2 5 4 2" xfId="10633"/>
    <cellStyle name="20 % - Markeringsfarve6 3 2 5 4 2 2" xfId="18526"/>
    <cellStyle name="20 % - Markeringsfarve6 3 2 5 4 2 2 2" xfId="36686"/>
    <cellStyle name="20 % - Markeringsfarve6 3 2 5 4 2 3" xfId="29685"/>
    <cellStyle name="20 % - Markeringsfarve6 3 2 5 4 3" xfId="13786"/>
    <cellStyle name="20 % - Markeringsfarve6 3 2 5 4 3 2" xfId="31953"/>
    <cellStyle name="20 % - Markeringsfarve6 3 2 5 4 4" xfId="24951"/>
    <cellStyle name="20 % - Markeringsfarve6 3 2 5 5" xfId="7944"/>
    <cellStyle name="20 % - Markeringsfarve6 3 2 5 5 2" xfId="15862"/>
    <cellStyle name="20 % - Markeringsfarve6 3 2 5 5 2 2" xfId="34022"/>
    <cellStyle name="20 % - Markeringsfarve6 3 2 5 5 3" xfId="27021"/>
    <cellStyle name="20 % - Markeringsfarve6 3 2 5 6" xfId="13782"/>
    <cellStyle name="20 % - Markeringsfarve6 3 2 5 6 2" xfId="31949"/>
    <cellStyle name="20 % - Markeringsfarve6 3 2 5 7" xfId="24947"/>
    <cellStyle name="20 % - Markeringsfarve6 3 2 6" xfId="5233"/>
    <cellStyle name="20 % - Markeringsfarve6 3 2 6 2" xfId="5234"/>
    <cellStyle name="20 % - Markeringsfarve6 3 2 6 2 2" xfId="5235"/>
    <cellStyle name="20 % - Markeringsfarve6 3 2 6 2 2 2" xfId="10358"/>
    <cellStyle name="20 % - Markeringsfarve6 3 2 6 2 2 2 2" xfId="18259"/>
    <cellStyle name="20 % - Markeringsfarve6 3 2 6 2 2 2 2 2" xfId="36419"/>
    <cellStyle name="20 % - Markeringsfarve6 3 2 6 2 2 2 3" xfId="29418"/>
    <cellStyle name="20 % - Markeringsfarve6 3 2 6 2 2 3" xfId="13789"/>
    <cellStyle name="20 % - Markeringsfarve6 3 2 6 2 2 3 2" xfId="31956"/>
    <cellStyle name="20 % - Markeringsfarve6 3 2 6 2 2 4" xfId="24954"/>
    <cellStyle name="20 % - Markeringsfarve6 3 2 6 2 3" xfId="8860"/>
    <cellStyle name="20 % - Markeringsfarve6 3 2 6 2 3 2" xfId="16774"/>
    <cellStyle name="20 % - Markeringsfarve6 3 2 6 2 3 2 2" xfId="34934"/>
    <cellStyle name="20 % - Markeringsfarve6 3 2 6 2 3 3" xfId="27933"/>
    <cellStyle name="20 % - Markeringsfarve6 3 2 6 2 4" xfId="13788"/>
    <cellStyle name="20 % - Markeringsfarve6 3 2 6 2 4 2" xfId="31955"/>
    <cellStyle name="20 % - Markeringsfarve6 3 2 6 2 5" xfId="24953"/>
    <cellStyle name="20 % - Markeringsfarve6 3 2 6 3" xfId="5236"/>
    <cellStyle name="20 % - Markeringsfarve6 3 2 6 3 2" xfId="9635"/>
    <cellStyle name="20 % - Markeringsfarve6 3 2 6 3 2 2" xfId="17545"/>
    <cellStyle name="20 % - Markeringsfarve6 3 2 6 3 2 2 2" xfId="35705"/>
    <cellStyle name="20 % - Markeringsfarve6 3 2 6 3 2 3" xfId="28704"/>
    <cellStyle name="20 % - Markeringsfarve6 3 2 6 3 3" xfId="13790"/>
    <cellStyle name="20 % - Markeringsfarve6 3 2 6 3 3 2" xfId="31957"/>
    <cellStyle name="20 % - Markeringsfarve6 3 2 6 3 4" xfId="24955"/>
    <cellStyle name="20 % - Markeringsfarve6 3 2 6 4" xfId="5237"/>
    <cellStyle name="20 % - Markeringsfarve6 3 2 6 4 2" xfId="10877"/>
    <cellStyle name="20 % - Markeringsfarve6 3 2 6 4 2 2" xfId="18760"/>
    <cellStyle name="20 % - Markeringsfarve6 3 2 6 4 2 2 2" xfId="36920"/>
    <cellStyle name="20 % - Markeringsfarve6 3 2 6 4 2 3" xfId="29919"/>
    <cellStyle name="20 % - Markeringsfarve6 3 2 6 4 3" xfId="13791"/>
    <cellStyle name="20 % - Markeringsfarve6 3 2 6 4 3 2" xfId="31958"/>
    <cellStyle name="20 % - Markeringsfarve6 3 2 6 4 4" xfId="24956"/>
    <cellStyle name="20 % - Markeringsfarve6 3 2 6 5" xfId="7945"/>
    <cellStyle name="20 % - Markeringsfarve6 3 2 6 5 2" xfId="15863"/>
    <cellStyle name="20 % - Markeringsfarve6 3 2 6 5 2 2" xfId="34023"/>
    <cellStyle name="20 % - Markeringsfarve6 3 2 6 5 3" xfId="27022"/>
    <cellStyle name="20 % - Markeringsfarve6 3 2 6 6" xfId="13787"/>
    <cellStyle name="20 % - Markeringsfarve6 3 2 6 6 2" xfId="31954"/>
    <cellStyle name="20 % - Markeringsfarve6 3 2 6 7" xfId="24952"/>
    <cellStyle name="20 % - Markeringsfarve6 3 2 7" xfId="5238"/>
    <cellStyle name="20 % - Markeringsfarve6 3 2 7 2" xfId="5239"/>
    <cellStyle name="20 % - Markeringsfarve6 3 2 7 2 2" xfId="9780"/>
    <cellStyle name="20 % - Markeringsfarve6 3 2 7 2 2 2" xfId="17681"/>
    <cellStyle name="20 % - Markeringsfarve6 3 2 7 2 2 2 2" xfId="35841"/>
    <cellStyle name="20 % - Markeringsfarve6 3 2 7 2 2 3" xfId="28840"/>
    <cellStyle name="20 % - Markeringsfarve6 3 2 7 2 3" xfId="13793"/>
    <cellStyle name="20 % - Markeringsfarve6 3 2 7 2 3 2" xfId="31960"/>
    <cellStyle name="20 % - Markeringsfarve6 3 2 7 2 4" xfId="24958"/>
    <cellStyle name="20 % - Markeringsfarve6 3 2 7 3" xfId="8373"/>
    <cellStyle name="20 % - Markeringsfarve6 3 2 7 3 2" xfId="16290"/>
    <cellStyle name="20 % - Markeringsfarve6 3 2 7 3 2 2" xfId="34450"/>
    <cellStyle name="20 % - Markeringsfarve6 3 2 7 3 3" xfId="27449"/>
    <cellStyle name="20 % - Markeringsfarve6 3 2 7 4" xfId="13792"/>
    <cellStyle name="20 % - Markeringsfarve6 3 2 7 4 2" xfId="31959"/>
    <cellStyle name="20 % - Markeringsfarve6 3 2 7 5" xfId="24957"/>
    <cellStyle name="20 % - Markeringsfarve6 3 2 8" xfId="5240"/>
    <cellStyle name="20 % - Markeringsfarve6 3 2 8 2" xfId="9008"/>
    <cellStyle name="20 % - Markeringsfarve6 3 2 8 2 2" xfId="16919"/>
    <cellStyle name="20 % - Markeringsfarve6 3 2 8 2 2 2" xfId="35079"/>
    <cellStyle name="20 % - Markeringsfarve6 3 2 8 2 3" xfId="28078"/>
    <cellStyle name="20 % - Markeringsfarve6 3 2 8 3" xfId="13794"/>
    <cellStyle name="20 % - Markeringsfarve6 3 2 8 3 2" xfId="31961"/>
    <cellStyle name="20 % - Markeringsfarve6 3 2 8 4" xfId="24959"/>
    <cellStyle name="20 % - Markeringsfarve6 3 2 9" xfId="5241"/>
    <cellStyle name="20 % - Markeringsfarve6 3 2 9 2" xfId="10730"/>
    <cellStyle name="20 % - Markeringsfarve6 3 2 9 2 2" xfId="18619"/>
    <cellStyle name="20 % - Markeringsfarve6 3 2 9 2 2 2" xfId="36779"/>
    <cellStyle name="20 % - Markeringsfarve6 3 2 9 2 3" xfId="29778"/>
    <cellStyle name="20 % - Markeringsfarve6 3 2 9 3" xfId="13795"/>
    <cellStyle name="20 % - Markeringsfarve6 3 2 9 3 2" xfId="31962"/>
    <cellStyle name="20 % - Markeringsfarve6 3 2 9 4" xfId="24960"/>
    <cellStyle name="20 % - Markeringsfarve6 3 3" xfId="5242"/>
    <cellStyle name="20 % - Markeringsfarve6 3 3 10" xfId="7946"/>
    <cellStyle name="20 % - Markeringsfarve6 3 3 10 2" xfId="15864"/>
    <cellStyle name="20 % - Markeringsfarve6 3 3 10 2 2" xfId="34024"/>
    <cellStyle name="20 % - Markeringsfarve6 3 3 10 3" xfId="27023"/>
    <cellStyle name="20 % - Markeringsfarve6 3 3 11" xfId="13796"/>
    <cellStyle name="20 % - Markeringsfarve6 3 3 11 2" xfId="31963"/>
    <cellStyle name="20 % - Markeringsfarve6 3 3 12" xfId="24961"/>
    <cellStyle name="20 % - Markeringsfarve6 3 3 2" xfId="5243"/>
    <cellStyle name="20 % - Markeringsfarve6 3 3 2 2" xfId="5244"/>
    <cellStyle name="20 % - Markeringsfarve6 3 3 2 2 2" xfId="5245"/>
    <cellStyle name="20 % - Markeringsfarve6 3 3 2 2 2 2" xfId="9938"/>
    <cellStyle name="20 % - Markeringsfarve6 3 3 2 2 2 2 2" xfId="17839"/>
    <cellStyle name="20 % - Markeringsfarve6 3 3 2 2 2 2 2 2" xfId="35999"/>
    <cellStyle name="20 % - Markeringsfarve6 3 3 2 2 2 2 3" xfId="28998"/>
    <cellStyle name="20 % - Markeringsfarve6 3 3 2 2 2 3" xfId="13799"/>
    <cellStyle name="20 % - Markeringsfarve6 3 3 2 2 2 3 2" xfId="31966"/>
    <cellStyle name="20 % - Markeringsfarve6 3 3 2 2 2 4" xfId="24964"/>
    <cellStyle name="20 % - Markeringsfarve6 3 3 2 2 3" xfId="8505"/>
    <cellStyle name="20 % - Markeringsfarve6 3 3 2 2 3 2" xfId="16422"/>
    <cellStyle name="20 % - Markeringsfarve6 3 3 2 2 3 2 2" xfId="34582"/>
    <cellStyle name="20 % - Markeringsfarve6 3 3 2 2 3 3" xfId="27581"/>
    <cellStyle name="20 % - Markeringsfarve6 3 3 2 2 4" xfId="13798"/>
    <cellStyle name="20 % - Markeringsfarve6 3 3 2 2 4 2" xfId="31965"/>
    <cellStyle name="20 % - Markeringsfarve6 3 3 2 2 5" xfId="24963"/>
    <cellStyle name="20 % - Markeringsfarve6 3 3 2 3" xfId="5246"/>
    <cellStyle name="20 % - Markeringsfarve6 3 3 2 3 2" xfId="9168"/>
    <cellStyle name="20 % - Markeringsfarve6 3 3 2 3 2 2" xfId="17079"/>
    <cellStyle name="20 % - Markeringsfarve6 3 3 2 3 2 2 2" xfId="35239"/>
    <cellStyle name="20 % - Markeringsfarve6 3 3 2 3 2 3" xfId="28238"/>
    <cellStyle name="20 % - Markeringsfarve6 3 3 2 3 3" xfId="13800"/>
    <cellStyle name="20 % - Markeringsfarve6 3 3 2 3 3 2" xfId="31967"/>
    <cellStyle name="20 % - Markeringsfarve6 3 3 2 3 4" xfId="24965"/>
    <cellStyle name="20 % - Markeringsfarve6 3 3 2 4" xfId="5247"/>
    <cellStyle name="20 % - Markeringsfarve6 3 3 2 4 2" xfId="10817"/>
    <cellStyle name="20 % - Markeringsfarve6 3 3 2 4 2 2" xfId="18704"/>
    <cellStyle name="20 % - Markeringsfarve6 3 3 2 4 2 2 2" xfId="36864"/>
    <cellStyle name="20 % - Markeringsfarve6 3 3 2 4 2 3" xfId="29863"/>
    <cellStyle name="20 % - Markeringsfarve6 3 3 2 4 3" xfId="13801"/>
    <cellStyle name="20 % - Markeringsfarve6 3 3 2 4 3 2" xfId="31968"/>
    <cellStyle name="20 % - Markeringsfarve6 3 3 2 4 4" xfId="24966"/>
    <cellStyle name="20 % - Markeringsfarve6 3 3 2 5" xfId="7947"/>
    <cellStyle name="20 % - Markeringsfarve6 3 3 2 5 2" xfId="15865"/>
    <cellStyle name="20 % - Markeringsfarve6 3 3 2 5 2 2" xfId="34025"/>
    <cellStyle name="20 % - Markeringsfarve6 3 3 2 5 3" xfId="27024"/>
    <cellStyle name="20 % - Markeringsfarve6 3 3 2 6" xfId="13797"/>
    <cellStyle name="20 % - Markeringsfarve6 3 3 2 6 2" xfId="31964"/>
    <cellStyle name="20 % - Markeringsfarve6 3 3 2 7" xfId="24962"/>
    <cellStyle name="20 % - Markeringsfarve6 3 3 3" xfId="5248"/>
    <cellStyle name="20 % - Markeringsfarve6 3 3 3 2" xfId="5249"/>
    <cellStyle name="20 % - Markeringsfarve6 3 3 3 2 2" xfId="5250"/>
    <cellStyle name="20 % - Markeringsfarve6 3 3 3 2 2 2" xfId="10005"/>
    <cellStyle name="20 % - Markeringsfarve6 3 3 3 2 2 2 2" xfId="17906"/>
    <cellStyle name="20 % - Markeringsfarve6 3 3 3 2 2 2 2 2" xfId="36066"/>
    <cellStyle name="20 % - Markeringsfarve6 3 3 3 2 2 2 3" xfId="29065"/>
    <cellStyle name="20 % - Markeringsfarve6 3 3 3 2 2 3" xfId="13804"/>
    <cellStyle name="20 % - Markeringsfarve6 3 3 3 2 2 3 2" xfId="31971"/>
    <cellStyle name="20 % - Markeringsfarve6 3 3 3 2 2 4" xfId="24969"/>
    <cellStyle name="20 % - Markeringsfarve6 3 3 3 2 3" xfId="8560"/>
    <cellStyle name="20 % - Markeringsfarve6 3 3 3 2 3 2" xfId="16477"/>
    <cellStyle name="20 % - Markeringsfarve6 3 3 3 2 3 2 2" xfId="34637"/>
    <cellStyle name="20 % - Markeringsfarve6 3 3 3 2 3 3" xfId="27636"/>
    <cellStyle name="20 % - Markeringsfarve6 3 3 3 2 4" xfId="13803"/>
    <cellStyle name="20 % - Markeringsfarve6 3 3 3 2 4 2" xfId="31970"/>
    <cellStyle name="20 % - Markeringsfarve6 3 3 3 2 5" xfId="24968"/>
    <cellStyle name="20 % - Markeringsfarve6 3 3 3 3" xfId="5251"/>
    <cellStyle name="20 % - Markeringsfarve6 3 3 3 3 2" xfId="9235"/>
    <cellStyle name="20 % - Markeringsfarve6 3 3 3 3 2 2" xfId="17146"/>
    <cellStyle name="20 % - Markeringsfarve6 3 3 3 3 2 2 2" xfId="35306"/>
    <cellStyle name="20 % - Markeringsfarve6 3 3 3 3 2 3" xfId="28305"/>
    <cellStyle name="20 % - Markeringsfarve6 3 3 3 3 3" xfId="13805"/>
    <cellStyle name="20 % - Markeringsfarve6 3 3 3 3 3 2" xfId="31972"/>
    <cellStyle name="20 % - Markeringsfarve6 3 3 3 3 4" xfId="24970"/>
    <cellStyle name="20 % - Markeringsfarve6 3 3 3 4" xfId="5252"/>
    <cellStyle name="20 % - Markeringsfarve6 3 3 3 4 2" xfId="10467"/>
    <cellStyle name="20 % - Markeringsfarve6 3 3 3 4 2 2" xfId="18364"/>
    <cellStyle name="20 % - Markeringsfarve6 3 3 3 4 2 2 2" xfId="36524"/>
    <cellStyle name="20 % - Markeringsfarve6 3 3 3 4 2 3" xfId="29523"/>
    <cellStyle name="20 % - Markeringsfarve6 3 3 3 4 3" xfId="13806"/>
    <cellStyle name="20 % - Markeringsfarve6 3 3 3 4 3 2" xfId="31973"/>
    <cellStyle name="20 % - Markeringsfarve6 3 3 3 4 4" xfId="24971"/>
    <cellStyle name="20 % - Markeringsfarve6 3 3 3 5" xfId="7948"/>
    <cellStyle name="20 % - Markeringsfarve6 3 3 3 5 2" xfId="15866"/>
    <cellStyle name="20 % - Markeringsfarve6 3 3 3 5 2 2" xfId="34026"/>
    <cellStyle name="20 % - Markeringsfarve6 3 3 3 5 3" xfId="27025"/>
    <cellStyle name="20 % - Markeringsfarve6 3 3 3 6" xfId="13802"/>
    <cellStyle name="20 % - Markeringsfarve6 3 3 3 6 2" xfId="31969"/>
    <cellStyle name="20 % - Markeringsfarve6 3 3 3 7" xfId="24967"/>
    <cellStyle name="20 % - Markeringsfarve6 3 3 4" xfId="5253"/>
    <cellStyle name="20 % - Markeringsfarve6 3 3 4 2" xfId="5254"/>
    <cellStyle name="20 % - Markeringsfarve6 3 3 4 2 2" xfId="5255"/>
    <cellStyle name="20 % - Markeringsfarve6 3 3 4 2 2 2" xfId="10176"/>
    <cellStyle name="20 % - Markeringsfarve6 3 3 4 2 2 2 2" xfId="18077"/>
    <cellStyle name="20 % - Markeringsfarve6 3 3 4 2 2 2 2 2" xfId="36237"/>
    <cellStyle name="20 % - Markeringsfarve6 3 3 4 2 2 2 3" xfId="29236"/>
    <cellStyle name="20 % - Markeringsfarve6 3 3 4 2 2 3" xfId="13809"/>
    <cellStyle name="20 % - Markeringsfarve6 3 3 4 2 2 3 2" xfId="31976"/>
    <cellStyle name="20 % - Markeringsfarve6 3 3 4 2 2 4" xfId="24974"/>
    <cellStyle name="20 % - Markeringsfarve6 3 3 4 2 3" xfId="8707"/>
    <cellStyle name="20 % - Markeringsfarve6 3 3 4 2 3 2" xfId="16621"/>
    <cellStyle name="20 % - Markeringsfarve6 3 3 4 2 3 2 2" xfId="34781"/>
    <cellStyle name="20 % - Markeringsfarve6 3 3 4 2 3 3" xfId="27780"/>
    <cellStyle name="20 % - Markeringsfarve6 3 3 4 2 4" xfId="13808"/>
    <cellStyle name="20 % - Markeringsfarve6 3 3 4 2 4 2" xfId="31975"/>
    <cellStyle name="20 % - Markeringsfarve6 3 3 4 2 5" xfId="24973"/>
    <cellStyle name="20 % - Markeringsfarve6 3 3 4 3" xfId="5256"/>
    <cellStyle name="20 % - Markeringsfarve6 3 3 4 3 2" xfId="9452"/>
    <cellStyle name="20 % - Markeringsfarve6 3 3 4 3 2 2" xfId="17362"/>
    <cellStyle name="20 % - Markeringsfarve6 3 3 4 3 2 2 2" xfId="35522"/>
    <cellStyle name="20 % - Markeringsfarve6 3 3 4 3 2 3" xfId="28521"/>
    <cellStyle name="20 % - Markeringsfarve6 3 3 4 3 3" xfId="13810"/>
    <cellStyle name="20 % - Markeringsfarve6 3 3 4 3 3 2" xfId="31977"/>
    <cellStyle name="20 % - Markeringsfarve6 3 3 4 3 4" xfId="24975"/>
    <cellStyle name="20 % - Markeringsfarve6 3 3 4 4" xfId="5257"/>
    <cellStyle name="20 % - Markeringsfarve6 3 3 4 4 2" xfId="8983"/>
    <cellStyle name="20 % - Markeringsfarve6 3 3 4 4 2 2" xfId="16894"/>
    <cellStyle name="20 % - Markeringsfarve6 3 3 4 4 2 2 2" xfId="35054"/>
    <cellStyle name="20 % - Markeringsfarve6 3 3 4 4 2 3" xfId="28053"/>
    <cellStyle name="20 % - Markeringsfarve6 3 3 4 4 3" xfId="13811"/>
    <cellStyle name="20 % - Markeringsfarve6 3 3 4 4 3 2" xfId="31978"/>
    <cellStyle name="20 % - Markeringsfarve6 3 3 4 4 4" xfId="24976"/>
    <cellStyle name="20 % - Markeringsfarve6 3 3 4 5" xfId="7949"/>
    <cellStyle name="20 % - Markeringsfarve6 3 3 4 5 2" xfId="15867"/>
    <cellStyle name="20 % - Markeringsfarve6 3 3 4 5 2 2" xfId="34027"/>
    <cellStyle name="20 % - Markeringsfarve6 3 3 4 5 3" xfId="27026"/>
    <cellStyle name="20 % - Markeringsfarve6 3 3 4 6" xfId="13807"/>
    <cellStyle name="20 % - Markeringsfarve6 3 3 4 6 2" xfId="31974"/>
    <cellStyle name="20 % - Markeringsfarve6 3 3 4 7" xfId="24972"/>
    <cellStyle name="20 % - Markeringsfarve6 3 3 5" xfId="5258"/>
    <cellStyle name="20 % - Markeringsfarve6 3 3 5 2" xfId="5259"/>
    <cellStyle name="20 % - Markeringsfarve6 3 3 5 2 2" xfId="5260"/>
    <cellStyle name="20 % - Markeringsfarve6 3 3 5 2 2 2" xfId="10293"/>
    <cellStyle name="20 % - Markeringsfarve6 3 3 5 2 2 2 2" xfId="18194"/>
    <cellStyle name="20 % - Markeringsfarve6 3 3 5 2 2 2 2 2" xfId="36354"/>
    <cellStyle name="20 % - Markeringsfarve6 3 3 5 2 2 2 3" xfId="29353"/>
    <cellStyle name="20 % - Markeringsfarve6 3 3 5 2 2 3" xfId="13814"/>
    <cellStyle name="20 % - Markeringsfarve6 3 3 5 2 2 3 2" xfId="31981"/>
    <cellStyle name="20 % - Markeringsfarve6 3 3 5 2 2 4" xfId="24979"/>
    <cellStyle name="20 % - Markeringsfarve6 3 3 5 2 3" xfId="8806"/>
    <cellStyle name="20 % - Markeringsfarve6 3 3 5 2 3 2" xfId="16720"/>
    <cellStyle name="20 % - Markeringsfarve6 3 3 5 2 3 2 2" xfId="34880"/>
    <cellStyle name="20 % - Markeringsfarve6 3 3 5 2 3 3" xfId="27879"/>
    <cellStyle name="20 % - Markeringsfarve6 3 3 5 2 4" xfId="13813"/>
    <cellStyle name="20 % - Markeringsfarve6 3 3 5 2 4 2" xfId="31980"/>
    <cellStyle name="20 % - Markeringsfarve6 3 3 5 2 5" xfId="24978"/>
    <cellStyle name="20 % - Markeringsfarve6 3 3 5 3" xfId="5261"/>
    <cellStyle name="20 % - Markeringsfarve6 3 3 5 3 2" xfId="9569"/>
    <cellStyle name="20 % - Markeringsfarve6 3 3 5 3 2 2" xfId="17479"/>
    <cellStyle name="20 % - Markeringsfarve6 3 3 5 3 2 2 2" xfId="35639"/>
    <cellStyle name="20 % - Markeringsfarve6 3 3 5 3 2 3" xfId="28638"/>
    <cellStyle name="20 % - Markeringsfarve6 3 3 5 3 3" xfId="13815"/>
    <cellStyle name="20 % - Markeringsfarve6 3 3 5 3 3 2" xfId="31982"/>
    <cellStyle name="20 % - Markeringsfarve6 3 3 5 3 4" xfId="24980"/>
    <cellStyle name="20 % - Markeringsfarve6 3 3 5 4" xfId="5262"/>
    <cellStyle name="20 % - Markeringsfarve6 3 3 5 4 2" xfId="10767"/>
    <cellStyle name="20 % - Markeringsfarve6 3 3 5 4 2 2" xfId="18655"/>
    <cellStyle name="20 % - Markeringsfarve6 3 3 5 4 2 2 2" xfId="36815"/>
    <cellStyle name="20 % - Markeringsfarve6 3 3 5 4 2 3" xfId="29814"/>
    <cellStyle name="20 % - Markeringsfarve6 3 3 5 4 3" xfId="13816"/>
    <cellStyle name="20 % - Markeringsfarve6 3 3 5 4 3 2" xfId="31983"/>
    <cellStyle name="20 % - Markeringsfarve6 3 3 5 4 4" xfId="24981"/>
    <cellStyle name="20 % - Markeringsfarve6 3 3 5 5" xfId="7950"/>
    <cellStyle name="20 % - Markeringsfarve6 3 3 5 5 2" xfId="15868"/>
    <cellStyle name="20 % - Markeringsfarve6 3 3 5 5 2 2" xfId="34028"/>
    <cellStyle name="20 % - Markeringsfarve6 3 3 5 5 3" xfId="27027"/>
    <cellStyle name="20 % - Markeringsfarve6 3 3 5 6" xfId="13812"/>
    <cellStyle name="20 % - Markeringsfarve6 3 3 5 6 2" xfId="31979"/>
    <cellStyle name="20 % - Markeringsfarve6 3 3 5 7" xfId="24977"/>
    <cellStyle name="20 % - Markeringsfarve6 3 3 6" xfId="5263"/>
    <cellStyle name="20 % - Markeringsfarve6 3 3 6 2" xfId="5264"/>
    <cellStyle name="20 % - Markeringsfarve6 3 3 6 2 2" xfId="5265"/>
    <cellStyle name="20 % - Markeringsfarve6 3 3 6 2 2 2" xfId="10359"/>
    <cellStyle name="20 % - Markeringsfarve6 3 3 6 2 2 2 2" xfId="18260"/>
    <cellStyle name="20 % - Markeringsfarve6 3 3 6 2 2 2 2 2" xfId="36420"/>
    <cellStyle name="20 % - Markeringsfarve6 3 3 6 2 2 2 3" xfId="29419"/>
    <cellStyle name="20 % - Markeringsfarve6 3 3 6 2 2 3" xfId="13819"/>
    <cellStyle name="20 % - Markeringsfarve6 3 3 6 2 2 3 2" xfId="31986"/>
    <cellStyle name="20 % - Markeringsfarve6 3 3 6 2 2 4" xfId="24984"/>
    <cellStyle name="20 % - Markeringsfarve6 3 3 6 2 3" xfId="8861"/>
    <cellStyle name="20 % - Markeringsfarve6 3 3 6 2 3 2" xfId="16775"/>
    <cellStyle name="20 % - Markeringsfarve6 3 3 6 2 3 2 2" xfId="34935"/>
    <cellStyle name="20 % - Markeringsfarve6 3 3 6 2 3 3" xfId="27934"/>
    <cellStyle name="20 % - Markeringsfarve6 3 3 6 2 4" xfId="13818"/>
    <cellStyle name="20 % - Markeringsfarve6 3 3 6 2 4 2" xfId="31985"/>
    <cellStyle name="20 % - Markeringsfarve6 3 3 6 2 5" xfId="24983"/>
    <cellStyle name="20 % - Markeringsfarve6 3 3 6 3" xfId="5266"/>
    <cellStyle name="20 % - Markeringsfarve6 3 3 6 3 2" xfId="9636"/>
    <cellStyle name="20 % - Markeringsfarve6 3 3 6 3 2 2" xfId="17546"/>
    <cellStyle name="20 % - Markeringsfarve6 3 3 6 3 2 2 2" xfId="35706"/>
    <cellStyle name="20 % - Markeringsfarve6 3 3 6 3 2 3" xfId="28705"/>
    <cellStyle name="20 % - Markeringsfarve6 3 3 6 3 3" xfId="13820"/>
    <cellStyle name="20 % - Markeringsfarve6 3 3 6 3 3 2" xfId="31987"/>
    <cellStyle name="20 % - Markeringsfarve6 3 3 6 3 4" xfId="24985"/>
    <cellStyle name="20 % - Markeringsfarve6 3 3 6 4" xfId="5267"/>
    <cellStyle name="20 % - Markeringsfarve6 3 3 6 4 2" xfId="11007"/>
    <cellStyle name="20 % - Markeringsfarve6 3 3 6 4 2 2" xfId="18883"/>
    <cellStyle name="20 % - Markeringsfarve6 3 3 6 4 2 2 2" xfId="37043"/>
    <cellStyle name="20 % - Markeringsfarve6 3 3 6 4 2 3" xfId="30042"/>
    <cellStyle name="20 % - Markeringsfarve6 3 3 6 4 3" xfId="13821"/>
    <cellStyle name="20 % - Markeringsfarve6 3 3 6 4 3 2" xfId="31988"/>
    <cellStyle name="20 % - Markeringsfarve6 3 3 6 4 4" xfId="24986"/>
    <cellStyle name="20 % - Markeringsfarve6 3 3 6 5" xfId="7951"/>
    <cellStyle name="20 % - Markeringsfarve6 3 3 6 5 2" xfId="15869"/>
    <cellStyle name="20 % - Markeringsfarve6 3 3 6 5 2 2" xfId="34029"/>
    <cellStyle name="20 % - Markeringsfarve6 3 3 6 5 3" xfId="27028"/>
    <cellStyle name="20 % - Markeringsfarve6 3 3 6 6" xfId="13817"/>
    <cellStyle name="20 % - Markeringsfarve6 3 3 6 6 2" xfId="31984"/>
    <cellStyle name="20 % - Markeringsfarve6 3 3 6 7" xfId="24982"/>
    <cellStyle name="20 % - Markeringsfarve6 3 3 7" xfId="5268"/>
    <cellStyle name="20 % - Markeringsfarve6 3 3 7 2" xfId="5269"/>
    <cellStyle name="20 % - Markeringsfarve6 3 3 7 2 2" xfId="9819"/>
    <cellStyle name="20 % - Markeringsfarve6 3 3 7 2 2 2" xfId="17720"/>
    <cellStyle name="20 % - Markeringsfarve6 3 3 7 2 2 2 2" xfId="35880"/>
    <cellStyle name="20 % - Markeringsfarve6 3 3 7 2 2 3" xfId="28879"/>
    <cellStyle name="20 % - Markeringsfarve6 3 3 7 2 3" xfId="13823"/>
    <cellStyle name="20 % - Markeringsfarve6 3 3 7 2 3 2" xfId="31990"/>
    <cellStyle name="20 % - Markeringsfarve6 3 3 7 2 4" xfId="24988"/>
    <cellStyle name="20 % - Markeringsfarve6 3 3 7 3" xfId="8406"/>
    <cellStyle name="20 % - Markeringsfarve6 3 3 7 3 2" xfId="16323"/>
    <cellStyle name="20 % - Markeringsfarve6 3 3 7 3 2 2" xfId="34483"/>
    <cellStyle name="20 % - Markeringsfarve6 3 3 7 3 3" xfId="27482"/>
    <cellStyle name="20 % - Markeringsfarve6 3 3 7 4" xfId="13822"/>
    <cellStyle name="20 % - Markeringsfarve6 3 3 7 4 2" xfId="31989"/>
    <cellStyle name="20 % - Markeringsfarve6 3 3 7 5" xfId="24987"/>
    <cellStyle name="20 % - Markeringsfarve6 3 3 8" xfId="5270"/>
    <cellStyle name="20 % - Markeringsfarve6 3 3 8 2" xfId="9047"/>
    <cellStyle name="20 % - Markeringsfarve6 3 3 8 2 2" xfId="16958"/>
    <cellStyle name="20 % - Markeringsfarve6 3 3 8 2 2 2" xfId="35118"/>
    <cellStyle name="20 % - Markeringsfarve6 3 3 8 2 3" xfId="28117"/>
    <cellStyle name="20 % - Markeringsfarve6 3 3 8 3" xfId="13824"/>
    <cellStyle name="20 % - Markeringsfarve6 3 3 8 3 2" xfId="31991"/>
    <cellStyle name="20 % - Markeringsfarve6 3 3 8 4" xfId="24989"/>
    <cellStyle name="20 % - Markeringsfarve6 3 3 9" xfId="5271"/>
    <cellStyle name="20 % - Markeringsfarve6 3 3 9 2" xfId="10526"/>
    <cellStyle name="20 % - Markeringsfarve6 3 3 9 2 2" xfId="18420"/>
    <cellStyle name="20 % - Markeringsfarve6 3 3 9 2 2 2" xfId="36580"/>
    <cellStyle name="20 % - Markeringsfarve6 3 3 9 2 3" xfId="29579"/>
    <cellStyle name="20 % - Markeringsfarve6 3 3 9 3" xfId="13825"/>
    <cellStyle name="20 % - Markeringsfarve6 3 3 9 3 2" xfId="31992"/>
    <cellStyle name="20 % - Markeringsfarve6 3 3 9 4" xfId="24990"/>
    <cellStyle name="20 % - Markeringsfarve6 3 4" xfId="5272"/>
    <cellStyle name="20 % - Markeringsfarve6 3 4 2" xfId="5273"/>
    <cellStyle name="20 % - Markeringsfarve6 3 4 2 2" xfId="5274"/>
    <cellStyle name="20 % - Markeringsfarve6 3 4 2 2 2" xfId="9860"/>
    <cellStyle name="20 % - Markeringsfarve6 3 4 2 2 2 2" xfId="17761"/>
    <cellStyle name="20 % - Markeringsfarve6 3 4 2 2 2 2 2" xfId="35921"/>
    <cellStyle name="20 % - Markeringsfarve6 3 4 2 2 2 3" xfId="28920"/>
    <cellStyle name="20 % - Markeringsfarve6 3 4 2 2 3" xfId="13828"/>
    <cellStyle name="20 % - Markeringsfarve6 3 4 2 2 3 2" xfId="31995"/>
    <cellStyle name="20 % - Markeringsfarve6 3 4 2 2 4" xfId="24993"/>
    <cellStyle name="20 % - Markeringsfarve6 3 4 2 3" xfId="8439"/>
    <cellStyle name="20 % - Markeringsfarve6 3 4 2 3 2" xfId="16356"/>
    <cellStyle name="20 % - Markeringsfarve6 3 4 2 3 2 2" xfId="34516"/>
    <cellStyle name="20 % - Markeringsfarve6 3 4 2 3 3" xfId="27515"/>
    <cellStyle name="20 % - Markeringsfarve6 3 4 2 4" xfId="13827"/>
    <cellStyle name="20 % - Markeringsfarve6 3 4 2 4 2" xfId="31994"/>
    <cellStyle name="20 % - Markeringsfarve6 3 4 2 5" xfId="24992"/>
    <cellStyle name="20 % - Markeringsfarve6 3 4 3" xfId="5275"/>
    <cellStyle name="20 % - Markeringsfarve6 3 4 3 2" xfId="9090"/>
    <cellStyle name="20 % - Markeringsfarve6 3 4 3 2 2" xfId="17001"/>
    <cellStyle name="20 % - Markeringsfarve6 3 4 3 2 2 2" xfId="35161"/>
    <cellStyle name="20 % - Markeringsfarve6 3 4 3 2 3" xfId="28160"/>
    <cellStyle name="20 % - Markeringsfarve6 3 4 3 3" xfId="13829"/>
    <cellStyle name="20 % - Markeringsfarve6 3 4 3 3 2" xfId="31996"/>
    <cellStyle name="20 % - Markeringsfarve6 3 4 3 4" xfId="24994"/>
    <cellStyle name="20 % - Markeringsfarve6 3 4 4" xfId="5276"/>
    <cellStyle name="20 % - Markeringsfarve6 3 4 4 2" xfId="10727"/>
    <cellStyle name="20 % - Markeringsfarve6 3 4 4 2 2" xfId="18616"/>
    <cellStyle name="20 % - Markeringsfarve6 3 4 4 2 2 2" xfId="36776"/>
    <cellStyle name="20 % - Markeringsfarve6 3 4 4 2 3" xfId="29775"/>
    <cellStyle name="20 % - Markeringsfarve6 3 4 4 3" xfId="13830"/>
    <cellStyle name="20 % - Markeringsfarve6 3 4 4 3 2" xfId="31997"/>
    <cellStyle name="20 % - Markeringsfarve6 3 4 4 4" xfId="24995"/>
    <cellStyle name="20 % - Markeringsfarve6 3 4 5" xfId="7952"/>
    <cellStyle name="20 % - Markeringsfarve6 3 4 5 2" xfId="15870"/>
    <cellStyle name="20 % - Markeringsfarve6 3 4 5 2 2" xfId="34030"/>
    <cellStyle name="20 % - Markeringsfarve6 3 4 5 3" xfId="27029"/>
    <cellStyle name="20 % - Markeringsfarve6 3 4 6" xfId="13826"/>
    <cellStyle name="20 % - Markeringsfarve6 3 4 6 2" xfId="31993"/>
    <cellStyle name="20 % - Markeringsfarve6 3 4 7" xfId="24991"/>
    <cellStyle name="20 % - Markeringsfarve6 3 5" xfId="5277"/>
    <cellStyle name="20 % - Markeringsfarve6 3 5 2" xfId="5278"/>
    <cellStyle name="20 % - Markeringsfarve6 3 5 2 2" xfId="5279"/>
    <cellStyle name="20 % - Markeringsfarve6 3 5 2 2 2" xfId="10003"/>
    <cellStyle name="20 % - Markeringsfarve6 3 5 2 2 2 2" xfId="17904"/>
    <cellStyle name="20 % - Markeringsfarve6 3 5 2 2 2 2 2" xfId="36064"/>
    <cellStyle name="20 % - Markeringsfarve6 3 5 2 2 2 3" xfId="29063"/>
    <cellStyle name="20 % - Markeringsfarve6 3 5 2 2 3" xfId="13833"/>
    <cellStyle name="20 % - Markeringsfarve6 3 5 2 2 3 2" xfId="32000"/>
    <cellStyle name="20 % - Markeringsfarve6 3 5 2 2 4" xfId="24998"/>
    <cellStyle name="20 % - Markeringsfarve6 3 5 2 3" xfId="8558"/>
    <cellStyle name="20 % - Markeringsfarve6 3 5 2 3 2" xfId="16475"/>
    <cellStyle name="20 % - Markeringsfarve6 3 5 2 3 2 2" xfId="34635"/>
    <cellStyle name="20 % - Markeringsfarve6 3 5 2 3 3" xfId="27634"/>
    <cellStyle name="20 % - Markeringsfarve6 3 5 2 4" xfId="13832"/>
    <cellStyle name="20 % - Markeringsfarve6 3 5 2 4 2" xfId="31999"/>
    <cellStyle name="20 % - Markeringsfarve6 3 5 2 5" xfId="24997"/>
    <cellStyle name="20 % - Markeringsfarve6 3 5 3" xfId="5280"/>
    <cellStyle name="20 % - Markeringsfarve6 3 5 3 2" xfId="9233"/>
    <cellStyle name="20 % - Markeringsfarve6 3 5 3 2 2" xfId="17144"/>
    <cellStyle name="20 % - Markeringsfarve6 3 5 3 2 2 2" xfId="35304"/>
    <cellStyle name="20 % - Markeringsfarve6 3 5 3 2 3" xfId="28303"/>
    <cellStyle name="20 % - Markeringsfarve6 3 5 3 3" xfId="13834"/>
    <cellStyle name="20 % - Markeringsfarve6 3 5 3 3 2" xfId="32001"/>
    <cellStyle name="20 % - Markeringsfarve6 3 5 3 4" xfId="24999"/>
    <cellStyle name="20 % - Markeringsfarve6 3 5 4" xfId="5281"/>
    <cellStyle name="20 % - Markeringsfarve6 3 5 4 2" xfId="10941"/>
    <cellStyle name="20 % - Markeringsfarve6 3 5 4 2 2" xfId="18821"/>
    <cellStyle name="20 % - Markeringsfarve6 3 5 4 2 2 2" xfId="36981"/>
    <cellStyle name="20 % - Markeringsfarve6 3 5 4 2 3" xfId="29980"/>
    <cellStyle name="20 % - Markeringsfarve6 3 5 4 3" xfId="13835"/>
    <cellStyle name="20 % - Markeringsfarve6 3 5 4 3 2" xfId="32002"/>
    <cellStyle name="20 % - Markeringsfarve6 3 5 4 4" xfId="25000"/>
    <cellStyle name="20 % - Markeringsfarve6 3 5 5" xfId="7953"/>
    <cellStyle name="20 % - Markeringsfarve6 3 5 5 2" xfId="15871"/>
    <cellStyle name="20 % - Markeringsfarve6 3 5 5 2 2" xfId="34031"/>
    <cellStyle name="20 % - Markeringsfarve6 3 5 5 3" xfId="27030"/>
    <cellStyle name="20 % - Markeringsfarve6 3 5 6" xfId="13831"/>
    <cellStyle name="20 % - Markeringsfarve6 3 5 6 2" xfId="31998"/>
    <cellStyle name="20 % - Markeringsfarve6 3 5 7" xfId="24996"/>
    <cellStyle name="20 % - Markeringsfarve6 3 6" xfId="5282"/>
    <cellStyle name="20 % - Markeringsfarve6 3 6 2" xfId="5283"/>
    <cellStyle name="20 % - Markeringsfarve6 3 6 2 2" xfId="5284"/>
    <cellStyle name="20 % - Markeringsfarve6 3 6 2 2 2" xfId="10098"/>
    <cellStyle name="20 % - Markeringsfarve6 3 6 2 2 2 2" xfId="17999"/>
    <cellStyle name="20 % - Markeringsfarve6 3 6 2 2 2 2 2" xfId="36159"/>
    <cellStyle name="20 % - Markeringsfarve6 3 6 2 2 2 3" xfId="29158"/>
    <cellStyle name="20 % - Markeringsfarve6 3 6 2 2 3" xfId="13838"/>
    <cellStyle name="20 % - Markeringsfarve6 3 6 2 2 3 2" xfId="32005"/>
    <cellStyle name="20 % - Markeringsfarve6 3 6 2 2 4" xfId="25003"/>
    <cellStyle name="20 % - Markeringsfarve6 3 6 2 3" xfId="8641"/>
    <cellStyle name="20 % - Markeringsfarve6 3 6 2 3 2" xfId="16555"/>
    <cellStyle name="20 % - Markeringsfarve6 3 6 2 3 2 2" xfId="34715"/>
    <cellStyle name="20 % - Markeringsfarve6 3 6 2 3 3" xfId="27714"/>
    <cellStyle name="20 % - Markeringsfarve6 3 6 2 4" xfId="13837"/>
    <cellStyle name="20 % - Markeringsfarve6 3 6 2 4 2" xfId="32004"/>
    <cellStyle name="20 % - Markeringsfarve6 3 6 2 5" xfId="25002"/>
    <cellStyle name="20 % - Markeringsfarve6 3 6 3" xfId="5285"/>
    <cellStyle name="20 % - Markeringsfarve6 3 6 3 2" xfId="9374"/>
    <cellStyle name="20 % - Markeringsfarve6 3 6 3 2 2" xfId="17284"/>
    <cellStyle name="20 % - Markeringsfarve6 3 6 3 2 2 2" xfId="35444"/>
    <cellStyle name="20 % - Markeringsfarve6 3 6 3 2 3" xfId="28443"/>
    <cellStyle name="20 % - Markeringsfarve6 3 6 3 3" xfId="13839"/>
    <cellStyle name="20 % - Markeringsfarve6 3 6 3 3 2" xfId="32006"/>
    <cellStyle name="20 % - Markeringsfarve6 3 6 3 4" xfId="25004"/>
    <cellStyle name="20 % - Markeringsfarve6 3 6 4" xfId="5286"/>
    <cellStyle name="20 % - Markeringsfarve6 3 6 4 2" xfId="10665"/>
    <cellStyle name="20 % - Markeringsfarve6 3 6 4 2 2" xfId="18557"/>
    <cellStyle name="20 % - Markeringsfarve6 3 6 4 2 2 2" xfId="36717"/>
    <cellStyle name="20 % - Markeringsfarve6 3 6 4 2 3" xfId="29716"/>
    <cellStyle name="20 % - Markeringsfarve6 3 6 4 3" xfId="13840"/>
    <cellStyle name="20 % - Markeringsfarve6 3 6 4 3 2" xfId="32007"/>
    <cellStyle name="20 % - Markeringsfarve6 3 6 4 4" xfId="25005"/>
    <cellStyle name="20 % - Markeringsfarve6 3 6 5" xfId="7954"/>
    <cellStyle name="20 % - Markeringsfarve6 3 6 5 2" xfId="15872"/>
    <cellStyle name="20 % - Markeringsfarve6 3 6 5 2 2" xfId="34032"/>
    <cellStyle name="20 % - Markeringsfarve6 3 6 5 3" xfId="27031"/>
    <cellStyle name="20 % - Markeringsfarve6 3 6 6" xfId="13836"/>
    <cellStyle name="20 % - Markeringsfarve6 3 6 6 2" xfId="32003"/>
    <cellStyle name="20 % - Markeringsfarve6 3 6 7" xfId="25001"/>
    <cellStyle name="20 % - Markeringsfarve6 3 7" xfId="5287"/>
    <cellStyle name="20 % - Markeringsfarve6 3 7 2" xfId="5288"/>
    <cellStyle name="20 % - Markeringsfarve6 3 7 2 2" xfId="5289"/>
    <cellStyle name="20 % - Markeringsfarve6 3 7 2 2 2" xfId="10215"/>
    <cellStyle name="20 % - Markeringsfarve6 3 7 2 2 2 2" xfId="18116"/>
    <cellStyle name="20 % - Markeringsfarve6 3 7 2 2 2 2 2" xfId="36276"/>
    <cellStyle name="20 % - Markeringsfarve6 3 7 2 2 2 3" xfId="29275"/>
    <cellStyle name="20 % - Markeringsfarve6 3 7 2 2 3" xfId="13843"/>
    <cellStyle name="20 % - Markeringsfarve6 3 7 2 2 3 2" xfId="32010"/>
    <cellStyle name="20 % - Markeringsfarve6 3 7 2 2 4" xfId="25008"/>
    <cellStyle name="20 % - Markeringsfarve6 3 7 2 3" xfId="8740"/>
    <cellStyle name="20 % - Markeringsfarve6 3 7 2 3 2" xfId="16654"/>
    <cellStyle name="20 % - Markeringsfarve6 3 7 2 3 2 2" xfId="34814"/>
    <cellStyle name="20 % - Markeringsfarve6 3 7 2 3 3" xfId="27813"/>
    <cellStyle name="20 % - Markeringsfarve6 3 7 2 4" xfId="13842"/>
    <cellStyle name="20 % - Markeringsfarve6 3 7 2 4 2" xfId="32009"/>
    <cellStyle name="20 % - Markeringsfarve6 3 7 2 5" xfId="25007"/>
    <cellStyle name="20 % - Markeringsfarve6 3 7 3" xfId="5290"/>
    <cellStyle name="20 % - Markeringsfarve6 3 7 3 2" xfId="9491"/>
    <cellStyle name="20 % - Markeringsfarve6 3 7 3 2 2" xfId="17401"/>
    <cellStyle name="20 % - Markeringsfarve6 3 7 3 2 2 2" xfId="35561"/>
    <cellStyle name="20 % - Markeringsfarve6 3 7 3 2 3" xfId="28560"/>
    <cellStyle name="20 % - Markeringsfarve6 3 7 3 3" xfId="13844"/>
    <cellStyle name="20 % - Markeringsfarve6 3 7 3 3 2" xfId="32011"/>
    <cellStyle name="20 % - Markeringsfarve6 3 7 3 4" xfId="25009"/>
    <cellStyle name="20 % - Markeringsfarve6 3 7 4" xfId="5291"/>
    <cellStyle name="20 % - Markeringsfarve6 3 7 4 2" xfId="10900"/>
    <cellStyle name="20 % - Markeringsfarve6 3 7 4 2 2" xfId="18782"/>
    <cellStyle name="20 % - Markeringsfarve6 3 7 4 2 2 2" xfId="36942"/>
    <cellStyle name="20 % - Markeringsfarve6 3 7 4 2 3" xfId="29941"/>
    <cellStyle name="20 % - Markeringsfarve6 3 7 4 3" xfId="13845"/>
    <cellStyle name="20 % - Markeringsfarve6 3 7 4 3 2" xfId="32012"/>
    <cellStyle name="20 % - Markeringsfarve6 3 7 4 4" xfId="25010"/>
    <cellStyle name="20 % - Markeringsfarve6 3 7 5" xfId="7955"/>
    <cellStyle name="20 % - Markeringsfarve6 3 7 5 2" xfId="15873"/>
    <cellStyle name="20 % - Markeringsfarve6 3 7 5 2 2" xfId="34033"/>
    <cellStyle name="20 % - Markeringsfarve6 3 7 5 3" xfId="27032"/>
    <cellStyle name="20 % - Markeringsfarve6 3 7 6" xfId="13841"/>
    <cellStyle name="20 % - Markeringsfarve6 3 7 6 2" xfId="32008"/>
    <cellStyle name="20 % - Markeringsfarve6 3 7 7" xfId="25006"/>
    <cellStyle name="20 % - Markeringsfarve6 3 8" xfId="5292"/>
    <cellStyle name="20 % - Markeringsfarve6 3 8 2" xfId="5293"/>
    <cellStyle name="20 % - Markeringsfarve6 3 8 2 2" xfId="5294"/>
    <cellStyle name="20 % - Markeringsfarve6 3 8 2 2 2" xfId="10357"/>
    <cellStyle name="20 % - Markeringsfarve6 3 8 2 2 2 2" xfId="18258"/>
    <cellStyle name="20 % - Markeringsfarve6 3 8 2 2 2 2 2" xfId="36418"/>
    <cellStyle name="20 % - Markeringsfarve6 3 8 2 2 2 3" xfId="29417"/>
    <cellStyle name="20 % - Markeringsfarve6 3 8 2 2 3" xfId="13848"/>
    <cellStyle name="20 % - Markeringsfarve6 3 8 2 2 3 2" xfId="32015"/>
    <cellStyle name="20 % - Markeringsfarve6 3 8 2 2 4" xfId="25013"/>
    <cellStyle name="20 % - Markeringsfarve6 3 8 2 3" xfId="8859"/>
    <cellStyle name="20 % - Markeringsfarve6 3 8 2 3 2" xfId="16773"/>
    <cellStyle name="20 % - Markeringsfarve6 3 8 2 3 2 2" xfId="34933"/>
    <cellStyle name="20 % - Markeringsfarve6 3 8 2 3 3" xfId="27932"/>
    <cellStyle name="20 % - Markeringsfarve6 3 8 2 4" xfId="13847"/>
    <cellStyle name="20 % - Markeringsfarve6 3 8 2 4 2" xfId="32014"/>
    <cellStyle name="20 % - Markeringsfarve6 3 8 2 5" xfId="25012"/>
    <cellStyle name="20 % - Markeringsfarve6 3 8 3" xfId="5295"/>
    <cellStyle name="20 % - Markeringsfarve6 3 8 3 2" xfId="9634"/>
    <cellStyle name="20 % - Markeringsfarve6 3 8 3 2 2" xfId="17544"/>
    <cellStyle name="20 % - Markeringsfarve6 3 8 3 2 2 2" xfId="35704"/>
    <cellStyle name="20 % - Markeringsfarve6 3 8 3 2 3" xfId="28703"/>
    <cellStyle name="20 % - Markeringsfarve6 3 8 3 3" xfId="13849"/>
    <cellStyle name="20 % - Markeringsfarve6 3 8 3 3 2" xfId="32016"/>
    <cellStyle name="20 % - Markeringsfarve6 3 8 3 4" xfId="25014"/>
    <cellStyle name="20 % - Markeringsfarve6 3 8 4" xfId="5296"/>
    <cellStyle name="20 % - Markeringsfarve6 3 8 4 2" xfId="10623"/>
    <cellStyle name="20 % - Markeringsfarve6 3 8 4 2 2" xfId="18516"/>
    <cellStyle name="20 % - Markeringsfarve6 3 8 4 2 2 2" xfId="36676"/>
    <cellStyle name="20 % - Markeringsfarve6 3 8 4 2 3" xfId="29675"/>
    <cellStyle name="20 % - Markeringsfarve6 3 8 4 3" xfId="13850"/>
    <cellStyle name="20 % - Markeringsfarve6 3 8 4 3 2" xfId="32017"/>
    <cellStyle name="20 % - Markeringsfarve6 3 8 4 4" xfId="25015"/>
    <cellStyle name="20 % - Markeringsfarve6 3 8 5" xfId="7956"/>
    <cellStyle name="20 % - Markeringsfarve6 3 8 5 2" xfId="15874"/>
    <cellStyle name="20 % - Markeringsfarve6 3 8 5 2 2" xfId="34034"/>
    <cellStyle name="20 % - Markeringsfarve6 3 8 5 3" xfId="27033"/>
    <cellStyle name="20 % - Markeringsfarve6 3 8 6" xfId="13846"/>
    <cellStyle name="20 % - Markeringsfarve6 3 8 6 2" xfId="32013"/>
    <cellStyle name="20 % - Markeringsfarve6 3 8 7" xfId="25011"/>
    <cellStyle name="20 % - Markeringsfarve6 3 9" xfId="5297"/>
    <cellStyle name="20 % - Markeringsfarve6 3 9 2" xfId="5298"/>
    <cellStyle name="20 % - Markeringsfarve6 3 9 2 2" xfId="9741"/>
    <cellStyle name="20 % - Markeringsfarve6 3 9 2 2 2" xfId="17642"/>
    <cellStyle name="20 % - Markeringsfarve6 3 9 2 2 2 2" xfId="35802"/>
    <cellStyle name="20 % - Markeringsfarve6 3 9 2 2 3" xfId="28801"/>
    <cellStyle name="20 % - Markeringsfarve6 3 9 2 3" xfId="13852"/>
    <cellStyle name="20 % - Markeringsfarve6 3 9 2 3 2" xfId="32019"/>
    <cellStyle name="20 % - Markeringsfarve6 3 9 2 4" xfId="25017"/>
    <cellStyle name="20 % - Markeringsfarve6 3 9 3" xfId="8340"/>
    <cellStyle name="20 % - Markeringsfarve6 3 9 3 2" xfId="16257"/>
    <cellStyle name="20 % - Markeringsfarve6 3 9 3 2 2" xfId="34417"/>
    <cellStyle name="20 % - Markeringsfarve6 3 9 3 3" xfId="27416"/>
    <cellStyle name="20 % - Markeringsfarve6 3 9 4" xfId="13851"/>
    <cellStyle name="20 % - Markeringsfarve6 3 9 4 2" xfId="32018"/>
    <cellStyle name="20 % - Markeringsfarve6 3 9 5" xfId="25016"/>
    <cellStyle name="20 % - Markeringsfarve6 4" xfId="1854"/>
    <cellStyle name="20 % - Markeringsfarve6 4 10" xfId="7957"/>
    <cellStyle name="20 % - Markeringsfarve6 4 10 2" xfId="15875"/>
    <cellStyle name="20 % - Markeringsfarve6 4 10 2 2" xfId="34035"/>
    <cellStyle name="20 % - Markeringsfarve6 4 10 3" xfId="27034"/>
    <cellStyle name="20 % - Markeringsfarve6 4 11" xfId="13853"/>
    <cellStyle name="20 % - Markeringsfarve6 4 11 2" xfId="32020"/>
    <cellStyle name="20 % - Markeringsfarve6 4 12" xfId="5299"/>
    <cellStyle name="20 % - Markeringsfarve6 4 12 2" xfId="25018"/>
    <cellStyle name="20 % - Markeringsfarve6 4 13" xfId="21978"/>
    <cellStyle name="20 % - Markeringsfarve6 4 2" xfId="1855"/>
    <cellStyle name="20 % - Markeringsfarve6 4 2 2" xfId="5301"/>
    <cellStyle name="20 % - Markeringsfarve6 4 2 2 2" xfId="5302"/>
    <cellStyle name="20 % - Markeringsfarve6 4 2 2 2 2" xfId="9885"/>
    <cellStyle name="20 % - Markeringsfarve6 4 2 2 2 2 2" xfId="17786"/>
    <cellStyle name="20 % - Markeringsfarve6 4 2 2 2 2 2 2" xfId="35946"/>
    <cellStyle name="20 % - Markeringsfarve6 4 2 2 2 2 3" xfId="28945"/>
    <cellStyle name="20 % - Markeringsfarve6 4 2 2 2 3" xfId="13856"/>
    <cellStyle name="20 % - Markeringsfarve6 4 2 2 2 3 2" xfId="32023"/>
    <cellStyle name="20 % - Markeringsfarve6 4 2 2 2 4" xfId="25021"/>
    <cellStyle name="20 % - Markeringsfarve6 4 2 2 3" xfId="8460"/>
    <cellStyle name="20 % - Markeringsfarve6 4 2 2 3 2" xfId="16377"/>
    <cellStyle name="20 % - Markeringsfarve6 4 2 2 3 2 2" xfId="34537"/>
    <cellStyle name="20 % - Markeringsfarve6 4 2 2 3 3" xfId="27536"/>
    <cellStyle name="20 % - Markeringsfarve6 4 2 2 4" xfId="13855"/>
    <cellStyle name="20 % - Markeringsfarve6 4 2 2 4 2" xfId="32022"/>
    <cellStyle name="20 % - Markeringsfarve6 4 2 2 5" xfId="25020"/>
    <cellStyle name="20 % - Markeringsfarve6 4 2 3" xfId="5303"/>
    <cellStyle name="20 % - Markeringsfarve6 4 2 3 2" xfId="9115"/>
    <cellStyle name="20 % - Markeringsfarve6 4 2 3 2 2" xfId="17026"/>
    <cellStyle name="20 % - Markeringsfarve6 4 2 3 2 2 2" xfId="35186"/>
    <cellStyle name="20 % - Markeringsfarve6 4 2 3 2 3" xfId="28185"/>
    <cellStyle name="20 % - Markeringsfarve6 4 2 3 3" xfId="13857"/>
    <cellStyle name="20 % - Markeringsfarve6 4 2 3 3 2" xfId="32024"/>
    <cellStyle name="20 % - Markeringsfarve6 4 2 3 4" xfId="25022"/>
    <cellStyle name="20 % - Markeringsfarve6 4 2 4" xfId="5304"/>
    <cellStyle name="20 % - Markeringsfarve6 4 2 4 2" xfId="10523"/>
    <cellStyle name="20 % - Markeringsfarve6 4 2 4 2 2" xfId="18417"/>
    <cellStyle name="20 % - Markeringsfarve6 4 2 4 2 2 2" xfId="36577"/>
    <cellStyle name="20 % - Markeringsfarve6 4 2 4 2 3" xfId="29576"/>
    <cellStyle name="20 % - Markeringsfarve6 4 2 4 3" xfId="13858"/>
    <cellStyle name="20 % - Markeringsfarve6 4 2 4 3 2" xfId="32025"/>
    <cellStyle name="20 % - Markeringsfarve6 4 2 4 4" xfId="25023"/>
    <cellStyle name="20 % - Markeringsfarve6 4 2 5" xfId="7958"/>
    <cellStyle name="20 % - Markeringsfarve6 4 2 5 2" xfId="15876"/>
    <cellStyle name="20 % - Markeringsfarve6 4 2 5 2 2" xfId="34036"/>
    <cellStyle name="20 % - Markeringsfarve6 4 2 5 3" xfId="27035"/>
    <cellStyle name="20 % - Markeringsfarve6 4 2 6" xfId="13854"/>
    <cellStyle name="20 % - Markeringsfarve6 4 2 6 2" xfId="32021"/>
    <cellStyle name="20 % - Markeringsfarve6 4 2 7" xfId="5300"/>
    <cellStyle name="20 % - Markeringsfarve6 4 2 7 2" xfId="25019"/>
    <cellStyle name="20 % - Markeringsfarve6 4 2 8" xfId="21979"/>
    <cellStyle name="20 % - Markeringsfarve6 4 3" xfId="5305"/>
    <cellStyle name="20 % - Markeringsfarve6 4 3 2" xfId="5306"/>
    <cellStyle name="20 % - Markeringsfarve6 4 3 2 2" xfId="5307"/>
    <cellStyle name="20 % - Markeringsfarve6 4 3 2 2 2" xfId="10006"/>
    <cellStyle name="20 % - Markeringsfarve6 4 3 2 2 2 2" xfId="17907"/>
    <cellStyle name="20 % - Markeringsfarve6 4 3 2 2 2 2 2" xfId="36067"/>
    <cellStyle name="20 % - Markeringsfarve6 4 3 2 2 2 3" xfId="29066"/>
    <cellStyle name="20 % - Markeringsfarve6 4 3 2 2 3" xfId="13861"/>
    <cellStyle name="20 % - Markeringsfarve6 4 3 2 2 3 2" xfId="32028"/>
    <cellStyle name="20 % - Markeringsfarve6 4 3 2 2 4" xfId="25026"/>
    <cellStyle name="20 % - Markeringsfarve6 4 3 2 3" xfId="8561"/>
    <cellStyle name="20 % - Markeringsfarve6 4 3 2 3 2" xfId="16478"/>
    <cellStyle name="20 % - Markeringsfarve6 4 3 2 3 2 2" xfId="34638"/>
    <cellStyle name="20 % - Markeringsfarve6 4 3 2 3 3" xfId="27637"/>
    <cellStyle name="20 % - Markeringsfarve6 4 3 2 4" xfId="13860"/>
    <cellStyle name="20 % - Markeringsfarve6 4 3 2 4 2" xfId="32027"/>
    <cellStyle name="20 % - Markeringsfarve6 4 3 2 5" xfId="25025"/>
    <cellStyle name="20 % - Markeringsfarve6 4 3 3" xfId="5308"/>
    <cellStyle name="20 % - Markeringsfarve6 4 3 3 2" xfId="9236"/>
    <cellStyle name="20 % - Markeringsfarve6 4 3 3 2 2" xfId="17147"/>
    <cellStyle name="20 % - Markeringsfarve6 4 3 3 2 2 2" xfId="35307"/>
    <cellStyle name="20 % - Markeringsfarve6 4 3 3 2 3" xfId="28306"/>
    <cellStyle name="20 % - Markeringsfarve6 4 3 3 3" xfId="13862"/>
    <cellStyle name="20 % - Markeringsfarve6 4 3 3 3 2" xfId="32029"/>
    <cellStyle name="20 % - Markeringsfarve6 4 3 3 4" xfId="25027"/>
    <cellStyle name="20 % - Markeringsfarve6 4 3 4" xfId="5309"/>
    <cellStyle name="20 % - Markeringsfarve6 4 3 4 2" xfId="10808"/>
    <cellStyle name="20 % - Markeringsfarve6 4 3 4 2 2" xfId="18695"/>
    <cellStyle name="20 % - Markeringsfarve6 4 3 4 2 2 2" xfId="36855"/>
    <cellStyle name="20 % - Markeringsfarve6 4 3 4 2 3" xfId="29854"/>
    <cellStyle name="20 % - Markeringsfarve6 4 3 4 3" xfId="13863"/>
    <cellStyle name="20 % - Markeringsfarve6 4 3 4 3 2" xfId="32030"/>
    <cellStyle name="20 % - Markeringsfarve6 4 3 4 4" xfId="25028"/>
    <cellStyle name="20 % - Markeringsfarve6 4 3 5" xfId="7959"/>
    <cellStyle name="20 % - Markeringsfarve6 4 3 5 2" xfId="15877"/>
    <cellStyle name="20 % - Markeringsfarve6 4 3 5 2 2" xfId="34037"/>
    <cellStyle name="20 % - Markeringsfarve6 4 3 5 3" xfId="27036"/>
    <cellStyle name="20 % - Markeringsfarve6 4 3 6" xfId="13859"/>
    <cellStyle name="20 % - Markeringsfarve6 4 3 6 2" xfId="32026"/>
    <cellStyle name="20 % - Markeringsfarve6 4 3 7" xfId="25024"/>
    <cellStyle name="20 % - Markeringsfarve6 4 4" xfId="5310"/>
    <cellStyle name="20 % - Markeringsfarve6 4 4 2" xfId="5311"/>
    <cellStyle name="20 % - Markeringsfarve6 4 4 2 2" xfId="5312"/>
    <cellStyle name="20 % - Markeringsfarve6 4 4 2 2 2" xfId="10123"/>
    <cellStyle name="20 % - Markeringsfarve6 4 4 2 2 2 2" xfId="18024"/>
    <cellStyle name="20 % - Markeringsfarve6 4 4 2 2 2 2 2" xfId="36184"/>
    <cellStyle name="20 % - Markeringsfarve6 4 4 2 2 2 3" xfId="29183"/>
    <cellStyle name="20 % - Markeringsfarve6 4 4 2 2 3" xfId="13866"/>
    <cellStyle name="20 % - Markeringsfarve6 4 4 2 2 3 2" xfId="32033"/>
    <cellStyle name="20 % - Markeringsfarve6 4 4 2 2 4" xfId="25031"/>
    <cellStyle name="20 % - Markeringsfarve6 4 4 2 3" xfId="8662"/>
    <cellStyle name="20 % - Markeringsfarve6 4 4 2 3 2" xfId="16576"/>
    <cellStyle name="20 % - Markeringsfarve6 4 4 2 3 2 2" xfId="34736"/>
    <cellStyle name="20 % - Markeringsfarve6 4 4 2 3 3" xfId="27735"/>
    <cellStyle name="20 % - Markeringsfarve6 4 4 2 4" xfId="13865"/>
    <cellStyle name="20 % - Markeringsfarve6 4 4 2 4 2" xfId="32032"/>
    <cellStyle name="20 % - Markeringsfarve6 4 4 2 5" xfId="25030"/>
    <cellStyle name="20 % - Markeringsfarve6 4 4 3" xfId="5313"/>
    <cellStyle name="20 % - Markeringsfarve6 4 4 3 2" xfId="9399"/>
    <cellStyle name="20 % - Markeringsfarve6 4 4 3 2 2" xfId="17309"/>
    <cellStyle name="20 % - Markeringsfarve6 4 4 3 2 2 2" xfId="35469"/>
    <cellStyle name="20 % - Markeringsfarve6 4 4 3 2 3" xfId="28468"/>
    <cellStyle name="20 % - Markeringsfarve6 4 4 3 3" xfId="13867"/>
    <cellStyle name="20 % - Markeringsfarve6 4 4 3 3 2" xfId="32034"/>
    <cellStyle name="20 % - Markeringsfarve6 4 4 3 4" xfId="25032"/>
    <cellStyle name="20 % - Markeringsfarve6 4 4 4" xfId="5314"/>
    <cellStyle name="20 % - Markeringsfarve6 4 4 4 2" xfId="10457"/>
    <cellStyle name="20 % - Markeringsfarve6 4 4 4 2 2" xfId="18354"/>
    <cellStyle name="20 % - Markeringsfarve6 4 4 4 2 2 2" xfId="36514"/>
    <cellStyle name="20 % - Markeringsfarve6 4 4 4 2 3" xfId="29513"/>
    <cellStyle name="20 % - Markeringsfarve6 4 4 4 3" xfId="13868"/>
    <cellStyle name="20 % - Markeringsfarve6 4 4 4 3 2" xfId="32035"/>
    <cellStyle name="20 % - Markeringsfarve6 4 4 4 4" xfId="25033"/>
    <cellStyle name="20 % - Markeringsfarve6 4 4 5" xfId="7960"/>
    <cellStyle name="20 % - Markeringsfarve6 4 4 5 2" xfId="15878"/>
    <cellStyle name="20 % - Markeringsfarve6 4 4 5 2 2" xfId="34038"/>
    <cellStyle name="20 % - Markeringsfarve6 4 4 5 3" xfId="27037"/>
    <cellStyle name="20 % - Markeringsfarve6 4 4 6" xfId="13864"/>
    <cellStyle name="20 % - Markeringsfarve6 4 4 6 2" xfId="32031"/>
    <cellStyle name="20 % - Markeringsfarve6 4 4 7" xfId="25029"/>
    <cellStyle name="20 % - Markeringsfarve6 4 5" xfId="5315"/>
    <cellStyle name="20 % - Markeringsfarve6 4 5 2" xfId="5316"/>
    <cellStyle name="20 % - Markeringsfarve6 4 5 2 2" xfId="5317"/>
    <cellStyle name="20 % - Markeringsfarve6 4 5 2 2 2" xfId="10240"/>
    <cellStyle name="20 % - Markeringsfarve6 4 5 2 2 2 2" xfId="18141"/>
    <cellStyle name="20 % - Markeringsfarve6 4 5 2 2 2 2 2" xfId="36301"/>
    <cellStyle name="20 % - Markeringsfarve6 4 5 2 2 2 3" xfId="29300"/>
    <cellStyle name="20 % - Markeringsfarve6 4 5 2 2 3" xfId="13871"/>
    <cellStyle name="20 % - Markeringsfarve6 4 5 2 2 3 2" xfId="32038"/>
    <cellStyle name="20 % - Markeringsfarve6 4 5 2 2 4" xfId="25036"/>
    <cellStyle name="20 % - Markeringsfarve6 4 5 2 3" xfId="8761"/>
    <cellStyle name="20 % - Markeringsfarve6 4 5 2 3 2" xfId="16675"/>
    <cellStyle name="20 % - Markeringsfarve6 4 5 2 3 2 2" xfId="34835"/>
    <cellStyle name="20 % - Markeringsfarve6 4 5 2 3 3" xfId="27834"/>
    <cellStyle name="20 % - Markeringsfarve6 4 5 2 4" xfId="13870"/>
    <cellStyle name="20 % - Markeringsfarve6 4 5 2 4 2" xfId="32037"/>
    <cellStyle name="20 % - Markeringsfarve6 4 5 2 5" xfId="25035"/>
    <cellStyle name="20 % - Markeringsfarve6 4 5 3" xfId="5318"/>
    <cellStyle name="20 % - Markeringsfarve6 4 5 3 2" xfId="9516"/>
    <cellStyle name="20 % - Markeringsfarve6 4 5 3 2 2" xfId="17426"/>
    <cellStyle name="20 % - Markeringsfarve6 4 5 3 2 2 2" xfId="35586"/>
    <cellStyle name="20 % - Markeringsfarve6 4 5 3 2 3" xfId="28585"/>
    <cellStyle name="20 % - Markeringsfarve6 4 5 3 3" xfId="13872"/>
    <cellStyle name="20 % - Markeringsfarve6 4 5 3 3 2" xfId="32039"/>
    <cellStyle name="20 % - Markeringsfarve6 4 5 3 4" xfId="25037"/>
    <cellStyle name="20 % - Markeringsfarve6 4 5 4" xfId="5319"/>
    <cellStyle name="20 % - Markeringsfarve6 4 5 4 2" xfId="10794"/>
    <cellStyle name="20 % - Markeringsfarve6 4 5 4 2 2" xfId="18681"/>
    <cellStyle name="20 % - Markeringsfarve6 4 5 4 2 2 2" xfId="36841"/>
    <cellStyle name="20 % - Markeringsfarve6 4 5 4 2 3" xfId="29840"/>
    <cellStyle name="20 % - Markeringsfarve6 4 5 4 3" xfId="13873"/>
    <cellStyle name="20 % - Markeringsfarve6 4 5 4 3 2" xfId="32040"/>
    <cellStyle name="20 % - Markeringsfarve6 4 5 4 4" xfId="25038"/>
    <cellStyle name="20 % - Markeringsfarve6 4 5 5" xfId="7961"/>
    <cellStyle name="20 % - Markeringsfarve6 4 5 5 2" xfId="15879"/>
    <cellStyle name="20 % - Markeringsfarve6 4 5 5 2 2" xfId="34039"/>
    <cellStyle name="20 % - Markeringsfarve6 4 5 5 3" xfId="27038"/>
    <cellStyle name="20 % - Markeringsfarve6 4 5 6" xfId="13869"/>
    <cellStyle name="20 % - Markeringsfarve6 4 5 6 2" xfId="32036"/>
    <cellStyle name="20 % - Markeringsfarve6 4 5 7" xfId="25034"/>
    <cellStyle name="20 % - Markeringsfarve6 4 6" xfId="5320"/>
    <cellStyle name="20 % - Markeringsfarve6 4 6 2" xfId="5321"/>
    <cellStyle name="20 % - Markeringsfarve6 4 6 2 2" xfId="5322"/>
    <cellStyle name="20 % - Markeringsfarve6 4 6 2 2 2" xfId="10360"/>
    <cellStyle name="20 % - Markeringsfarve6 4 6 2 2 2 2" xfId="18261"/>
    <cellStyle name="20 % - Markeringsfarve6 4 6 2 2 2 2 2" xfId="36421"/>
    <cellStyle name="20 % - Markeringsfarve6 4 6 2 2 2 3" xfId="29420"/>
    <cellStyle name="20 % - Markeringsfarve6 4 6 2 2 3" xfId="13876"/>
    <cellStyle name="20 % - Markeringsfarve6 4 6 2 2 3 2" xfId="32043"/>
    <cellStyle name="20 % - Markeringsfarve6 4 6 2 2 4" xfId="25041"/>
    <cellStyle name="20 % - Markeringsfarve6 4 6 2 3" xfId="8862"/>
    <cellStyle name="20 % - Markeringsfarve6 4 6 2 3 2" xfId="16776"/>
    <cellStyle name="20 % - Markeringsfarve6 4 6 2 3 2 2" xfId="34936"/>
    <cellStyle name="20 % - Markeringsfarve6 4 6 2 3 3" xfId="27935"/>
    <cellStyle name="20 % - Markeringsfarve6 4 6 2 4" xfId="13875"/>
    <cellStyle name="20 % - Markeringsfarve6 4 6 2 4 2" xfId="32042"/>
    <cellStyle name="20 % - Markeringsfarve6 4 6 2 5" xfId="25040"/>
    <cellStyle name="20 % - Markeringsfarve6 4 6 3" xfId="5323"/>
    <cellStyle name="20 % - Markeringsfarve6 4 6 3 2" xfId="9637"/>
    <cellStyle name="20 % - Markeringsfarve6 4 6 3 2 2" xfId="17547"/>
    <cellStyle name="20 % - Markeringsfarve6 4 6 3 2 2 2" xfId="35707"/>
    <cellStyle name="20 % - Markeringsfarve6 4 6 3 2 3" xfId="28706"/>
    <cellStyle name="20 % - Markeringsfarve6 4 6 3 3" xfId="13877"/>
    <cellStyle name="20 % - Markeringsfarve6 4 6 3 3 2" xfId="32044"/>
    <cellStyle name="20 % - Markeringsfarve6 4 6 3 4" xfId="25042"/>
    <cellStyle name="20 % - Markeringsfarve6 4 6 4" xfId="5324"/>
    <cellStyle name="20 % - Markeringsfarve6 4 6 4 2" xfId="11009"/>
    <cellStyle name="20 % - Markeringsfarve6 4 6 4 2 2" xfId="18885"/>
    <cellStyle name="20 % - Markeringsfarve6 4 6 4 2 2 2" xfId="37045"/>
    <cellStyle name="20 % - Markeringsfarve6 4 6 4 2 3" xfId="30044"/>
    <cellStyle name="20 % - Markeringsfarve6 4 6 4 3" xfId="13878"/>
    <cellStyle name="20 % - Markeringsfarve6 4 6 4 3 2" xfId="32045"/>
    <cellStyle name="20 % - Markeringsfarve6 4 6 4 4" xfId="25043"/>
    <cellStyle name="20 % - Markeringsfarve6 4 6 5" xfId="7962"/>
    <cellStyle name="20 % - Markeringsfarve6 4 6 5 2" xfId="15880"/>
    <cellStyle name="20 % - Markeringsfarve6 4 6 5 2 2" xfId="34040"/>
    <cellStyle name="20 % - Markeringsfarve6 4 6 5 3" xfId="27039"/>
    <cellStyle name="20 % - Markeringsfarve6 4 6 6" xfId="13874"/>
    <cellStyle name="20 % - Markeringsfarve6 4 6 6 2" xfId="32041"/>
    <cellStyle name="20 % - Markeringsfarve6 4 6 7" xfId="25039"/>
    <cellStyle name="20 % - Markeringsfarve6 4 7" xfId="5325"/>
    <cellStyle name="20 % - Markeringsfarve6 4 7 2" xfId="5326"/>
    <cellStyle name="20 % - Markeringsfarve6 4 7 2 2" xfId="9766"/>
    <cellStyle name="20 % - Markeringsfarve6 4 7 2 2 2" xfId="17667"/>
    <cellStyle name="20 % - Markeringsfarve6 4 7 2 2 2 2" xfId="35827"/>
    <cellStyle name="20 % - Markeringsfarve6 4 7 2 2 3" xfId="28826"/>
    <cellStyle name="20 % - Markeringsfarve6 4 7 2 3" xfId="13880"/>
    <cellStyle name="20 % - Markeringsfarve6 4 7 2 3 2" xfId="32047"/>
    <cellStyle name="20 % - Markeringsfarve6 4 7 2 4" xfId="25045"/>
    <cellStyle name="20 % - Markeringsfarve6 4 7 3" xfId="8361"/>
    <cellStyle name="20 % - Markeringsfarve6 4 7 3 2" xfId="16278"/>
    <cellStyle name="20 % - Markeringsfarve6 4 7 3 2 2" xfId="34438"/>
    <cellStyle name="20 % - Markeringsfarve6 4 7 3 3" xfId="27437"/>
    <cellStyle name="20 % - Markeringsfarve6 4 7 4" xfId="13879"/>
    <cellStyle name="20 % - Markeringsfarve6 4 7 4 2" xfId="32046"/>
    <cellStyle name="20 % - Markeringsfarve6 4 7 5" xfId="25044"/>
    <cellStyle name="20 % - Markeringsfarve6 4 8" xfId="5327"/>
    <cellStyle name="20 % - Markeringsfarve6 4 8 2" xfId="8994"/>
    <cellStyle name="20 % - Markeringsfarve6 4 8 2 2" xfId="16905"/>
    <cellStyle name="20 % - Markeringsfarve6 4 8 2 2 2" xfId="35065"/>
    <cellStyle name="20 % - Markeringsfarve6 4 8 2 3" xfId="28064"/>
    <cellStyle name="20 % - Markeringsfarve6 4 8 3" xfId="13881"/>
    <cellStyle name="20 % - Markeringsfarve6 4 8 3 2" xfId="32048"/>
    <cellStyle name="20 % - Markeringsfarve6 4 8 4" xfId="25046"/>
    <cellStyle name="20 % - Markeringsfarve6 4 9" xfId="5328"/>
    <cellStyle name="20 % - Markeringsfarve6 4 9 2" xfId="10874"/>
    <cellStyle name="20 % - Markeringsfarve6 4 9 2 2" xfId="18757"/>
    <cellStyle name="20 % - Markeringsfarve6 4 9 2 2 2" xfId="36917"/>
    <cellStyle name="20 % - Markeringsfarve6 4 9 2 3" xfId="29916"/>
    <cellStyle name="20 % - Markeringsfarve6 4 9 3" xfId="13882"/>
    <cellStyle name="20 % - Markeringsfarve6 4 9 3 2" xfId="32049"/>
    <cellStyle name="20 % - Markeringsfarve6 4 9 4" xfId="25047"/>
    <cellStyle name="20 % - Markeringsfarve6 5" xfId="1856"/>
    <cellStyle name="20 % - Markeringsfarve6 5 10" xfId="7963"/>
    <cellStyle name="20 % - Markeringsfarve6 5 10 2" xfId="15881"/>
    <cellStyle name="20 % - Markeringsfarve6 5 10 2 2" xfId="34041"/>
    <cellStyle name="20 % - Markeringsfarve6 5 10 3" xfId="27040"/>
    <cellStyle name="20 % - Markeringsfarve6 5 11" xfId="13883"/>
    <cellStyle name="20 % - Markeringsfarve6 5 11 2" xfId="32050"/>
    <cellStyle name="20 % - Markeringsfarve6 5 12" xfId="5329"/>
    <cellStyle name="20 % - Markeringsfarve6 5 12 2" xfId="25048"/>
    <cellStyle name="20 % - Markeringsfarve6 5 13" xfId="21980"/>
    <cellStyle name="20 % - Markeringsfarve6 5 2" xfId="1857"/>
    <cellStyle name="20 % - Markeringsfarve6 5 2 2" xfId="5331"/>
    <cellStyle name="20 % - Markeringsfarve6 5 2 2 2" xfId="5332"/>
    <cellStyle name="20 % - Markeringsfarve6 5 2 2 2 2" xfId="9924"/>
    <cellStyle name="20 % - Markeringsfarve6 5 2 2 2 2 2" xfId="17825"/>
    <cellStyle name="20 % - Markeringsfarve6 5 2 2 2 2 2 2" xfId="35985"/>
    <cellStyle name="20 % - Markeringsfarve6 5 2 2 2 2 3" xfId="28984"/>
    <cellStyle name="20 % - Markeringsfarve6 5 2 2 2 3" xfId="13886"/>
    <cellStyle name="20 % - Markeringsfarve6 5 2 2 2 3 2" xfId="32053"/>
    <cellStyle name="20 % - Markeringsfarve6 5 2 2 2 4" xfId="25051"/>
    <cellStyle name="20 % - Markeringsfarve6 5 2 2 3" xfId="8493"/>
    <cellStyle name="20 % - Markeringsfarve6 5 2 2 3 2" xfId="16410"/>
    <cellStyle name="20 % - Markeringsfarve6 5 2 2 3 2 2" xfId="34570"/>
    <cellStyle name="20 % - Markeringsfarve6 5 2 2 3 3" xfId="27569"/>
    <cellStyle name="20 % - Markeringsfarve6 5 2 2 4" xfId="13885"/>
    <cellStyle name="20 % - Markeringsfarve6 5 2 2 4 2" xfId="32052"/>
    <cellStyle name="20 % - Markeringsfarve6 5 2 2 5" xfId="25050"/>
    <cellStyle name="20 % - Markeringsfarve6 5 2 3" xfId="5333"/>
    <cellStyle name="20 % - Markeringsfarve6 5 2 3 2" xfId="9154"/>
    <cellStyle name="20 % - Markeringsfarve6 5 2 3 2 2" xfId="17065"/>
    <cellStyle name="20 % - Markeringsfarve6 5 2 3 2 2 2" xfId="35225"/>
    <cellStyle name="20 % - Markeringsfarve6 5 2 3 2 3" xfId="28224"/>
    <cellStyle name="20 % - Markeringsfarve6 5 2 3 3" xfId="13887"/>
    <cellStyle name="20 % - Markeringsfarve6 5 2 3 3 2" xfId="32054"/>
    <cellStyle name="20 % - Markeringsfarve6 5 2 3 4" xfId="25052"/>
    <cellStyle name="20 % - Markeringsfarve6 5 2 4" xfId="5334"/>
    <cellStyle name="20 % - Markeringsfarve6 5 2 4 2" xfId="10968"/>
    <cellStyle name="20 % - Markeringsfarve6 5 2 4 2 2" xfId="18847"/>
    <cellStyle name="20 % - Markeringsfarve6 5 2 4 2 2 2" xfId="37007"/>
    <cellStyle name="20 % - Markeringsfarve6 5 2 4 2 3" xfId="30006"/>
    <cellStyle name="20 % - Markeringsfarve6 5 2 4 3" xfId="13888"/>
    <cellStyle name="20 % - Markeringsfarve6 5 2 4 3 2" xfId="32055"/>
    <cellStyle name="20 % - Markeringsfarve6 5 2 4 4" xfId="25053"/>
    <cellStyle name="20 % - Markeringsfarve6 5 2 5" xfId="7964"/>
    <cellStyle name="20 % - Markeringsfarve6 5 2 5 2" xfId="15882"/>
    <cellStyle name="20 % - Markeringsfarve6 5 2 5 2 2" xfId="34042"/>
    <cellStyle name="20 % - Markeringsfarve6 5 2 5 3" xfId="27041"/>
    <cellStyle name="20 % - Markeringsfarve6 5 2 6" xfId="13884"/>
    <cellStyle name="20 % - Markeringsfarve6 5 2 6 2" xfId="32051"/>
    <cellStyle name="20 % - Markeringsfarve6 5 2 7" xfId="5330"/>
    <cellStyle name="20 % - Markeringsfarve6 5 2 7 2" xfId="25049"/>
    <cellStyle name="20 % - Markeringsfarve6 5 2 8" xfId="21981"/>
    <cellStyle name="20 % - Markeringsfarve6 5 3" xfId="5335"/>
    <cellStyle name="20 % - Markeringsfarve6 5 3 2" xfId="5336"/>
    <cellStyle name="20 % - Markeringsfarve6 5 3 2 2" xfId="5337"/>
    <cellStyle name="20 % - Markeringsfarve6 5 3 2 2 2" xfId="10007"/>
    <cellStyle name="20 % - Markeringsfarve6 5 3 2 2 2 2" xfId="17908"/>
    <cellStyle name="20 % - Markeringsfarve6 5 3 2 2 2 2 2" xfId="36068"/>
    <cellStyle name="20 % - Markeringsfarve6 5 3 2 2 2 3" xfId="29067"/>
    <cellStyle name="20 % - Markeringsfarve6 5 3 2 2 3" xfId="13891"/>
    <cellStyle name="20 % - Markeringsfarve6 5 3 2 2 3 2" xfId="32058"/>
    <cellStyle name="20 % - Markeringsfarve6 5 3 2 2 4" xfId="25056"/>
    <cellStyle name="20 % - Markeringsfarve6 5 3 2 3" xfId="8562"/>
    <cellStyle name="20 % - Markeringsfarve6 5 3 2 3 2" xfId="16479"/>
    <cellStyle name="20 % - Markeringsfarve6 5 3 2 3 2 2" xfId="34639"/>
    <cellStyle name="20 % - Markeringsfarve6 5 3 2 3 3" xfId="27638"/>
    <cellStyle name="20 % - Markeringsfarve6 5 3 2 4" xfId="13890"/>
    <cellStyle name="20 % - Markeringsfarve6 5 3 2 4 2" xfId="32057"/>
    <cellStyle name="20 % - Markeringsfarve6 5 3 2 5" xfId="25055"/>
    <cellStyle name="20 % - Markeringsfarve6 5 3 3" xfId="5338"/>
    <cellStyle name="20 % - Markeringsfarve6 5 3 3 2" xfId="9237"/>
    <cellStyle name="20 % - Markeringsfarve6 5 3 3 2 2" xfId="17148"/>
    <cellStyle name="20 % - Markeringsfarve6 5 3 3 2 2 2" xfId="35308"/>
    <cellStyle name="20 % - Markeringsfarve6 5 3 3 2 3" xfId="28307"/>
    <cellStyle name="20 % - Markeringsfarve6 5 3 3 3" xfId="13892"/>
    <cellStyle name="20 % - Markeringsfarve6 5 3 3 3 2" xfId="32059"/>
    <cellStyle name="20 % - Markeringsfarve6 5 3 3 4" xfId="25057"/>
    <cellStyle name="20 % - Markeringsfarve6 5 3 4" xfId="5339"/>
    <cellStyle name="20 % - Markeringsfarve6 5 3 4 2" xfId="10692"/>
    <cellStyle name="20 % - Markeringsfarve6 5 3 4 2 2" xfId="18583"/>
    <cellStyle name="20 % - Markeringsfarve6 5 3 4 2 2 2" xfId="36743"/>
    <cellStyle name="20 % - Markeringsfarve6 5 3 4 2 3" xfId="29742"/>
    <cellStyle name="20 % - Markeringsfarve6 5 3 4 3" xfId="13893"/>
    <cellStyle name="20 % - Markeringsfarve6 5 3 4 3 2" xfId="32060"/>
    <cellStyle name="20 % - Markeringsfarve6 5 3 4 4" xfId="25058"/>
    <cellStyle name="20 % - Markeringsfarve6 5 3 5" xfId="7965"/>
    <cellStyle name="20 % - Markeringsfarve6 5 3 5 2" xfId="15883"/>
    <cellStyle name="20 % - Markeringsfarve6 5 3 5 2 2" xfId="34043"/>
    <cellStyle name="20 % - Markeringsfarve6 5 3 5 3" xfId="27042"/>
    <cellStyle name="20 % - Markeringsfarve6 5 3 6" xfId="13889"/>
    <cellStyle name="20 % - Markeringsfarve6 5 3 6 2" xfId="32056"/>
    <cellStyle name="20 % - Markeringsfarve6 5 3 7" xfId="25054"/>
    <cellStyle name="20 % - Markeringsfarve6 5 4" xfId="5340"/>
    <cellStyle name="20 % - Markeringsfarve6 5 4 2" xfId="5341"/>
    <cellStyle name="20 % - Markeringsfarve6 5 4 2 2" xfId="5342"/>
    <cellStyle name="20 % - Markeringsfarve6 5 4 2 2 2" xfId="10162"/>
    <cellStyle name="20 % - Markeringsfarve6 5 4 2 2 2 2" xfId="18063"/>
    <cellStyle name="20 % - Markeringsfarve6 5 4 2 2 2 2 2" xfId="36223"/>
    <cellStyle name="20 % - Markeringsfarve6 5 4 2 2 2 3" xfId="29222"/>
    <cellStyle name="20 % - Markeringsfarve6 5 4 2 2 3" xfId="13896"/>
    <cellStyle name="20 % - Markeringsfarve6 5 4 2 2 3 2" xfId="32063"/>
    <cellStyle name="20 % - Markeringsfarve6 5 4 2 2 4" xfId="25061"/>
    <cellStyle name="20 % - Markeringsfarve6 5 4 2 3" xfId="8695"/>
    <cellStyle name="20 % - Markeringsfarve6 5 4 2 3 2" xfId="16609"/>
    <cellStyle name="20 % - Markeringsfarve6 5 4 2 3 2 2" xfId="34769"/>
    <cellStyle name="20 % - Markeringsfarve6 5 4 2 3 3" xfId="27768"/>
    <cellStyle name="20 % - Markeringsfarve6 5 4 2 4" xfId="13895"/>
    <cellStyle name="20 % - Markeringsfarve6 5 4 2 4 2" xfId="32062"/>
    <cellStyle name="20 % - Markeringsfarve6 5 4 2 5" xfId="25060"/>
    <cellStyle name="20 % - Markeringsfarve6 5 4 3" xfId="5343"/>
    <cellStyle name="20 % - Markeringsfarve6 5 4 3 2" xfId="9438"/>
    <cellStyle name="20 % - Markeringsfarve6 5 4 3 2 2" xfId="17348"/>
    <cellStyle name="20 % - Markeringsfarve6 5 4 3 2 2 2" xfId="35508"/>
    <cellStyle name="20 % - Markeringsfarve6 5 4 3 2 3" xfId="28507"/>
    <cellStyle name="20 % - Markeringsfarve6 5 4 3 3" xfId="13897"/>
    <cellStyle name="20 % - Markeringsfarve6 5 4 3 3 2" xfId="32064"/>
    <cellStyle name="20 % - Markeringsfarve6 5 4 3 4" xfId="25062"/>
    <cellStyle name="20 % - Markeringsfarve6 5 4 4" xfId="5344"/>
    <cellStyle name="20 % - Markeringsfarve6 5 4 4 2" xfId="10926"/>
    <cellStyle name="20 % - Markeringsfarve6 5 4 4 2 2" xfId="18807"/>
    <cellStyle name="20 % - Markeringsfarve6 5 4 4 2 2 2" xfId="36967"/>
    <cellStyle name="20 % - Markeringsfarve6 5 4 4 2 3" xfId="29966"/>
    <cellStyle name="20 % - Markeringsfarve6 5 4 4 3" xfId="13898"/>
    <cellStyle name="20 % - Markeringsfarve6 5 4 4 3 2" xfId="32065"/>
    <cellStyle name="20 % - Markeringsfarve6 5 4 4 4" xfId="25063"/>
    <cellStyle name="20 % - Markeringsfarve6 5 4 5" xfId="7966"/>
    <cellStyle name="20 % - Markeringsfarve6 5 4 5 2" xfId="15884"/>
    <cellStyle name="20 % - Markeringsfarve6 5 4 5 2 2" xfId="34044"/>
    <cellStyle name="20 % - Markeringsfarve6 5 4 5 3" xfId="27043"/>
    <cellStyle name="20 % - Markeringsfarve6 5 4 6" xfId="13894"/>
    <cellStyle name="20 % - Markeringsfarve6 5 4 6 2" xfId="32061"/>
    <cellStyle name="20 % - Markeringsfarve6 5 4 7" xfId="25059"/>
    <cellStyle name="20 % - Markeringsfarve6 5 5" xfId="5345"/>
    <cellStyle name="20 % - Markeringsfarve6 5 5 2" xfId="5346"/>
    <cellStyle name="20 % - Markeringsfarve6 5 5 2 2" xfId="5347"/>
    <cellStyle name="20 % - Markeringsfarve6 5 5 2 2 2" xfId="10279"/>
    <cellStyle name="20 % - Markeringsfarve6 5 5 2 2 2 2" xfId="18180"/>
    <cellStyle name="20 % - Markeringsfarve6 5 5 2 2 2 2 2" xfId="36340"/>
    <cellStyle name="20 % - Markeringsfarve6 5 5 2 2 2 3" xfId="29339"/>
    <cellStyle name="20 % - Markeringsfarve6 5 5 2 2 3" xfId="13901"/>
    <cellStyle name="20 % - Markeringsfarve6 5 5 2 2 3 2" xfId="32068"/>
    <cellStyle name="20 % - Markeringsfarve6 5 5 2 2 4" xfId="25066"/>
    <cellStyle name="20 % - Markeringsfarve6 5 5 2 3" xfId="8794"/>
    <cellStyle name="20 % - Markeringsfarve6 5 5 2 3 2" xfId="16708"/>
    <cellStyle name="20 % - Markeringsfarve6 5 5 2 3 2 2" xfId="34868"/>
    <cellStyle name="20 % - Markeringsfarve6 5 5 2 3 3" xfId="27867"/>
    <cellStyle name="20 % - Markeringsfarve6 5 5 2 4" xfId="13900"/>
    <cellStyle name="20 % - Markeringsfarve6 5 5 2 4 2" xfId="32067"/>
    <cellStyle name="20 % - Markeringsfarve6 5 5 2 5" xfId="25065"/>
    <cellStyle name="20 % - Markeringsfarve6 5 5 3" xfId="5348"/>
    <cellStyle name="20 % - Markeringsfarve6 5 5 3 2" xfId="9555"/>
    <cellStyle name="20 % - Markeringsfarve6 5 5 3 2 2" xfId="17465"/>
    <cellStyle name="20 % - Markeringsfarve6 5 5 3 2 2 2" xfId="35625"/>
    <cellStyle name="20 % - Markeringsfarve6 5 5 3 2 3" xfId="28624"/>
    <cellStyle name="20 % - Markeringsfarve6 5 5 3 3" xfId="13902"/>
    <cellStyle name="20 % - Markeringsfarve6 5 5 3 3 2" xfId="32069"/>
    <cellStyle name="20 % - Markeringsfarve6 5 5 3 4" xfId="25067"/>
    <cellStyle name="20 % - Markeringsfarve6 5 5 4" xfId="5349"/>
    <cellStyle name="20 % - Markeringsfarve6 5 5 4 2" xfId="10651"/>
    <cellStyle name="20 % - Markeringsfarve6 5 5 4 2 2" xfId="18544"/>
    <cellStyle name="20 % - Markeringsfarve6 5 5 4 2 2 2" xfId="36704"/>
    <cellStyle name="20 % - Markeringsfarve6 5 5 4 2 3" xfId="29703"/>
    <cellStyle name="20 % - Markeringsfarve6 5 5 4 3" xfId="13903"/>
    <cellStyle name="20 % - Markeringsfarve6 5 5 4 3 2" xfId="32070"/>
    <cellStyle name="20 % - Markeringsfarve6 5 5 4 4" xfId="25068"/>
    <cellStyle name="20 % - Markeringsfarve6 5 5 5" xfId="7967"/>
    <cellStyle name="20 % - Markeringsfarve6 5 5 5 2" xfId="15885"/>
    <cellStyle name="20 % - Markeringsfarve6 5 5 5 2 2" xfId="34045"/>
    <cellStyle name="20 % - Markeringsfarve6 5 5 5 3" xfId="27044"/>
    <cellStyle name="20 % - Markeringsfarve6 5 5 6" xfId="13899"/>
    <cellStyle name="20 % - Markeringsfarve6 5 5 6 2" xfId="32066"/>
    <cellStyle name="20 % - Markeringsfarve6 5 5 7" xfId="25064"/>
    <cellStyle name="20 % - Markeringsfarve6 5 6" xfId="5350"/>
    <cellStyle name="20 % - Markeringsfarve6 5 6 2" xfId="5351"/>
    <cellStyle name="20 % - Markeringsfarve6 5 6 2 2" xfId="5352"/>
    <cellStyle name="20 % - Markeringsfarve6 5 6 2 2 2" xfId="10361"/>
    <cellStyle name="20 % - Markeringsfarve6 5 6 2 2 2 2" xfId="18262"/>
    <cellStyle name="20 % - Markeringsfarve6 5 6 2 2 2 2 2" xfId="36422"/>
    <cellStyle name="20 % - Markeringsfarve6 5 6 2 2 2 3" xfId="29421"/>
    <cellStyle name="20 % - Markeringsfarve6 5 6 2 2 3" xfId="13906"/>
    <cellStyle name="20 % - Markeringsfarve6 5 6 2 2 3 2" xfId="32073"/>
    <cellStyle name="20 % - Markeringsfarve6 5 6 2 2 4" xfId="25071"/>
    <cellStyle name="20 % - Markeringsfarve6 5 6 2 3" xfId="8863"/>
    <cellStyle name="20 % - Markeringsfarve6 5 6 2 3 2" xfId="16777"/>
    <cellStyle name="20 % - Markeringsfarve6 5 6 2 3 2 2" xfId="34937"/>
    <cellStyle name="20 % - Markeringsfarve6 5 6 2 3 3" xfId="27936"/>
    <cellStyle name="20 % - Markeringsfarve6 5 6 2 4" xfId="13905"/>
    <cellStyle name="20 % - Markeringsfarve6 5 6 2 4 2" xfId="32072"/>
    <cellStyle name="20 % - Markeringsfarve6 5 6 2 5" xfId="25070"/>
    <cellStyle name="20 % - Markeringsfarve6 5 6 3" xfId="5353"/>
    <cellStyle name="20 % - Markeringsfarve6 5 6 3 2" xfId="9638"/>
    <cellStyle name="20 % - Markeringsfarve6 5 6 3 2 2" xfId="17548"/>
    <cellStyle name="20 % - Markeringsfarve6 5 6 3 2 2 2" xfId="35708"/>
    <cellStyle name="20 % - Markeringsfarve6 5 6 3 2 3" xfId="28707"/>
    <cellStyle name="20 % - Markeringsfarve6 5 6 3 3" xfId="13907"/>
    <cellStyle name="20 % - Markeringsfarve6 5 6 3 3 2" xfId="32074"/>
    <cellStyle name="20 % - Markeringsfarve6 5 6 3 4" xfId="25072"/>
    <cellStyle name="20 % - Markeringsfarve6 5 6 4" xfId="5354"/>
    <cellStyle name="20 % - Markeringsfarve6 5 6 4 2" xfId="10876"/>
    <cellStyle name="20 % - Markeringsfarve6 5 6 4 2 2" xfId="18759"/>
    <cellStyle name="20 % - Markeringsfarve6 5 6 4 2 2 2" xfId="36919"/>
    <cellStyle name="20 % - Markeringsfarve6 5 6 4 2 3" xfId="29918"/>
    <cellStyle name="20 % - Markeringsfarve6 5 6 4 3" xfId="13908"/>
    <cellStyle name="20 % - Markeringsfarve6 5 6 4 3 2" xfId="32075"/>
    <cellStyle name="20 % - Markeringsfarve6 5 6 4 4" xfId="25073"/>
    <cellStyle name="20 % - Markeringsfarve6 5 6 5" xfId="7968"/>
    <cellStyle name="20 % - Markeringsfarve6 5 6 5 2" xfId="15886"/>
    <cellStyle name="20 % - Markeringsfarve6 5 6 5 2 2" xfId="34046"/>
    <cellStyle name="20 % - Markeringsfarve6 5 6 5 3" xfId="27045"/>
    <cellStyle name="20 % - Markeringsfarve6 5 6 6" xfId="13904"/>
    <cellStyle name="20 % - Markeringsfarve6 5 6 6 2" xfId="32071"/>
    <cellStyle name="20 % - Markeringsfarve6 5 6 7" xfId="25069"/>
    <cellStyle name="20 % - Markeringsfarve6 5 7" xfId="5355"/>
    <cellStyle name="20 % - Markeringsfarve6 5 7 2" xfId="5356"/>
    <cellStyle name="20 % - Markeringsfarve6 5 7 2 2" xfId="9805"/>
    <cellStyle name="20 % - Markeringsfarve6 5 7 2 2 2" xfId="17706"/>
    <cellStyle name="20 % - Markeringsfarve6 5 7 2 2 2 2" xfId="35866"/>
    <cellStyle name="20 % - Markeringsfarve6 5 7 2 2 3" xfId="28865"/>
    <cellStyle name="20 % - Markeringsfarve6 5 7 2 3" xfId="13910"/>
    <cellStyle name="20 % - Markeringsfarve6 5 7 2 3 2" xfId="32077"/>
    <cellStyle name="20 % - Markeringsfarve6 5 7 2 4" xfId="25075"/>
    <cellStyle name="20 % - Markeringsfarve6 5 7 3" xfId="8394"/>
    <cellStyle name="20 % - Markeringsfarve6 5 7 3 2" xfId="16311"/>
    <cellStyle name="20 % - Markeringsfarve6 5 7 3 2 2" xfId="34471"/>
    <cellStyle name="20 % - Markeringsfarve6 5 7 3 3" xfId="27470"/>
    <cellStyle name="20 % - Markeringsfarve6 5 7 4" xfId="13909"/>
    <cellStyle name="20 % - Markeringsfarve6 5 7 4 2" xfId="32076"/>
    <cellStyle name="20 % - Markeringsfarve6 5 7 5" xfId="25074"/>
    <cellStyle name="20 % - Markeringsfarve6 5 8" xfId="5357"/>
    <cellStyle name="20 % - Markeringsfarve6 5 8 2" xfId="9033"/>
    <cellStyle name="20 % - Markeringsfarve6 5 8 2 2" xfId="16944"/>
    <cellStyle name="20 % - Markeringsfarve6 5 8 2 2 2" xfId="35104"/>
    <cellStyle name="20 % - Markeringsfarve6 5 8 2 3" xfId="28103"/>
    <cellStyle name="20 % - Markeringsfarve6 5 8 3" xfId="13911"/>
    <cellStyle name="20 % - Markeringsfarve6 5 8 3 2" xfId="32078"/>
    <cellStyle name="20 % - Markeringsfarve6 5 8 4" xfId="25076"/>
    <cellStyle name="20 % - Markeringsfarve6 5 9" xfId="5358"/>
    <cellStyle name="20 % - Markeringsfarve6 5 9 2" xfId="10729"/>
    <cellStyle name="20 % - Markeringsfarve6 5 9 2 2" xfId="18618"/>
    <cellStyle name="20 % - Markeringsfarve6 5 9 2 2 2" xfId="36778"/>
    <cellStyle name="20 % - Markeringsfarve6 5 9 2 3" xfId="29777"/>
    <cellStyle name="20 % - Markeringsfarve6 5 9 3" xfId="13912"/>
    <cellStyle name="20 % - Markeringsfarve6 5 9 3 2" xfId="32079"/>
    <cellStyle name="20 % - Markeringsfarve6 5 9 4" xfId="25077"/>
    <cellStyle name="20 % - Markeringsfarve6 6" xfId="1858"/>
    <cellStyle name="20 % - Markeringsfarve6 6 2" xfId="1859"/>
    <cellStyle name="20 % - Markeringsfarve6 6 2 2" xfId="5361"/>
    <cellStyle name="20 % - Markeringsfarve6 6 2 2 2" xfId="9846"/>
    <cellStyle name="20 % - Markeringsfarve6 6 2 2 2 2" xfId="17747"/>
    <cellStyle name="20 % - Markeringsfarve6 6 2 2 2 2 2" xfId="35907"/>
    <cellStyle name="20 % - Markeringsfarve6 6 2 2 2 3" xfId="28906"/>
    <cellStyle name="20 % - Markeringsfarve6 6 2 2 3" xfId="13915"/>
    <cellStyle name="20 % - Markeringsfarve6 6 2 2 3 2" xfId="32082"/>
    <cellStyle name="20 % - Markeringsfarve6 6 2 2 4" xfId="25080"/>
    <cellStyle name="20 % - Markeringsfarve6 6 2 3" xfId="8427"/>
    <cellStyle name="20 % - Markeringsfarve6 6 2 3 2" xfId="16344"/>
    <cellStyle name="20 % - Markeringsfarve6 6 2 3 2 2" xfId="34504"/>
    <cellStyle name="20 % - Markeringsfarve6 6 2 3 3" xfId="27503"/>
    <cellStyle name="20 % - Markeringsfarve6 6 2 4" xfId="13914"/>
    <cellStyle name="20 % - Markeringsfarve6 6 2 4 2" xfId="32081"/>
    <cellStyle name="20 % - Markeringsfarve6 6 2 5" xfId="5360"/>
    <cellStyle name="20 % - Markeringsfarve6 6 2 5 2" xfId="25079"/>
    <cellStyle name="20 % - Markeringsfarve6 6 2 6" xfId="21983"/>
    <cellStyle name="20 % - Markeringsfarve6 6 3" xfId="5362"/>
    <cellStyle name="20 % - Markeringsfarve6 6 3 2" xfId="9076"/>
    <cellStyle name="20 % - Markeringsfarve6 6 3 2 2" xfId="16987"/>
    <cellStyle name="20 % - Markeringsfarve6 6 3 2 2 2" xfId="35147"/>
    <cellStyle name="20 % - Markeringsfarve6 6 3 2 3" xfId="28146"/>
    <cellStyle name="20 % - Markeringsfarve6 6 3 3" xfId="13916"/>
    <cellStyle name="20 % - Markeringsfarve6 6 3 3 2" xfId="32083"/>
    <cellStyle name="20 % - Markeringsfarve6 6 3 4" xfId="25081"/>
    <cellStyle name="20 % - Markeringsfarve6 6 4" xfId="5363"/>
    <cellStyle name="20 % - Markeringsfarve6 6 4 2" xfId="10525"/>
    <cellStyle name="20 % - Markeringsfarve6 6 4 2 2" xfId="18419"/>
    <cellStyle name="20 % - Markeringsfarve6 6 4 2 2 2" xfId="36579"/>
    <cellStyle name="20 % - Markeringsfarve6 6 4 2 3" xfId="29578"/>
    <cellStyle name="20 % - Markeringsfarve6 6 4 3" xfId="13917"/>
    <cellStyle name="20 % - Markeringsfarve6 6 4 3 2" xfId="32084"/>
    <cellStyle name="20 % - Markeringsfarve6 6 4 4" xfId="25082"/>
    <cellStyle name="20 % - Markeringsfarve6 6 5" xfId="7969"/>
    <cellStyle name="20 % - Markeringsfarve6 6 5 2" xfId="15887"/>
    <cellStyle name="20 % - Markeringsfarve6 6 5 2 2" xfId="34047"/>
    <cellStyle name="20 % - Markeringsfarve6 6 5 3" xfId="27046"/>
    <cellStyle name="20 % - Markeringsfarve6 6 6" xfId="13913"/>
    <cellStyle name="20 % - Markeringsfarve6 6 6 2" xfId="32080"/>
    <cellStyle name="20 % - Markeringsfarve6 6 7" xfId="5359"/>
    <cellStyle name="20 % - Markeringsfarve6 6 7 2" xfId="25078"/>
    <cellStyle name="20 % - Markeringsfarve6 6 8" xfId="21982"/>
    <cellStyle name="20 % - Markeringsfarve6 7" xfId="1860"/>
    <cellStyle name="20 % - Markeringsfarve6 7 2" xfId="5365"/>
    <cellStyle name="20 % - Markeringsfarve6 7 2 2" xfId="5366"/>
    <cellStyle name="20 % - Markeringsfarve6 7 2 2 2" xfId="9999"/>
    <cellStyle name="20 % - Markeringsfarve6 7 2 2 2 2" xfId="17900"/>
    <cellStyle name="20 % - Markeringsfarve6 7 2 2 2 2 2" xfId="36060"/>
    <cellStyle name="20 % - Markeringsfarve6 7 2 2 2 3" xfId="29059"/>
    <cellStyle name="20 % - Markeringsfarve6 7 2 2 3" xfId="13920"/>
    <cellStyle name="20 % - Markeringsfarve6 7 2 2 3 2" xfId="32087"/>
    <cellStyle name="20 % - Markeringsfarve6 7 2 2 4" xfId="25085"/>
    <cellStyle name="20 % - Markeringsfarve6 7 2 3" xfId="8554"/>
    <cellStyle name="20 % - Markeringsfarve6 7 2 3 2" xfId="16471"/>
    <cellStyle name="20 % - Markeringsfarve6 7 2 3 2 2" xfId="34631"/>
    <cellStyle name="20 % - Markeringsfarve6 7 2 3 3" xfId="27630"/>
    <cellStyle name="20 % - Markeringsfarve6 7 2 4" xfId="13919"/>
    <cellStyle name="20 % - Markeringsfarve6 7 2 4 2" xfId="32086"/>
    <cellStyle name="20 % - Markeringsfarve6 7 2 5" xfId="25084"/>
    <cellStyle name="20 % - Markeringsfarve6 7 3" xfId="5367"/>
    <cellStyle name="20 % - Markeringsfarve6 7 3 2" xfId="9229"/>
    <cellStyle name="20 % - Markeringsfarve6 7 3 2 2" xfId="17140"/>
    <cellStyle name="20 % - Markeringsfarve6 7 3 2 2 2" xfId="35300"/>
    <cellStyle name="20 % - Markeringsfarve6 7 3 2 3" xfId="28299"/>
    <cellStyle name="20 % - Markeringsfarve6 7 3 3" xfId="13921"/>
    <cellStyle name="20 % - Markeringsfarve6 7 3 3 2" xfId="32088"/>
    <cellStyle name="20 % - Markeringsfarve6 7 3 4" xfId="25086"/>
    <cellStyle name="20 % - Markeringsfarve6 7 4" xfId="5368"/>
    <cellStyle name="20 % - Markeringsfarve6 7 4 2" xfId="10837"/>
    <cellStyle name="20 % - Markeringsfarve6 7 4 2 2" xfId="18723"/>
    <cellStyle name="20 % - Markeringsfarve6 7 4 2 2 2" xfId="36883"/>
    <cellStyle name="20 % - Markeringsfarve6 7 4 2 3" xfId="29882"/>
    <cellStyle name="20 % - Markeringsfarve6 7 4 3" xfId="13922"/>
    <cellStyle name="20 % - Markeringsfarve6 7 4 3 2" xfId="32089"/>
    <cellStyle name="20 % - Markeringsfarve6 7 4 4" xfId="25087"/>
    <cellStyle name="20 % - Markeringsfarve6 7 5" xfId="7970"/>
    <cellStyle name="20 % - Markeringsfarve6 7 5 2" xfId="15888"/>
    <cellStyle name="20 % - Markeringsfarve6 7 5 2 2" xfId="34048"/>
    <cellStyle name="20 % - Markeringsfarve6 7 5 3" xfId="27047"/>
    <cellStyle name="20 % - Markeringsfarve6 7 6" xfId="13918"/>
    <cellStyle name="20 % - Markeringsfarve6 7 6 2" xfId="32085"/>
    <cellStyle name="20 % - Markeringsfarve6 7 7" xfId="5364"/>
    <cellStyle name="20 % - Markeringsfarve6 7 7 2" xfId="25083"/>
    <cellStyle name="20 % - Markeringsfarve6 7 8" xfId="21984"/>
    <cellStyle name="20 % - Markeringsfarve6 8" xfId="5369"/>
    <cellStyle name="20 % - Markeringsfarve6 8 2" xfId="5370"/>
    <cellStyle name="20 % - Markeringsfarve6 8 2 2" xfId="5371"/>
    <cellStyle name="20 % - Markeringsfarve6 8 2 2 2" xfId="10084"/>
    <cellStyle name="20 % - Markeringsfarve6 8 2 2 2 2" xfId="17985"/>
    <cellStyle name="20 % - Markeringsfarve6 8 2 2 2 2 2" xfId="36145"/>
    <cellStyle name="20 % - Markeringsfarve6 8 2 2 2 3" xfId="29144"/>
    <cellStyle name="20 % - Markeringsfarve6 8 2 2 3" xfId="13925"/>
    <cellStyle name="20 % - Markeringsfarve6 8 2 2 3 2" xfId="32092"/>
    <cellStyle name="20 % - Markeringsfarve6 8 2 2 4" xfId="25090"/>
    <cellStyle name="20 % - Markeringsfarve6 8 2 3" xfId="8629"/>
    <cellStyle name="20 % - Markeringsfarve6 8 2 3 2" xfId="16543"/>
    <cellStyle name="20 % - Markeringsfarve6 8 2 3 2 2" xfId="34703"/>
    <cellStyle name="20 % - Markeringsfarve6 8 2 3 3" xfId="27702"/>
    <cellStyle name="20 % - Markeringsfarve6 8 2 4" xfId="13924"/>
    <cellStyle name="20 % - Markeringsfarve6 8 2 4 2" xfId="32091"/>
    <cellStyle name="20 % - Markeringsfarve6 8 2 5" xfId="25089"/>
    <cellStyle name="20 % - Markeringsfarve6 8 3" xfId="5372"/>
    <cellStyle name="20 % - Markeringsfarve6 8 3 2" xfId="9360"/>
    <cellStyle name="20 % - Markeringsfarve6 8 3 2 2" xfId="17270"/>
    <cellStyle name="20 % - Markeringsfarve6 8 3 2 2 2" xfId="35430"/>
    <cellStyle name="20 % - Markeringsfarve6 8 3 2 3" xfId="28429"/>
    <cellStyle name="20 % - Markeringsfarve6 8 3 3" xfId="13926"/>
    <cellStyle name="20 % - Markeringsfarve6 8 3 3 2" xfId="32093"/>
    <cellStyle name="20 % - Markeringsfarve6 8 3 4" xfId="25091"/>
    <cellStyle name="20 % - Markeringsfarve6 8 4" xfId="5373"/>
    <cellStyle name="20 % - Markeringsfarve6 8 4 2" xfId="10487"/>
    <cellStyle name="20 % - Markeringsfarve6 8 4 2 2" xfId="18383"/>
    <cellStyle name="20 % - Markeringsfarve6 8 4 2 2 2" xfId="36543"/>
    <cellStyle name="20 % - Markeringsfarve6 8 4 2 3" xfId="29542"/>
    <cellStyle name="20 % - Markeringsfarve6 8 4 3" xfId="13927"/>
    <cellStyle name="20 % - Markeringsfarve6 8 4 3 2" xfId="32094"/>
    <cellStyle name="20 % - Markeringsfarve6 8 4 4" xfId="25092"/>
    <cellStyle name="20 % - Markeringsfarve6 8 5" xfId="7971"/>
    <cellStyle name="20 % - Markeringsfarve6 8 5 2" xfId="15889"/>
    <cellStyle name="20 % - Markeringsfarve6 8 5 2 2" xfId="34049"/>
    <cellStyle name="20 % - Markeringsfarve6 8 5 3" xfId="27048"/>
    <cellStyle name="20 % - Markeringsfarve6 8 6" xfId="13923"/>
    <cellStyle name="20 % - Markeringsfarve6 8 6 2" xfId="32090"/>
    <cellStyle name="20 % - Markeringsfarve6 8 7" xfId="25088"/>
    <cellStyle name="20 % - Markeringsfarve6 9" xfId="5374"/>
    <cellStyle name="20 % - Markeringsfarve6 9 2" xfId="5375"/>
    <cellStyle name="20 % - Markeringsfarve6 9 2 2" xfId="5376"/>
    <cellStyle name="20 % - Markeringsfarve6 9 2 2 2" xfId="10201"/>
    <cellStyle name="20 % - Markeringsfarve6 9 2 2 2 2" xfId="18102"/>
    <cellStyle name="20 % - Markeringsfarve6 9 2 2 2 2 2" xfId="36262"/>
    <cellStyle name="20 % - Markeringsfarve6 9 2 2 2 3" xfId="29261"/>
    <cellStyle name="20 % - Markeringsfarve6 9 2 2 3" xfId="13930"/>
    <cellStyle name="20 % - Markeringsfarve6 9 2 2 3 2" xfId="32097"/>
    <cellStyle name="20 % - Markeringsfarve6 9 2 2 4" xfId="25095"/>
    <cellStyle name="20 % - Markeringsfarve6 9 2 3" xfId="8728"/>
    <cellStyle name="20 % - Markeringsfarve6 9 2 3 2" xfId="16642"/>
    <cellStyle name="20 % - Markeringsfarve6 9 2 3 2 2" xfId="34802"/>
    <cellStyle name="20 % - Markeringsfarve6 9 2 3 3" xfId="27801"/>
    <cellStyle name="20 % - Markeringsfarve6 9 2 4" xfId="13929"/>
    <cellStyle name="20 % - Markeringsfarve6 9 2 4 2" xfId="32096"/>
    <cellStyle name="20 % - Markeringsfarve6 9 2 5" xfId="25094"/>
    <cellStyle name="20 % - Markeringsfarve6 9 3" xfId="5377"/>
    <cellStyle name="20 % - Markeringsfarve6 9 3 2" xfId="9477"/>
    <cellStyle name="20 % - Markeringsfarve6 9 3 2 2" xfId="17387"/>
    <cellStyle name="20 % - Markeringsfarve6 9 3 2 2 2" xfId="35547"/>
    <cellStyle name="20 % - Markeringsfarve6 9 3 2 3" xfId="28546"/>
    <cellStyle name="20 % - Markeringsfarve6 9 3 3" xfId="13931"/>
    <cellStyle name="20 % - Markeringsfarve6 9 3 3 2" xfId="32098"/>
    <cellStyle name="20 % - Markeringsfarve6 9 3 4" xfId="25096"/>
    <cellStyle name="20 % - Markeringsfarve6 9 4" xfId="5378"/>
    <cellStyle name="20 % - Markeringsfarve6 9 4 2" xfId="10440"/>
    <cellStyle name="20 % - Markeringsfarve6 9 4 2 2" xfId="18337"/>
    <cellStyle name="20 % - Markeringsfarve6 9 4 2 2 2" xfId="36497"/>
    <cellStyle name="20 % - Markeringsfarve6 9 4 2 3" xfId="29496"/>
    <cellStyle name="20 % - Markeringsfarve6 9 4 3" xfId="13932"/>
    <cellStyle name="20 % - Markeringsfarve6 9 4 3 2" xfId="32099"/>
    <cellStyle name="20 % - Markeringsfarve6 9 4 4" xfId="25097"/>
    <cellStyle name="20 % - Markeringsfarve6 9 5" xfId="7972"/>
    <cellStyle name="20 % - Markeringsfarve6 9 5 2" xfId="15890"/>
    <cellStyle name="20 % - Markeringsfarve6 9 5 2 2" xfId="34050"/>
    <cellStyle name="20 % - Markeringsfarve6 9 5 3" xfId="27049"/>
    <cellStyle name="20 % - Markeringsfarve6 9 6" xfId="13928"/>
    <cellStyle name="20 % - Markeringsfarve6 9 6 2" xfId="32095"/>
    <cellStyle name="20 % - Markeringsfarve6 9 7" xfId="25093"/>
    <cellStyle name="20% - Accent1" xfId="3118" builtinId="30" customBuiltin="1"/>
    <cellStyle name="20% - Accent1 2" xfId="1861"/>
    <cellStyle name="20% - Accent1 2 2" xfId="18933"/>
    <cellStyle name="20% - Accent1 2 2 2" xfId="37092"/>
    <cellStyle name="20% - Accent1 2 3" xfId="11158"/>
    <cellStyle name="20% - Accent1 2 3 2" xfId="30091"/>
    <cellStyle name="20% - Accent1 3" xfId="11942"/>
    <cellStyle name="20% - Accent1 3 2" xfId="30134"/>
    <cellStyle name="20% - Accent1 4" xfId="23129"/>
    <cellStyle name="20% - Accent1 5" xfId="39357"/>
    <cellStyle name="20% - Accent2" xfId="3122" builtinId="34" customBuiltin="1"/>
    <cellStyle name="20% - Accent2 2" xfId="1862"/>
    <cellStyle name="20% - Accent2 2 2" xfId="18935"/>
    <cellStyle name="20% - Accent2 2 2 2" xfId="37094"/>
    <cellStyle name="20% - Accent2 2 3" xfId="11160"/>
    <cellStyle name="20% - Accent2 2 3 2" xfId="30093"/>
    <cellStyle name="20% - Accent2 3" xfId="11944"/>
    <cellStyle name="20% - Accent2 3 2" xfId="30136"/>
    <cellStyle name="20% - Accent2 4" xfId="23131"/>
    <cellStyle name="20% - Accent2 5" xfId="39359"/>
    <cellStyle name="20% - Accent3" xfId="3126" builtinId="38" customBuiltin="1"/>
    <cellStyle name="20% - Accent3 2" xfId="1863"/>
    <cellStyle name="20% - Accent3 2 2" xfId="18937"/>
    <cellStyle name="20% - Accent3 2 2 2" xfId="37096"/>
    <cellStyle name="20% - Accent3 2 3" xfId="11162"/>
    <cellStyle name="20% - Accent3 2 3 2" xfId="30095"/>
    <cellStyle name="20% - Accent3 3" xfId="11946"/>
    <cellStyle name="20% - Accent3 3 2" xfId="30138"/>
    <cellStyle name="20% - Accent3 4" xfId="23133"/>
    <cellStyle name="20% - Accent3 5" xfId="39361"/>
    <cellStyle name="20% - Accent4" xfId="3130" builtinId="42" customBuiltin="1"/>
    <cellStyle name="20% - Accent4 2" xfId="1864"/>
    <cellStyle name="20% - Accent4 2 2" xfId="18939"/>
    <cellStyle name="20% - Accent4 2 2 2" xfId="37098"/>
    <cellStyle name="20% - Accent4 2 3" xfId="11164"/>
    <cellStyle name="20% - Accent4 2 3 2" xfId="30097"/>
    <cellStyle name="20% - Accent4 3" xfId="11948"/>
    <cellStyle name="20% - Accent4 3 2" xfId="30140"/>
    <cellStyle name="20% - Accent4 4" xfId="23135"/>
    <cellStyle name="20% - Accent4 5" xfId="39363"/>
    <cellStyle name="20% - Accent5" xfId="3134" builtinId="46" customBuiltin="1"/>
    <cellStyle name="20% - Accent5 2" xfId="1865"/>
    <cellStyle name="20% - Accent5 2 2" xfId="12371"/>
    <cellStyle name="20% - Accent5 2 2 2" xfId="30538"/>
    <cellStyle name="20% - Accent5 2 3" xfId="3813"/>
    <cellStyle name="20% - Accent5 2 3 2" xfId="23536"/>
    <cellStyle name="20% - Accent5 3" xfId="11166"/>
    <cellStyle name="20% - Accent5 3 2" xfId="18941"/>
    <cellStyle name="20% - Accent5 3 2 2" xfId="37100"/>
    <cellStyle name="20% - Accent5 3 3" xfId="30099"/>
    <cellStyle name="20% - Accent5 4" xfId="11950"/>
    <cellStyle name="20% - Accent5 4 2" xfId="30142"/>
    <cellStyle name="20% - Accent5 5" xfId="23137"/>
    <cellStyle name="20% - Accent5 6" xfId="39365"/>
    <cellStyle name="20% - Accent6" xfId="3138" builtinId="50" customBuiltin="1"/>
    <cellStyle name="20% - Accent6 2" xfId="1866"/>
    <cellStyle name="20% - Accent6 2 2" xfId="18943"/>
    <cellStyle name="20% - Accent6 2 2 2" xfId="37102"/>
    <cellStyle name="20% - Accent6 2 3" xfId="11168"/>
    <cellStyle name="20% - Accent6 2 3 2" xfId="30101"/>
    <cellStyle name="20% - Accent6 3" xfId="11952"/>
    <cellStyle name="20% - Accent6 3 2" xfId="30144"/>
    <cellStyle name="20% - Accent6 4" xfId="23139"/>
    <cellStyle name="20% - Accent6 5" xfId="39367"/>
    <cellStyle name="20% - Colore 1" xfId="3"/>
    <cellStyle name="20% - Colore 2" xfId="4"/>
    <cellStyle name="20% - Colore 3" xfId="5"/>
    <cellStyle name="20% - Colore 4" xfId="6"/>
    <cellStyle name="20% - Colore 5" xfId="7"/>
    <cellStyle name="20% - Colore 6" xfId="8"/>
    <cellStyle name="2x indented GHG Textfiels" xfId="5379"/>
    <cellStyle name="2x indented GHG Textfiels 2" xfId="13933"/>
    <cellStyle name="40 % - Markeringsfarve1 10" xfId="5381"/>
    <cellStyle name="40 % - Markeringsfarve1 10 2" xfId="5382"/>
    <cellStyle name="40 % - Markeringsfarve1 10 2 2" xfId="5383"/>
    <cellStyle name="40 % - Markeringsfarve1 10 2 2 2" xfId="10362"/>
    <cellStyle name="40 % - Markeringsfarve1 10 2 2 2 2" xfId="18263"/>
    <cellStyle name="40 % - Markeringsfarve1 10 2 2 2 2 2" xfId="36423"/>
    <cellStyle name="40 % - Markeringsfarve1 10 2 2 2 3" xfId="29422"/>
    <cellStyle name="40 % - Markeringsfarve1 10 2 2 3" xfId="13937"/>
    <cellStyle name="40 % - Markeringsfarve1 10 2 2 3 2" xfId="32103"/>
    <cellStyle name="40 % - Markeringsfarve1 10 2 2 4" xfId="25101"/>
    <cellStyle name="40 % - Markeringsfarve1 10 2 3" xfId="8864"/>
    <cellStyle name="40 % - Markeringsfarve1 10 2 3 2" xfId="16778"/>
    <cellStyle name="40 % - Markeringsfarve1 10 2 3 2 2" xfId="34938"/>
    <cellStyle name="40 % - Markeringsfarve1 10 2 3 3" xfId="27937"/>
    <cellStyle name="40 % - Markeringsfarve1 10 2 4" xfId="13936"/>
    <cellStyle name="40 % - Markeringsfarve1 10 2 4 2" xfId="32102"/>
    <cellStyle name="40 % - Markeringsfarve1 10 2 5" xfId="25100"/>
    <cellStyle name="40 % - Markeringsfarve1 10 3" xfId="5384"/>
    <cellStyle name="40 % - Markeringsfarve1 10 3 2" xfId="9639"/>
    <cellStyle name="40 % - Markeringsfarve1 10 3 2 2" xfId="17549"/>
    <cellStyle name="40 % - Markeringsfarve1 10 3 2 2 2" xfId="35709"/>
    <cellStyle name="40 % - Markeringsfarve1 10 3 2 3" xfId="28708"/>
    <cellStyle name="40 % - Markeringsfarve1 10 3 3" xfId="13938"/>
    <cellStyle name="40 % - Markeringsfarve1 10 3 3 2" xfId="32104"/>
    <cellStyle name="40 % - Markeringsfarve1 10 3 4" xfId="25102"/>
    <cellStyle name="40 % - Markeringsfarve1 10 4" xfId="5385"/>
    <cellStyle name="40 % - Markeringsfarve1 10 4 2" xfId="10728"/>
    <cellStyle name="40 % - Markeringsfarve1 10 4 2 2" xfId="18617"/>
    <cellStyle name="40 % - Markeringsfarve1 10 4 2 2 2" xfId="36777"/>
    <cellStyle name="40 % - Markeringsfarve1 10 4 2 3" xfId="29776"/>
    <cellStyle name="40 % - Markeringsfarve1 10 4 3" xfId="13939"/>
    <cellStyle name="40 % - Markeringsfarve1 10 4 3 2" xfId="32105"/>
    <cellStyle name="40 % - Markeringsfarve1 10 4 4" xfId="25103"/>
    <cellStyle name="40 % - Markeringsfarve1 10 5" xfId="7974"/>
    <cellStyle name="40 % - Markeringsfarve1 10 5 2" xfId="15892"/>
    <cellStyle name="40 % - Markeringsfarve1 10 5 2 2" xfId="34052"/>
    <cellStyle name="40 % - Markeringsfarve1 10 5 3" xfId="27051"/>
    <cellStyle name="40 % - Markeringsfarve1 10 6" xfId="13935"/>
    <cellStyle name="40 % - Markeringsfarve1 10 6 2" xfId="32101"/>
    <cellStyle name="40 % - Markeringsfarve1 10 7" xfId="25099"/>
    <cellStyle name="40 % - Markeringsfarve1 11" xfId="5386"/>
    <cellStyle name="40 % - Markeringsfarve1 11 2" xfId="5387"/>
    <cellStyle name="40 % - Markeringsfarve1 11 2 2" xfId="9717"/>
    <cellStyle name="40 % - Markeringsfarve1 11 2 2 2" xfId="17618"/>
    <cellStyle name="40 % - Markeringsfarve1 11 2 2 2 2" xfId="35778"/>
    <cellStyle name="40 % - Markeringsfarve1 11 2 2 3" xfId="28777"/>
    <cellStyle name="40 % - Markeringsfarve1 11 2 3" xfId="13941"/>
    <cellStyle name="40 % - Markeringsfarve1 11 2 3 2" xfId="32107"/>
    <cellStyle name="40 % - Markeringsfarve1 11 2 4" xfId="25105"/>
    <cellStyle name="40 % - Markeringsfarve1 11 3" xfId="5388"/>
    <cellStyle name="40 % - Markeringsfarve1 11 3 2" xfId="10954"/>
    <cellStyle name="40 % - Markeringsfarve1 11 3 2 2" xfId="18834"/>
    <cellStyle name="40 % - Markeringsfarve1 11 3 2 2 2" xfId="36994"/>
    <cellStyle name="40 % - Markeringsfarve1 11 3 2 3" xfId="29993"/>
    <cellStyle name="40 % - Markeringsfarve1 11 3 3" xfId="13942"/>
    <cellStyle name="40 % - Markeringsfarve1 11 3 3 2" xfId="32108"/>
    <cellStyle name="40 % - Markeringsfarve1 11 3 4" xfId="25106"/>
    <cellStyle name="40 % - Markeringsfarve1 11 4" xfId="7975"/>
    <cellStyle name="40 % - Markeringsfarve1 11 4 2" xfId="15893"/>
    <cellStyle name="40 % - Markeringsfarve1 11 4 2 2" xfId="34053"/>
    <cellStyle name="40 % - Markeringsfarve1 11 4 3" xfId="27052"/>
    <cellStyle name="40 % - Markeringsfarve1 11 5" xfId="13940"/>
    <cellStyle name="40 % - Markeringsfarve1 11 5 2" xfId="32106"/>
    <cellStyle name="40 % - Markeringsfarve1 11 6" xfId="25104"/>
    <cellStyle name="40 % - Markeringsfarve1 12" xfId="5389"/>
    <cellStyle name="40 % - Markeringsfarve1 12 2" xfId="5390"/>
    <cellStyle name="40 % - Markeringsfarve1 12 2 2" xfId="10679"/>
    <cellStyle name="40 % - Markeringsfarve1 12 2 2 2" xfId="18571"/>
    <cellStyle name="40 % - Markeringsfarve1 12 2 2 2 2" xfId="36731"/>
    <cellStyle name="40 % - Markeringsfarve1 12 2 2 3" xfId="29730"/>
    <cellStyle name="40 % - Markeringsfarve1 12 2 3" xfId="13944"/>
    <cellStyle name="40 % - Markeringsfarve1 12 2 3 2" xfId="32110"/>
    <cellStyle name="40 % - Markeringsfarve1 12 2 4" xfId="25108"/>
    <cellStyle name="40 % - Markeringsfarve1 12 3" xfId="7976"/>
    <cellStyle name="40 % - Markeringsfarve1 12 3 2" xfId="15894"/>
    <cellStyle name="40 % - Markeringsfarve1 12 3 2 2" xfId="34054"/>
    <cellStyle name="40 % - Markeringsfarve1 12 3 3" xfId="27053"/>
    <cellStyle name="40 % - Markeringsfarve1 12 4" xfId="13943"/>
    <cellStyle name="40 % - Markeringsfarve1 12 4 2" xfId="32109"/>
    <cellStyle name="40 % - Markeringsfarve1 12 5" xfId="25107"/>
    <cellStyle name="40 % - Markeringsfarve1 13" xfId="5391"/>
    <cellStyle name="40 % - Markeringsfarve1 13 2" xfId="5392"/>
    <cellStyle name="40 % - Markeringsfarve1 13 2 2" xfId="10914"/>
    <cellStyle name="40 % - Markeringsfarve1 13 2 2 2" xfId="18795"/>
    <cellStyle name="40 % - Markeringsfarve1 13 2 2 2 2" xfId="36955"/>
    <cellStyle name="40 % - Markeringsfarve1 13 2 2 3" xfId="29954"/>
    <cellStyle name="40 % - Markeringsfarve1 13 2 3" xfId="13946"/>
    <cellStyle name="40 % - Markeringsfarve1 13 2 3 2" xfId="32112"/>
    <cellStyle name="40 % - Markeringsfarve1 13 2 4" xfId="25110"/>
    <cellStyle name="40 % - Markeringsfarve1 13 3" xfId="7977"/>
    <cellStyle name="40 % - Markeringsfarve1 13 3 2" xfId="15895"/>
    <cellStyle name="40 % - Markeringsfarve1 13 3 2 2" xfId="34055"/>
    <cellStyle name="40 % - Markeringsfarve1 13 3 3" xfId="27054"/>
    <cellStyle name="40 % - Markeringsfarve1 13 4" xfId="13945"/>
    <cellStyle name="40 % - Markeringsfarve1 13 4 2" xfId="32111"/>
    <cellStyle name="40 % - Markeringsfarve1 13 5" xfId="25109"/>
    <cellStyle name="40 % - Markeringsfarve1 14" xfId="5393"/>
    <cellStyle name="40 % - Markeringsfarve1 14 2" xfId="5394"/>
    <cellStyle name="40 % - Markeringsfarve1 14 2 2" xfId="8936"/>
    <cellStyle name="40 % - Markeringsfarve1 14 2 2 2" xfId="16849"/>
    <cellStyle name="40 % - Markeringsfarve1 14 2 2 2 2" xfId="35009"/>
    <cellStyle name="40 % - Markeringsfarve1 14 2 2 3" xfId="28008"/>
    <cellStyle name="40 % - Markeringsfarve1 14 2 3" xfId="13948"/>
    <cellStyle name="40 % - Markeringsfarve1 14 2 3 2" xfId="32114"/>
    <cellStyle name="40 % - Markeringsfarve1 14 2 4" xfId="25112"/>
    <cellStyle name="40 % - Markeringsfarve1 14 3" xfId="7973"/>
    <cellStyle name="40 % - Markeringsfarve1 14 3 2" xfId="15891"/>
    <cellStyle name="40 % - Markeringsfarve1 14 3 2 2" xfId="34051"/>
    <cellStyle name="40 % - Markeringsfarve1 14 3 3" xfId="27050"/>
    <cellStyle name="40 % - Markeringsfarve1 14 4" xfId="13947"/>
    <cellStyle name="40 % - Markeringsfarve1 14 4 2" xfId="32113"/>
    <cellStyle name="40 % - Markeringsfarve1 14 5" xfId="25111"/>
    <cellStyle name="40 % - Markeringsfarve1 15" xfId="5395"/>
    <cellStyle name="40 % - Markeringsfarve1 15 2" xfId="8938"/>
    <cellStyle name="40 % - Markeringsfarve1 15 2 2" xfId="16851"/>
    <cellStyle name="40 % - Markeringsfarve1 15 2 2 2" xfId="35011"/>
    <cellStyle name="40 % - Markeringsfarve1 15 2 3" xfId="28010"/>
    <cellStyle name="40 % - Markeringsfarve1 15 3" xfId="13949"/>
    <cellStyle name="40 % - Markeringsfarve1 15 3 2" xfId="32115"/>
    <cellStyle name="40 % - Markeringsfarve1 15 4" xfId="25113"/>
    <cellStyle name="40 % - Markeringsfarve1 16" xfId="5396"/>
    <cellStyle name="40 % - Markeringsfarve1 16 2" xfId="10451"/>
    <cellStyle name="40 % - Markeringsfarve1 16 2 2" xfId="18348"/>
    <cellStyle name="40 % - Markeringsfarve1 16 2 2 2" xfId="36508"/>
    <cellStyle name="40 % - Markeringsfarve1 16 2 3" xfId="29507"/>
    <cellStyle name="40 % - Markeringsfarve1 16 3" xfId="13950"/>
    <cellStyle name="40 % - Markeringsfarve1 16 3 2" xfId="32116"/>
    <cellStyle name="40 % - Markeringsfarve1 16 4" xfId="25114"/>
    <cellStyle name="40 % - Markeringsfarve1 17" xfId="5397"/>
    <cellStyle name="40 % - Markeringsfarve1 17 2" xfId="11008"/>
    <cellStyle name="40 % - Markeringsfarve1 17 2 2" xfId="18884"/>
    <cellStyle name="40 % - Markeringsfarve1 17 2 2 2" xfId="37044"/>
    <cellStyle name="40 % - Markeringsfarve1 17 2 3" xfId="30043"/>
    <cellStyle name="40 % - Markeringsfarve1 17 3" xfId="13951"/>
    <cellStyle name="40 % - Markeringsfarve1 17 3 2" xfId="32117"/>
    <cellStyle name="40 % - Markeringsfarve1 17 4" xfId="25115"/>
    <cellStyle name="40 % - Markeringsfarve1 18" xfId="7613"/>
    <cellStyle name="40 % - Markeringsfarve1 18 2" xfId="15541"/>
    <cellStyle name="40 % - Markeringsfarve1 18 2 2" xfId="33701"/>
    <cellStyle name="40 % - Markeringsfarve1 18 3" xfId="26700"/>
    <cellStyle name="40 % - Markeringsfarve1 19" xfId="5380"/>
    <cellStyle name="40 % - Markeringsfarve1 19 2" xfId="13934"/>
    <cellStyle name="40 % - Markeringsfarve1 19 2 2" xfId="32100"/>
    <cellStyle name="40 % - Markeringsfarve1 19 3" xfId="25098"/>
    <cellStyle name="40 % - Markeringsfarve1 2" xfId="1867"/>
    <cellStyle name="40 % - Markeringsfarve1 2 10" xfId="5399"/>
    <cellStyle name="40 % - Markeringsfarve1 2 10 2" xfId="8971"/>
    <cellStyle name="40 % - Markeringsfarve1 2 10 2 2" xfId="16882"/>
    <cellStyle name="40 % - Markeringsfarve1 2 10 2 2 2" xfId="35042"/>
    <cellStyle name="40 % - Markeringsfarve1 2 10 2 3" xfId="28041"/>
    <cellStyle name="40 % - Markeringsfarve1 2 10 3" xfId="13953"/>
    <cellStyle name="40 % - Markeringsfarve1 2 10 3 2" xfId="32119"/>
    <cellStyle name="40 % - Markeringsfarve1 2 10 4" xfId="25117"/>
    <cellStyle name="40 % - Markeringsfarve1 2 11" xfId="5400"/>
    <cellStyle name="40 % - Markeringsfarve1 2 11 2" xfId="10638"/>
    <cellStyle name="40 % - Markeringsfarve1 2 11 2 2" xfId="18531"/>
    <cellStyle name="40 % - Markeringsfarve1 2 11 2 2 2" xfId="36691"/>
    <cellStyle name="40 % - Markeringsfarve1 2 11 2 3" xfId="29690"/>
    <cellStyle name="40 % - Markeringsfarve1 2 11 3" xfId="13954"/>
    <cellStyle name="40 % - Markeringsfarve1 2 11 3 2" xfId="32120"/>
    <cellStyle name="40 % - Markeringsfarve1 2 11 4" xfId="25118"/>
    <cellStyle name="40 % - Markeringsfarve1 2 12" xfId="7978"/>
    <cellStyle name="40 % - Markeringsfarve1 2 12 2" xfId="15896"/>
    <cellStyle name="40 % - Markeringsfarve1 2 12 2 2" xfId="34056"/>
    <cellStyle name="40 % - Markeringsfarve1 2 12 3" xfId="27055"/>
    <cellStyle name="40 % - Markeringsfarve1 2 13" xfId="13952"/>
    <cellStyle name="40 % - Markeringsfarve1 2 13 2" xfId="32118"/>
    <cellStyle name="40 % - Markeringsfarve1 2 14" xfId="5398"/>
    <cellStyle name="40 % - Markeringsfarve1 2 14 2" xfId="25116"/>
    <cellStyle name="40 % - Markeringsfarve1 2 15" xfId="21985"/>
    <cellStyle name="40 % - Markeringsfarve1 2 2" xfId="1868"/>
    <cellStyle name="40 % - Markeringsfarve1 2 2 10" xfId="7979"/>
    <cellStyle name="40 % - Markeringsfarve1 2 2 10 2" xfId="15897"/>
    <cellStyle name="40 % - Markeringsfarve1 2 2 10 2 2" xfId="34057"/>
    <cellStyle name="40 % - Markeringsfarve1 2 2 10 3" xfId="27056"/>
    <cellStyle name="40 % - Markeringsfarve1 2 2 11" xfId="13955"/>
    <cellStyle name="40 % - Markeringsfarve1 2 2 11 2" xfId="32121"/>
    <cellStyle name="40 % - Markeringsfarve1 2 2 12" xfId="5401"/>
    <cellStyle name="40 % - Markeringsfarve1 2 2 12 2" xfId="25119"/>
    <cellStyle name="40 % - Markeringsfarve1 2 2 13" xfId="21986"/>
    <cellStyle name="40 % - Markeringsfarve1 2 2 2" xfId="1869"/>
    <cellStyle name="40 % - Markeringsfarve1 2 2 2 2" xfId="5403"/>
    <cellStyle name="40 % - Markeringsfarve1 2 2 2 2 2" xfId="5404"/>
    <cellStyle name="40 % - Markeringsfarve1 2 2 2 2 2 2" xfId="9902"/>
    <cellStyle name="40 % - Markeringsfarve1 2 2 2 2 2 2 2" xfId="17803"/>
    <cellStyle name="40 % - Markeringsfarve1 2 2 2 2 2 2 2 2" xfId="35963"/>
    <cellStyle name="40 % - Markeringsfarve1 2 2 2 2 2 2 3" xfId="28962"/>
    <cellStyle name="40 % - Markeringsfarve1 2 2 2 2 2 3" xfId="13958"/>
    <cellStyle name="40 % - Markeringsfarve1 2 2 2 2 2 3 2" xfId="32124"/>
    <cellStyle name="40 % - Markeringsfarve1 2 2 2 2 2 4" xfId="25122"/>
    <cellStyle name="40 % - Markeringsfarve1 2 2 2 2 3" xfId="8475"/>
    <cellStyle name="40 % - Markeringsfarve1 2 2 2 2 3 2" xfId="16392"/>
    <cellStyle name="40 % - Markeringsfarve1 2 2 2 2 3 2 2" xfId="34552"/>
    <cellStyle name="40 % - Markeringsfarve1 2 2 2 2 3 3" xfId="27551"/>
    <cellStyle name="40 % - Markeringsfarve1 2 2 2 2 4" xfId="13957"/>
    <cellStyle name="40 % - Markeringsfarve1 2 2 2 2 4 2" xfId="32123"/>
    <cellStyle name="40 % - Markeringsfarve1 2 2 2 2 5" xfId="25121"/>
    <cellStyle name="40 % - Markeringsfarve1 2 2 2 3" xfId="5405"/>
    <cellStyle name="40 % - Markeringsfarve1 2 2 2 3 2" xfId="9132"/>
    <cellStyle name="40 % - Markeringsfarve1 2 2 2 3 2 2" xfId="17043"/>
    <cellStyle name="40 % - Markeringsfarve1 2 2 2 3 2 2 2" xfId="35203"/>
    <cellStyle name="40 % - Markeringsfarve1 2 2 2 3 2 3" xfId="28202"/>
    <cellStyle name="40 % - Markeringsfarve1 2 2 2 3 3" xfId="13959"/>
    <cellStyle name="40 % - Markeringsfarve1 2 2 2 3 3 2" xfId="32125"/>
    <cellStyle name="40 % - Markeringsfarve1 2 2 2 3 4" xfId="25123"/>
    <cellStyle name="40 % - Markeringsfarve1 2 2 2 4" xfId="5406"/>
    <cellStyle name="40 % - Markeringsfarve1 2 2 2 4 2" xfId="10524"/>
    <cellStyle name="40 % - Markeringsfarve1 2 2 2 4 2 2" xfId="18418"/>
    <cellStyle name="40 % - Markeringsfarve1 2 2 2 4 2 2 2" xfId="36578"/>
    <cellStyle name="40 % - Markeringsfarve1 2 2 2 4 2 3" xfId="29577"/>
    <cellStyle name="40 % - Markeringsfarve1 2 2 2 4 3" xfId="13960"/>
    <cellStyle name="40 % - Markeringsfarve1 2 2 2 4 3 2" xfId="32126"/>
    <cellStyle name="40 % - Markeringsfarve1 2 2 2 4 4" xfId="25124"/>
    <cellStyle name="40 % - Markeringsfarve1 2 2 2 5" xfId="7980"/>
    <cellStyle name="40 % - Markeringsfarve1 2 2 2 5 2" xfId="15898"/>
    <cellStyle name="40 % - Markeringsfarve1 2 2 2 5 2 2" xfId="34058"/>
    <cellStyle name="40 % - Markeringsfarve1 2 2 2 5 3" xfId="27057"/>
    <cellStyle name="40 % - Markeringsfarve1 2 2 2 6" xfId="13956"/>
    <cellStyle name="40 % - Markeringsfarve1 2 2 2 6 2" xfId="32122"/>
    <cellStyle name="40 % - Markeringsfarve1 2 2 2 7" xfId="5402"/>
    <cellStyle name="40 % - Markeringsfarve1 2 2 2 7 2" xfId="25120"/>
    <cellStyle name="40 % - Markeringsfarve1 2 2 2 8" xfId="21987"/>
    <cellStyle name="40 % - Markeringsfarve1 2 2 3" xfId="5407"/>
    <cellStyle name="40 % - Markeringsfarve1 2 2 3 2" xfId="5408"/>
    <cellStyle name="40 % - Markeringsfarve1 2 2 3 2 2" xfId="5409"/>
    <cellStyle name="40 % - Markeringsfarve1 2 2 3 2 2 2" xfId="10010"/>
    <cellStyle name="40 % - Markeringsfarve1 2 2 3 2 2 2 2" xfId="17911"/>
    <cellStyle name="40 % - Markeringsfarve1 2 2 3 2 2 2 2 2" xfId="36071"/>
    <cellStyle name="40 % - Markeringsfarve1 2 2 3 2 2 2 3" xfId="29070"/>
    <cellStyle name="40 % - Markeringsfarve1 2 2 3 2 2 3" xfId="13963"/>
    <cellStyle name="40 % - Markeringsfarve1 2 2 3 2 2 3 2" xfId="32129"/>
    <cellStyle name="40 % - Markeringsfarve1 2 2 3 2 2 4" xfId="25127"/>
    <cellStyle name="40 % - Markeringsfarve1 2 2 3 2 3" xfId="8565"/>
    <cellStyle name="40 % - Markeringsfarve1 2 2 3 2 3 2" xfId="16482"/>
    <cellStyle name="40 % - Markeringsfarve1 2 2 3 2 3 2 2" xfId="34642"/>
    <cellStyle name="40 % - Markeringsfarve1 2 2 3 2 3 3" xfId="27641"/>
    <cellStyle name="40 % - Markeringsfarve1 2 2 3 2 4" xfId="13962"/>
    <cellStyle name="40 % - Markeringsfarve1 2 2 3 2 4 2" xfId="32128"/>
    <cellStyle name="40 % - Markeringsfarve1 2 2 3 2 5" xfId="25126"/>
    <cellStyle name="40 % - Markeringsfarve1 2 2 3 3" xfId="5410"/>
    <cellStyle name="40 % - Markeringsfarve1 2 2 3 3 2" xfId="9240"/>
    <cellStyle name="40 % - Markeringsfarve1 2 2 3 3 2 2" xfId="17151"/>
    <cellStyle name="40 % - Markeringsfarve1 2 2 3 3 2 2 2" xfId="35311"/>
    <cellStyle name="40 % - Markeringsfarve1 2 2 3 3 2 3" xfId="28310"/>
    <cellStyle name="40 % - Markeringsfarve1 2 2 3 3 3" xfId="13964"/>
    <cellStyle name="40 % - Markeringsfarve1 2 2 3 3 3 2" xfId="32130"/>
    <cellStyle name="40 % - Markeringsfarve1 2 2 3 3 4" xfId="25128"/>
    <cellStyle name="40 % - Markeringsfarve1 2 2 3 4" xfId="5411"/>
    <cellStyle name="40 % - Markeringsfarve1 2 2 3 4 2" xfId="10822"/>
    <cellStyle name="40 % - Markeringsfarve1 2 2 3 4 2 2" xfId="18709"/>
    <cellStyle name="40 % - Markeringsfarve1 2 2 3 4 2 2 2" xfId="36869"/>
    <cellStyle name="40 % - Markeringsfarve1 2 2 3 4 2 3" xfId="29868"/>
    <cellStyle name="40 % - Markeringsfarve1 2 2 3 4 3" xfId="13965"/>
    <cellStyle name="40 % - Markeringsfarve1 2 2 3 4 3 2" xfId="32131"/>
    <cellStyle name="40 % - Markeringsfarve1 2 2 3 4 4" xfId="25129"/>
    <cellStyle name="40 % - Markeringsfarve1 2 2 3 5" xfId="7981"/>
    <cellStyle name="40 % - Markeringsfarve1 2 2 3 5 2" xfId="15899"/>
    <cellStyle name="40 % - Markeringsfarve1 2 2 3 5 2 2" xfId="34059"/>
    <cellStyle name="40 % - Markeringsfarve1 2 2 3 5 3" xfId="27058"/>
    <cellStyle name="40 % - Markeringsfarve1 2 2 3 6" xfId="13961"/>
    <cellStyle name="40 % - Markeringsfarve1 2 2 3 6 2" xfId="32127"/>
    <cellStyle name="40 % - Markeringsfarve1 2 2 3 7" xfId="25125"/>
    <cellStyle name="40 % - Markeringsfarve1 2 2 4" xfId="5412"/>
    <cellStyle name="40 % - Markeringsfarve1 2 2 4 2" xfId="5413"/>
    <cellStyle name="40 % - Markeringsfarve1 2 2 4 2 2" xfId="5414"/>
    <cellStyle name="40 % - Markeringsfarve1 2 2 4 2 2 2" xfId="10140"/>
    <cellStyle name="40 % - Markeringsfarve1 2 2 4 2 2 2 2" xfId="18041"/>
    <cellStyle name="40 % - Markeringsfarve1 2 2 4 2 2 2 2 2" xfId="36201"/>
    <cellStyle name="40 % - Markeringsfarve1 2 2 4 2 2 2 3" xfId="29200"/>
    <cellStyle name="40 % - Markeringsfarve1 2 2 4 2 2 3" xfId="13968"/>
    <cellStyle name="40 % - Markeringsfarve1 2 2 4 2 2 3 2" xfId="32134"/>
    <cellStyle name="40 % - Markeringsfarve1 2 2 4 2 2 4" xfId="25132"/>
    <cellStyle name="40 % - Markeringsfarve1 2 2 4 2 3" xfId="8677"/>
    <cellStyle name="40 % - Markeringsfarve1 2 2 4 2 3 2" xfId="16591"/>
    <cellStyle name="40 % - Markeringsfarve1 2 2 4 2 3 2 2" xfId="34751"/>
    <cellStyle name="40 % - Markeringsfarve1 2 2 4 2 3 3" xfId="27750"/>
    <cellStyle name="40 % - Markeringsfarve1 2 2 4 2 4" xfId="13967"/>
    <cellStyle name="40 % - Markeringsfarve1 2 2 4 2 4 2" xfId="32133"/>
    <cellStyle name="40 % - Markeringsfarve1 2 2 4 2 5" xfId="25131"/>
    <cellStyle name="40 % - Markeringsfarve1 2 2 4 3" xfId="5415"/>
    <cellStyle name="40 % - Markeringsfarve1 2 2 4 3 2" xfId="9416"/>
    <cellStyle name="40 % - Markeringsfarve1 2 2 4 3 2 2" xfId="17326"/>
    <cellStyle name="40 % - Markeringsfarve1 2 2 4 3 2 2 2" xfId="35486"/>
    <cellStyle name="40 % - Markeringsfarve1 2 2 4 3 2 3" xfId="28485"/>
    <cellStyle name="40 % - Markeringsfarve1 2 2 4 3 3" xfId="13969"/>
    <cellStyle name="40 % - Markeringsfarve1 2 2 4 3 3 2" xfId="32135"/>
    <cellStyle name="40 % - Markeringsfarve1 2 2 4 3 4" xfId="25133"/>
    <cellStyle name="40 % - Markeringsfarve1 2 2 4 4" xfId="5416"/>
    <cellStyle name="40 % - Markeringsfarve1 2 2 4 4 2" xfId="10473"/>
    <cellStyle name="40 % - Markeringsfarve1 2 2 4 4 2 2" xfId="18370"/>
    <cellStyle name="40 % - Markeringsfarve1 2 2 4 4 2 2 2" xfId="36530"/>
    <cellStyle name="40 % - Markeringsfarve1 2 2 4 4 2 3" xfId="29529"/>
    <cellStyle name="40 % - Markeringsfarve1 2 2 4 4 3" xfId="13970"/>
    <cellStyle name="40 % - Markeringsfarve1 2 2 4 4 3 2" xfId="32136"/>
    <cellStyle name="40 % - Markeringsfarve1 2 2 4 4 4" xfId="25134"/>
    <cellStyle name="40 % - Markeringsfarve1 2 2 4 5" xfId="7982"/>
    <cellStyle name="40 % - Markeringsfarve1 2 2 4 5 2" xfId="15900"/>
    <cellStyle name="40 % - Markeringsfarve1 2 2 4 5 2 2" xfId="34060"/>
    <cellStyle name="40 % - Markeringsfarve1 2 2 4 5 3" xfId="27059"/>
    <cellStyle name="40 % - Markeringsfarve1 2 2 4 6" xfId="13966"/>
    <cellStyle name="40 % - Markeringsfarve1 2 2 4 6 2" xfId="32132"/>
    <cellStyle name="40 % - Markeringsfarve1 2 2 4 7" xfId="25130"/>
    <cellStyle name="40 % - Markeringsfarve1 2 2 5" xfId="5417"/>
    <cellStyle name="40 % - Markeringsfarve1 2 2 5 2" xfId="5418"/>
    <cellStyle name="40 % - Markeringsfarve1 2 2 5 2 2" xfId="5419"/>
    <cellStyle name="40 % - Markeringsfarve1 2 2 5 2 2 2" xfId="10257"/>
    <cellStyle name="40 % - Markeringsfarve1 2 2 5 2 2 2 2" xfId="18158"/>
    <cellStyle name="40 % - Markeringsfarve1 2 2 5 2 2 2 2 2" xfId="36318"/>
    <cellStyle name="40 % - Markeringsfarve1 2 2 5 2 2 2 3" xfId="29317"/>
    <cellStyle name="40 % - Markeringsfarve1 2 2 5 2 2 3" xfId="13973"/>
    <cellStyle name="40 % - Markeringsfarve1 2 2 5 2 2 3 2" xfId="32139"/>
    <cellStyle name="40 % - Markeringsfarve1 2 2 5 2 2 4" xfId="25137"/>
    <cellStyle name="40 % - Markeringsfarve1 2 2 5 2 3" xfId="8776"/>
    <cellStyle name="40 % - Markeringsfarve1 2 2 5 2 3 2" xfId="16690"/>
    <cellStyle name="40 % - Markeringsfarve1 2 2 5 2 3 2 2" xfId="34850"/>
    <cellStyle name="40 % - Markeringsfarve1 2 2 5 2 3 3" xfId="27849"/>
    <cellStyle name="40 % - Markeringsfarve1 2 2 5 2 4" xfId="13972"/>
    <cellStyle name="40 % - Markeringsfarve1 2 2 5 2 4 2" xfId="32138"/>
    <cellStyle name="40 % - Markeringsfarve1 2 2 5 2 5" xfId="25136"/>
    <cellStyle name="40 % - Markeringsfarve1 2 2 5 3" xfId="5420"/>
    <cellStyle name="40 % - Markeringsfarve1 2 2 5 3 2" xfId="9533"/>
    <cellStyle name="40 % - Markeringsfarve1 2 2 5 3 2 2" xfId="17443"/>
    <cellStyle name="40 % - Markeringsfarve1 2 2 5 3 2 2 2" xfId="35603"/>
    <cellStyle name="40 % - Markeringsfarve1 2 2 5 3 2 3" xfId="28602"/>
    <cellStyle name="40 % - Markeringsfarve1 2 2 5 3 3" xfId="13974"/>
    <cellStyle name="40 % - Markeringsfarve1 2 2 5 3 3 2" xfId="32140"/>
    <cellStyle name="40 % - Markeringsfarve1 2 2 5 3 4" xfId="25138"/>
    <cellStyle name="40 % - Markeringsfarve1 2 2 5 4" xfId="5421"/>
    <cellStyle name="40 % - Markeringsfarve1 2 2 5 4 2" xfId="8934"/>
    <cellStyle name="40 % - Markeringsfarve1 2 2 5 4 2 2" xfId="16847"/>
    <cellStyle name="40 % - Markeringsfarve1 2 2 5 4 2 2 2" xfId="35007"/>
    <cellStyle name="40 % - Markeringsfarve1 2 2 5 4 2 3" xfId="28006"/>
    <cellStyle name="40 % - Markeringsfarve1 2 2 5 4 3" xfId="13975"/>
    <cellStyle name="40 % - Markeringsfarve1 2 2 5 4 3 2" xfId="32141"/>
    <cellStyle name="40 % - Markeringsfarve1 2 2 5 4 4" xfId="25139"/>
    <cellStyle name="40 % - Markeringsfarve1 2 2 5 5" xfId="7983"/>
    <cellStyle name="40 % - Markeringsfarve1 2 2 5 5 2" xfId="15901"/>
    <cellStyle name="40 % - Markeringsfarve1 2 2 5 5 2 2" xfId="34061"/>
    <cellStyle name="40 % - Markeringsfarve1 2 2 5 5 3" xfId="27060"/>
    <cellStyle name="40 % - Markeringsfarve1 2 2 5 6" xfId="13971"/>
    <cellStyle name="40 % - Markeringsfarve1 2 2 5 6 2" xfId="32137"/>
    <cellStyle name="40 % - Markeringsfarve1 2 2 5 7" xfId="25135"/>
    <cellStyle name="40 % - Markeringsfarve1 2 2 6" xfId="5422"/>
    <cellStyle name="40 % - Markeringsfarve1 2 2 6 2" xfId="5423"/>
    <cellStyle name="40 % - Markeringsfarve1 2 2 6 2 2" xfId="5424"/>
    <cellStyle name="40 % - Markeringsfarve1 2 2 6 2 2 2" xfId="10364"/>
    <cellStyle name="40 % - Markeringsfarve1 2 2 6 2 2 2 2" xfId="18265"/>
    <cellStyle name="40 % - Markeringsfarve1 2 2 6 2 2 2 2 2" xfId="36425"/>
    <cellStyle name="40 % - Markeringsfarve1 2 2 6 2 2 2 3" xfId="29424"/>
    <cellStyle name="40 % - Markeringsfarve1 2 2 6 2 2 3" xfId="13978"/>
    <cellStyle name="40 % - Markeringsfarve1 2 2 6 2 2 3 2" xfId="32144"/>
    <cellStyle name="40 % - Markeringsfarve1 2 2 6 2 2 4" xfId="25142"/>
    <cellStyle name="40 % - Markeringsfarve1 2 2 6 2 3" xfId="8866"/>
    <cellStyle name="40 % - Markeringsfarve1 2 2 6 2 3 2" xfId="16780"/>
    <cellStyle name="40 % - Markeringsfarve1 2 2 6 2 3 2 2" xfId="34940"/>
    <cellStyle name="40 % - Markeringsfarve1 2 2 6 2 3 3" xfId="27939"/>
    <cellStyle name="40 % - Markeringsfarve1 2 2 6 2 4" xfId="13977"/>
    <cellStyle name="40 % - Markeringsfarve1 2 2 6 2 4 2" xfId="32143"/>
    <cellStyle name="40 % - Markeringsfarve1 2 2 6 2 5" xfId="25141"/>
    <cellStyle name="40 % - Markeringsfarve1 2 2 6 3" xfId="5425"/>
    <cellStyle name="40 % - Markeringsfarve1 2 2 6 3 2" xfId="9641"/>
    <cellStyle name="40 % - Markeringsfarve1 2 2 6 3 2 2" xfId="17551"/>
    <cellStyle name="40 % - Markeringsfarve1 2 2 6 3 2 2 2" xfId="35711"/>
    <cellStyle name="40 % - Markeringsfarve1 2 2 6 3 2 3" xfId="28710"/>
    <cellStyle name="40 % - Markeringsfarve1 2 2 6 3 3" xfId="13979"/>
    <cellStyle name="40 % - Markeringsfarve1 2 2 6 3 3 2" xfId="32145"/>
    <cellStyle name="40 % - Markeringsfarve1 2 2 6 3 4" xfId="25143"/>
    <cellStyle name="40 % - Markeringsfarve1 2 2 6 4" xfId="5426"/>
    <cellStyle name="40 % - Markeringsfarve1 2 2 6 4 2" xfId="9311"/>
    <cellStyle name="40 % - Markeringsfarve1 2 2 6 4 2 2" xfId="17222"/>
    <cellStyle name="40 % - Markeringsfarve1 2 2 6 4 2 2 2" xfId="35382"/>
    <cellStyle name="40 % - Markeringsfarve1 2 2 6 4 2 3" xfId="28381"/>
    <cellStyle name="40 % - Markeringsfarve1 2 2 6 4 3" xfId="13980"/>
    <cellStyle name="40 % - Markeringsfarve1 2 2 6 4 3 2" xfId="32146"/>
    <cellStyle name="40 % - Markeringsfarve1 2 2 6 4 4" xfId="25144"/>
    <cellStyle name="40 % - Markeringsfarve1 2 2 6 5" xfId="7984"/>
    <cellStyle name="40 % - Markeringsfarve1 2 2 6 5 2" xfId="15902"/>
    <cellStyle name="40 % - Markeringsfarve1 2 2 6 5 2 2" xfId="34062"/>
    <cellStyle name="40 % - Markeringsfarve1 2 2 6 5 3" xfId="27061"/>
    <cellStyle name="40 % - Markeringsfarve1 2 2 6 6" xfId="13976"/>
    <cellStyle name="40 % - Markeringsfarve1 2 2 6 6 2" xfId="32142"/>
    <cellStyle name="40 % - Markeringsfarve1 2 2 6 7" xfId="25140"/>
    <cellStyle name="40 % - Markeringsfarve1 2 2 7" xfId="5427"/>
    <cellStyle name="40 % - Markeringsfarve1 2 2 7 2" xfId="5428"/>
    <cellStyle name="40 % - Markeringsfarve1 2 2 7 2 2" xfId="9783"/>
    <cellStyle name="40 % - Markeringsfarve1 2 2 7 2 2 2" xfId="17684"/>
    <cellStyle name="40 % - Markeringsfarve1 2 2 7 2 2 2 2" xfId="35844"/>
    <cellStyle name="40 % - Markeringsfarve1 2 2 7 2 2 3" xfId="28843"/>
    <cellStyle name="40 % - Markeringsfarve1 2 2 7 2 3" xfId="13982"/>
    <cellStyle name="40 % - Markeringsfarve1 2 2 7 2 3 2" xfId="32148"/>
    <cellStyle name="40 % - Markeringsfarve1 2 2 7 2 4" xfId="25146"/>
    <cellStyle name="40 % - Markeringsfarve1 2 2 7 3" xfId="8376"/>
    <cellStyle name="40 % - Markeringsfarve1 2 2 7 3 2" xfId="16293"/>
    <cellStyle name="40 % - Markeringsfarve1 2 2 7 3 2 2" xfId="34453"/>
    <cellStyle name="40 % - Markeringsfarve1 2 2 7 3 3" xfId="27452"/>
    <cellStyle name="40 % - Markeringsfarve1 2 2 7 4" xfId="13981"/>
    <cellStyle name="40 % - Markeringsfarve1 2 2 7 4 2" xfId="32147"/>
    <cellStyle name="40 % - Markeringsfarve1 2 2 7 5" xfId="25145"/>
    <cellStyle name="40 % - Markeringsfarve1 2 2 8" xfId="5429"/>
    <cellStyle name="40 % - Markeringsfarve1 2 2 8 2" xfId="9011"/>
    <cellStyle name="40 % - Markeringsfarve1 2 2 8 2 2" xfId="16922"/>
    <cellStyle name="40 % - Markeringsfarve1 2 2 8 2 2 2" xfId="35082"/>
    <cellStyle name="40 % - Markeringsfarve1 2 2 8 2 3" xfId="28081"/>
    <cellStyle name="40 % - Markeringsfarve1 2 2 8 3" xfId="13983"/>
    <cellStyle name="40 % - Markeringsfarve1 2 2 8 3 2" xfId="32149"/>
    <cellStyle name="40 % - Markeringsfarve1 2 2 8 4" xfId="25147"/>
    <cellStyle name="40 % - Markeringsfarve1 2 2 9" xfId="5430"/>
    <cellStyle name="40 % - Markeringsfarve1 2 2 9 2" xfId="10875"/>
    <cellStyle name="40 % - Markeringsfarve1 2 2 9 2 2" xfId="18758"/>
    <cellStyle name="40 % - Markeringsfarve1 2 2 9 2 2 2" xfId="36918"/>
    <cellStyle name="40 % - Markeringsfarve1 2 2 9 2 3" xfId="29917"/>
    <cellStyle name="40 % - Markeringsfarve1 2 2 9 3" xfId="13984"/>
    <cellStyle name="40 % - Markeringsfarve1 2 2 9 3 2" xfId="32150"/>
    <cellStyle name="40 % - Markeringsfarve1 2 2 9 4" xfId="25148"/>
    <cellStyle name="40 % - Markeringsfarve1 2 3" xfId="1870"/>
    <cellStyle name="40 % - Markeringsfarve1 2 3 10" xfId="7985"/>
    <cellStyle name="40 % - Markeringsfarve1 2 3 10 2" xfId="15903"/>
    <cellStyle name="40 % - Markeringsfarve1 2 3 10 2 2" xfId="34063"/>
    <cellStyle name="40 % - Markeringsfarve1 2 3 10 3" xfId="27062"/>
    <cellStyle name="40 % - Markeringsfarve1 2 3 11" xfId="13985"/>
    <cellStyle name="40 % - Markeringsfarve1 2 3 11 2" xfId="32151"/>
    <cellStyle name="40 % - Markeringsfarve1 2 3 12" xfId="5431"/>
    <cellStyle name="40 % - Markeringsfarve1 2 3 12 2" xfId="25149"/>
    <cellStyle name="40 % - Markeringsfarve1 2 3 13" xfId="21988"/>
    <cellStyle name="40 % - Markeringsfarve1 2 3 2" xfId="1871"/>
    <cellStyle name="40 % - Markeringsfarve1 2 3 2 2" xfId="5433"/>
    <cellStyle name="40 % - Markeringsfarve1 2 3 2 2 2" xfId="5434"/>
    <cellStyle name="40 % - Markeringsfarve1 2 3 2 2 2 2" xfId="9941"/>
    <cellStyle name="40 % - Markeringsfarve1 2 3 2 2 2 2 2" xfId="17842"/>
    <cellStyle name="40 % - Markeringsfarve1 2 3 2 2 2 2 2 2" xfId="36002"/>
    <cellStyle name="40 % - Markeringsfarve1 2 3 2 2 2 2 3" xfId="29001"/>
    <cellStyle name="40 % - Markeringsfarve1 2 3 2 2 2 3" xfId="13988"/>
    <cellStyle name="40 % - Markeringsfarve1 2 3 2 2 2 3 2" xfId="32154"/>
    <cellStyle name="40 % - Markeringsfarve1 2 3 2 2 2 4" xfId="25152"/>
    <cellStyle name="40 % - Markeringsfarve1 2 3 2 2 3" xfId="8508"/>
    <cellStyle name="40 % - Markeringsfarve1 2 3 2 2 3 2" xfId="16425"/>
    <cellStyle name="40 % - Markeringsfarve1 2 3 2 2 3 2 2" xfId="34585"/>
    <cellStyle name="40 % - Markeringsfarve1 2 3 2 2 3 3" xfId="27584"/>
    <cellStyle name="40 % - Markeringsfarve1 2 3 2 2 4" xfId="13987"/>
    <cellStyle name="40 % - Markeringsfarve1 2 3 2 2 4 2" xfId="32153"/>
    <cellStyle name="40 % - Markeringsfarve1 2 3 2 2 5" xfId="25151"/>
    <cellStyle name="40 % - Markeringsfarve1 2 3 2 3" xfId="5435"/>
    <cellStyle name="40 % - Markeringsfarve1 2 3 2 3 2" xfId="9171"/>
    <cellStyle name="40 % - Markeringsfarve1 2 3 2 3 2 2" xfId="17082"/>
    <cellStyle name="40 % - Markeringsfarve1 2 3 2 3 2 2 2" xfId="35242"/>
    <cellStyle name="40 % - Markeringsfarve1 2 3 2 3 2 3" xfId="28241"/>
    <cellStyle name="40 % - Markeringsfarve1 2 3 2 3 3" xfId="13989"/>
    <cellStyle name="40 % - Markeringsfarve1 2 3 2 3 3 2" xfId="32155"/>
    <cellStyle name="40 % - Markeringsfarve1 2 3 2 3 4" xfId="25153"/>
    <cellStyle name="40 % - Markeringsfarve1 2 3 2 4" xfId="5436"/>
    <cellStyle name="40 % - Markeringsfarve1 2 3 2 4 2" xfId="11004"/>
    <cellStyle name="40 % - Markeringsfarve1 2 3 2 4 2 2" xfId="18880"/>
    <cellStyle name="40 % - Markeringsfarve1 2 3 2 4 2 2 2" xfId="37040"/>
    <cellStyle name="40 % - Markeringsfarve1 2 3 2 4 2 3" xfId="30039"/>
    <cellStyle name="40 % - Markeringsfarve1 2 3 2 4 3" xfId="13990"/>
    <cellStyle name="40 % - Markeringsfarve1 2 3 2 4 3 2" xfId="32156"/>
    <cellStyle name="40 % - Markeringsfarve1 2 3 2 4 4" xfId="25154"/>
    <cellStyle name="40 % - Markeringsfarve1 2 3 2 5" xfId="7986"/>
    <cellStyle name="40 % - Markeringsfarve1 2 3 2 5 2" xfId="15904"/>
    <cellStyle name="40 % - Markeringsfarve1 2 3 2 5 2 2" xfId="34064"/>
    <cellStyle name="40 % - Markeringsfarve1 2 3 2 5 3" xfId="27063"/>
    <cellStyle name="40 % - Markeringsfarve1 2 3 2 6" xfId="13986"/>
    <cellStyle name="40 % - Markeringsfarve1 2 3 2 6 2" xfId="32152"/>
    <cellStyle name="40 % - Markeringsfarve1 2 3 2 7" xfId="5432"/>
    <cellStyle name="40 % - Markeringsfarve1 2 3 2 7 2" xfId="25150"/>
    <cellStyle name="40 % - Markeringsfarve1 2 3 2 8" xfId="21989"/>
    <cellStyle name="40 % - Markeringsfarve1 2 3 3" xfId="5437"/>
    <cellStyle name="40 % - Markeringsfarve1 2 3 3 2" xfId="5438"/>
    <cellStyle name="40 % - Markeringsfarve1 2 3 3 2 2" xfId="5439"/>
    <cellStyle name="40 % - Markeringsfarve1 2 3 3 2 2 2" xfId="10011"/>
    <cellStyle name="40 % - Markeringsfarve1 2 3 3 2 2 2 2" xfId="17912"/>
    <cellStyle name="40 % - Markeringsfarve1 2 3 3 2 2 2 2 2" xfId="36072"/>
    <cellStyle name="40 % - Markeringsfarve1 2 3 3 2 2 2 3" xfId="29071"/>
    <cellStyle name="40 % - Markeringsfarve1 2 3 3 2 2 3" xfId="13993"/>
    <cellStyle name="40 % - Markeringsfarve1 2 3 3 2 2 3 2" xfId="32159"/>
    <cellStyle name="40 % - Markeringsfarve1 2 3 3 2 2 4" xfId="25157"/>
    <cellStyle name="40 % - Markeringsfarve1 2 3 3 2 3" xfId="8566"/>
    <cellStyle name="40 % - Markeringsfarve1 2 3 3 2 3 2" xfId="16483"/>
    <cellStyle name="40 % - Markeringsfarve1 2 3 3 2 3 2 2" xfId="34643"/>
    <cellStyle name="40 % - Markeringsfarve1 2 3 3 2 3 3" xfId="27642"/>
    <cellStyle name="40 % - Markeringsfarve1 2 3 3 2 4" xfId="13992"/>
    <cellStyle name="40 % - Markeringsfarve1 2 3 3 2 4 2" xfId="32158"/>
    <cellStyle name="40 % - Markeringsfarve1 2 3 3 2 5" xfId="25156"/>
    <cellStyle name="40 % - Markeringsfarve1 2 3 3 3" xfId="5440"/>
    <cellStyle name="40 % - Markeringsfarve1 2 3 3 3 2" xfId="9241"/>
    <cellStyle name="40 % - Markeringsfarve1 2 3 3 3 2 2" xfId="17152"/>
    <cellStyle name="40 % - Markeringsfarve1 2 3 3 3 2 2 2" xfId="35312"/>
    <cellStyle name="40 % - Markeringsfarve1 2 3 3 3 2 3" xfId="28311"/>
    <cellStyle name="40 % - Markeringsfarve1 2 3 3 3 3" xfId="13994"/>
    <cellStyle name="40 % - Markeringsfarve1 2 3 3 3 3 2" xfId="32160"/>
    <cellStyle name="40 % - Markeringsfarve1 2 3 3 3 4" xfId="25158"/>
    <cellStyle name="40 % - Markeringsfarve1 2 3 3 4" xfId="5441"/>
    <cellStyle name="40 % - Markeringsfarve1 2 3 3 4 2" xfId="10724"/>
    <cellStyle name="40 % - Markeringsfarve1 2 3 3 4 2 2" xfId="18613"/>
    <cellStyle name="40 % - Markeringsfarve1 2 3 3 4 2 2 2" xfId="36773"/>
    <cellStyle name="40 % - Markeringsfarve1 2 3 3 4 2 3" xfId="29772"/>
    <cellStyle name="40 % - Markeringsfarve1 2 3 3 4 3" xfId="13995"/>
    <cellStyle name="40 % - Markeringsfarve1 2 3 3 4 3 2" xfId="32161"/>
    <cellStyle name="40 % - Markeringsfarve1 2 3 3 4 4" xfId="25159"/>
    <cellStyle name="40 % - Markeringsfarve1 2 3 3 5" xfId="7987"/>
    <cellStyle name="40 % - Markeringsfarve1 2 3 3 5 2" xfId="15905"/>
    <cellStyle name="40 % - Markeringsfarve1 2 3 3 5 2 2" xfId="34065"/>
    <cellStyle name="40 % - Markeringsfarve1 2 3 3 5 3" xfId="27064"/>
    <cellStyle name="40 % - Markeringsfarve1 2 3 3 6" xfId="13991"/>
    <cellStyle name="40 % - Markeringsfarve1 2 3 3 6 2" xfId="32157"/>
    <cellStyle name="40 % - Markeringsfarve1 2 3 3 7" xfId="25155"/>
    <cellStyle name="40 % - Markeringsfarve1 2 3 4" xfId="5442"/>
    <cellStyle name="40 % - Markeringsfarve1 2 3 4 2" xfId="5443"/>
    <cellStyle name="40 % - Markeringsfarve1 2 3 4 2 2" xfId="5444"/>
    <cellStyle name="40 % - Markeringsfarve1 2 3 4 2 2 2" xfId="10179"/>
    <cellStyle name="40 % - Markeringsfarve1 2 3 4 2 2 2 2" xfId="18080"/>
    <cellStyle name="40 % - Markeringsfarve1 2 3 4 2 2 2 2 2" xfId="36240"/>
    <cellStyle name="40 % - Markeringsfarve1 2 3 4 2 2 2 3" xfId="29239"/>
    <cellStyle name="40 % - Markeringsfarve1 2 3 4 2 2 3" xfId="13998"/>
    <cellStyle name="40 % - Markeringsfarve1 2 3 4 2 2 3 2" xfId="32164"/>
    <cellStyle name="40 % - Markeringsfarve1 2 3 4 2 2 4" xfId="25162"/>
    <cellStyle name="40 % - Markeringsfarve1 2 3 4 2 3" xfId="8710"/>
    <cellStyle name="40 % - Markeringsfarve1 2 3 4 2 3 2" xfId="16624"/>
    <cellStyle name="40 % - Markeringsfarve1 2 3 4 2 3 2 2" xfId="34784"/>
    <cellStyle name="40 % - Markeringsfarve1 2 3 4 2 3 3" xfId="27783"/>
    <cellStyle name="40 % - Markeringsfarve1 2 3 4 2 4" xfId="13997"/>
    <cellStyle name="40 % - Markeringsfarve1 2 3 4 2 4 2" xfId="32163"/>
    <cellStyle name="40 % - Markeringsfarve1 2 3 4 2 5" xfId="25161"/>
    <cellStyle name="40 % - Markeringsfarve1 2 3 4 3" xfId="5445"/>
    <cellStyle name="40 % - Markeringsfarve1 2 3 4 3 2" xfId="9455"/>
    <cellStyle name="40 % - Markeringsfarve1 2 3 4 3 2 2" xfId="17365"/>
    <cellStyle name="40 % - Markeringsfarve1 2 3 4 3 2 2 2" xfId="35525"/>
    <cellStyle name="40 % - Markeringsfarve1 2 3 4 3 2 3" xfId="28524"/>
    <cellStyle name="40 % - Markeringsfarve1 2 3 4 3 3" xfId="13999"/>
    <cellStyle name="40 % - Markeringsfarve1 2 3 4 3 3 2" xfId="32165"/>
    <cellStyle name="40 % - Markeringsfarve1 2 3 4 3 4" xfId="25163"/>
    <cellStyle name="40 % - Markeringsfarve1 2 3 4 4" xfId="5446"/>
    <cellStyle name="40 % - Markeringsfarve1 2 3 4 4 2" xfId="10945"/>
    <cellStyle name="40 % - Markeringsfarve1 2 3 4 4 2 2" xfId="18825"/>
    <cellStyle name="40 % - Markeringsfarve1 2 3 4 4 2 2 2" xfId="36985"/>
    <cellStyle name="40 % - Markeringsfarve1 2 3 4 4 2 3" xfId="29984"/>
    <cellStyle name="40 % - Markeringsfarve1 2 3 4 4 3" xfId="14000"/>
    <cellStyle name="40 % - Markeringsfarve1 2 3 4 4 3 2" xfId="32166"/>
    <cellStyle name="40 % - Markeringsfarve1 2 3 4 4 4" xfId="25164"/>
    <cellStyle name="40 % - Markeringsfarve1 2 3 4 5" xfId="7988"/>
    <cellStyle name="40 % - Markeringsfarve1 2 3 4 5 2" xfId="15906"/>
    <cellStyle name="40 % - Markeringsfarve1 2 3 4 5 2 2" xfId="34066"/>
    <cellStyle name="40 % - Markeringsfarve1 2 3 4 5 3" xfId="27065"/>
    <cellStyle name="40 % - Markeringsfarve1 2 3 4 6" xfId="13996"/>
    <cellStyle name="40 % - Markeringsfarve1 2 3 4 6 2" xfId="32162"/>
    <cellStyle name="40 % - Markeringsfarve1 2 3 4 7" xfId="25160"/>
    <cellStyle name="40 % - Markeringsfarve1 2 3 5" xfId="5447"/>
    <cellStyle name="40 % - Markeringsfarve1 2 3 5 2" xfId="5448"/>
    <cellStyle name="40 % - Markeringsfarve1 2 3 5 2 2" xfId="5449"/>
    <cellStyle name="40 % - Markeringsfarve1 2 3 5 2 2 2" xfId="10296"/>
    <cellStyle name="40 % - Markeringsfarve1 2 3 5 2 2 2 2" xfId="18197"/>
    <cellStyle name="40 % - Markeringsfarve1 2 3 5 2 2 2 2 2" xfId="36357"/>
    <cellStyle name="40 % - Markeringsfarve1 2 3 5 2 2 2 3" xfId="29356"/>
    <cellStyle name="40 % - Markeringsfarve1 2 3 5 2 2 3" xfId="14003"/>
    <cellStyle name="40 % - Markeringsfarve1 2 3 5 2 2 3 2" xfId="32169"/>
    <cellStyle name="40 % - Markeringsfarve1 2 3 5 2 2 4" xfId="25167"/>
    <cellStyle name="40 % - Markeringsfarve1 2 3 5 2 3" xfId="8809"/>
    <cellStyle name="40 % - Markeringsfarve1 2 3 5 2 3 2" xfId="16723"/>
    <cellStyle name="40 % - Markeringsfarve1 2 3 5 2 3 2 2" xfId="34883"/>
    <cellStyle name="40 % - Markeringsfarve1 2 3 5 2 3 3" xfId="27882"/>
    <cellStyle name="40 % - Markeringsfarve1 2 3 5 2 4" xfId="14002"/>
    <cellStyle name="40 % - Markeringsfarve1 2 3 5 2 4 2" xfId="32168"/>
    <cellStyle name="40 % - Markeringsfarve1 2 3 5 2 5" xfId="25166"/>
    <cellStyle name="40 % - Markeringsfarve1 2 3 5 3" xfId="5450"/>
    <cellStyle name="40 % - Markeringsfarve1 2 3 5 3 2" xfId="9572"/>
    <cellStyle name="40 % - Markeringsfarve1 2 3 5 3 2 2" xfId="17482"/>
    <cellStyle name="40 % - Markeringsfarve1 2 3 5 3 2 2 2" xfId="35642"/>
    <cellStyle name="40 % - Markeringsfarve1 2 3 5 3 2 3" xfId="28641"/>
    <cellStyle name="40 % - Markeringsfarve1 2 3 5 3 3" xfId="14004"/>
    <cellStyle name="40 % - Markeringsfarve1 2 3 5 3 3 2" xfId="32170"/>
    <cellStyle name="40 % - Markeringsfarve1 2 3 5 3 4" xfId="25168"/>
    <cellStyle name="40 % - Markeringsfarve1 2 3 5 4" xfId="5451"/>
    <cellStyle name="40 % - Markeringsfarve1 2 3 5 4 2" xfId="10668"/>
    <cellStyle name="40 % - Markeringsfarve1 2 3 5 4 2 2" xfId="18560"/>
    <cellStyle name="40 % - Markeringsfarve1 2 3 5 4 2 2 2" xfId="36720"/>
    <cellStyle name="40 % - Markeringsfarve1 2 3 5 4 2 3" xfId="29719"/>
    <cellStyle name="40 % - Markeringsfarve1 2 3 5 4 3" xfId="14005"/>
    <cellStyle name="40 % - Markeringsfarve1 2 3 5 4 3 2" xfId="32171"/>
    <cellStyle name="40 % - Markeringsfarve1 2 3 5 4 4" xfId="25169"/>
    <cellStyle name="40 % - Markeringsfarve1 2 3 5 5" xfId="7989"/>
    <cellStyle name="40 % - Markeringsfarve1 2 3 5 5 2" xfId="15907"/>
    <cellStyle name="40 % - Markeringsfarve1 2 3 5 5 2 2" xfId="34067"/>
    <cellStyle name="40 % - Markeringsfarve1 2 3 5 5 3" xfId="27066"/>
    <cellStyle name="40 % - Markeringsfarve1 2 3 5 6" xfId="14001"/>
    <cellStyle name="40 % - Markeringsfarve1 2 3 5 6 2" xfId="32167"/>
    <cellStyle name="40 % - Markeringsfarve1 2 3 5 7" xfId="25165"/>
    <cellStyle name="40 % - Markeringsfarve1 2 3 6" xfId="5452"/>
    <cellStyle name="40 % - Markeringsfarve1 2 3 6 2" xfId="5453"/>
    <cellStyle name="40 % - Markeringsfarve1 2 3 6 2 2" xfId="5454"/>
    <cellStyle name="40 % - Markeringsfarve1 2 3 6 2 2 2" xfId="10365"/>
    <cellStyle name="40 % - Markeringsfarve1 2 3 6 2 2 2 2" xfId="18266"/>
    <cellStyle name="40 % - Markeringsfarve1 2 3 6 2 2 2 2 2" xfId="36426"/>
    <cellStyle name="40 % - Markeringsfarve1 2 3 6 2 2 2 3" xfId="29425"/>
    <cellStyle name="40 % - Markeringsfarve1 2 3 6 2 2 3" xfId="14008"/>
    <cellStyle name="40 % - Markeringsfarve1 2 3 6 2 2 3 2" xfId="32174"/>
    <cellStyle name="40 % - Markeringsfarve1 2 3 6 2 2 4" xfId="25172"/>
    <cellStyle name="40 % - Markeringsfarve1 2 3 6 2 3" xfId="8867"/>
    <cellStyle name="40 % - Markeringsfarve1 2 3 6 2 3 2" xfId="16781"/>
    <cellStyle name="40 % - Markeringsfarve1 2 3 6 2 3 2 2" xfId="34941"/>
    <cellStyle name="40 % - Markeringsfarve1 2 3 6 2 3 3" xfId="27940"/>
    <cellStyle name="40 % - Markeringsfarve1 2 3 6 2 4" xfId="14007"/>
    <cellStyle name="40 % - Markeringsfarve1 2 3 6 2 4 2" xfId="32173"/>
    <cellStyle name="40 % - Markeringsfarve1 2 3 6 2 5" xfId="25171"/>
    <cellStyle name="40 % - Markeringsfarve1 2 3 6 3" xfId="5455"/>
    <cellStyle name="40 % - Markeringsfarve1 2 3 6 3 2" xfId="9642"/>
    <cellStyle name="40 % - Markeringsfarve1 2 3 6 3 2 2" xfId="17552"/>
    <cellStyle name="40 % - Markeringsfarve1 2 3 6 3 2 2 2" xfId="35712"/>
    <cellStyle name="40 % - Markeringsfarve1 2 3 6 3 2 3" xfId="28711"/>
    <cellStyle name="40 % - Markeringsfarve1 2 3 6 3 3" xfId="14009"/>
    <cellStyle name="40 % - Markeringsfarve1 2 3 6 3 3 2" xfId="32175"/>
    <cellStyle name="40 % - Markeringsfarve1 2 3 6 3 4" xfId="25173"/>
    <cellStyle name="40 % - Markeringsfarve1 2 3 6 4" xfId="5456"/>
    <cellStyle name="40 % - Markeringsfarve1 2 3 6 4 2" xfId="10903"/>
    <cellStyle name="40 % - Markeringsfarve1 2 3 6 4 2 2" xfId="18785"/>
    <cellStyle name="40 % - Markeringsfarve1 2 3 6 4 2 2 2" xfId="36945"/>
    <cellStyle name="40 % - Markeringsfarve1 2 3 6 4 2 3" xfId="29944"/>
    <cellStyle name="40 % - Markeringsfarve1 2 3 6 4 3" xfId="14010"/>
    <cellStyle name="40 % - Markeringsfarve1 2 3 6 4 3 2" xfId="32176"/>
    <cellStyle name="40 % - Markeringsfarve1 2 3 6 4 4" xfId="25174"/>
    <cellStyle name="40 % - Markeringsfarve1 2 3 6 5" xfId="7990"/>
    <cellStyle name="40 % - Markeringsfarve1 2 3 6 5 2" xfId="15908"/>
    <cellStyle name="40 % - Markeringsfarve1 2 3 6 5 2 2" xfId="34068"/>
    <cellStyle name="40 % - Markeringsfarve1 2 3 6 5 3" xfId="27067"/>
    <cellStyle name="40 % - Markeringsfarve1 2 3 6 6" xfId="14006"/>
    <cellStyle name="40 % - Markeringsfarve1 2 3 6 6 2" xfId="32172"/>
    <cellStyle name="40 % - Markeringsfarve1 2 3 6 7" xfId="25170"/>
    <cellStyle name="40 % - Markeringsfarve1 2 3 7" xfId="5457"/>
    <cellStyle name="40 % - Markeringsfarve1 2 3 7 2" xfId="5458"/>
    <cellStyle name="40 % - Markeringsfarve1 2 3 7 2 2" xfId="9822"/>
    <cellStyle name="40 % - Markeringsfarve1 2 3 7 2 2 2" xfId="17723"/>
    <cellStyle name="40 % - Markeringsfarve1 2 3 7 2 2 2 2" xfId="35883"/>
    <cellStyle name="40 % - Markeringsfarve1 2 3 7 2 2 3" xfId="28882"/>
    <cellStyle name="40 % - Markeringsfarve1 2 3 7 2 3" xfId="14012"/>
    <cellStyle name="40 % - Markeringsfarve1 2 3 7 2 3 2" xfId="32178"/>
    <cellStyle name="40 % - Markeringsfarve1 2 3 7 2 4" xfId="25176"/>
    <cellStyle name="40 % - Markeringsfarve1 2 3 7 3" xfId="8409"/>
    <cellStyle name="40 % - Markeringsfarve1 2 3 7 3 2" xfId="16326"/>
    <cellStyle name="40 % - Markeringsfarve1 2 3 7 3 2 2" xfId="34486"/>
    <cellStyle name="40 % - Markeringsfarve1 2 3 7 3 3" xfId="27485"/>
    <cellStyle name="40 % - Markeringsfarve1 2 3 7 4" xfId="14011"/>
    <cellStyle name="40 % - Markeringsfarve1 2 3 7 4 2" xfId="32177"/>
    <cellStyle name="40 % - Markeringsfarve1 2 3 7 5" xfId="25175"/>
    <cellStyle name="40 % - Markeringsfarve1 2 3 8" xfId="5459"/>
    <cellStyle name="40 % - Markeringsfarve1 2 3 8 2" xfId="9050"/>
    <cellStyle name="40 % - Markeringsfarve1 2 3 8 2 2" xfId="16961"/>
    <cellStyle name="40 % - Markeringsfarve1 2 3 8 2 2 2" xfId="35121"/>
    <cellStyle name="40 % - Markeringsfarve1 2 3 8 2 3" xfId="28120"/>
    <cellStyle name="40 % - Markeringsfarve1 2 3 8 3" xfId="14013"/>
    <cellStyle name="40 % - Markeringsfarve1 2 3 8 3 2" xfId="32179"/>
    <cellStyle name="40 % - Markeringsfarve1 2 3 8 4" xfId="25177"/>
    <cellStyle name="40 % - Markeringsfarve1 2 3 9" xfId="5460"/>
    <cellStyle name="40 % - Markeringsfarve1 2 3 9 2" xfId="10772"/>
    <cellStyle name="40 % - Markeringsfarve1 2 3 9 2 2" xfId="18660"/>
    <cellStyle name="40 % - Markeringsfarve1 2 3 9 2 2 2" xfId="36820"/>
    <cellStyle name="40 % - Markeringsfarve1 2 3 9 2 3" xfId="29819"/>
    <cellStyle name="40 % - Markeringsfarve1 2 3 9 3" xfId="14014"/>
    <cellStyle name="40 % - Markeringsfarve1 2 3 9 3 2" xfId="32180"/>
    <cellStyle name="40 % - Markeringsfarve1 2 3 9 4" xfId="25178"/>
    <cellStyle name="40 % - Markeringsfarve1 2 4" xfId="1872"/>
    <cellStyle name="40 % - Markeringsfarve1 2 4 2" xfId="5462"/>
    <cellStyle name="40 % - Markeringsfarve1 2 4 2 2" xfId="5463"/>
    <cellStyle name="40 % - Markeringsfarve1 2 4 2 2 2" xfId="9863"/>
    <cellStyle name="40 % - Markeringsfarve1 2 4 2 2 2 2" xfId="17764"/>
    <cellStyle name="40 % - Markeringsfarve1 2 4 2 2 2 2 2" xfId="35924"/>
    <cellStyle name="40 % - Markeringsfarve1 2 4 2 2 2 3" xfId="28923"/>
    <cellStyle name="40 % - Markeringsfarve1 2 4 2 2 3" xfId="14017"/>
    <cellStyle name="40 % - Markeringsfarve1 2 4 2 2 3 2" xfId="32183"/>
    <cellStyle name="40 % - Markeringsfarve1 2 4 2 2 4" xfId="25181"/>
    <cellStyle name="40 % - Markeringsfarve1 2 4 2 3" xfId="8442"/>
    <cellStyle name="40 % - Markeringsfarve1 2 4 2 3 2" xfId="16359"/>
    <cellStyle name="40 % - Markeringsfarve1 2 4 2 3 2 2" xfId="34519"/>
    <cellStyle name="40 % - Markeringsfarve1 2 4 2 3 3" xfId="27518"/>
    <cellStyle name="40 % - Markeringsfarve1 2 4 2 4" xfId="14016"/>
    <cellStyle name="40 % - Markeringsfarve1 2 4 2 4 2" xfId="32182"/>
    <cellStyle name="40 % - Markeringsfarve1 2 4 2 5" xfId="25180"/>
    <cellStyle name="40 % - Markeringsfarve1 2 4 3" xfId="5464"/>
    <cellStyle name="40 % - Markeringsfarve1 2 4 3 2" xfId="9093"/>
    <cellStyle name="40 % - Markeringsfarve1 2 4 3 2 2" xfId="17004"/>
    <cellStyle name="40 % - Markeringsfarve1 2 4 3 2 2 2" xfId="35164"/>
    <cellStyle name="40 % - Markeringsfarve1 2 4 3 2 3" xfId="28163"/>
    <cellStyle name="40 % - Markeringsfarve1 2 4 3 3" xfId="14018"/>
    <cellStyle name="40 % - Markeringsfarve1 2 4 3 3 2" xfId="32184"/>
    <cellStyle name="40 % - Markeringsfarve1 2 4 3 4" xfId="25182"/>
    <cellStyle name="40 % - Markeringsfarve1 2 4 4" xfId="5465"/>
    <cellStyle name="40 % - Markeringsfarve1 2 4 4 2" xfId="10627"/>
    <cellStyle name="40 % - Markeringsfarve1 2 4 4 2 2" xfId="18520"/>
    <cellStyle name="40 % - Markeringsfarve1 2 4 4 2 2 2" xfId="36680"/>
    <cellStyle name="40 % - Markeringsfarve1 2 4 4 2 3" xfId="29679"/>
    <cellStyle name="40 % - Markeringsfarve1 2 4 4 3" xfId="14019"/>
    <cellStyle name="40 % - Markeringsfarve1 2 4 4 3 2" xfId="32185"/>
    <cellStyle name="40 % - Markeringsfarve1 2 4 4 4" xfId="25183"/>
    <cellStyle name="40 % - Markeringsfarve1 2 4 5" xfId="7991"/>
    <cellStyle name="40 % - Markeringsfarve1 2 4 5 2" xfId="15909"/>
    <cellStyle name="40 % - Markeringsfarve1 2 4 5 2 2" xfId="34069"/>
    <cellStyle name="40 % - Markeringsfarve1 2 4 5 3" xfId="27068"/>
    <cellStyle name="40 % - Markeringsfarve1 2 4 6" xfId="14015"/>
    <cellStyle name="40 % - Markeringsfarve1 2 4 6 2" xfId="32181"/>
    <cellStyle name="40 % - Markeringsfarve1 2 4 7" xfId="5461"/>
    <cellStyle name="40 % - Markeringsfarve1 2 4 7 2" xfId="25179"/>
    <cellStyle name="40 % - Markeringsfarve1 2 4 8" xfId="21990"/>
    <cellStyle name="40 % - Markeringsfarve1 2 5" xfId="5466"/>
    <cellStyle name="40 % - Markeringsfarve1 2 5 2" xfId="5467"/>
    <cellStyle name="40 % - Markeringsfarve1 2 5 2 2" xfId="5468"/>
    <cellStyle name="40 % - Markeringsfarve1 2 5 2 2 2" xfId="10009"/>
    <cellStyle name="40 % - Markeringsfarve1 2 5 2 2 2 2" xfId="17910"/>
    <cellStyle name="40 % - Markeringsfarve1 2 5 2 2 2 2 2" xfId="36070"/>
    <cellStyle name="40 % - Markeringsfarve1 2 5 2 2 2 3" xfId="29069"/>
    <cellStyle name="40 % - Markeringsfarve1 2 5 2 2 3" xfId="14022"/>
    <cellStyle name="40 % - Markeringsfarve1 2 5 2 2 3 2" xfId="32188"/>
    <cellStyle name="40 % - Markeringsfarve1 2 5 2 2 4" xfId="25186"/>
    <cellStyle name="40 % - Markeringsfarve1 2 5 2 3" xfId="8564"/>
    <cellStyle name="40 % - Markeringsfarve1 2 5 2 3 2" xfId="16481"/>
    <cellStyle name="40 % - Markeringsfarve1 2 5 2 3 2 2" xfId="34641"/>
    <cellStyle name="40 % - Markeringsfarve1 2 5 2 3 3" xfId="27640"/>
    <cellStyle name="40 % - Markeringsfarve1 2 5 2 4" xfId="14021"/>
    <cellStyle name="40 % - Markeringsfarve1 2 5 2 4 2" xfId="32187"/>
    <cellStyle name="40 % - Markeringsfarve1 2 5 2 5" xfId="25185"/>
    <cellStyle name="40 % - Markeringsfarve1 2 5 3" xfId="5469"/>
    <cellStyle name="40 % - Markeringsfarve1 2 5 3 2" xfId="9239"/>
    <cellStyle name="40 % - Markeringsfarve1 2 5 3 2 2" xfId="17150"/>
    <cellStyle name="40 % - Markeringsfarve1 2 5 3 2 2 2" xfId="35310"/>
    <cellStyle name="40 % - Markeringsfarve1 2 5 3 2 3" xfId="28309"/>
    <cellStyle name="40 % - Markeringsfarve1 2 5 3 3" xfId="14023"/>
    <cellStyle name="40 % - Markeringsfarve1 2 5 3 3 2" xfId="32189"/>
    <cellStyle name="40 % - Markeringsfarve1 2 5 3 4" xfId="25187"/>
    <cellStyle name="40 % - Markeringsfarve1 2 5 4" xfId="5470"/>
    <cellStyle name="40 % - Markeringsfarve1 2 5 4 2" xfId="10871"/>
    <cellStyle name="40 % - Markeringsfarve1 2 5 4 2 2" xfId="18754"/>
    <cellStyle name="40 % - Markeringsfarve1 2 5 4 2 2 2" xfId="36914"/>
    <cellStyle name="40 % - Markeringsfarve1 2 5 4 2 3" xfId="29913"/>
    <cellStyle name="40 % - Markeringsfarve1 2 5 4 3" xfId="14024"/>
    <cellStyle name="40 % - Markeringsfarve1 2 5 4 3 2" xfId="32190"/>
    <cellStyle name="40 % - Markeringsfarve1 2 5 4 4" xfId="25188"/>
    <cellStyle name="40 % - Markeringsfarve1 2 5 5" xfId="7992"/>
    <cellStyle name="40 % - Markeringsfarve1 2 5 5 2" xfId="15910"/>
    <cellStyle name="40 % - Markeringsfarve1 2 5 5 2 2" xfId="34070"/>
    <cellStyle name="40 % - Markeringsfarve1 2 5 5 3" xfId="27069"/>
    <cellStyle name="40 % - Markeringsfarve1 2 5 6" xfId="14020"/>
    <cellStyle name="40 % - Markeringsfarve1 2 5 6 2" xfId="32186"/>
    <cellStyle name="40 % - Markeringsfarve1 2 5 7" xfId="25184"/>
    <cellStyle name="40 % - Markeringsfarve1 2 6" xfId="5471"/>
    <cellStyle name="40 % - Markeringsfarve1 2 6 2" xfId="5472"/>
    <cellStyle name="40 % - Markeringsfarve1 2 6 2 2" xfId="5473"/>
    <cellStyle name="40 % - Markeringsfarve1 2 6 2 2 2" xfId="10101"/>
    <cellStyle name="40 % - Markeringsfarve1 2 6 2 2 2 2" xfId="18002"/>
    <cellStyle name="40 % - Markeringsfarve1 2 6 2 2 2 2 2" xfId="36162"/>
    <cellStyle name="40 % - Markeringsfarve1 2 6 2 2 2 3" xfId="29161"/>
    <cellStyle name="40 % - Markeringsfarve1 2 6 2 2 3" xfId="14027"/>
    <cellStyle name="40 % - Markeringsfarve1 2 6 2 2 3 2" xfId="32193"/>
    <cellStyle name="40 % - Markeringsfarve1 2 6 2 2 4" xfId="25191"/>
    <cellStyle name="40 % - Markeringsfarve1 2 6 2 3" xfId="8644"/>
    <cellStyle name="40 % - Markeringsfarve1 2 6 2 3 2" xfId="16558"/>
    <cellStyle name="40 % - Markeringsfarve1 2 6 2 3 2 2" xfId="34718"/>
    <cellStyle name="40 % - Markeringsfarve1 2 6 2 3 3" xfId="27717"/>
    <cellStyle name="40 % - Markeringsfarve1 2 6 2 4" xfId="14026"/>
    <cellStyle name="40 % - Markeringsfarve1 2 6 2 4 2" xfId="32192"/>
    <cellStyle name="40 % - Markeringsfarve1 2 6 2 5" xfId="25190"/>
    <cellStyle name="40 % - Markeringsfarve1 2 6 3" xfId="5474"/>
    <cellStyle name="40 % - Markeringsfarve1 2 6 3 2" xfId="9377"/>
    <cellStyle name="40 % - Markeringsfarve1 2 6 3 2 2" xfId="17287"/>
    <cellStyle name="40 % - Markeringsfarve1 2 6 3 2 2 2" xfId="35447"/>
    <cellStyle name="40 % - Markeringsfarve1 2 6 3 2 3" xfId="28446"/>
    <cellStyle name="40 % - Markeringsfarve1 2 6 3 3" xfId="14028"/>
    <cellStyle name="40 % - Markeringsfarve1 2 6 3 3 2" xfId="32194"/>
    <cellStyle name="40 % - Markeringsfarve1 2 6 3 4" xfId="25192"/>
    <cellStyle name="40 % - Markeringsfarve1 2 6 4" xfId="5475"/>
    <cellStyle name="40 % - Markeringsfarve1 2 6 4 2" xfId="10520"/>
    <cellStyle name="40 % - Markeringsfarve1 2 6 4 2 2" xfId="18414"/>
    <cellStyle name="40 % - Markeringsfarve1 2 6 4 2 2 2" xfId="36574"/>
    <cellStyle name="40 % - Markeringsfarve1 2 6 4 2 3" xfId="29573"/>
    <cellStyle name="40 % - Markeringsfarve1 2 6 4 3" xfId="14029"/>
    <cellStyle name="40 % - Markeringsfarve1 2 6 4 3 2" xfId="32195"/>
    <cellStyle name="40 % - Markeringsfarve1 2 6 4 4" xfId="25193"/>
    <cellStyle name="40 % - Markeringsfarve1 2 6 5" xfId="7993"/>
    <cellStyle name="40 % - Markeringsfarve1 2 6 5 2" xfId="15911"/>
    <cellStyle name="40 % - Markeringsfarve1 2 6 5 2 2" xfId="34071"/>
    <cellStyle name="40 % - Markeringsfarve1 2 6 5 3" xfId="27070"/>
    <cellStyle name="40 % - Markeringsfarve1 2 6 6" xfId="14025"/>
    <cellStyle name="40 % - Markeringsfarve1 2 6 6 2" xfId="32191"/>
    <cellStyle name="40 % - Markeringsfarve1 2 6 7" xfId="25189"/>
    <cellStyle name="40 % - Markeringsfarve1 2 7" xfId="5476"/>
    <cellStyle name="40 % - Markeringsfarve1 2 7 2" xfId="5477"/>
    <cellStyle name="40 % - Markeringsfarve1 2 7 2 2" xfId="5478"/>
    <cellStyle name="40 % - Markeringsfarve1 2 7 2 2 2" xfId="10218"/>
    <cellStyle name="40 % - Markeringsfarve1 2 7 2 2 2 2" xfId="18119"/>
    <cellStyle name="40 % - Markeringsfarve1 2 7 2 2 2 2 2" xfId="36279"/>
    <cellStyle name="40 % - Markeringsfarve1 2 7 2 2 2 3" xfId="29278"/>
    <cellStyle name="40 % - Markeringsfarve1 2 7 2 2 3" xfId="14032"/>
    <cellStyle name="40 % - Markeringsfarve1 2 7 2 2 3 2" xfId="32198"/>
    <cellStyle name="40 % - Markeringsfarve1 2 7 2 2 4" xfId="25196"/>
    <cellStyle name="40 % - Markeringsfarve1 2 7 2 3" xfId="8743"/>
    <cellStyle name="40 % - Markeringsfarve1 2 7 2 3 2" xfId="16657"/>
    <cellStyle name="40 % - Markeringsfarve1 2 7 2 3 2 2" xfId="34817"/>
    <cellStyle name="40 % - Markeringsfarve1 2 7 2 3 3" xfId="27816"/>
    <cellStyle name="40 % - Markeringsfarve1 2 7 2 4" xfId="14031"/>
    <cellStyle name="40 % - Markeringsfarve1 2 7 2 4 2" xfId="32197"/>
    <cellStyle name="40 % - Markeringsfarve1 2 7 2 5" xfId="25195"/>
    <cellStyle name="40 % - Markeringsfarve1 2 7 3" xfId="5479"/>
    <cellStyle name="40 % - Markeringsfarve1 2 7 3 2" xfId="9494"/>
    <cellStyle name="40 % - Markeringsfarve1 2 7 3 2 2" xfId="17404"/>
    <cellStyle name="40 % - Markeringsfarve1 2 7 3 2 2 2" xfId="35564"/>
    <cellStyle name="40 % - Markeringsfarve1 2 7 3 2 3" xfId="28563"/>
    <cellStyle name="40 % - Markeringsfarve1 2 7 3 3" xfId="14033"/>
    <cellStyle name="40 % - Markeringsfarve1 2 7 3 3 2" xfId="32199"/>
    <cellStyle name="40 % - Markeringsfarve1 2 7 3 4" xfId="25197"/>
    <cellStyle name="40 % - Markeringsfarve1 2 7 4" xfId="5480"/>
    <cellStyle name="40 % - Markeringsfarve1 2 7 4 2" xfId="10812"/>
    <cellStyle name="40 % - Markeringsfarve1 2 7 4 2 2" xfId="18699"/>
    <cellStyle name="40 % - Markeringsfarve1 2 7 4 2 2 2" xfId="36859"/>
    <cellStyle name="40 % - Markeringsfarve1 2 7 4 2 3" xfId="29858"/>
    <cellStyle name="40 % - Markeringsfarve1 2 7 4 3" xfId="14034"/>
    <cellStyle name="40 % - Markeringsfarve1 2 7 4 3 2" xfId="32200"/>
    <cellStyle name="40 % - Markeringsfarve1 2 7 4 4" xfId="25198"/>
    <cellStyle name="40 % - Markeringsfarve1 2 7 5" xfId="7994"/>
    <cellStyle name="40 % - Markeringsfarve1 2 7 5 2" xfId="15912"/>
    <cellStyle name="40 % - Markeringsfarve1 2 7 5 2 2" xfId="34072"/>
    <cellStyle name="40 % - Markeringsfarve1 2 7 5 3" xfId="27071"/>
    <cellStyle name="40 % - Markeringsfarve1 2 7 6" xfId="14030"/>
    <cellStyle name="40 % - Markeringsfarve1 2 7 6 2" xfId="32196"/>
    <cellStyle name="40 % - Markeringsfarve1 2 7 7" xfId="25194"/>
    <cellStyle name="40 % - Markeringsfarve1 2 8" xfId="5481"/>
    <cellStyle name="40 % - Markeringsfarve1 2 8 2" xfId="5482"/>
    <cellStyle name="40 % - Markeringsfarve1 2 8 2 2" xfId="5483"/>
    <cellStyle name="40 % - Markeringsfarve1 2 8 2 2 2" xfId="10363"/>
    <cellStyle name="40 % - Markeringsfarve1 2 8 2 2 2 2" xfId="18264"/>
    <cellStyle name="40 % - Markeringsfarve1 2 8 2 2 2 2 2" xfId="36424"/>
    <cellStyle name="40 % - Markeringsfarve1 2 8 2 2 2 3" xfId="29423"/>
    <cellStyle name="40 % - Markeringsfarve1 2 8 2 2 3" xfId="14037"/>
    <cellStyle name="40 % - Markeringsfarve1 2 8 2 2 3 2" xfId="32203"/>
    <cellStyle name="40 % - Markeringsfarve1 2 8 2 2 4" xfId="25201"/>
    <cellStyle name="40 % - Markeringsfarve1 2 8 2 3" xfId="8865"/>
    <cellStyle name="40 % - Markeringsfarve1 2 8 2 3 2" xfId="16779"/>
    <cellStyle name="40 % - Markeringsfarve1 2 8 2 3 2 2" xfId="34939"/>
    <cellStyle name="40 % - Markeringsfarve1 2 8 2 3 3" xfId="27938"/>
    <cellStyle name="40 % - Markeringsfarve1 2 8 2 4" xfId="14036"/>
    <cellStyle name="40 % - Markeringsfarve1 2 8 2 4 2" xfId="32202"/>
    <cellStyle name="40 % - Markeringsfarve1 2 8 2 5" xfId="25200"/>
    <cellStyle name="40 % - Markeringsfarve1 2 8 3" xfId="5484"/>
    <cellStyle name="40 % - Markeringsfarve1 2 8 3 2" xfId="9640"/>
    <cellStyle name="40 % - Markeringsfarve1 2 8 3 2 2" xfId="17550"/>
    <cellStyle name="40 % - Markeringsfarve1 2 8 3 2 2 2" xfId="35710"/>
    <cellStyle name="40 % - Markeringsfarve1 2 8 3 2 3" xfId="28709"/>
    <cellStyle name="40 % - Markeringsfarve1 2 8 3 3" xfId="14038"/>
    <cellStyle name="40 % - Markeringsfarve1 2 8 3 3 2" xfId="32204"/>
    <cellStyle name="40 % - Markeringsfarve1 2 8 3 4" xfId="25202"/>
    <cellStyle name="40 % - Markeringsfarve1 2 8 4" xfId="5485"/>
    <cellStyle name="40 % - Markeringsfarve1 2 8 4 2" xfId="10462"/>
    <cellStyle name="40 % - Markeringsfarve1 2 8 4 2 2" xfId="18359"/>
    <cellStyle name="40 % - Markeringsfarve1 2 8 4 2 2 2" xfId="36519"/>
    <cellStyle name="40 % - Markeringsfarve1 2 8 4 2 3" xfId="29518"/>
    <cellStyle name="40 % - Markeringsfarve1 2 8 4 3" xfId="14039"/>
    <cellStyle name="40 % - Markeringsfarve1 2 8 4 3 2" xfId="32205"/>
    <cellStyle name="40 % - Markeringsfarve1 2 8 4 4" xfId="25203"/>
    <cellStyle name="40 % - Markeringsfarve1 2 8 5" xfId="7995"/>
    <cellStyle name="40 % - Markeringsfarve1 2 8 5 2" xfId="15913"/>
    <cellStyle name="40 % - Markeringsfarve1 2 8 5 2 2" xfId="34073"/>
    <cellStyle name="40 % - Markeringsfarve1 2 8 5 3" xfId="27072"/>
    <cellStyle name="40 % - Markeringsfarve1 2 8 6" xfId="14035"/>
    <cellStyle name="40 % - Markeringsfarve1 2 8 6 2" xfId="32201"/>
    <cellStyle name="40 % - Markeringsfarve1 2 8 7" xfId="25199"/>
    <cellStyle name="40 % - Markeringsfarve1 2 9" xfId="5486"/>
    <cellStyle name="40 % - Markeringsfarve1 2 9 2" xfId="5487"/>
    <cellStyle name="40 % - Markeringsfarve1 2 9 2 2" xfId="9744"/>
    <cellStyle name="40 % - Markeringsfarve1 2 9 2 2 2" xfId="17645"/>
    <cellStyle name="40 % - Markeringsfarve1 2 9 2 2 2 2" xfId="35805"/>
    <cellStyle name="40 % - Markeringsfarve1 2 9 2 2 3" xfId="28804"/>
    <cellStyle name="40 % - Markeringsfarve1 2 9 2 3" xfId="14041"/>
    <cellStyle name="40 % - Markeringsfarve1 2 9 2 3 2" xfId="32207"/>
    <cellStyle name="40 % - Markeringsfarve1 2 9 2 4" xfId="25205"/>
    <cellStyle name="40 % - Markeringsfarve1 2 9 3" xfId="8343"/>
    <cellStyle name="40 % - Markeringsfarve1 2 9 3 2" xfId="16260"/>
    <cellStyle name="40 % - Markeringsfarve1 2 9 3 2 2" xfId="34420"/>
    <cellStyle name="40 % - Markeringsfarve1 2 9 3 3" xfId="27419"/>
    <cellStyle name="40 % - Markeringsfarve1 2 9 4" xfId="14040"/>
    <cellStyle name="40 % - Markeringsfarve1 2 9 4 2" xfId="32206"/>
    <cellStyle name="40 % - Markeringsfarve1 2 9 5" xfId="25204"/>
    <cellStyle name="40 % - Markeringsfarve1 3" xfId="1873"/>
    <cellStyle name="40 % - Markeringsfarve1 3 10" xfId="5489"/>
    <cellStyle name="40 % - Markeringsfarve1 3 10 2" xfId="8957"/>
    <cellStyle name="40 % - Markeringsfarve1 3 10 2 2" xfId="16869"/>
    <cellStyle name="40 % - Markeringsfarve1 3 10 2 2 2" xfId="35029"/>
    <cellStyle name="40 % - Markeringsfarve1 3 10 2 3" xfId="28028"/>
    <cellStyle name="40 % - Markeringsfarve1 3 10 3" xfId="14043"/>
    <cellStyle name="40 % - Markeringsfarve1 3 10 3 2" xfId="32209"/>
    <cellStyle name="40 % - Markeringsfarve1 3 10 4" xfId="25207"/>
    <cellStyle name="40 % - Markeringsfarve1 3 11" xfId="5490"/>
    <cellStyle name="40 % - Markeringsfarve1 3 11 2" xfId="10797"/>
    <cellStyle name="40 % - Markeringsfarve1 3 11 2 2" xfId="18684"/>
    <cellStyle name="40 % - Markeringsfarve1 3 11 2 2 2" xfId="36844"/>
    <cellStyle name="40 % - Markeringsfarve1 3 11 2 3" xfId="29843"/>
    <cellStyle name="40 % - Markeringsfarve1 3 11 3" xfId="14044"/>
    <cellStyle name="40 % - Markeringsfarve1 3 11 3 2" xfId="32210"/>
    <cellStyle name="40 % - Markeringsfarve1 3 11 4" xfId="25208"/>
    <cellStyle name="40 % - Markeringsfarve1 3 12" xfId="7996"/>
    <cellStyle name="40 % - Markeringsfarve1 3 12 2" xfId="15914"/>
    <cellStyle name="40 % - Markeringsfarve1 3 12 2 2" xfId="34074"/>
    <cellStyle name="40 % - Markeringsfarve1 3 12 3" xfId="27073"/>
    <cellStyle name="40 % - Markeringsfarve1 3 13" xfId="14042"/>
    <cellStyle name="40 % - Markeringsfarve1 3 13 2" xfId="32208"/>
    <cellStyle name="40 % - Markeringsfarve1 3 14" xfId="5488"/>
    <cellStyle name="40 % - Markeringsfarve1 3 14 2" xfId="25206"/>
    <cellStyle name="40 % - Markeringsfarve1 3 15" xfId="21991"/>
    <cellStyle name="40 % - Markeringsfarve1 3 2" xfId="1874"/>
    <cellStyle name="40 % - Markeringsfarve1 3 2 10" xfId="7997"/>
    <cellStyle name="40 % - Markeringsfarve1 3 2 10 2" xfId="15915"/>
    <cellStyle name="40 % - Markeringsfarve1 3 2 10 2 2" xfId="34075"/>
    <cellStyle name="40 % - Markeringsfarve1 3 2 10 3" xfId="27074"/>
    <cellStyle name="40 % - Markeringsfarve1 3 2 11" xfId="14045"/>
    <cellStyle name="40 % - Markeringsfarve1 3 2 11 2" xfId="32211"/>
    <cellStyle name="40 % - Markeringsfarve1 3 2 12" xfId="5491"/>
    <cellStyle name="40 % - Markeringsfarve1 3 2 12 2" xfId="25209"/>
    <cellStyle name="40 % - Markeringsfarve1 3 2 13" xfId="21992"/>
    <cellStyle name="40 % - Markeringsfarve1 3 2 2" xfId="5492"/>
    <cellStyle name="40 % - Markeringsfarve1 3 2 2 2" xfId="5493"/>
    <cellStyle name="40 % - Markeringsfarve1 3 2 2 2 2" xfId="5494"/>
    <cellStyle name="40 % - Markeringsfarve1 3 2 2 2 2 2" xfId="9890"/>
    <cellStyle name="40 % - Markeringsfarve1 3 2 2 2 2 2 2" xfId="17791"/>
    <cellStyle name="40 % - Markeringsfarve1 3 2 2 2 2 2 2 2" xfId="35951"/>
    <cellStyle name="40 % - Markeringsfarve1 3 2 2 2 2 2 3" xfId="28950"/>
    <cellStyle name="40 % - Markeringsfarve1 3 2 2 2 2 3" xfId="14048"/>
    <cellStyle name="40 % - Markeringsfarve1 3 2 2 2 2 3 2" xfId="32214"/>
    <cellStyle name="40 % - Markeringsfarve1 3 2 2 2 2 4" xfId="25212"/>
    <cellStyle name="40 % - Markeringsfarve1 3 2 2 2 3" xfId="8465"/>
    <cellStyle name="40 % - Markeringsfarve1 3 2 2 2 3 2" xfId="16382"/>
    <cellStyle name="40 % - Markeringsfarve1 3 2 2 2 3 2 2" xfId="34542"/>
    <cellStyle name="40 % - Markeringsfarve1 3 2 2 2 3 3" xfId="27541"/>
    <cellStyle name="40 % - Markeringsfarve1 3 2 2 2 4" xfId="14047"/>
    <cellStyle name="40 % - Markeringsfarve1 3 2 2 2 4 2" xfId="32213"/>
    <cellStyle name="40 % - Markeringsfarve1 3 2 2 2 5" xfId="25211"/>
    <cellStyle name="40 % - Markeringsfarve1 3 2 2 3" xfId="5495"/>
    <cellStyle name="40 % - Markeringsfarve1 3 2 2 3 2" xfId="9120"/>
    <cellStyle name="40 % - Markeringsfarve1 3 2 2 3 2 2" xfId="17031"/>
    <cellStyle name="40 % - Markeringsfarve1 3 2 2 3 2 2 2" xfId="35191"/>
    <cellStyle name="40 % - Markeringsfarve1 3 2 2 3 2 3" xfId="28190"/>
    <cellStyle name="40 % - Markeringsfarve1 3 2 2 3 3" xfId="14049"/>
    <cellStyle name="40 % - Markeringsfarve1 3 2 2 3 3 2" xfId="32215"/>
    <cellStyle name="40 % - Markeringsfarve1 3 2 2 3 4" xfId="25213"/>
    <cellStyle name="40 % - Markeringsfarve1 3 2 2 4" xfId="5496"/>
    <cellStyle name="40 % - Markeringsfarve1 3 2 2 4 2" xfId="10726"/>
    <cellStyle name="40 % - Markeringsfarve1 3 2 2 4 2 2" xfId="18615"/>
    <cellStyle name="40 % - Markeringsfarve1 3 2 2 4 2 2 2" xfId="36775"/>
    <cellStyle name="40 % - Markeringsfarve1 3 2 2 4 2 3" xfId="29774"/>
    <cellStyle name="40 % - Markeringsfarve1 3 2 2 4 3" xfId="14050"/>
    <cellStyle name="40 % - Markeringsfarve1 3 2 2 4 3 2" xfId="32216"/>
    <cellStyle name="40 % - Markeringsfarve1 3 2 2 4 4" xfId="25214"/>
    <cellStyle name="40 % - Markeringsfarve1 3 2 2 5" xfId="7998"/>
    <cellStyle name="40 % - Markeringsfarve1 3 2 2 5 2" xfId="15916"/>
    <cellStyle name="40 % - Markeringsfarve1 3 2 2 5 2 2" xfId="34076"/>
    <cellStyle name="40 % - Markeringsfarve1 3 2 2 5 3" xfId="27075"/>
    <cellStyle name="40 % - Markeringsfarve1 3 2 2 6" xfId="14046"/>
    <cellStyle name="40 % - Markeringsfarve1 3 2 2 6 2" xfId="32212"/>
    <cellStyle name="40 % - Markeringsfarve1 3 2 2 7" xfId="25210"/>
    <cellStyle name="40 % - Markeringsfarve1 3 2 3" xfId="5497"/>
    <cellStyle name="40 % - Markeringsfarve1 3 2 3 2" xfId="5498"/>
    <cellStyle name="40 % - Markeringsfarve1 3 2 3 2 2" xfId="5499"/>
    <cellStyle name="40 % - Markeringsfarve1 3 2 3 2 2 2" xfId="10013"/>
    <cellStyle name="40 % - Markeringsfarve1 3 2 3 2 2 2 2" xfId="17914"/>
    <cellStyle name="40 % - Markeringsfarve1 3 2 3 2 2 2 2 2" xfId="36074"/>
    <cellStyle name="40 % - Markeringsfarve1 3 2 3 2 2 2 3" xfId="29073"/>
    <cellStyle name="40 % - Markeringsfarve1 3 2 3 2 2 3" xfId="14053"/>
    <cellStyle name="40 % - Markeringsfarve1 3 2 3 2 2 3 2" xfId="32219"/>
    <cellStyle name="40 % - Markeringsfarve1 3 2 3 2 2 4" xfId="25217"/>
    <cellStyle name="40 % - Markeringsfarve1 3 2 3 2 3" xfId="8568"/>
    <cellStyle name="40 % - Markeringsfarve1 3 2 3 2 3 2" xfId="16485"/>
    <cellStyle name="40 % - Markeringsfarve1 3 2 3 2 3 2 2" xfId="34645"/>
    <cellStyle name="40 % - Markeringsfarve1 3 2 3 2 3 3" xfId="27644"/>
    <cellStyle name="40 % - Markeringsfarve1 3 2 3 2 4" xfId="14052"/>
    <cellStyle name="40 % - Markeringsfarve1 3 2 3 2 4 2" xfId="32218"/>
    <cellStyle name="40 % - Markeringsfarve1 3 2 3 2 5" xfId="25216"/>
    <cellStyle name="40 % - Markeringsfarve1 3 2 3 3" xfId="5500"/>
    <cellStyle name="40 % - Markeringsfarve1 3 2 3 3 2" xfId="9243"/>
    <cellStyle name="40 % - Markeringsfarve1 3 2 3 3 2 2" xfId="17154"/>
    <cellStyle name="40 % - Markeringsfarve1 3 2 3 3 2 2 2" xfId="35314"/>
    <cellStyle name="40 % - Markeringsfarve1 3 2 3 3 2 3" xfId="28313"/>
    <cellStyle name="40 % - Markeringsfarve1 3 2 3 3 3" xfId="14054"/>
    <cellStyle name="40 % - Markeringsfarve1 3 2 3 3 3 2" xfId="32220"/>
    <cellStyle name="40 % - Markeringsfarve1 3 2 3 3 4" xfId="25218"/>
    <cellStyle name="40 % - Markeringsfarve1 3 2 3 4" xfId="5501"/>
    <cellStyle name="40 % - Markeringsfarve1 3 2 3 4 2" xfId="10971"/>
    <cellStyle name="40 % - Markeringsfarve1 3 2 3 4 2 2" xfId="18850"/>
    <cellStyle name="40 % - Markeringsfarve1 3 2 3 4 2 2 2" xfId="37010"/>
    <cellStyle name="40 % - Markeringsfarve1 3 2 3 4 2 3" xfId="30009"/>
    <cellStyle name="40 % - Markeringsfarve1 3 2 3 4 3" xfId="14055"/>
    <cellStyle name="40 % - Markeringsfarve1 3 2 3 4 3 2" xfId="32221"/>
    <cellStyle name="40 % - Markeringsfarve1 3 2 3 4 4" xfId="25219"/>
    <cellStyle name="40 % - Markeringsfarve1 3 2 3 5" xfId="7999"/>
    <cellStyle name="40 % - Markeringsfarve1 3 2 3 5 2" xfId="15917"/>
    <cellStyle name="40 % - Markeringsfarve1 3 2 3 5 2 2" xfId="34077"/>
    <cellStyle name="40 % - Markeringsfarve1 3 2 3 5 3" xfId="27076"/>
    <cellStyle name="40 % - Markeringsfarve1 3 2 3 6" xfId="14051"/>
    <cellStyle name="40 % - Markeringsfarve1 3 2 3 6 2" xfId="32217"/>
    <cellStyle name="40 % - Markeringsfarve1 3 2 3 7" xfId="25215"/>
    <cellStyle name="40 % - Markeringsfarve1 3 2 4" xfId="5502"/>
    <cellStyle name="40 % - Markeringsfarve1 3 2 4 2" xfId="5503"/>
    <cellStyle name="40 % - Markeringsfarve1 3 2 4 2 2" xfId="5504"/>
    <cellStyle name="40 % - Markeringsfarve1 3 2 4 2 2 2" xfId="10128"/>
    <cellStyle name="40 % - Markeringsfarve1 3 2 4 2 2 2 2" xfId="18029"/>
    <cellStyle name="40 % - Markeringsfarve1 3 2 4 2 2 2 2 2" xfId="36189"/>
    <cellStyle name="40 % - Markeringsfarve1 3 2 4 2 2 2 3" xfId="29188"/>
    <cellStyle name="40 % - Markeringsfarve1 3 2 4 2 2 3" xfId="14058"/>
    <cellStyle name="40 % - Markeringsfarve1 3 2 4 2 2 3 2" xfId="32224"/>
    <cellStyle name="40 % - Markeringsfarve1 3 2 4 2 2 4" xfId="25222"/>
    <cellStyle name="40 % - Markeringsfarve1 3 2 4 2 3" xfId="8667"/>
    <cellStyle name="40 % - Markeringsfarve1 3 2 4 2 3 2" xfId="16581"/>
    <cellStyle name="40 % - Markeringsfarve1 3 2 4 2 3 2 2" xfId="34741"/>
    <cellStyle name="40 % - Markeringsfarve1 3 2 4 2 3 3" xfId="27740"/>
    <cellStyle name="40 % - Markeringsfarve1 3 2 4 2 4" xfId="14057"/>
    <cellStyle name="40 % - Markeringsfarve1 3 2 4 2 4 2" xfId="32223"/>
    <cellStyle name="40 % - Markeringsfarve1 3 2 4 2 5" xfId="25221"/>
    <cellStyle name="40 % - Markeringsfarve1 3 2 4 3" xfId="5505"/>
    <cellStyle name="40 % - Markeringsfarve1 3 2 4 3 2" xfId="9404"/>
    <cellStyle name="40 % - Markeringsfarve1 3 2 4 3 2 2" xfId="17314"/>
    <cellStyle name="40 % - Markeringsfarve1 3 2 4 3 2 2 2" xfId="35474"/>
    <cellStyle name="40 % - Markeringsfarve1 3 2 4 3 2 3" xfId="28473"/>
    <cellStyle name="40 % - Markeringsfarve1 3 2 4 3 3" xfId="14059"/>
    <cellStyle name="40 % - Markeringsfarve1 3 2 4 3 3 2" xfId="32225"/>
    <cellStyle name="40 % - Markeringsfarve1 3 2 4 3 4" xfId="25223"/>
    <cellStyle name="40 % - Markeringsfarve1 3 2 4 4" xfId="5506"/>
    <cellStyle name="40 % - Markeringsfarve1 3 2 4 4 2" xfId="10695"/>
    <cellStyle name="40 % - Markeringsfarve1 3 2 4 4 2 2" xfId="18586"/>
    <cellStyle name="40 % - Markeringsfarve1 3 2 4 4 2 2 2" xfId="36746"/>
    <cellStyle name="40 % - Markeringsfarve1 3 2 4 4 2 3" xfId="29745"/>
    <cellStyle name="40 % - Markeringsfarve1 3 2 4 4 3" xfId="14060"/>
    <cellStyle name="40 % - Markeringsfarve1 3 2 4 4 3 2" xfId="32226"/>
    <cellStyle name="40 % - Markeringsfarve1 3 2 4 4 4" xfId="25224"/>
    <cellStyle name="40 % - Markeringsfarve1 3 2 4 5" xfId="8000"/>
    <cellStyle name="40 % - Markeringsfarve1 3 2 4 5 2" xfId="15918"/>
    <cellStyle name="40 % - Markeringsfarve1 3 2 4 5 2 2" xfId="34078"/>
    <cellStyle name="40 % - Markeringsfarve1 3 2 4 5 3" xfId="27077"/>
    <cellStyle name="40 % - Markeringsfarve1 3 2 4 6" xfId="14056"/>
    <cellStyle name="40 % - Markeringsfarve1 3 2 4 6 2" xfId="32222"/>
    <cellStyle name="40 % - Markeringsfarve1 3 2 4 7" xfId="25220"/>
    <cellStyle name="40 % - Markeringsfarve1 3 2 5" xfId="5507"/>
    <cellStyle name="40 % - Markeringsfarve1 3 2 5 2" xfId="5508"/>
    <cellStyle name="40 % - Markeringsfarve1 3 2 5 2 2" xfId="5509"/>
    <cellStyle name="40 % - Markeringsfarve1 3 2 5 2 2 2" xfId="10245"/>
    <cellStyle name="40 % - Markeringsfarve1 3 2 5 2 2 2 2" xfId="18146"/>
    <cellStyle name="40 % - Markeringsfarve1 3 2 5 2 2 2 2 2" xfId="36306"/>
    <cellStyle name="40 % - Markeringsfarve1 3 2 5 2 2 2 3" xfId="29305"/>
    <cellStyle name="40 % - Markeringsfarve1 3 2 5 2 2 3" xfId="14063"/>
    <cellStyle name="40 % - Markeringsfarve1 3 2 5 2 2 3 2" xfId="32229"/>
    <cellStyle name="40 % - Markeringsfarve1 3 2 5 2 2 4" xfId="25227"/>
    <cellStyle name="40 % - Markeringsfarve1 3 2 5 2 3" xfId="8766"/>
    <cellStyle name="40 % - Markeringsfarve1 3 2 5 2 3 2" xfId="16680"/>
    <cellStyle name="40 % - Markeringsfarve1 3 2 5 2 3 2 2" xfId="34840"/>
    <cellStyle name="40 % - Markeringsfarve1 3 2 5 2 3 3" xfId="27839"/>
    <cellStyle name="40 % - Markeringsfarve1 3 2 5 2 4" xfId="14062"/>
    <cellStyle name="40 % - Markeringsfarve1 3 2 5 2 4 2" xfId="32228"/>
    <cellStyle name="40 % - Markeringsfarve1 3 2 5 2 5" xfId="25226"/>
    <cellStyle name="40 % - Markeringsfarve1 3 2 5 3" xfId="5510"/>
    <cellStyle name="40 % - Markeringsfarve1 3 2 5 3 2" xfId="9521"/>
    <cellStyle name="40 % - Markeringsfarve1 3 2 5 3 2 2" xfId="17431"/>
    <cellStyle name="40 % - Markeringsfarve1 3 2 5 3 2 2 2" xfId="35591"/>
    <cellStyle name="40 % - Markeringsfarve1 3 2 5 3 2 3" xfId="28590"/>
    <cellStyle name="40 % - Markeringsfarve1 3 2 5 3 3" xfId="14064"/>
    <cellStyle name="40 % - Markeringsfarve1 3 2 5 3 3 2" xfId="32230"/>
    <cellStyle name="40 % - Markeringsfarve1 3 2 5 3 4" xfId="25228"/>
    <cellStyle name="40 % - Markeringsfarve1 3 2 5 4" xfId="5511"/>
    <cellStyle name="40 % - Markeringsfarve1 3 2 5 4 2" xfId="10929"/>
    <cellStyle name="40 % - Markeringsfarve1 3 2 5 4 2 2" xfId="18810"/>
    <cellStyle name="40 % - Markeringsfarve1 3 2 5 4 2 2 2" xfId="36970"/>
    <cellStyle name="40 % - Markeringsfarve1 3 2 5 4 2 3" xfId="29969"/>
    <cellStyle name="40 % - Markeringsfarve1 3 2 5 4 3" xfId="14065"/>
    <cellStyle name="40 % - Markeringsfarve1 3 2 5 4 3 2" xfId="32231"/>
    <cellStyle name="40 % - Markeringsfarve1 3 2 5 4 4" xfId="25229"/>
    <cellStyle name="40 % - Markeringsfarve1 3 2 5 5" xfId="8001"/>
    <cellStyle name="40 % - Markeringsfarve1 3 2 5 5 2" xfId="15919"/>
    <cellStyle name="40 % - Markeringsfarve1 3 2 5 5 2 2" xfId="34079"/>
    <cellStyle name="40 % - Markeringsfarve1 3 2 5 5 3" xfId="27078"/>
    <cellStyle name="40 % - Markeringsfarve1 3 2 5 6" xfId="14061"/>
    <cellStyle name="40 % - Markeringsfarve1 3 2 5 6 2" xfId="32227"/>
    <cellStyle name="40 % - Markeringsfarve1 3 2 5 7" xfId="25225"/>
    <cellStyle name="40 % - Markeringsfarve1 3 2 6" xfId="5512"/>
    <cellStyle name="40 % - Markeringsfarve1 3 2 6 2" xfId="5513"/>
    <cellStyle name="40 % - Markeringsfarve1 3 2 6 2 2" xfId="5514"/>
    <cellStyle name="40 % - Markeringsfarve1 3 2 6 2 2 2" xfId="10367"/>
    <cellStyle name="40 % - Markeringsfarve1 3 2 6 2 2 2 2" xfId="18268"/>
    <cellStyle name="40 % - Markeringsfarve1 3 2 6 2 2 2 2 2" xfId="36428"/>
    <cellStyle name="40 % - Markeringsfarve1 3 2 6 2 2 2 3" xfId="29427"/>
    <cellStyle name="40 % - Markeringsfarve1 3 2 6 2 2 3" xfId="14068"/>
    <cellStyle name="40 % - Markeringsfarve1 3 2 6 2 2 3 2" xfId="32234"/>
    <cellStyle name="40 % - Markeringsfarve1 3 2 6 2 2 4" xfId="25232"/>
    <cellStyle name="40 % - Markeringsfarve1 3 2 6 2 3" xfId="8869"/>
    <cellStyle name="40 % - Markeringsfarve1 3 2 6 2 3 2" xfId="16783"/>
    <cellStyle name="40 % - Markeringsfarve1 3 2 6 2 3 2 2" xfId="34943"/>
    <cellStyle name="40 % - Markeringsfarve1 3 2 6 2 3 3" xfId="27942"/>
    <cellStyle name="40 % - Markeringsfarve1 3 2 6 2 4" xfId="14067"/>
    <cellStyle name="40 % - Markeringsfarve1 3 2 6 2 4 2" xfId="32233"/>
    <cellStyle name="40 % - Markeringsfarve1 3 2 6 2 5" xfId="25231"/>
    <cellStyle name="40 % - Markeringsfarve1 3 2 6 3" xfId="5515"/>
    <cellStyle name="40 % - Markeringsfarve1 3 2 6 3 2" xfId="9644"/>
    <cellStyle name="40 % - Markeringsfarve1 3 2 6 3 2 2" xfId="17554"/>
    <cellStyle name="40 % - Markeringsfarve1 3 2 6 3 2 2 2" xfId="35714"/>
    <cellStyle name="40 % - Markeringsfarve1 3 2 6 3 2 3" xfId="28713"/>
    <cellStyle name="40 % - Markeringsfarve1 3 2 6 3 3" xfId="14069"/>
    <cellStyle name="40 % - Markeringsfarve1 3 2 6 3 3 2" xfId="32235"/>
    <cellStyle name="40 % - Markeringsfarve1 3 2 6 3 4" xfId="25233"/>
    <cellStyle name="40 % - Markeringsfarve1 3 2 6 4" xfId="5516"/>
    <cellStyle name="40 % - Markeringsfarve1 3 2 6 4 2" xfId="10654"/>
    <cellStyle name="40 % - Markeringsfarve1 3 2 6 4 2 2" xfId="18547"/>
    <cellStyle name="40 % - Markeringsfarve1 3 2 6 4 2 2 2" xfId="36707"/>
    <cellStyle name="40 % - Markeringsfarve1 3 2 6 4 2 3" xfId="29706"/>
    <cellStyle name="40 % - Markeringsfarve1 3 2 6 4 3" xfId="14070"/>
    <cellStyle name="40 % - Markeringsfarve1 3 2 6 4 3 2" xfId="32236"/>
    <cellStyle name="40 % - Markeringsfarve1 3 2 6 4 4" xfId="25234"/>
    <cellStyle name="40 % - Markeringsfarve1 3 2 6 5" xfId="8002"/>
    <cellStyle name="40 % - Markeringsfarve1 3 2 6 5 2" xfId="15920"/>
    <cellStyle name="40 % - Markeringsfarve1 3 2 6 5 2 2" xfId="34080"/>
    <cellStyle name="40 % - Markeringsfarve1 3 2 6 5 3" xfId="27079"/>
    <cellStyle name="40 % - Markeringsfarve1 3 2 6 6" xfId="14066"/>
    <cellStyle name="40 % - Markeringsfarve1 3 2 6 6 2" xfId="32232"/>
    <cellStyle name="40 % - Markeringsfarve1 3 2 6 7" xfId="25230"/>
    <cellStyle name="40 % - Markeringsfarve1 3 2 7" xfId="5517"/>
    <cellStyle name="40 % - Markeringsfarve1 3 2 7 2" xfId="5518"/>
    <cellStyle name="40 % - Markeringsfarve1 3 2 7 2 2" xfId="9771"/>
    <cellStyle name="40 % - Markeringsfarve1 3 2 7 2 2 2" xfId="17672"/>
    <cellStyle name="40 % - Markeringsfarve1 3 2 7 2 2 2 2" xfId="35832"/>
    <cellStyle name="40 % - Markeringsfarve1 3 2 7 2 2 3" xfId="28831"/>
    <cellStyle name="40 % - Markeringsfarve1 3 2 7 2 3" xfId="14072"/>
    <cellStyle name="40 % - Markeringsfarve1 3 2 7 2 3 2" xfId="32238"/>
    <cellStyle name="40 % - Markeringsfarve1 3 2 7 2 4" xfId="25236"/>
    <cellStyle name="40 % - Markeringsfarve1 3 2 7 3" xfId="8366"/>
    <cellStyle name="40 % - Markeringsfarve1 3 2 7 3 2" xfId="16283"/>
    <cellStyle name="40 % - Markeringsfarve1 3 2 7 3 2 2" xfId="34443"/>
    <cellStyle name="40 % - Markeringsfarve1 3 2 7 3 3" xfId="27442"/>
    <cellStyle name="40 % - Markeringsfarve1 3 2 7 4" xfId="14071"/>
    <cellStyle name="40 % - Markeringsfarve1 3 2 7 4 2" xfId="32237"/>
    <cellStyle name="40 % - Markeringsfarve1 3 2 7 5" xfId="25235"/>
    <cellStyle name="40 % - Markeringsfarve1 3 2 8" xfId="5519"/>
    <cellStyle name="40 % - Markeringsfarve1 3 2 8 2" xfId="8999"/>
    <cellStyle name="40 % - Markeringsfarve1 3 2 8 2 2" xfId="16910"/>
    <cellStyle name="40 % - Markeringsfarve1 3 2 8 2 2 2" xfId="35070"/>
    <cellStyle name="40 % - Markeringsfarve1 3 2 8 2 3" xfId="28069"/>
    <cellStyle name="40 % - Markeringsfarve1 3 2 8 3" xfId="14073"/>
    <cellStyle name="40 % - Markeringsfarve1 3 2 8 3 2" xfId="32239"/>
    <cellStyle name="40 % - Markeringsfarve1 3 2 8 4" xfId="25237"/>
    <cellStyle name="40 % - Markeringsfarve1 3 2 9" xfId="5520"/>
    <cellStyle name="40 % - Markeringsfarve1 3 2 9 2" xfId="11006"/>
    <cellStyle name="40 % - Markeringsfarve1 3 2 9 2 2" xfId="18882"/>
    <cellStyle name="40 % - Markeringsfarve1 3 2 9 2 2 2" xfId="37042"/>
    <cellStyle name="40 % - Markeringsfarve1 3 2 9 2 3" xfId="30041"/>
    <cellStyle name="40 % - Markeringsfarve1 3 2 9 3" xfId="14074"/>
    <cellStyle name="40 % - Markeringsfarve1 3 2 9 3 2" xfId="32240"/>
    <cellStyle name="40 % - Markeringsfarve1 3 2 9 4" xfId="25238"/>
    <cellStyle name="40 % - Markeringsfarve1 3 3" xfId="5521"/>
    <cellStyle name="40 % - Markeringsfarve1 3 3 10" xfId="8003"/>
    <cellStyle name="40 % - Markeringsfarve1 3 3 10 2" xfId="15921"/>
    <cellStyle name="40 % - Markeringsfarve1 3 3 10 2 2" xfId="34081"/>
    <cellStyle name="40 % - Markeringsfarve1 3 3 10 3" xfId="27080"/>
    <cellStyle name="40 % - Markeringsfarve1 3 3 11" xfId="14075"/>
    <cellStyle name="40 % - Markeringsfarve1 3 3 11 2" xfId="32241"/>
    <cellStyle name="40 % - Markeringsfarve1 3 3 12" xfId="25239"/>
    <cellStyle name="40 % - Markeringsfarve1 3 3 2" xfId="5522"/>
    <cellStyle name="40 % - Markeringsfarve1 3 3 2 2" xfId="5523"/>
    <cellStyle name="40 % - Markeringsfarve1 3 3 2 2 2" xfId="5524"/>
    <cellStyle name="40 % - Markeringsfarve1 3 3 2 2 2 2" xfId="9929"/>
    <cellStyle name="40 % - Markeringsfarve1 3 3 2 2 2 2 2" xfId="17830"/>
    <cellStyle name="40 % - Markeringsfarve1 3 3 2 2 2 2 2 2" xfId="35990"/>
    <cellStyle name="40 % - Markeringsfarve1 3 3 2 2 2 2 3" xfId="28989"/>
    <cellStyle name="40 % - Markeringsfarve1 3 3 2 2 2 3" xfId="14078"/>
    <cellStyle name="40 % - Markeringsfarve1 3 3 2 2 2 3 2" xfId="32244"/>
    <cellStyle name="40 % - Markeringsfarve1 3 3 2 2 2 4" xfId="25242"/>
    <cellStyle name="40 % - Markeringsfarve1 3 3 2 2 3" xfId="8498"/>
    <cellStyle name="40 % - Markeringsfarve1 3 3 2 2 3 2" xfId="16415"/>
    <cellStyle name="40 % - Markeringsfarve1 3 3 2 2 3 2 2" xfId="34575"/>
    <cellStyle name="40 % - Markeringsfarve1 3 3 2 2 3 3" xfId="27574"/>
    <cellStyle name="40 % - Markeringsfarve1 3 3 2 2 4" xfId="14077"/>
    <cellStyle name="40 % - Markeringsfarve1 3 3 2 2 4 2" xfId="32243"/>
    <cellStyle name="40 % - Markeringsfarve1 3 3 2 2 5" xfId="25241"/>
    <cellStyle name="40 % - Markeringsfarve1 3 3 2 3" xfId="5525"/>
    <cellStyle name="40 % - Markeringsfarve1 3 3 2 3 2" xfId="9159"/>
    <cellStyle name="40 % - Markeringsfarve1 3 3 2 3 2 2" xfId="17070"/>
    <cellStyle name="40 % - Markeringsfarve1 3 3 2 3 2 2 2" xfId="35230"/>
    <cellStyle name="40 % - Markeringsfarve1 3 3 2 3 2 3" xfId="28229"/>
    <cellStyle name="40 % - Markeringsfarve1 3 3 2 3 3" xfId="14079"/>
    <cellStyle name="40 % - Markeringsfarve1 3 3 2 3 3 2" xfId="32245"/>
    <cellStyle name="40 % - Markeringsfarve1 3 3 2 3 4" xfId="25243"/>
    <cellStyle name="40 % - Markeringsfarve1 3 3 2 4" xfId="5526"/>
    <cellStyle name="40 % - Markeringsfarve1 3 3 2 4 2" xfId="10522"/>
    <cellStyle name="40 % - Markeringsfarve1 3 3 2 4 2 2" xfId="18416"/>
    <cellStyle name="40 % - Markeringsfarve1 3 3 2 4 2 2 2" xfId="36576"/>
    <cellStyle name="40 % - Markeringsfarve1 3 3 2 4 2 3" xfId="29575"/>
    <cellStyle name="40 % - Markeringsfarve1 3 3 2 4 3" xfId="14080"/>
    <cellStyle name="40 % - Markeringsfarve1 3 3 2 4 3 2" xfId="32246"/>
    <cellStyle name="40 % - Markeringsfarve1 3 3 2 4 4" xfId="25244"/>
    <cellStyle name="40 % - Markeringsfarve1 3 3 2 5" xfId="8004"/>
    <cellStyle name="40 % - Markeringsfarve1 3 3 2 5 2" xfId="15922"/>
    <cellStyle name="40 % - Markeringsfarve1 3 3 2 5 2 2" xfId="34082"/>
    <cellStyle name="40 % - Markeringsfarve1 3 3 2 5 3" xfId="27081"/>
    <cellStyle name="40 % - Markeringsfarve1 3 3 2 6" xfId="14076"/>
    <cellStyle name="40 % - Markeringsfarve1 3 3 2 6 2" xfId="32242"/>
    <cellStyle name="40 % - Markeringsfarve1 3 3 2 7" xfId="25240"/>
    <cellStyle name="40 % - Markeringsfarve1 3 3 3" xfId="5527"/>
    <cellStyle name="40 % - Markeringsfarve1 3 3 3 2" xfId="5528"/>
    <cellStyle name="40 % - Markeringsfarve1 3 3 3 2 2" xfId="5529"/>
    <cellStyle name="40 % - Markeringsfarve1 3 3 3 2 2 2" xfId="10014"/>
    <cellStyle name="40 % - Markeringsfarve1 3 3 3 2 2 2 2" xfId="17915"/>
    <cellStyle name="40 % - Markeringsfarve1 3 3 3 2 2 2 2 2" xfId="36075"/>
    <cellStyle name="40 % - Markeringsfarve1 3 3 3 2 2 2 3" xfId="29074"/>
    <cellStyle name="40 % - Markeringsfarve1 3 3 3 2 2 3" xfId="14083"/>
    <cellStyle name="40 % - Markeringsfarve1 3 3 3 2 2 3 2" xfId="32249"/>
    <cellStyle name="40 % - Markeringsfarve1 3 3 3 2 2 4" xfId="25247"/>
    <cellStyle name="40 % - Markeringsfarve1 3 3 3 2 3" xfId="8569"/>
    <cellStyle name="40 % - Markeringsfarve1 3 3 3 2 3 2" xfId="16486"/>
    <cellStyle name="40 % - Markeringsfarve1 3 3 3 2 3 2 2" xfId="34646"/>
    <cellStyle name="40 % - Markeringsfarve1 3 3 3 2 3 3" xfId="27645"/>
    <cellStyle name="40 % - Markeringsfarve1 3 3 3 2 4" xfId="14082"/>
    <cellStyle name="40 % - Markeringsfarve1 3 3 3 2 4 2" xfId="32248"/>
    <cellStyle name="40 % - Markeringsfarve1 3 3 3 2 5" xfId="25246"/>
    <cellStyle name="40 % - Markeringsfarve1 3 3 3 3" xfId="5530"/>
    <cellStyle name="40 % - Markeringsfarve1 3 3 3 3 2" xfId="9244"/>
    <cellStyle name="40 % - Markeringsfarve1 3 3 3 3 2 2" xfId="17155"/>
    <cellStyle name="40 % - Markeringsfarve1 3 3 3 3 2 2 2" xfId="35315"/>
    <cellStyle name="40 % - Markeringsfarve1 3 3 3 3 2 3" xfId="28314"/>
    <cellStyle name="40 % - Markeringsfarve1 3 3 3 3 3" xfId="14084"/>
    <cellStyle name="40 % - Markeringsfarve1 3 3 3 3 3 2" xfId="32250"/>
    <cellStyle name="40 % - Markeringsfarve1 3 3 3 3 4" xfId="25248"/>
    <cellStyle name="40 % - Markeringsfarve1 3 3 3 4" xfId="5531"/>
    <cellStyle name="40 % - Markeringsfarve1 3 3 3 4 2" xfId="10840"/>
    <cellStyle name="40 % - Markeringsfarve1 3 3 3 4 2 2" xfId="18726"/>
    <cellStyle name="40 % - Markeringsfarve1 3 3 3 4 2 2 2" xfId="36886"/>
    <cellStyle name="40 % - Markeringsfarve1 3 3 3 4 2 3" xfId="29885"/>
    <cellStyle name="40 % - Markeringsfarve1 3 3 3 4 3" xfId="14085"/>
    <cellStyle name="40 % - Markeringsfarve1 3 3 3 4 3 2" xfId="32251"/>
    <cellStyle name="40 % - Markeringsfarve1 3 3 3 4 4" xfId="25249"/>
    <cellStyle name="40 % - Markeringsfarve1 3 3 3 5" xfId="8005"/>
    <cellStyle name="40 % - Markeringsfarve1 3 3 3 5 2" xfId="15923"/>
    <cellStyle name="40 % - Markeringsfarve1 3 3 3 5 2 2" xfId="34083"/>
    <cellStyle name="40 % - Markeringsfarve1 3 3 3 5 3" xfId="27082"/>
    <cellStyle name="40 % - Markeringsfarve1 3 3 3 6" xfId="14081"/>
    <cellStyle name="40 % - Markeringsfarve1 3 3 3 6 2" xfId="32247"/>
    <cellStyle name="40 % - Markeringsfarve1 3 3 3 7" xfId="25245"/>
    <cellStyle name="40 % - Markeringsfarve1 3 3 4" xfId="5532"/>
    <cellStyle name="40 % - Markeringsfarve1 3 3 4 2" xfId="5533"/>
    <cellStyle name="40 % - Markeringsfarve1 3 3 4 2 2" xfId="5534"/>
    <cellStyle name="40 % - Markeringsfarve1 3 3 4 2 2 2" xfId="10167"/>
    <cellStyle name="40 % - Markeringsfarve1 3 3 4 2 2 2 2" xfId="18068"/>
    <cellStyle name="40 % - Markeringsfarve1 3 3 4 2 2 2 2 2" xfId="36228"/>
    <cellStyle name="40 % - Markeringsfarve1 3 3 4 2 2 2 3" xfId="29227"/>
    <cellStyle name="40 % - Markeringsfarve1 3 3 4 2 2 3" xfId="14088"/>
    <cellStyle name="40 % - Markeringsfarve1 3 3 4 2 2 3 2" xfId="32254"/>
    <cellStyle name="40 % - Markeringsfarve1 3 3 4 2 2 4" xfId="25252"/>
    <cellStyle name="40 % - Markeringsfarve1 3 3 4 2 3" xfId="8700"/>
    <cellStyle name="40 % - Markeringsfarve1 3 3 4 2 3 2" xfId="16614"/>
    <cellStyle name="40 % - Markeringsfarve1 3 3 4 2 3 2 2" xfId="34774"/>
    <cellStyle name="40 % - Markeringsfarve1 3 3 4 2 3 3" xfId="27773"/>
    <cellStyle name="40 % - Markeringsfarve1 3 3 4 2 4" xfId="14087"/>
    <cellStyle name="40 % - Markeringsfarve1 3 3 4 2 4 2" xfId="32253"/>
    <cellStyle name="40 % - Markeringsfarve1 3 3 4 2 5" xfId="25251"/>
    <cellStyle name="40 % - Markeringsfarve1 3 3 4 3" xfId="5535"/>
    <cellStyle name="40 % - Markeringsfarve1 3 3 4 3 2" xfId="9443"/>
    <cellStyle name="40 % - Markeringsfarve1 3 3 4 3 2 2" xfId="17353"/>
    <cellStyle name="40 % - Markeringsfarve1 3 3 4 3 2 2 2" xfId="35513"/>
    <cellStyle name="40 % - Markeringsfarve1 3 3 4 3 2 3" xfId="28512"/>
    <cellStyle name="40 % - Markeringsfarve1 3 3 4 3 3" xfId="14089"/>
    <cellStyle name="40 % - Markeringsfarve1 3 3 4 3 3 2" xfId="32255"/>
    <cellStyle name="40 % - Markeringsfarve1 3 3 4 3 4" xfId="25253"/>
    <cellStyle name="40 % - Markeringsfarve1 3 3 4 4" xfId="5536"/>
    <cellStyle name="40 % - Markeringsfarve1 3 3 4 4 2" xfId="10491"/>
    <cellStyle name="40 % - Markeringsfarve1 3 3 4 4 2 2" xfId="18387"/>
    <cellStyle name="40 % - Markeringsfarve1 3 3 4 4 2 2 2" xfId="36547"/>
    <cellStyle name="40 % - Markeringsfarve1 3 3 4 4 2 3" xfId="29546"/>
    <cellStyle name="40 % - Markeringsfarve1 3 3 4 4 3" xfId="14090"/>
    <cellStyle name="40 % - Markeringsfarve1 3 3 4 4 3 2" xfId="32256"/>
    <cellStyle name="40 % - Markeringsfarve1 3 3 4 4 4" xfId="25254"/>
    <cellStyle name="40 % - Markeringsfarve1 3 3 4 5" xfId="8006"/>
    <cellStyle name="40 % - Markeringsfarve1 3 3 4 5 2" xfId="15924"/>
    <cellStyle name="40 % - Markeringsfarve1 3 3 4 5 2 2" xfId="34084"/>
    <cellStyle name="40 % - Markeringsfarve1 3 3 4 5 3" xfId="27083"/>
    <cellStyle name="40 % - Markeringsfarve1 3 3 4 6" xfId="14086"/>
    <cellStyle name="40 % - Markeringsfarve1 3 3 4 6 2" xfId="32252"/>
    <cellStyle name="40 % - Markeringsfarve1 3 3 4 7" xfId="25250"/>
    <cellStyle name="40 % - Markeringsfarve1 3 3 5" xfId="5537"/>
    <cellStyle name="40 % - Markeringsfarve1 3 3 5 2" xfId="5538"/>
    <cellStyle name="40 % - Markeringsfarve1 3 3 5 2 2" xfId="5539"/>
    <cellStyle name="40 % - Markeringsfarve1 3 3 5 2 2 2" xfId="10284"/>
    <cellStyle name="40 % - Markeringsfarve1 3 3 5 2 2 2 2" xfId="18185"/>
    <cellStyle name="40 % - Markeringsfarve1 3 3 5 2 2 2 2 2" xfId="36345"/>
    <cellStyle name="40 % - Markeringsfarve1 3 3 5 2 2 2 3" xfId="29344"/>
    <cellStyle name="40 % - Markeringsfarve1 3 3 5 2 2 3" xfId="14093"/>
    <cellStyle name="40 % - Markeringsfarve1 3 3 5 2 2 3 2" xfId="32259"/>
    <cellStyle name="40 % - Markeringsfarve1 3 3 5 2 2 4" xfId="25257"/>
    <cellStyle name="40 % - Markeringsfarve1 3 3 5 2 3" xfId="8799"/>
    <cellStyle name="40 % - Markeringsfarve1 3 3 5 2 3 2" xfId="16713"/>
    <cellStyle name="40 % - Markeringsfarve1 3 3 5 2 3 2 2" xfId="34873"/>
    <cellStyle name="40 % - Markeringsfarve1 3 3 5 2 3 3" xfId="27872"/>
    <cellStyle name="40 % - Markeringsfarve1 3 3 5 2 4" xfId="14092"/>
    <cellStyle name="40 % - Markeringsfarve1 3 3 5 2 4 2" xfId="32258"/>
    <cellStyle name="40 % - Markeringsfarve1 3 3 5 2 5" xfId="25256"/>
    <cellStyle name="40 % - Markeringsfarve1 3 3 5 3" xfId="5540"/>
    <cellStyle name="40 % - Markeringsfarve1 3 3 5 3 2" xfId="9560"/>
    <cellStyle name="40 % - Markeringsfarve1 3 3 5 3 2 2" xfId="17470"/>
    <cellStyle name="40 % - Markeringsfarve1 3 3 5 3 2 2 2" xfId="35630"/>
    <cellStyle name="40 % - Markeringsfarve1 3 3 5 3 2 3" xfId="28629"/>
    <cellStyle name="40 % - Markeringsfarve1 3 3 5 3 3" xfId="14094"/>
    <cellStyle name="40 % - Markeringsfarve1 3 3 5 3 3 2" xfId="32260"/>
    <cellStyle name="40 % - Markeringsfarve1 3 3 5 3 4" xfId="25258"/>
    <cellStyle name="40 % - Markeringsfarve1 3 3 5 4" xfId="5541"/>
    <cellStyle name="40 % - Markeringsfarve1 3 3 5 4 2" xfId="10444"/>
    <cellStyle name="40 % - Markeringsfarve1 3 3 5 4 2 2" xfId="18341"/>
    <cellStyle name="40 % - Markeringsfarve1 3 3 5 4 2 2 2" xfId="36501"/>
    <cellStyle name="40 % - Markeringsfarve1 3 3 5 4 2 3" xfId="29500"/>
    <cellStyle name="40 % - Markeringsfarve1 3 3 5 4 3" xfId="14095"/>
    <cellStyle name="40 % - Markeringsfarve1 3 3 5 4 3 2" xfId="32261"/>
    <cellStyle name="40 % - Markeringsfarve1 3 3 5 4 4" xfId="25259"/>
    <cellStyle name="40 % - Markeringsfarve1 3 3 5 5" xfId="8007"/>
    <cellStyle name="40 % - Markeringsfarve1 3 3 5 5 2" xfId="15925"/>
    <cellStyle name="40 % - Markeringsfarve1 3 3 5 5 2 2" xfId="34085"/>
    <cellStyle name="40 % - Markeringsfarve1 3 3 5 5 3" xfId="27084"/>
    <cellStyle name="40 % - Markeringsfarve1 3 3 5 6" xfId="14091"/>
    <cellStyle name="40 % - Markeringsfarve1 3 3 5 6 2" xfId="32257"/>
    <cellStyle name="40 % - Markeringsfarve1 3 3 5 7" xfId="25255"/>
    <cellStyle name="40 % - Markeringsfarve1 3 3 6" xfId="5542"/>
    <cellStyle name="40 % - Markeringsfarve1 3 3 6 2" xfId="5543"/>
    <cellStyle name="40 % - Markeringsfarve1 3 3 6 2 2" xfId="5544"/>
    <cellStyle name="40 % - Markeringsfarve1 3 3 6 2 2 2" xfId="10368"/>
    <cellStyle name="40 % - Markeringsfarve1 3 3 6 2 2 2 2" xfId="18269"/>
    <cellStyle name="40 % - Markeringsfarve1 3 3 6 2 2 2 2 2" xfId="36429"/>
    <cellStyle name="40 % - Markeringsfarve1 3 3 6 2 2 2 3" xfId="29428"/>
    <cellStyle name="40 % - Markeringsfarve1 3 3 6 2 2 3" xfId="14098"/>
    <cellStyle name="40 % - Markeringsfarve1 3 3 6 2 2 3 2" xfId="32264"/>
    <cellStyle name="40 % - Markeringsfarve1 3 3 6 2 2 4" xfId="25262"/>
    <cellStyle name="40 % - Markeringsfarve1 3 3 6 2 3" xfId="8870"/>
    <cellStyle name="40 % - Markeringsfarve1 3 3 6 2 3 2" xfId="16784"/>
    <cellStyle name="40 % - Markeringsfarve1 3 3 6 2 3 2 2" xfId="34944"/>
    <cellStyle name="40 % - Markeringsfarve1 3 3 6 2 3 3" xfId="27943"/>
    <cellStyle name="40 % - Markeringsfarve1 3 3 6 2 4" xfId="14097"/>
    <cellStyle name="40 % - Markeringsfarve1 3 3 6 2 4 2" xfId="32263"/>
    <cellStyle name="40 % - Markeringsfarve1 3 3 6 2 5" xfId="25261"/>
    <cellStyle name="40 % - Markeringsfarve1 3 3 6 3" xfId="5545"/>
    <cellStyle name="40 % - Markeringsfarve1 3 3 6 3 2" xfId="9645"/>
    <cellStyle name="40 % - Markeringsfarve1 3 3 6 3 2 2" xfId="17555"/>
    <cellStyle name="40 % - Markeringsfarve1 3 3 6 3 2 2 2" xfId="35715"/>
    <cellStyle name="40 % - Markeringsfarve1 3 3 6 3 2 3" xfId="28714"/>
    <cellStyle name="40 % - Markeringsfarve1 3 3 6 3 3" xfId="14099"/>
    <cellStyle name="40 % - Markeringsfarve1 3 3 6 3 3 2" xfId="32265"/>
    <cellStyle name="40 % - Markeringsfarve1 3 3 6 3 4" xfId="25263"/>
    <cellStyle name="40 % - Markeringsfarve1 3 3 6 4" xfId="5546"/>
    <cellStyle name="40 % - Markeringsfarve1 3 3 6 4 2" xfId="10785"/>
    <cellStyle name="40 % - Markeringsfarve1 3 3 6 4 2 2" xfId="18673"/>
    <cellStyle name="40 % - Markeringsfarve1 3 3 6 4 2 2 2" xfId="36833"/>
    <cellStyle name="40 % - Markeringsfarve1 3 3 6 4 2 3" xfId="29832"/>
    <cellStyle name="40 % - Markeringsfarve1 3 3 6 4 3" xfId="14100"/>
    <cellStyle name="40 % - Markeringsfarve1 3 3 6 4 3 2" xfId="32266"/>
    <cellStyle name="40 % - Markeringsfarve1 3 3 6 4 4" xfId="25264"/>
    <cellStyle name="40 % - Markeringsfarve1 3 3 6 5" xfId="8008"/>
    <cellStyle name="40 % - Markeringsfarve1 3 3 6 5 2" xfId="15926"/>
    <cellStyle name="40 % - Markeringsfarve1 3 3 6 5 2 2" xfId="34086"/>
    <cellStyle name="40 % - Markeringsfarve1 3 3 6 5 3" xfId="27085"/>
    <cellStyle name="40 % - Markeringsfarve1 3 3 6 6" xfId="14096"/>
    <cellStyle name="40 % - Markeringsfarve1 3 3 6 6 2" xfId="32262"/>
    <cellStyle name="40 % - Markeringsfarve1 3 3 6 7" xfId="25260"/>
    <cellStyle name="40 % - Markeringsfarve1 3 3 7" xfId="5547"/>
    <cellStyle name="40 % - Markeringsfarve1 3 3 7 2" xfId="5548"/>
    <cellStyle name="40 % - Markeringsfarve1 3 3 7 2 2" xfId="9810"/>
    <cellStyle name="40 % - Markeringsfarve1 3 3 7 2 2 2" xfId="17711"/>
    <cellStyle name="40 % - Markeringsfarve1 3 3 7 2 2 2 2" xfId="35871"/>
    <cellStyle name="40 % - Markeringsfarve1 3 3 7 2 2 3" xfId="28870"/>
    <cellStyle name="40 % - Markeringsfarve1 3 3 7 2 3" xfId="14102"/>
    <cellStyle name="40 % - Markeringsfarve1 3 3 7 2 3 2" xfId="32268"/>
    <cellStyle name="40 % - Markeringsfarve1 3 3 7 2 4" xfId="25266"/>
    <cellStyle name="40 % - Markeringsfarve1 3 3 7 3" xfId="8399"/>
    <cellStyle name="40 % - Markeringsfarve1 3 3 7 3 2" xfId="16316"/>
    <cellStyle name="40 % - Markeringsfarve1 3 3 7 3 2 2" xfId="34476"/>
    <cellStyle name="40 % - Markeringsfarve1 3 3 7 3 3" xfId="27475"/>
    <cellStyle name="40 % - Markeringsfarve1 3 3 7 4" xfId="14101"/>
    <cellStyle name="40 % - Markeringsfarve1 3 3 7 4 2" xfId="32267"/>
    <cellStyle name="40 % - Markeringsfarve1 3 3 7 5" xfId="25265"/>
    <cellStyle name="40 % - Markeringsfarve1 3 3 8" xfId="5549"/>
    <cellStyle name="40 % - Markeringsfarve1 3 3 8 2" xfId="9038"/>
    <cellStyle name="40 % - Markeringsfarve1 3 3 8 2 2" xfId="16949"/>
    <cellStyle name="40 % - Markeringsfarve1 3 3 8 2 2 2" xfId="35109"/>
    <cellStyle name="40 % - Markeringsfarve1 3 3 8 2 3" xfId="28108"/>
    <cellStyle name="40 % - Markeringsfarve1 3 3 8 3" xfId="14103"/>
    <cellStyle name="40 % - Markeringsfarve1 3 3 8 3 2" xfId="32269"/>
    <cellStyle name="40 % - Markeringsfarve1 3 3 8 4" xfId="25267"/>
    <cellStyle name="40 % - Markeringsfarve1 3 3 9" xfId="5550"/>
    <cellStyle name="40 % - Markeringsfarve1 3 3 9 2" xfId="10873"/>
    <cellStyle name="40 % - Markeringsfarve1 3 3 9 2 2" xfId="18756"/>
    <cellStyle name="40 % - Markeringsfarve1 3 3 9 2 2 2" xfId="36916"/>
    <cellStyle name="40 % - Markeringsfarve1 3 3 9 2 3" xfId="29915"/>
    <cellStyle name="40 % - Markeringsfarve1 3 3 9 3" xfId="14104"/>
    <cellStyle name="40 % - Markeringsfarve1 3 3 9 3 2" xfId="32270"/>
    <cellStyle name="40 % - Markeringsfarve1 3 3 9 4" xfId="25268"/>
    <cellStyle name="40 % - Markeringsfarve1 3 4" xfId="5551"/>
    <cellStyle name="40 % - Markeringsfarve1 3 4 2" xfId="5552"/>
    <cellStyle name="40 % - Markeringsfarve1 3 4 2 2" xfId="5553"/>
    <cellStyle name="40 % - Markeringsfarve1 3 4 2 2 2" xfId="9851"/>
    <cellStyle name="40 % - Markeringsfarve1 3 4 2 2 2 2" xfId="17752"/>
    <cellStyle name="40 % - Markeringsfarve1 3 4 2 2 2 2 2" xfId="35912"/>
    <cellStyle name="40 % - Markeringsfarve1 3 4 2 2 2 3" xfId="28911"/>
    <cellStyle name="40 % - Markeringsfarve1 3 4 2 2 3" xfId="14107"/>
    <cellStyle name="40 % - Markeringsfarve1 3 4 2 2 3 2" xfId="32273"/>
    <cellStyle name="40 % - Markeringsfarve1 3 4 2 2 4" xfId="25271"/>
    <cellStyle name="40 % - Markeringsfarve1 3 4 2 3" xfId="8432"/>
    <cellStyle name="40 % - Markeringsfarve1 3 4 2 3 2" xfId="16349"/>
    <cellStyle name="40 % - Markeringsfarve1 3 4 2 3 2 2" xfId="34509"/>
    <cellStyle name="40 % - Markeringsfarve1 3 4 2 3 3" xfId="27508"/>
    <cellStyle name="40 % - Markeringsfarve1 3 4 2 4" xfId="14106"/>
    <cellStyle name="40 % - Markeringsfarve1 3 4 2 4 2" xfId="32272"/>
    <cellStyle name="40 % - Markeringsfarve1 3 4 2 5" xfId="25270"/>
    <cellStyle name="40 % - Markeringsfarve1 3 4 3" xfId="5554"/>
    <cellStyle name="40 % - Markeringsfarve1 3 4 3 2" xfId="9081"/>
    <cellStyle name="40 % - Markeringsfarve1 3 4 3 2 2" xfId="16992"/>
    <cellStyle name="40 % - Markeringsfarve1 3 4 3 2 2 2" xfId="35152"/>
    <cellStyle name="40 % - Markeringsfarve1 3 4 3 2 3" xfId="28151"/>
    <cellStyle name="40 % - Markeringsfarve1 3 4 3 3" xfId="14108"/>
    <cellStyle name="40 % - Markeringsfarve1 3 4 3 3 2" xfId="32274"/>
    <cellStyle name="40 % - Markeringsfarve1 3 4 3 4" xfId="25272"/>
    <cellStyle name="40 % - Markeringsfarve1 3 4 4" xfId="5555"/>
    <cellStyle name="40 % - Markeringsfarve1 3 4 4 2" xfId="11005"/>
    <cellStyle name="40 % - Markeringsfarve1 3 4 4 2 2" xfId="18881"/>
    <cellStyle name="40 % - Markeringsfarve1 3 4 4 2 2 2" xfId="37041"/>
    <cellStyle name="40 % - Markeringsfarve1 3 4 4 2 3" xfId="30040"/>
    <cellStyle name="40 % - Markeringsfarve1 3 4 4 3" xfId="14109"/>
    <cellStyle name="40 % - Markeringsfarve1 3 4 4 3 2" xfId="32275"/>
    <cellStyle name="40 % - Markeringsfarve1 3 4 4 4" xfId="25273"/>
    <cellStyle name="40 % - Markeringsfarve1 3 4 5" xfId="8009"/>
    <cellStyle name="40 % - Markeringsfarve1 3 4 5 2" xfId="15927"/>
    <cellStyle name="40 % - Markeringsfarve1 3 4 5 2 2" xfId="34087"/>
    <cellStyle name="40 % - Markeringsfarve1 3 4 5 3" xfId="27086"/>
    <cellStyle name="40 % - Markeringsfarve1 3 4 6" xfId="14105"/>
    <cellStyle name="40 % - Markeringsfarve1 3 4 6 2" xfId="32271"/>
    <cellStyle name="40 % - Markeringsfarve1 3 4 7" xfId="25269"/>
    <cellStyle name="40 % - Markeringsfarve1 3 5" xfId="5556"/>
    <cellStyle name="40 % - Markeringsfarve1 3 5 2" xfId="5557"/>
    <cellStyle name="40 % - Markeringsfarve1 3 5 2 2" xfId="5558"/>
    <cellStyle name="40 % - Markeringsfarve1 3 5 2 2 2" xfId="10012"/>
    <cellStyle name="40 % - Markeringsfarve1 3 5 2 2 2 2" xfId="17913"/>
    <cellStyle name="40 % - Markeringsfarve1 3 5 2 2 2 2 2" xfId="36073"/>
    <cellStyle name="40 % - Markeringsfarve1 3 5 2 2 2 3" xfId="29072"/>
    <cellStyle name="40 % - Markeringsfarve1 3 5 2 2 3" xfId="14112"/>
    <cellStyle name="40 % - Markeringsfarve1 3 5 2 2 3 2" xfId="32278"/>
    <cellStyle name="40 % - Markeringsfarve1 3 5 2 2 4" xfId="25276"/>
    <cellStyle name="40 % - Markeringsfarve1 3 5 2 3" xfId="8567"/>
    <cellStyle name="40 % - Markeringsfarve1 3 5 2 3 2" xfId="16484"/>
    <cellStyle name="40 % - Markeringsfarve1 3 5 2 3 2 2" xfId="34644"/>
    <cellStyle name="40 % - Markeringsfarve1 3 5 2 3 3" xfId="27643"/>
    <cellStyle name="40 % - Markeringsfarve1 3 5 2 4" xfId="14111"/>
    <cellStyle name="40 % - Markeringsfarve1 3 5 2 4 2" xfId="32277"/>
    <cellStyle name="40 % - Markeringsfarve1 3 5 2 5" xfId="25275"/>
    <cellStyle name="40 % - Markeringsfarve1 3 5 3" xfId="5559"/>
    <cellStyle name="40 % - Markeringsfarve1 3 5 3 2" xfId="9242"/>
    <cellStyle name="40 % - Markeringsfarve1 3 5 3 2 2" xfId="17153"/>
    <cellStyle name="40 % - Markeringsfarve1 3 5 3 2 2 2" xfId="35313"/>
    <cellStyle name="40 % - Markeringsfarve1 3 5 3 2 3" xfId="28312"/>
    <cellStyle name="40 % - Markeringsfarve1 3 5 3 3" xfId="14113"/>
    <cellStyle name="40 % - Markeringsfarve1 3 5 3 3 2" xfId="32279"/>
    <cellStyle name="40 % - Markeringsfarve1 3 5 3 4" xfId="25277"/>
    <cellStyle name="40 % - Markeringsfarve1 3 5 4" xfId="5560"/>
    <cellStyle name="40 % - Markeringsfarve1 3 5 4 2" xfId="10725"/>
    <cellStyle name="40 % - Markeringsfarve1 3 5 4 2 2" xfId="18614"/>
    <cellStyle name="40 % - Markeringsfarve1 3 5 4 2 2 2" xfId="36774"/>
    <cellStyle name="40 % - Markeringsfarve1 3 5 4 2 3" xfId="29773"/>
    <cellStyle name="40 % - Markeringsfarve1 3 5 4 3" xfId="14114"/>
    <cellStyle name="40 % - Markeringsfarve1 3 5 4 3 2" xfId="32280"/>
    <cellStyle name="40 % - Markeringsfarve1 3 5 4 4" xfId="25278"/>
    <cellStyle name="40 % - Markeringsfarve1 3 5 5" xfId="8010"/>
    <cellStyle name="40 % - Markeringsfarve1 3 5 5 2" xfId="15928"/>
    <cellStyle name="40 % - Markeringsfarve1 3 5 5 2 2" xfId="34088"/>
    <cellStyle name="40 % - Markeringsfarve1 3 5 5 3" xfId="27087"/>
    <cellStyle name="40 % - Markeringsfarve1 3 5 6" xfId="14110"/>
    <cellStyle name="40 % - Markeringsfarve1 3 5 6 2" xfId="32276"/>
    <cellStyle name="40 % - Markeringsfarve1 3 5 7" xfId="25274"/>
    <cellStyle name="40 % - Markeringsfarve1 3 6" xfId="5561"/>
    <cellStyle name="40 % - Markeringsfarve1 3 6 2" xfId="5562"/>
    <cellStyle name="40 % - Markeringsfarve1 3 6 2 2" xfId="5563"/>
    <cellStyle name="40 % - Markeringsfarve1 3 6 2 2 2" xfId="10089"/>
    <cellStyle name="40 % - Markeringsfarve1 3 6 2 2 2 2" xfId="17990"/>
    <cellStyle name="40 % - Markeringsfarve1 3 6 2 2 2 2 2" xfId="36150"/>
    <cellStyle name="40 % - Markeringsfarve1 3 6 2 2 2 3" xfId="29149"/>
    <cellStyle name="40 % - Markeringsfarve1 3 6 2 2 3" xfId="14117"/>
    <cellStyle name="40 % - Markeringsfarve1 3 6 2 2 3 2" xfId="32283"/>
    <cellStyle name="40 % - Markeringsfarve1 3 6 2 2 4" xfId="25281"/>
    <cellStyle name="40 % - Markeringsfarve1 3 6 2 3" xfId="8634"/>
    <cellStyle name="40 % - Markeringsfarve1 3 6 2 3 2" xfId="16548"/>
    <cellStyle name="40 % - Markeringsfarve1 3 6 2 3 2 2" xfId="34708"/>
    <cellStyle name="40 % - Markeringsfarve1 3 6 2 3 3" xfId="27707"/>
    <cellStyle name="40 % - Markeringsfarve1 3 6 2 4" xfId="14116"/>
    <cellStyle name="40 % - Markeringsfarve1 3 6 2 4 2" xfId="32282"/>
    <cellStyle name="40 % - Markeringsfarve1 3 6 2 5" xfId="25280"/>
    <cellStyle name="40 % - Markeringsfarve1 3 6 3" xfId="5564"/>
    <cellStyle name="40 % - Markeringsfarve1 3 6 3 2" xfId="9365"/>
    <cellStyle name="40 % - Markeringsfarve1 3 6 3 2 2" xfId="17275"/>
    <cellStyle name="40 % - Markeringsfarve1 3 6 3 2 2 2" xfId="35435"/>
    <cellStyle name="40 % - Markeringsfarve1 3 6 3 2 3" xfId="28434"/>
    <cellStyle name="40 % - Markeringsfarve1 3 6 3 3" xfId="14118"/>
    <cellStyle name="40 % - Markeringsfarve1 3 6 3 3 2" xfId="32284"/>
    <cellStyle name="40 % - Markeringsfarve1 3 6 3 4" xfId="25282"/>
    <cellStyle name="40 % - Markeringsfarve1 3 6 4" xfId="5565"/>
    <cellStyle name="40 % - Markeringsfarve1 3 6 4 2" xfId="10958"/>
    <cellStyle name="40 % - Markeringsfarve1 3 6 4 2 2" xfId="18838"/>
    <cellStyle name="40 % - Markeringsfarve1 3 6 4 2 2 2" xfId="36998"/>
    <cellStyle name="40 % - Markeringsfarve1 3 6 4 2 3" xfId="29997"/>
    <cellStyle name="40 % - Markeringsfarve1 3 6 4 3" xfId="14119"/>
    <cellStyle name="40 % - Markeringsfarve1 3 6 4 3 2" xfId="32285"/>
    <cellStyle name="40 % - Markeringsfarve1 3 6 4 4" xfId="25283"/>
    <cellStyle name="40 % - Markeringsfarve1 3 6 5" xfId="8011"/>
    <cellStyle name="40 % - Markeringsfarve1 3 6 5 2" xfId="15929"/>
    <cellStyle name="40 % - Markeringsfarve1 3 6 5 2 2" xfId="34089"/>
    <cellStyle name="40 % - Markeringsfarve1 3 6 5 3" xfId="27088"/>
    <cellStyle name="40 % - Markeringsfarve1 3 6 6" xfId="14115"/>
    <cellStyle name="40 % - Markeringsfarve1 3 6 6 2" xfId="32281"/>
    <cellStyle name="40 % - Markeringsfarve1 3 6 7" xfId="25279"/>
    <cellStyle name="40 % - Markeringsfarve1 3 7" xfId="5566"/>
    <cellStyle name="40 % - Markeringsfarve1 3 7 2" xfId="5567"/>
    <cellStyle name="40 % - Markeringsfarve1 3 7 2 2" xfId="5568"/>
    <cellStyle name="40 % - Markeringsfarve1 3 7 2 2 2" xfId="10206"/>
    <cellStyle name="40 % - Markeringsfarve1 3 7 2 2 2 2" xfId="18107"/>
    <cellStyle name="40 % - Markeringsfarve1 3 7 2 2 2 2 2" xfId="36267"/>
    <cellStyle name="40 % - Markeringsfarve1 3 7 2 2 2 3" xfId="29266"/>
    <cellStyle name="40 % - Markeringsfarve1 3 7 2 2 3" xfId="14122"/>
    <cellStyle name="40 % - Markeringsfarve1 3 7 2 2 3 2" xfId="32288"/>
    <cellStyle name="40 % - Markeringsfarve1 3 7 2 2 4" xfId="25286"/>
    <cellStyle name="40 % - Markeringsfarve1 3 7 2 3" xfId="8733"/>
    <cellStyle name="40 % - Markeringsfarve1 3 7 2 3 2" xfId="16647"/>
    <cellStyle name="40 % - Markeringsfarve1 3 7 2 3 2 2" xfId="34807"/>
    <cellStyle name="40 % - Markeringsfarve1 3 7 2 3 3" xfId="27806"/>
    <cellStyle name="40 % - Markeringsfarve1 3 7 2 4" xfId="14121"/>
    <cellStyle name="40 % - Markeringsfarve1 3 7 2 4 2" xfId="32287"/>
    <cellStyle name="40 % - Markeringsfarve1 3 7 2 5" xfId="25285"/>
    <cellStyle name="40 % - Markeringsfarve1 3 7 3" xfId="5569"/>
    <cellStyle name="40 % - Markeringsfarve1 3 7 3 2" xfId="9482"/>
    <cellStyle name="40 % - Markeringsfarve1 3 7 3 2 2" xfId="17392"/>
    <cellStyle name="40 % - Markeringsfarve1 3 7 3 2 2 2" xfId="35552"/>
    <cellStyle name="40 % - Markeringsfarve1 3 7 3 2 3" xfId="28551"/>
    <cellStyle name="40 % - Markeringsfarve1 3 7 3 3" xfId="14123"/>
    <cellStyle name="40 % - Markeringsfarve1 3 7 3 3 2" xfId="32289"/>
    <cellStyle name="40 % - Markeringsfarve1 3 7 3 4" xfId="25287"/>
    <cellStyle name="40 % - Markeringsfarve1 3 7 4" xfId="5570"/>
    <cellStyle name="40 % - Markeringsfarve1 3 7 4 2" xfId="10682"/>
    <cellStyle name="40 % - Markeringsfarve1 3 7 4 2 2" xfId="18574"/>
    <cellStyle name="40 % - Markeringsfarve1 3 7 4 2 2 2" xfId="36734"/>
    <cellStyle name="40 % - Markeringsfarve1 3 7 4 2 3" xfId="29733"/>
    <cellStyle name="40 % - Markeringsfarve1 3 7 4 3" xfId="14124"/>
    <cellStyle name="40 % - Markeringsfarve1 3 7 4 3 2" xfId="32290"/>
    <cellStyle name="40 % - Markeringsfarve1 3 7 4 4" xfId="25288"/>
    <cellStyle name="40 % - Markeringsfarve1 3 7 5" xfId="8012"/>
    <cellStyle name="40 % - Markeringsfarve1 3 7 5 2" xfId="15930"/>
    <cellStyle name="40 % - Markeringsfarve1 3 7 5 2 2" xfId="34090"/>
    <cellStyle name="40 % - Markeringsfarve1 3 7 5 3" xfId="27089"/>
    <cellStyle name="40 % - Markeringsfarve1 3 7 6" xfId="14120"/>
    <cellStyle name="40 % - Markeringsfarve1 3 7 6 2" xfId="32286"/>
    <cellStyle name="40 % - Markeringsfarve1 3 7 7" xfId="25284"/>
    <cellStyle name="40 % - Markeringsfarve1 3 8" xfId="5571"/>
    <cellStyle name="40 % - Markeringsfarve1 3 8 2" xfId="5572"/>
    <cellStyle name="40 % - Markeringsfarve1 3 8 2 2" xfId="5573"/>
    <cellStyle name="40 % - Markeringsfarve1 3 8 2 2 2" xfId="10366"/>
    <cellStyle name="40 % - Markeringsfarve1 3 8 2 2 2 2" xfId="18267"/>
    <cellStyle name="40 % - Markeringsfarve1 3 8 2 2 2 2 2" xfId="36427"/>
    <cellStyle name="40 % - Markeringsfarve1 3 8 2 2 2 3" xfId="29426"/>
    <cellStyle name="40 % - Markeringsfarve1 3 8 2 2 3" xfId="14127"/>
    <cellStyle name="40 % - Markeringsfarve1 3 8 2 2 3 2" xfId="32293"/>
    <cellStyle name="40 % - Markeringsfarve1 3 8 2 2 4" xfId="25291"/>
    <cellStyle name="40 % - Markeringsfarve1 3 8 2 3" xfId="8868"/>
    <cellStyle name="40 % - Markeringsfarve1 3 8 2 3 2" xfId="16782"/>
    <cellStyle name="40 % - Markeringsfarve1 3 8 2 3 2 2" xfId="34942"/>
    <cellStyle name="40 % - Markeringsfarve1 3 8 2 3 3" xfId="27941"/>
    <cellStyle name="40 % - Markeringsfarve1 3 8 2 4" xfId="14126"/>
    <cellStyle name="40 % - Markeringsfarve1 3 8 2 4 2" xfId="32292"/>
    <cellStyle name="40 % - Markeringsfarve1 3 8 2 5" xfId="25290"/>
    <cellStyle name="40 % - Markeringsfarve1 3 8 3" xfId="5574"/>
    <cellStyle name="40 % - Markeringsfarve1 3 8 3 2" xfId="9643"/>
    <cellStyle name="40 % - Markeringsfarve1 3 8 3 2 2" xfId="17553"/>
    <cellStyle name="40 % - Markeringsfarve1 3 8 3 2 2 2" xfId="35713"/>
    <cellStyle name="40 % - Markeringsfarve1 3 8 3 2 3" xfId="28712"/>
    <cellStyle name="40 % - Markeringsfarve1 3 8 3 3" xfId="14128"/>
    <cellStyle name="40 % - Markeringsfarve1 3 8 3 3 2" xfId="32294"/>
    <cellStyle name="40 % - Markeringsfarve1 3 8 3 4" xfId="25292"/>
    <cellStyle name="40 % - Markeringsfarve1 3 8 4" xfId="5575"/>
    <cellStyle name="40 % - Markeringsfarve1 3 8 4 2" xfId="10917"/>
    <cellStyle name="40 % - Markeringsfarve1 3 8 4 2 2" xfId="18798"/>
    <cellStyle name="40 % - Markeringsfarve1 3 8 4 2 2 2" xfId="36958"/>
    <cellStyle name="40 % - Markeringsfarve1 3 8 4 2 3" xfId="29957"/>
    <cellStyle name="40 % - Markeringsfarve1 3 8 4 3" xfId="14129"/>
    <cellStyle name="40 % - Markeringsfarve1 3 8 4 3 2" xfId="32295"/>
    <cellStyle name="40 % - Markeringsfarve1 3 8 4 4" xfId="25293"/>
    <cellStyle name="40 % - Markeringsfarve1 3 8 5" xfId="8013"/>
    <cellStyle name="40 % - Markeringsfarve1 3 8 5 2" xfId="15931"/>
    <cellStyle name="40 % - Markeringsfarve1 3 8 5 2 2" xfId="34091"/>
    <cellStyle name="40 % - Markeringsfarve1 3 8 5 3" xfId="27090"/>
    <cellStyle name="40 % - Markeringsfarve1 3 8 6" xfId="14125"/>
    <cellStyle name="40 % - Markeringsfarve1 3 8 6 2" xfId="32291"/>
    <cellStyle name="40 % - Markeringsfarve1 3 8 7" xfId="25289"/>
    <cellStyle name="40 % - Markeringsfarve1 3 9" xfId="5576"/>
    <cellStyle name="40 % - Markeringsfarve1 3 9 2" xfId="5577"/>
    <cellStyle name="40 % - Markeringsfarve1 3 9 2 2" xfId="9732"/>
    <cellStyle name="40 % - Markeringsfarve1 3 9 2 2 2" xfId="17633"/>
    <cellStyle name="40 % - Markeringsfarve1 3 9 2 2 2 2" xfId="35793"/>
    <cellStyle name="40 % - Markeringsfarve1 3 9 2 2 3" xfId="28792"/>
    <cellStyle name="40 % - Markeringsfarve1 3 9 2 3" xfId="14131"/>
    <cellStyle name="40 % - Markeringsfarve1 3 9 2 3 2" xfId="32297"/>
    <cellStyle name="40 % - Markeringsfarve1 3 9 2 4" xfId="25295"/>
    <cellStyle name="40 % - Markeringsfarve1 3 9 3" xfId="8333"/>
    <cellStyle name="40 % - Markeringsfarve1 3 9 3 2" xfId="16250"/>
    <cellStyle name="40 % - Markeringsfarve1 3 9 3 2 2" xfId="34410"/>
    <cellStyle name="40 % - Markeringsfarve1 3 9 3 3" xfId="27409"/>
    <cellStyle name="40 % - Markeringsfarve1 3 9 4" xfId="14130"/>
    <cellStyle name="40 % - Markeringsfarve1 3 9 4 2" xfId="32296"/>
    <cellStyle name="40 % - Markeringsfarve1 3 9 5" xfId="25294"/>
    <cellStyle name="40 % - Markeringsfarve1 4" xfId="1875"/>
    <cellStyle name="40 % - Markeringsfarve1 4 10" xfId="8014"/>
    <cellStyle name="40 % - Markeringsfarve1 4 10 2" xfId="15932"/>
    <cellStyle name="40 % - Markeringsfarve1 4 10 2 2" xfId="34092"/>
    <cellStyle name="40 % - Markeringsfarve1 4 10 3" xfId="27091"/>
    <cellStyle name="40 % - Markeringsfarve1 4 11" xfId="14132"/>
    <cellStyle name="40 % - Markeringsfarve1 4 11 2" xfId="32298"/>
    <cellStyle name="40 % - Markeringsfarve1 4 12" xfId="5578"/>
    <cellStyle name="40 % - Markeringsfarve1 4 12 2" xfId="25296"/>
    <cellStyle name="40 % - Markeringsfarve1 4 13" xfId="21993"/>
    <cellStyle name="40 % - Markeringsfarve1 4 2" xfId="1876"/>
    <cellStyle name="40 % - Markeringsfarve1 4 2 2" xfId="5580"/>
    <cellStyle name="40 % - Markeringsfarve1 4 2 2 2" xfId="5581"/>
    <cellStyle name="40 % - Markeringsfarve1 4 2 2 2 2" xfId="9876"/>
    <cellStyle name="40 % - Markeringsfarve1 4 2 2 2 2 2" xfId="17777"/>
    <cellStyle name="40 % - Markeringsfarve1 4 2 2 2 2 2 2" xfId="35937"/>
    <cellStyle name="40 % - Markeringsfarve1 4 2 2 2 2 3" xfId="28936"/>
    <cellStyle name="40 % - Markeringsfarve1 4 2 2 2 3" xfId="14135"/>
    <cellStyle name="40 % - Markeringsfarve1 4 2 2 2 3 2" xfId="32301"/>
    <cellStyle name="40 % - Markeringsfarve1 4 2 2 2 4" xfId="25299"/>
    <cellStyle name="40 % - Markeringsfarve1 4 2 2 3" xfId="8453"/>
    <cellStyle name="40 % - Markeringsfarve1 4 2 2 3 2" xfId="16370"/>
    <cellStyle name="40 % - Markeringsfarve1 4 2 2 3 2 2" xfId="34530"/>
    <cellStyle name="40 % - Markeringsfarve1 4 2 2 3 3" xfId="27529"/>
    <cellStyle name="40 % - Markeringsfarve1 4 2 2 4" xfId="14134"/>
    <cellStyle name="40 % - Markeringsfarve1 4 2 2 4 2" xfId="32300"/>
    <cellStyle name="40 % - Markeringsfarve1 4 2 2 5" xfId="25298"/>
    <cellStyle name="40 % - Markeringsfarve1 4 2 3" xfId="5582"/>
    <cellStyle name="40 % - Markeringsfarve1 4 2 3 2" xfId="9106"/>
    <cellStyle name="40 % - Markeringsfarve1 4 2 3 2 2" xfId="17017"/>
    <cellStyle name="40 % - Markeringsfarve1 4 2 3 2 2 2" xfId="35177"/>
    <cellStyle name="40 % - Markeringsfarve1 4 2 3 2 3" xfId="28176"/>
    <cellStyle name="40 % - Markeringsfarve1 4 2 3 3" xfId="14136"/>
    <cellStyle name="40 % - Markeringsfarve1 4 2 3 3 2" xfId="32302"/>
    <cellStyle name="40 % - Markeringsfarve1 4 2 3 4" xfId="25300"/>
    <cellStyle name="40 % - Markeringsfarve1 4 2 4" xfId="5583"/>
    <cellStyle name="40 % - Markeringsfarve1 4 2 4 2" xfId="10872"/>
    <cellStyle name="40 % - Markeringsfarve1 4 2 4 2 2" xfId="18755"/>
    <cellStyle name="40 % - Markeringsfarve1 4 2 4 2 2 2" xfId="36915"/>
    <cellStyle name="40 % - Markeringsfarve1 4 2 4 2 3" xfId="29914"/>
    <cellStyle name="40 % - Markeringsfarve1 4 2 4 3" xfId="14137"/>
    <cellStyle name="40 % - Markeringsfarve1 4 2 4 3 2" xfId="32303"/>
    <cellStyle name="40 % - Markeringsfarve1 4 2 4 4" xfId="25301"/>
    <cellStyle name="40 % - Markeringsfarve1 4 2 5" xfId="8015"/>
    <cellStyle name="40 % - Markeringsfarve1 4 2 5 2" xfId="15933"/>
    <cellStyle name="40 % - Markeringsfarve1 4 2 5 2 2" xfId="34093"/>
    <cellStyle name="40 % - Markeringsfarve1 4 2 5 3" xfId="27092"/>
    <cellStyle name="40 % - Markeringsfarve1 4 2 6" xfId="14133"/>
    <cellStyle name="40 % - Markeringsfarve1 4 2 6 2" xfId="32299"/>
    <cellStyle name="40 % - Markeringsfarve1 4 2 7" xfId="5579"/>
    <cellStyle name="40 % - Markeringsfarve1 4 2 7 2" xfId="25297"/>
    <cellStyle name="40 % - Markeringsfarve1 4 2 8" xfId="21994"/>
    <cellStyle name="40 % - Markeringsfarve1 4 3" xfId="5584"/>
    <cellStyle name="40 % - Markeringsfarve1 4 3 2" xfId="5585"/>
    <cellStyle name="40 % - Markeringsfarve1 4 3 2 2" xfId="5586"/>
    <cellStyle name="40 % - Markeringsfarve1 4 3 2 2 2" xfId="10015"/>
    <cellStyle name="40 % - Markeringsfarve1 4 3 2 2 2 2" xfId="17916"/>
    <cellStyle name="40 % - Markeringsfarve1 4 3 2 2 2 2 2" xfId="36076"/>
    <cellStyle name="40 % - Markeringsfarve1 4 3 2 2 2 3" xfId="29075"/>
    <cellStyle name="40 % - Markeringsfarve1 4 3 2 2 3" xfId="14140"/>
    <cellStyle name="40 % - Markeringsfarve1 4 3 2 2 3 2" xfId="32306"/>
    <cellStyle name="40 % - Markeringsfarve1 4 3 2 2 4" xfId="25304"/>
    <cellStyle name="40 % - Markeringsfarve1 4 3 2 3" xfId="8570"/>
    <cellStyle name="40 % - Markeringsfarve1 4 3 2 3 2" xfId="16487"/>
    <cellStyle name="40 % - Markeringsfarve1 4 3 2 3 2 2" xfId="34647"/>
    <cellStyle name="40 % - Markeringsfarve1 4 3 2 3 3" xfId="27646"/>
    <cellStyle name="40 % - Markeringsfarve1 4 3 2 4" xfId="14139"/>
    <cellStyle name="40 % - Markeringsfarve1 4 3 2 4 2" xfId="32305"/>
    <cellStyle name="40 % - Markeringsfarve1 4 3 2 5" xfId="25303"/>
    <cellStyle name="40 % - Markeringsfarve1 4 3 3" xfId="5587"/>
    <cellStyle name="40 % - Markeringsfarve1 4 3 3 2" xfId="9245"/>
    <cellStyle name="40 % - Markeringsfarve1 4 3 3 2 2" xfId="17156"/>
    <cellStyle name="40 % - Markeringsfarve1 4 3 3 2 2 2" xfId="35316"/>
    <cellStyle name="40 % - Markeringsfarve1 4 3 3 2 3" xfId="28315"/>
    <cellStyle name="40 % - Markeringsfarve1 4 3 3 3" xfId="14141"/>
    <cellStyle name="40 % - Markeringsfarve1 4 3 3 3 2" xfId="32307"/>
    <cellStyle name="40 % - Markeringsfarve1 4 3 3 4" xfId="25305"/>
    <cellStyle name="40 % - Markeringsfarve1 4 3 4" xfId="5588"/>
    <cellStyle name="40 % - Markeringsfarve1 4 3 4 2" xfId="10521"/>
    <cellStyle name="40 % - Markeringsfarve1 4 3 4 2 2" xfId="18415"/>
    <cellStyle name="40 % - Markeringsfarve1 4 3 4 2 2 2" xfId="36575"/>
    <cellStyle name="40 % - Markeringsfarve1 4 3 4 2 3" xfId="29574"/>
    <cellStyle name="40 % - Markeringsfarve1 4 3 4 3" xfId="14142"/>
    <cellStyle name="40 % - Markeringsfarve1 4 3 4 3 2" xfId="32308"/>
    <cellStyle name="40 % - Markeringsfarve1 4 3 4 4" xfId="25306"/>
    <cellStyle name="40 % - Markeringsfarve1 4 3 5" xfId="8016"/>
    <cellStyle name="40 % - Markeringsfarve1 4 3 5 2" xfId="15934"/>
    <cellStyle name="40 % - Markeringsfarve1 4 3 5 2 2" xfId="34094"/>
    <cellStyle name="40 % - Markeringsfarve1 4 3 5 3" xfId="27093"/>
    <cellStyle name="40 % - Markeringsfarve1 4 3 6" xfId="14138"/>
    <cellStyle name="40 % - Markeringsfarve1 4 3 6 2" xfId="32304"/>
    <cellStyle name="40 % - Markeringsfarve1 4 3 7" xfId="25302"/>
    <cellStyle name="40 % - Markeringsfarve1 4 4" xfId="5589"/>
    <cellStyle name="40 % - Markeringsfarve1 4 4 2" xfId="5590"/>
    <cellStyle name="40 % - Markeringsfarve1 4 4 2 2" xfId="5591"/>
    <cellStyle name="40 % - Markeringsfarve1 4 4 2 2 2" xfId="10114"/>
    <cellStyle name="40 % - Markeringsfarve1 4 4 2 2 2 2" xfId="18015"/>
    <cellStyle name="40 % - Markeringsfarve1 4 4 2 2 2 2 2" xfId="36175"/>
    <cellStyle name="40 % - Markeringsfarve1 4 4 2 2 2 3" xfId="29174"/>
    <cellStyle name="40 % - Markeringsfarve1 4 4 2 2 3" xfId="14145"/>
    <cellStyle name="40 % - Markeringsfarve1 4 4 2 2 3 2" xfId="32311"/>
    <cellStyle name="40 % - Markeringsfarve1 4 4 2 2 4" xfId="25309"/>
    <cellStyle name="40 % - Markeringsfarve1 4 4 2 3" xfId="8655"/>
    <cellStyle name="40 % - Markeringsfarve1 4 4 2 3 2" xfId="16569"/>
    <cellStyle name="40 % - Markeringsfarve1 4 4 2 3 2 2" xfId="34729"/>
    <cellStyle name="40 % - Markeringsfarve1 4 4 2 3 3" xfId="27728"/>
    <cellStyle name="40 % - Markeringsfarve1 4 4 2 4" xfId="14144"/>
    <cellStyle name="40 % - Markeringsfarve1 4 4 2 4 2" xfId="32310"/>
    <cellStyle name="40 % - Markeringsfarve1 4 4 2 5" xfId="25308"/>
    <cellStyle name="40 % - Markeringsfarve1 4 4 3" xfId="5592"/>
    <cellStyle name="40 % - Markeringsfarve1 4 4 3 2" xfId="9390"/>
    <cellStyle name="40 % - Markeringsfarve1 4 4 3 2 2" xfId="17300"/>
    <cellStyle name="40 % - Markeringsfarve1 4 4 3 2 2 2" xfId="35460"/>
    <cellStyle name="40 % - Markeringsfarve1 4 4 3 2 3" xfId="28459"/>
    <cellStyle name="40 % - Markeringsfarve1 4 4 3 3" xfId="14146"/>
    <cellStyle name="40 % - Markeringsfarve1 4 4 3 3 2" xfId="32312"/>
    <cellStyle name="40 % - Markeringsfarve1 4 4 3 4" xfId="25310"/>
    <cellStyle name="40 % - Markeringsfarve1 4 4 4" xfId="5593"/>
    <cellStyle name="40 % - Markeringsfarve1 4 4 4 2" xfId="10826"/>
    <cellStyle name="40 % - Markeringsfarve1 4 4 4 2 2" xfId="18712"/>
    <cellStyle name="40 % - Markeringsfarve1 4 4 4 2 2 2" xfId="36872"/>
    <cellStyle name="40 % - Markeringsfarve1 4 4 4 2 3" xfId="29871"/>
    <cellStyle name="40 % - Markeringsfarve1 4 4 4 3" xfId="14147"/>
    <cellStyle name="40 % - Markeringsfarve1 4 4 4 3 2" xfId="32313"/>
    <cellStyle name="40 % - Markeringsfarve1 4 4 4 4" xfId="25311"/>
    <cellStyle name="40 % - Markeringsfarve1 4 4 5" xfId="8017"/>
    <cellStyle name="40 % - Markeringsfarve1 4 4 5 2" xfId="15935"/>
    <cellStyle name="40 % - Markeringsfarve1 4 4 5 2 2" xfId="34095"/>
    <cellStyle name="40 % - Markeringsfarve1 4 4 5 3" xfId="27094"/>
    <cellStyle name="40 % - Markeringsfarve1 4 4 6" xfId="14143"/>
    <cellStyle name="40 % - Markeringsfarve1 4 4 6 2" xfId="32309"/>
    <cellStyle name="40 % - Markeringsfarve1 4 4 7" xfId="25307"/>
    <cellStyle name="40 % - Markeringsfarve1 4 5" xfId="5594"/>
    <cellStyle name="40 % - Markeringsfarve1 4 5 2" xfId="5595"/>
    <cellStyle name="40 % - Markeringsfarve1 4 5 2 2" xfId="5596"/>
    <cellStyle name="40 % - Markeringsfarve1 4 5 2 2 2" xfId="10231"/>
    <cellStyle name="40 % - Markeringsfarve1 4 5 2 2 2 2" xfId="18132"/>
    <cellStyle name="40 % - Markeringsfarve1 4 5 2 2 2 2 2" xfId="36292"/>
    <cellStyle name="40 % - Markeringsfarve1 4 5 2 2 2 3" xfId="29291"/>
    <cellStyle name="40 % - Markeringsfarve1 4 5 2 2 3" xfId="14150"/>
    <cellStyle name="40 % - Markeringsfarve1 4 5 2 2 3 2" xfId="32316"/>
    <cellStyle name="40 % - Markeringsfarve1 4 5 2 2 4" xfId="25314"/>
    <cellStyle name="40 % - Markeringsfarve1 4 5 2 3" xfId="8754"/>
    <cellStyle name="40 % - Markeringsfarve1 4 5 2 3 2" xfId="16668"/>
    <cellStyle name="40 % - Markeringsfarve1 4 5 2 3 2 2" xfId="34828"/>
    <cellStyle name="40 % - Markeringsfarve1 4 5 2 3 3" xfId="27827"/>
    <cellStyle name="40 % - Markeringsfarve1 4 5 2 4" xfId="14149"/>
    <cellStyle name="40 % - Markeringsfarve1 4 5 2 4 2" xfId="32315"/>
    <cellStyle name="40 % - Markeringsfarve1 4 5 2 5" xfId="25313"/>
    <cellStyle name="40 % - Markeringsfarve1 4 5 3" xfId="5597"/>
    <cellStyle name="40 % - Markeringsfarve1 4 5 3 2" xfId="9507"/>
    <cellStyle name="40 % - Markeringsfarve1 4 5 3 2 2" xfId="17417"/>
    <cellStyle name="40 % - Markeringsfarve1 4 5 3 2 2 2" xfId="35577"/>
    <cellStyle name="40 % - Markeringsfarve1 4 5 3 2 3" xfId="28576"/>
    <cellStyle name="40 % - Markeringsfarve1 4 5 3 3" xfId="14151"/>
    <cellStyle name="40 % - Markeringsfarve1 4 5 3 3 2" xfId="32317"/>
    <cellStyle name="40 % - Markeringsfarve1 4 5 3 4" xfId="25315"/>
    <cellStyle name="40 % - Markeringsfarve1 4 5 4" xfId="5598"/>
    <cellStyle name="40 % - Markeringsfarve1 4 5 4 2" xfId="10478"/>
    <cellStyle name="40 % - Markeringsfarve1 4 5 4 2 2" xfId="18374"/>
    <cellStyle name="40 % - Markeringsfarve1 4 5 4 2 2 2" xfId="36534"/>
    <cellStyle name="40 % - Markeringsfarve1 4 5 4 2 3" xfId="29533"/>
    <cellStyle name="40 % - Markeringsfarve1 4 5 4 3" xfId="14152"/>
    <cellStyle name="40 % - Markeringsfarve1 4 5 4 3 2" xfId="32318"/>
    <cellStyle name="40 % - Markeringsfarve1 4 5 4 4" xfId="25316"/>
    <cellStyle name="40 % - Markeringsfarve1 4 5 5" xfId="8018"/>
    <cellStyle name="40 % - Markeringsfarve1 4 5 5 2" xfId="15936"/>
    <cellStyle name="40 % - Markeringsfarve1 4 5 5 2 2" xfId="34096"/>
    <cellStyle name="40 % - Markeringsfarve1 4 5 5 3" xfId="27095"/>
    <cellStyle name="40 % - Markeringsfarve1 4 5 6" xfId="14148"/>
    <cellStyle name="40 % - Markeringsfarve1 4 5 6 2" xfId="32314"/>
    <cellStyle name="40 % - Markeringsfarve1 4 5 7" xfId="25312"/>
    <cellStyle name="40 % - Markeringsfarve1 4 6" xfId="5599"/>
    <cellStyle name="40 % - Markeringsfarve1 4 6 2" xfId="5600"/>
    <cellStyle name="40 % - Markeringsfarve1 4 6 2 2" xfId="5601"/>
    <cellStyle name="40 % - Markeringsfarve1 4 6 2 2 2" xfId="10369"/>
    <cellStyle name="40 % - Markeringsfarve1 4 6 2 2 2 2" xfId="18270"/>
    <cellStyle name="40 % - Markeringsfarve1 4 6 2 2 2 2 2" xfId="36430"/>
    <cellStyle name="40 % - Markeringsfarve1 4 6 2 2 2 3" xfId="29429"/>
    <cellStyle name="40 % - Markeringsfarve1 4 6 2 2 3" xfId="14155"/>
    <cellStyle name="40 % - Markeringsfarve1 4 6 2 2 3 2" xfId="32321"/>
    <cellStyle name="40 % - Markeringsfarve1 4 6 2 2 4" xfId="25319"/>
    <cellStyle name="40 % - Markeringsfarve1 4 6 2 3" xfId="8871"/>
    <cellStyle name="40 % - Markeringsfarve1 4 6 2 3 2" xfId="16785"/>
    <cellStyle name="40 % - Markeringsfarve1 4 6 2 3 2 2" xfId="34945"/>
    <cellStyle name="40 % - Markeringsfarve1 4 6 2 3 3" xfId="27944"/>
    <cellStyle name="40 % - Markeringsfarve1 4 6 2 4" xfId="14154"/>
    <cellStyle name="40 % - Markeringsfarve1 4 6 2 4 2" xfId="32320"/>
    <cellStyle name="40 % - Markeringsfarve1 4 6 2 5" xfId="25318"/>
    <cellStyle name="40 % - Markeringsfarve1 4 6 3" xfId="5602"/>
    <cellStyle name="40 % - Markeringsfarve1 4 6 3 2" xfId="9646"/>
    <cellStyle name="40 % - Markeringsfarve1 4 6 3 2 2" xfId="17556"/>
    <cellStyle name="40 % - Markeringsfarve1 4 6 3 2 2 2" xfId="35716"/>
    <cellStyle name="40 % - Markeringsfarve1 4 6 3 2 3" xfId="28715"/>
    <cellStyle name="40 % - Markeringsfarve1 4 6 3 3" xfId="14156"/>
    <cellStyle name="40 % - Markeringsfarve1 4 6 3 3 2" xfId="32322"/>
    <cellStyle name="40 % - Markeringsfarve1 4 6 3 4" xfId="25320"/>
    <cellStyle name="40 % - Markeringsfarve1 4 6 4" xfId="5603"/>
    <cellStyle name="40 % - Markeringsfarve1 4 6 4 2" xfId="8950"/>
    <cellStyle name="40 % - Markeringsfarve1 4 6 4 2 2" xfId="16863"/>
    <cellStyle name="40 % - Markeringsfarve1 4 6 4 2 2 2" xfId="35023"/>
    <cellStyle name="40 % - Markeringsfarve1 4 6 4 2 3" xfId="28022"/>
    <cellStyle name="40 % - Markeringsfarve1 4 6 4 3" xfId="14157"/>
    <cellStyle name="40 % - Markeringsfarve1 4 6 4 3 2" xfId="32323"/>
    <cellStyle name="40 % - Markeringsfarve1 4 6 4 4" xfId="25321"/>
    <cellStyle name="40 % - Markeringsfarve1 4 6 5" xfId="8019"/>
    <cellStyle name="40 % - Markeringsfarve1 4 6 5 2" xfId="15937"/>
    <cellStyle name="40 % - Markeringsfarve1 4 6 5 2 2" xfId="34097"/>
    <cellStyle name="40 % - Markeringsfarve1 4 6 5 3" xfId="27096"/>
    <cellStyle name="40 % - Markeringsfarve1 4 6 6" xfId="14153"/>
    <cellStyle name="40 % - Markeringsfarve1 4 6 6 2" xfId="32319"/>
    <cellStyle name="40 % - Markeringsfarve1 4 6 7" xfId="25317"/>
    <cellStyle name="40 % - Markeringsfarve1 4 7" xfId="5604"/>
    <cellStyle name="40 % - Markeringsfarve1 4 7 2" xfId="5605"/>
    <cellStyle name="40 % - Markeringsfarve1 4 7 2 2" xfId="9757"/>
    <cellStyle name="40 % - Markeringsfarve1 4 7 2 2 2" xfId="17658"/>
    <cellStyle name="40 % - Markeringsfarve1 4 7 2 2 2 2" xfId="35818"/>
    <cellStyle name="40 % - Markeringsfarve1 4 7 2 2 3" xfId="28817"/>
    <cellStyle name="40 % - Markeringsfarve1 4 7 2 3" xfId="14159"/>
    <cellStyle name="40 % - Markeringsfarve1 4 7 2 3 2" xfId="32325"/>
    <cellStyle name="40 % - Markeringsfarve1 4 7 2 4" xfId="25323"/>
    <cellStyle name="40 % - Markeringsfarve1 4 7 3" xfId="8354"/>
    <cellStyle name="40 % - Markeringsfarve1 4 7 3 2" xfId="16271"/>
    <cellStyle name="40 % - Markeringsfarve1 4 7 3 2 2" xfId="34431"/>
    <cellStyle name="40 % - Markeringsfarve1 4 7 3 3" xfId="27430"/>
    <cellStyle name="40 % - Markeringsfarve1 4 7 4" xfId="14158"/>
    <cellStyle name="40 % - Markeringsfarve1 4 7 4 2" xfId="32324"/>
    <cellStyle name="40 % - Markeringsfarve1 4 7 5" xfId="25322"/>
    <cellStyle name="40 % - Markeringsfarve1 4 8" xfId="5606"/>
    <cellStyle name="40 % - Markeringsfarve1 4 8 2" xfId="8985"/>
    <cellStyle name="40 % - Markeringsfarve1 4 8 2 2" xfId="16896"/>
    <cellStyle name="40 % - Markeringsfarve1 4 8 2 2 2" xfId="35056"/>
    <cellStyle name="40 % - Markeringsfarve1 4 8 2 3" xfId="28055"/>
    <cellStyle name="40 % - Markeringsfarve1 4 8 3" xfId="14160"/>
    <cellStyle name="40 % - Markeringsfarve1 4 8 3 2" xfId="32326"/>
    <cellStyle name="40 % - Markeringsfarve1 4 8 4" xfId="25324"/>
    <cellStyle name="40 % - Markeringsfarve1 4 9" xfId="5607"/>
    <cellStyle name="40 % - Markeringsfarve1 4 9 2" xfId="10641"/>
    <cellStyle name="40 % - Markeringsfarve1 4 9 2 2" xfId="18534"/>
    <cellStyle name="40 % - Markeringsfarve1 4 9 2 2 2" xfId="36694"/>
    <cellStyle name="40 % - Markeringsfarve1 4 9 2 3" xfId="29693"/>
    <cellStyle name="40 % - Markeringsfarve1 4 9 3" xfId="14161"/>
    <cellStyle name="40 % - Markeringsfarve1 4 9 3 2" xfId="32327"/>
    <cellStyle name="40 % - Markeringsfarve1 4 9 4" xfId="25325"/>
    <cellStyle name="40 % - Markeringsfarve1 5" xfId="1877"/>
    <cellStyle name="40 % - Markeringsfarve1 5 10" xfId="8020"/>
    <cellStyle name="40 % - Markeringsfarve1 5 10 2" xfId="15938"/>
    <cellStyle name="40 % - Markeringsfarve1 5 10 2 2" xfId="34098"/>
    <cellStyle name="40 % - Markeringsfarve1 5 10 3" xfId="27097"/>
    <cellStyle name="40 % - Markeringsfarve1 5 11" xfId="14162"/>
    <cellStyle name="40 % - Markeringsfarve1 5 11 2" xfId="32328"/>
    <cellStyle name="40 % - Markeringsfarve1 5 12" xfId="5608"/>
    <cellStyle name="40 % - Markeringsfarve1 5 12 2" xfId="25326"/>
    <cellStyle name="40 % - Markeringsfarve1 5 13" xfId="21995"/>
    <cellStyle name="40 % - Markeringsfarve1 5 2" xfId="1878"/>
    <cellStyle name="40 % - Markeringsfarve1 5 2 2" xfId="5610"/>
    <cellStyle name="40 % - Markeringsfarve1 5 2 2 2" xfId="5611"/>
    <cellStyle name="40 % - Markeringsfarve1 5 2 2 2 2" xfId="9915"/>
    <cellStyle name="40 % - Markeringsfarve1 5 2 2 2 2 2" xfId="17816"/>
    <cellStyle name="40 % - Markeringsfarve1 5 2 2 2 2 2 2" xfId="35976"/>
    <cellStyle name="40 % - Markeringsfarve1 5 2 2 2 2 3" xfId="28975"/>
    <cellStyle name="40 % - Markeringsfarve1 5 2 2 2 3" xfId="14165"/>
    <cellStyle name="40 % - Markeringsfarve1 5 2 2 2 3 2" xfId="32331"/>
    <cellStyle name="40 % - Markeringsfarve1 5 2 2 2 4" xfId="25329"/>
    <cellStyle name="40 % - Markeringsfarve1 5 2 2 3" xfId="8486"/>
    <cellStyle name="40 % - Markeringsfarve1 5 2 2 3 2" xfId="16403"/>
    <cellStyle name="40 % - Markeringsfarve1 5 2 2 3 2 2" xfId="34563"/>
    <cellStyle name="40 % - Markeringsfarve1 5 2 2 3 3" xfId="27562"/>
    <cellStyle name="40 % - Markeringsfarve1 5 2 2 4" xfId="14164"/>
    <cellStyle name="40 % - Markeringsfarve1 5 2 2 4 2" xfId="32330"/>
    <cellStyle name="40 % - Markeringsfarve1 5 2 2 5" xfId="25328"/>
    <cellStyle name="40 % - Markeringsfarve1 5 2 3" xfId="5612"/>
    <cellStyle name="40 % - Markeringsfarve1 5 2 3 2" xfId="9145"/>
    <cellStyle name="40 % - Markeringsfarve1 5 2 3 2 2" xfId="17056"/>
    <cellStyle name="40 % - Markeringsfarve1 5 2 3 2 2 2" xfId="35216"/>
    <cellStyle name="40 % - Markeringsfarve1 5 2 3 2 3" xfId="28215"/>
    <cellStyle name="40 % - Markeringsfarve1 5 2 3 3" xfId="14166"/>
    <cellStyle name="40 % - Markeringsfarve1 5 2 3 3 2" xfId="32332"/>
    <cellStyle name="40 % - Markeringsfarve1 5 2 3 4" xfId="25330"/>
    <cellStyle name="40 % - Markeringsfarve1 5 2 4" xfId="5613"/>
    <cellStyle name="40 % - Markeringsfarve1 5 2 4 2" xfId="10758"/>
    <cellStyle name="40 % - Markeringsfarve1 5 2 4 2 2" xfId="18646"/>
    <cellStyle name="40 % - Markeringsfarve1 5 2 4 2 2 2" xfId="36806"/>
    <cellStyle name="40 % - Markeringsfarve1 5 2 4 2 3" xfId="29805"/>
    <cellStyle name="40 % - Markeringsfarve1 5 2 4 3" xfId="14167"/>
    <cellStyle name="40 % - Markeringsfarve1 5 2 4 3 2" xfId="32333"/>
    <cellStyle name="40 % - Markeringsfarve1 5 2 4 4" xfId="25331"/>
    <cellStyle name="40 % - Markeringsfarve1 5 2 5" xfId="8021"/>
    <cellStyle name="40 % - Markeringsfarve1 5 2 5 2" xfId="15939"/>
    <cellStyle name="40 % - Markeringsfarve1 5 2 5 2 2" xfId="34099"/>
    <cellStyle name="40 % - Markeringsfarve1 5 2 5 3" xfId="27098"/>
    <cellStyle name="40 % - Markeringsfarve1 5 2 6" xfId="14163"/>
    <cellStyle name="40 % - Markeringsfarve1 5 2 6 2" xfId="32329"/>
    <cellStyle name="40 % - Markeringsfarve1 5 2 7" xfId="5609"/>
    <cellStyle name="40 % - Markeringsfarve1 5 2 7 2" xfId="25327"/>
    <cellStyle name="40 % - Markeringsfarve1 5 2 8" xfId="21996"/>
    <cellStyle name="40 % - Markeringsfarve1 5 3" xfId="5614"/>
    <cellStyle name="40 % - Markeringsfarve1 5 3 2" xfId="5615"/>
    <cellStyle name="40 % - Markeringsfarve1 5 3 2 2" xfId="5616"/>
    <cellStyle name="40 % - Markeringsfarve1 5 3 2 2 2" xfId="10016"/>
    <cellStyle name="40 % - Markeringsfarve1 5 3 2 2 2 2" xfId="17917"/>
    <cellStyle name="40 % - Markeringsfarve1 5 3 2 2 2 2 2" xfId="36077"/>
    <cellStyle name="40 % - Markeringsfarve1 5 3 2 2 2 3" xfId="29076"/>
    <cellStyle name="40 % - Markeringsfarve1 5 3 2 2 3" xfId="14170"/>
    <cellStyle name="40 % - Markeringsfarve1 5 3 2 2 3 2" xfId="32336"/>
    <cellStyle name="40 % - Markeringsfarve1 5 3 2 2 4" xfId="25334"/>
    <cellStyle name="40 % - Markeringsfarve1 5 3 2 3" xfId="8571"/>
    <cellStyle name="40 % - Markeringsfarve1 5 3 2 3 2" xfId="16488"/>
    <cellStyle name="40 % - Markeringsfarve1 5 3 2 3 2 2" xfId="34648"/>
    <cellStyle name="40 % - Markeringsfarve1 5 3 2 3 3" xfId="27647"/>
    <cellStyle name="40 % - Markeringsfarve1 5 3 2 4" xfId="14169"/>
    <cellStyle name="40 % - Markeringsfarve1 5 3 2 4 2" xfId="32335"/>
    <cellStyle name="40 % - Markeringsfarve1 5 3 2 5" xfId="25333"/>
    <cellStyle name="40 % - Markeringsfarve1 5 3 3" xfId="5617"/>
    <cellStyle name="40 % - Markeringsfarve1 5 3 3 2" xfId="9246"/>
    <cellStyle name="40 % - Markeringsfarve1 5 3 3 2 2" xfId="17157"/>
    <cellStyle name="40 % - Markeringsfarve1 5 3 3 2 2 2" xfId="35317"/>
    <cellStyle name="40 % - Markeringsfarve1 5 3 3 2 3" xfId="28316"/>
    <cellStyle name="40 % - Markeringsfarve1 5 3 3 3" xfId="14171"/>
    <cellStyle name="40 % - Markeringsfarve1 5 3 3 3 2" xfId="32337"/>
    <cellStyle name="40 % - Markeringsfarve1 5 3 3 4" xfId="25335"/>
    <cellStyle name="40 % - Markeringsfarve1 5 3 4" xfId="5618"/>
    <cellStyle name="40 % - Markeringsfarve1 5 3 4 2" xfId="11003"/>
    <cellStyle name="40 % - Markeringsfarve1 5 3 4 2 2" xfId="18879"/>
    <cellStyle name="40 % - Markeringsfarve1 5 3 4 2 2 2" xfId="37039"/>
    <cellStyle name="40 % - Markeringsfarve1 5 3 4 2 3" xfId="30038"/>
    <cellStyle name="40 % - Markeringsfarve1 5 3 4 3" xfId="14172"/>
    <cellStyle name="40 % - Markeringsfarve1 5 3 4 3 2" xfId="32338"/>
    <cellStyle name="40 % - Markeringsfarve1 5 3 4 4" xfId="25336"/>
    <cellStyle name="40 % - Markeringsfarve1 5 3 5" xfId="8022"/>
    <cellStyle name="40 % - Markeringsfarve1 5 3 5 2" xfId="15940"/>
    <cellStyle name="40 % - Markeringsfarve1 5 3 5 2 2" xfId="34100"/>
    <cellStyle name="40 % - Markeringsfarve1 5 3 5 3" xfId="27099"/>
    <cellStyle name="40 % - Markeringsfarve1 5 3 6" xfId="14168"/>
    <cellStyle name="40 % - Markeringsfarve1 5 3 6 2" xfId="32334"/>
    <cellStyle name="40 % - Markeringsfarve1 5 3 7" xfId="25332"/>
    <cellStyle name="40 % - Markeringsfarve1 5 4" xfId="5619"/>
    <cellStyle name="40 % - Markeringsfarve1 5 4 2" xfId="5620"/>
    <cellStyle name="40 % - Markeringsfarve1 5 4 2 2" xfId="5621"/>
    <cellStyle name="40 % - Markeringsfarve1 5 4 2 2 2" xfId="10153"/>
    <cellStyle name="40 % - Markeringsfarve1 5 4 2 2 2 2" xfId="18054"/>
    <cellStyle name="40 % - Markeringsfarve1 5 4 2 2 2 2 2" xfId="36214"/>
    <cellStyle name="40 % - Markeringsfarve1 5 4 2 2 2 3" xfId="29213"/>
    <cellStyle name="40 % - Markeringsfarve1 5 4 2 2 3" xfId="14175"/>
    <cellStyle name="40 % - Markeringsfarve1 5 4 2 2 3 2" xfId="32341"/>
    <cellStyle name="40 % - Markeringsfarve1 5 4 2 2 4" xfId="25339"/>
    <cellStyle name="40 % - Markeringsfarve1 5 4 2 3" xfId="8688"/>
    <cellStyle name="40 % - Markeringsfarve1 5 4 2 3 2" xfId="16602"/>
    <cellStyle name="40 % - Markeringsfarve1 5 4 2 3 2 2" xfId="34762"/>
    <cellStyle name="40 % - Markeringsfarve1 5 4 2 3 3" xfId="27761"/>
    <cellStyle name="40 % - Markeringsfarve1 5 4 2 4" xfId="14174"/>
    <cellStyle name="40 % - Markeringsfarve1 5 4 2 4 2" xfId="32340"/>
    <cellStyle name="40 % - Markeringsfarve1 5 4 2 5" xfId="25338"/>
    <cellStyle name="40 % - Markeringsfarve1 5 4 3" xfId="5622"/>
    <cellStyle name="40 % - Markeringsfarve1 5 4 3 2" xfId="9429"/>
    <cellStyle name="40 % - Markeringsfarve1 5 4 3 2 2" xfId="17339"/>
    <cellStyle name="40 % - Markeringsfarve1 5 4 3 2 2 2" xfId="35499"/>
    <cellStyle name="40 % - Markeringsfarve1 5 4 3 2 3" xfId="28498"/>
    <cellStyle name="40 % - Markeringsfarve1 5 4 3 3" xfId="14176"/>
    <cellStyle name="40 % - Markeringsfarve1 5 4 3 3 2" xfId="32342"/>
    <cellStyle name="40 % - Markeringsfarve1 5 4 3 4" xfId="25340"/>
    <cellStyle name="40 % - Markeringsfarve1 5 4 4" xfId="5623"/>
    <cellStyle name="40 % - Markeringsfarve1 5 4 4 2" xfId="10723"/>
    <cellStyle name="40 % - Markeringsfarve1 5 4 4 2 2" xfId="18612"/>
    <cellStyle name="40 % - Markeringsfarve1 5 4 4 2 2 2" xfId="36772"/>
    <cellStyle name="40 % - Markeringsfarve1 5 4 4 2 3" xfId="29771"/>
    <cellStyle name="40 % - Markeringsfarve1 5 4 4 3" xfId="14177"/>
    <cellStyle name="40 % - Markeringsfarve1 5 4 4 3 2" xfId="32343"/>
    <cellStyle name="40 % - Markeringsfarve1 5 4 4 4" xfId="25341"/>
    <cellStyle name="40 % - Markeringsfarve1 5 4 5" xfId="8023"/>
    <cellStyle name="40 % - Markeringsfarve1 5 4 5 2" xfId="15941"/>
    <cellStyle name="40 % - Markeringsfarve1 5 4 5 2 2" xfId="34101"/>
    <cellStyle name="40 % - Markeringsfarve1 5 4 5 3" xfId="27100"/>
    <cellStyle name="40 % - Markeringsfarve1 5 4 6" xfId="14173"/>
    <cellStyle name="40 % - Markeringsfarve1 5 4 6 2" xfId="32339"/>
    <cellStyle name="40 % - Markeringsfarve1 5 4 7" xfId="25337"/>
    <cellStyle name="40 % - Markeringsfarve1 5 5" xfId="5624"/>
    <cellStyle name="40 % - Markeringsfarve1 5 5 2" xfId="5625"/>
    <cellStyle name="40 % - Markeringsfarve1 5 5 2 2" xfId="5626"/>
    <cellStyle name="40 % - Markeringsfarve1 5 5 2 2 2" xfId="10270"/>
    <cellStyle name="40 % - Markeringsfarve1 5 5 2 2 2 2" xfId="18171"/>
    <cellStyle name="40 % - Markeringsfarve1 5 5 2 2 2 2 2" xfId="36331"/>
    <cellStyle name="40 % - Markeringsfarve1 5 5 2 2 2 3" xfId="29330"/>
    <cellStyle name="40 % - Markeringsfarve1 5 5 2 2 3" xfId="14180"/>
    <cellStyle name="40 % - Markeringsfarve1 5 5 2 2 3 2" xfId="32346"/>
    <cellStyle name="40 % - Markeringsfarve1 5 5 2 2 4" xfId="25344"/>
    <cellStyle name="40 % - Markeringsfarve1 5 5 2 3" xfId="8787"/>
    <cellStyle name="40 % - Markeringsfarve1 5 5 2 3 2" xfId="16701"/>
    <cellStyle name="40 % - Markeringsfarve1 5 5 2 3 2 2" xfId="34861"/>
    <cellStyle name="40 % - Markeringsfarve1 5 5 2 3 3" xfId="27860"/>
    <cellStyle name="40 % - Markeringsfarve1 5 5 2 4" xfId="14179"/>
    <cellStyle name="40 % - Markeringsfarve1 5 5 2 4 2" xfId="32345"/>
    <cellStyle name="40 % - Markeringsfarve1 5 5 2 5" xfId="25343"/>
    <cellStyle name="40 % - Markeringsfarve1 5 5 3" xfId="5627"/>
    <cellStyle name="40 % - Markeringsfarve1 5 5 3 2" xfId="9546"/>
    <cellStyle name="40 % - Markeringsfarve1 5 5 3 2 2" xfId="17456"/>
    <cellStyle name="40 % - Markeringsfarve1 5 5 3 2 2 2" xfId="35616"/>
    <cellStyle name="40 % - Markeringsfarve1 5 5 3 2 3" xfId="28615"/>
    <cellStyle name="40 % - Markeringsfarve1 5 5 3 3" xfId="14181"/>
    <cellStyle name="40 % - Markeringsfarve1 5 5 3 3 2" xfId="32347"/>
    <cellStyle name="40 % - Markeringsfarve1 5 5 3 4" xfId="25345"/>
    <cellStyle name="40 % - Markeringsfarve1 5 5 4" xfId="5628"/>
    <cellStyle name="40 % - Markeringsfarve1 5 5 4 2" xfId="8932"/>
    <cellStyle name="40 % - Markeringsfarve1 5 5 4 2 2" xfId="16845"/>
    <cellStyle name="40 % - Markeringsfarve1 5 5 4 2 2 2" xfId="35005"/>
    <cellStyle name="40 % - Markeringsfarve1 5 5 4 2 3" xfId="28004"/>
    <cellStyle name="40 % - Markeringsfarve1 5 5 4 3" xfId="14182"/>
    <cellStyle name="40 % - Markeringsfarve1 5 5 4 3 2" xfId="32348"/>
    <cellStyle name="40 % - Markeringsfarve1 5 5 4 4" xfId="25346"/>
    <cellStyle name="40 % - Markeringsfarve1 5 5 5" xfId="8024"/>
    <cellStyle name="40 % - Markeringsfarve1 5 5 5 2" xfId="15942"/>
    <cellStyle name="40 % - Markeringsfarve1 5 5 5 2 2" xfId="34102"/>
    <cellStyle name="40 % - Markeringsfarve1 5 5 5 3" xfId="27101"/>
    <cellStyle name="40 % - Markeringsfarve1 5 5 6" xfId="14178"/>
    <cellStyle name="40 % - Markeringsfarve1 5 5 6 2" xfId="32344"/>
    <cellStyle name="40 % - Markeringsfarve1 5 5 7" xfId="25342"/>
    <cellStyle name="40 % - Markeringsfarve1 5 6" xfId="5629"/>
    <cellStyle name="40 % - Markeringsfarve1 5 6 2" xfId="5630"/>
    <cellStyle name="40 % - Markeringsfarve1 5 6 2 2" xfId="5631"/>
    <cellStyle name="40 % - Markeringsfarve1 5 6 2 2 2" xfId="10370"/>
    <cellStyle name="40 % - Markeringsfarve1 5 6 2 2 2 2" xfId="18271"/>
    <cellStyle name="40 % - Markeringsfarve1 5 6 2 2 2 2 2" xfId="36431"/>
    <cellStyle name="40 % - Markeringsfarve1 5 6 2 2 2 3" xfId="29430"/>
    <cellStyle name="40 % - Markeringsfarve1 5 6 2 2 3" xfId="14185"/>
    <cellStyle name="40 % - Markeringsfarve1 5 6 2 2 3 2" xfId="32351"/>
    <cellStyle name="40 % - Markeringsfarve1 5 6 2 2 4" xfId="25349"/>
    <cellStyle name="40 % - Markeringsfarve1 5 6 2 3" xfId="8872"/>
    <cellStyle name="40 % - Markeringsfarve1 5 6 2 3 2" xfId="16786"/>
    <cellStyle name="40 % - Markeringsfarve1 5 6 2 3 2 2" xfId="34946"/>
    <cellStyle name="40 % - Markeringsfarve1 5 6 2 3 3" xfId="27945"/>
    <cellStyle name="40 % - Markeringsfarve1 5 6 2 4" xfId="14184"/>
    <cellStyle name="40 % - Markeringsfarve1 5 6 2 4 2" xfId="32350"/>
    <cellStyle name="40 % - Markeringsfarve1 5 6 2 5" xfId="25348"/>
    <cellStyle name="40 % - Markeringsfarve1 5 6 3" xfId="5632"/>
    <cellStyle name="40 % - Markeringsfarve1 5 6 3 2" xfId="9647"/>
    <cellStyle name="40 % - Markeringsfarve1 5 6 3 2 2" xfId="17557"/>
    <cellStyle name="40 % - Markeringsfarve1 5 6 3 2 2 2" xfId="35717"/>
    <cellStyle name="40 % - Markeringsfarve1 5 6 3 2 3" xfId="28716"/>
    <cellStyle name="40 % - Markeringsfarve1 5 6 3 3" xfId="14186"/>
    <cellStyle name="40 % - Markeringsfarve1 5 6 3 3 2" xfId="32352"/>
    <cellStyle name="40 % - Markeringsfarve1 5 6 3 4" xfId="25350"/>
    <cellStyle name="40 % - Markeringsfarve1 5 6 4" xfId="5633"/>
    <cellStyle name="40 % - Markeringsfarve1 5 6 4 2" xfId="10933"/>
    <cellStyle name="40 % - Markeringsfarve1 5 6 4 2 2" xfId="18813"/>
    <cellStyle name="40 % - Markeringsfarve1 5 6 4 2 2 2" xfId="36973"/>
    <cellStyle name="40 % - Markeringsfarve1 5 6 4 2 3" xfId="29972"/>
    <cellStyle name="40 % - Markeringsfarve1 5 6 4 3" xfId="14187"/>
    <cellStyle name="40 % - Markeringsfarve1 5 6 4 3 2" xfId="32353"/>
    <cellStyle name="40 % - Markeringsfarve1 5 6 4 4" xfId="25351"/>
    <cellStyle name="40 % - Markeringsfarve1 5 6 5" xfId="8025"/>
    <cellStyle name="40 % - Markeringsfarve1 5 6 5 2" xfId="15943"/>
    <cellStyle name="40 % - Markeringsfarve1 5 6 5 2 2" xfId="34103"/>
    <cellStyle name="40 % - Markeringsfarve1 5 6 5 3" xfId="27102"/>
    <cellStyle name="40 % - Markeringsfarve1 5 6 6" xfId="14183"/>
    <cellStyle name="40 % - Markeringsfarve1 5 6 6 2" xfId="32349"/>
    <cellStyle name="40 % - Markeringsfarve1 5 6 7" xfId="25347"/>
    <cellStyle name="40 % - Markeringsfarve1 5 7" xfId="5634"/>
    <cellStyle name="40 % - Markeringsfarve1 5 7 2" xfId="5635"/>
    <cellStyle name="40 % - Markeringsfarve1 5 7 2 2" xfId="9796"/>
    <cellStyle name="40 % - Markeringsfarve1 5 7 2 2 2" xfId="17697"/>
    <cellStyle name="40 % - Markeringsfarve1 5 7 2 2 2 2" xfId="35857"/>
    <cellStyle name="40 % - Markeringsfarve1 5 7 2 2 3" xfId="28856"/>
    <cellStyle name="40 % - Markeringsfarve1 5 7 2 3" xfId="14189"/>
    <cellStyle name="40 % - Markeringsfarve1 5 7 2 3 2" xfId="32355"/>
    <cellStyle name="40 % - Markeringsfarve1 5 7 2 4" xfId="25353"/>
    <cellStyle name="40 % - Markeringsfarve1 5 7 3" xfId="8387"/>
    <cellStyle name="40 % - Markeringsfarve1 5 7 3 2" xfId="16304"/>
    <cellStyle name="40 % - Markeringsfarve1 5 7 3 2 2" xfId="34464"/>
    <cellStyle name="40 % - Markeringsfarve1 5 7 3 3" xfId="27463"/>
    <cellStyle name="40 % - Markeringsfarve1 5 7 4" xfId="14188"/>
    <cellStyle name="40 % - Markeringsfarve1 5 7 4 2" xfId="32354"/>
    <cellStyle name="40 % - Markeringsfarve1 5 7 5" xfId="25352"/>
    <cellStyle name="40 % - Markeringsfarve1 5 8" xfId="5636"/>
    <cellStyle name="40 % - Markeringsfarve1 5 8 2" xfId="9024"/>
    <cellStyle name="40 % - Markeringsfarve1 5 8 2 2" xfId="16935"/>
    <cellStyle name="40 % - Markeringsfarve1 5 8 2 2 2" xfId="35095"/>
    <cellStyle name="40 % - Markeringsfarve1 5 8 2 3" xfId="28094"/>
    <cellStyle name="40 % - Markeringsfarve1 5 8 3" xfId="14190"/>
    <cellStyle name="40 % - Markeringsfarve1 5 8 3 2" xfId="32356"/>
    <cellStyle name="40 % - Markeringsfarve1 5 8 4" xfId="25354"/>
    <cellStyle name="40 % - Markeringsfarve1 5 9" xfId="5637"/>
    <cellStyle name="40 % - Markeringsfarve1 5 9 2" xfId="8921"/>
    <cellStyle name="40 % - Markeringsfarve1 5 9 2 2" xfId="16834"/>
    <cellStyle name="40 % - Markeringsfarve1 5 9 2 2 2" xfId="34994"/>
    <cellStyle name="40 % - Markeringsfarve1 5 9 2 3" xfId="27993"/>
    <cellStyle name="40 % - Markeringsfarve1 5 9 3" xfId="14191"/>
    <cellStyle name="40 % - Markeringsfarve1 5 9 3 2" xfId="32357"/>
    <cellStyle name="40 % - Markeringsfarve1 5 9 4" xfId="25355"/>
    <cellStyle name="40 % - Markeringsfarve1 6" xfId="1879"/>
    <cellStyle name="40 % - Markeringsfarve1 6 2" xfId="1880"/>
    <cellStyle name="40 % - Markeringsfarve1 6 2 2" xfId="5640"/>
    <cellStyle name="40 % - Markeringsfarve1 6 2 2 2" xfId="9837"/>
    <cellStyle name="40 % - Markeringsfarve1 6 2 2 2 2" xfId="17738"/>
    <cellStyle name="40 % - Markeringsfarve1 6 2 2 2 2 2" xfId="35898"/>
    <cellStyle name="40 % - Markeringsfarve1 6 2 2 2 3" xfId="28897"/>
    <cellStyle name="40 % - Markeringsfarve1 6 2 2 3" xfId="14194"/>
    <cellStyle name="40 % - Markeringsfarve1 6 2 2 3 2" xfId="32360"/>
    <cellStyle name="40 % - Markeringsfarve1 6 2 2 4" xfId="25358"/>
    <cellStyle name="40 % - Markeringsfarve1 6 2 3" xfId="8420"/>
    <cellStyle name="40 % - Markeringsfarve1 6 2 3 2" xfId="16337"/>
    <cellStyle name="40 % - Markeringsfarve1 6 2 3 2 2" xfId="34497"/>
    <cellStyle name="40 % - Markeringsfarve1 6 2 3 3" xfId="27496"/>
    <cellStyle name="40 % - Markeringsfarve1 6 2 4" xfId="14193"/>
    <cellStyle name="40 % - Markeringsfarve1 6 2 4 2" xfId="32359"/>
    <cellStyle name="40 % - Markeringsfarve1 6 2 5" xfId="5639"/>
    <cellStyle name="40 % - Markeringsfarve1 6 2 5 2" xfId="25357"/>
    <cellStyle name="40 % - Markeringsfarve1 6 2 6" xfId="21998"/>
    <cellStyle name="40 % - Markeringsfarve1 6 3" xfId="5641"/>
    <cellStyle name="40 % - Markeringsfarve1 6 3 2" xfId="9067"/>
    <cellStyle name="40 % - Markeringsfarve1 6 3 2 2" xfId="16978"/>
    <cellStyle name="40 % - Markeringsfarve1 6 3 2 2 2" xfId="35138"/>
    <cellStyle name="40 % - Markeringsfarve1 6 3 2 3" xfId="28137"/>
    <cellStyle name="40 % - Markeringsfarve1 6 3 3" xfId="14195"/>
    <cellStyle name="40 % - Markeringsfarve1 6 3 3 2" xfId="32361"/>
    <cellStyle name="40 % - Markeringsfarve1 6 3 4" xfId="25359"/>
    <cellStyle name="40 % - Markeringsfarve1 6 4" xfId="5642"/>
    <cellStyle name="40 % - Markeringsfarve1 6 4 2" xfId="10658"/>
    <cellStyle name="40 % - Markeringsfarve1 6 4 2 2" xfId="18550"/>
    <cellStyle name="40 % - Markeringsfarve1 6 4 2 2 2" xfId="36710"/>
    <cellStyle name="40 % - Markeringsfarve1 6 4 2 3" xfId="29709"/>
    <cellStyle name="40 % - Markeringsfarve1 6 4 3" xfId="14196"/>
    <cellStyle name="40 % - Markeringsfarve1 6 4 3 2" xfId="32362"/>
    <cellStyle name="40 % - Markeringsfarve1 6 4 4" xfId="25360"/>
    <cellStyle name="40 % - Markeringsfarve1 6 5" xfId="8026"/>
    <cellStyle name="40 % - Markeringsfarve1 6 5 2" xfId="15944"/>
    <cellStyle name="40 % - Markeringsfarve1 6 5 2 2" xfId="34104"/>
    <cellStyle name="40 % - Markeringsfarve1 6 5 3" xfId="27103"/>
    <cellStyle name="40 % - Markeringsfarve1 6 6" xfId="14192"/>
    <cellStyle name="40 % - Markeringsfarve1 6 6 2" xfId="32358"/>
    <cellStyle name="40 % - Markeringsfarve1 6 7" xfId="5638"/>
    <cellStyle name="40 % - Markeringsfarve1 6 7 2" xfId="25356"/>
    <cellStyle name="40 % - Markeringsfarve1 6 8" xfId="21997"/>
    <cellStyle name="40 % - Markeringsfarve1 7" xfId="1881"/>
    <cellStyle name="40 % - Markeringsfarve1 7 2" xfId="5644"/>
    <cellStyle name="40 % - Markeringsfarve1 7 2 2" xfId="5645"/>
    <cellStyle name="40 % - Markeringsfarve1 7 2 2 2" xfId="10008"/>
    <cellStyle name="40 % - Markeringsfarve1 7 2 2 2 2" xfId="17909"/>
    <cellStyle name="40 % - Markeringsfarve1 7 2 2 2 2 2" xfId="36069"/>
    <cellStyle name="40 % - Markeringsfarve1 7 2 2 2 3" xfId="29068"/>
    <cellStyle name="40 % - Markeringsfarve1 7 2 2 3" xfId="14199"/>
    <cellStyle name="40 % - Markeringsfarve1 7 2 2 3 2" xfId="32365"/>
    <cellStyle name="40 % - Markeringsfarve1 7 2 2 4" xfId="25363"/>
    <cellStyle name="40 % - Markeringsfarve1 7 2 3" xfId="8563"/>
    <cellStyle name="40 % - Markeringsfarve1 7 2 3 2" xfId="16480"/>
    <cellStyle name="40 % - Markeringsfarve1 7 2 3 2 2" xfId="34640"/>
    <cellStyle name="40 % - Markeringsfarve1 7 2 3 3" xfId="27639"/>
    <cellStyle name="40 % - Markeringsfarve1 7 2 4" xfId="14198"/>
    <cellStyle name="40 % - Markeringsfarve1 7 2 4 2" xfId="32364"/>
    <cellStyle name="40 % - Markeringsfarve1 7 2 5" xfId="25362"/>
    <cellStyle name="40 % - Markeringsfarve1 7 3" xfId="5646"/>
    <cellStyle name="40 % - Markeringsfarve1 7 3 2" xfId="9238"/>
    <cellStyle name="40 % - Markeringsfarve1 7 3 2 2" xfId="17149"/>
    <cellStyle name="40 % - Markeringsfarve1 7 3 2 2 2" xfId="35309"/>
    <cellStyle name="40 % - Markeringsfarve1 7 3 2 3" xfId="28308"/>
    <cellStyle name="40 % - Markeringsfarve1 7 3 3" xfId="14200"/>
    <cellStyle name="40 % - Markeringsfarve1 7 3 3 2" xfId="32366"/>
    <cellStyle name="40 % - Markeringsfarve1 7 3 4" xfId="25364"/>
    <cellStyle name="40 % - Markeringsfarve1 7 4" xfId="5647"/>
    <cellStyle name="40 % - Markeringsfarve1 7 4 2" xfId="10894"/>
    <cellStyle name="40 % - Markeringsfarve1 7 4 2 2" xfId="18776"/>
    <cellStyle name="40 % - Markeringsfarve1 7 4 2 2 2" xfId="36936"/>
    <cellStyle name="40 % - Markeringsfarve1 7 4 2 3" xfId="29935"/>
    <cellStyle name="40 % - Markeringsfarve1 7 4 3" xfId="14201"/>
    <cellStyle name="40 % - Markeringsfarve1 7 4 3 2" xfId="32367"/>
    <cellStyle name="40 % - Markeringsfarve1 7 4 4" xfId="25365"/>
    <cellStyle name="40 % - Markeringsfarve1 7 5" xfId="8027"/>
    <cellStyle name="40 % - Markeringsfarve1 7 5 2" xfId="15945"/>
    <cellStyle name="40 % - Markeringsfarve1 7 5 2 2" xfId="34105"/>
    <cellStyle name="40 % - Markeringsfarve1 7 5 3" xfId="27104"/>
    <cellStyle name="40 % - Markeringsfarve1 7 6" xfId="14197"/>
    <cellStyle name="40 % - Markeringsfarve1 7 6 2" xfId="32363"/>
    <cellStyle name="40 % - Markeringsfarve1 7 7" xfId="5643"/>
    <cellStyle name="40 % - Markeringsfarve1 7 7 2" xfId="25361"/>
    <cellStyle name="40 % - Markeringsfarve1 7 8" xfId="21999"/>
    <cellStyle name="40 % - Markeringsfarve1 8" xfId="5648"/>
    <cellStyle name="40 % - Markeringsfarve1 8 2" xfId="5649"/>
    <cellStyle name="40 % - Markeringsfarve1 8 2 2" xfId="5650"/>
    <cellStyle name="40 % - Markeringsfarve1 8 2 2 2" xfId="10075"/>
    <cellStyle name="40 % - Markeringsfarve1 8 2 2 2 2" xfId="17976"/>
    <cellStyle name="40 % - Markeringsfarve1 8 2 2 2 2 2" xfId="36136"/>
    <cellStyle name="40 % - Markeringsfarve1 8 2 2 2 3" xfId="29135"/>
    <cellStyle name="40 % - Markeringsfarve1 8 2 2 3" xfId="14204"/>
    <cellStyle name="40 % - Markeringsfarve1 8 2 2 3 2" xfId="32370"/>
    <cellStyle name="40 % - Markeringsfarve1 8 2 2 4" xfId="25368"/>
    <cellStyle name="40 % - Markeringsfarve1 8 2 3" xfId="8622"/>
    <cellStyle name="40 % - Markeringsfarve1 8 2 3 2" xfId="16536"/>
    <cellStyle name="40 % - Markeringsfarve1 8 2 3 2 2" xfId="34696"/>
    <cellStyle name="40 % - Markeringsfarve1 8 2 3 3" xfId="27695"/>
    <cellStyle name="40 % - Markeringsfarve1 8 2 4" xfId="14203"/>
    <cellStyle name="40 % - Markeringsfarve1 8 2 4 2" xfId="32369"/>
    <cellStyle name="40 % - Markeringsfarve1 8 2 5" xfId="25367"/>
    <cellStyle name="40 % - Markeringsfarve1 8 3" xfId="5651"/>
    <cellStyle name="40 % - Markeringsfarve1 8 3 2" xfId="9351"/>
    <cellStyle name="40 % - Markeringsfarve1 8 3 2 2" xfId="17261"/>
    <cellStyle name="40 % - Markeringsfarve1 8 3 2 2 2" xfId="35421"/>
    <cellStyle name="40 % - Markeringsfarve1 8 3 2 3" xfId="28420"/>
    <cellStyle name="40 % - Markeringsfarve1 8 3 3" xfId="14205"/>
    <cellStyle name="40 % - Markeringsfarve1 8 3 3 2" xfId="32371"/>
    <cellStyle name="40 % - Markeringsfarve1 8 3 4" xfId="25369"/>
    <cellStyle name="40 % - Markeringsfarve1 8 4" xfId="5652"/>
    <cellStyle name="40 % - Markeringsfarve1 8 4 2" xfId="10616"/>
    <cellStyle name="40 % - Markeringsfarve1 8 4 2 2" xfId="18509"/>
    <cellStyle name="40 % - Markeringsfarve1 8 4 2 2 2" xfId="36669"/>
    <cellStyle name="40 % - Markeringsfarve1 8 4 2 3" xfId="29668"/>
    <cellStyle name="40 % - Markeringsfarve1 8 4 3" xfId="14206"/>
    <cellStyle name="40 % - Markeringsfarve1 8 4 3 2" xfId="32372"/>
    <cellStyle name="40 % - Markeringsfarve1 8 4 4" xfId="25370"/>
    <cellStyle name="40 % - Markeringsfarve1 8 5" xfId="8028"/>
    <cellStyle name="40 % - Markeringsfarve1 8 5 2" xfId="15946"/>
    <cellStyle name="40 % - Markeringsfarve1 8 5 2 2" xfId="34106"/>
    <cellStyle name="40 % - Markeringsfarve1 8 5 3" xfId="27105"/>
    <cellStyle name="40 % - Markeringsfarve1 8 6" xfId="14202"/>
    <cellStyle name="40 % - Markeringsfarve1 8 6 2" xfId="32368"/>
    <cellStyle name="40 % - Markeringsfarve1 8 7" xfId="25366"/>
    <cellStyle name="40 % - Markeringsfarve1 9" xfId="5653"/>
    <cellStyle name="40 % - Markeringsfarve1 9 2" xfId="5654"/>
    <cellStyle name="40 % - Markeringsfarve1 9 2 2" xfId="5655"/>
    <cellStyle name="40 % - Markeringsfarve1 9 2 2 2" xfId="10192"/>
    <cellStyle name="40 % - Markeringsfarve1 9 2 2 2 2" xfId="18093"/>
    <cellStyle name="40 % - Markeringsfarve1 9 2 2 2 2 2" xfId="36253"/>
    <cellStyle name="40 % - Markeringsfarve1 9 2 2 2 3" xfId="29252"/>
    <cellStyle name="40 % - Markeringsfarve1 9 2 2 3" xfId="14209"/>
    <cellStyle name="40 % - Markeringsfarve1 9 2 2 3 2" xfId="32375"/>
    <cellStyle name="40 % - Markeringsfarve1 9 2 2 4" xfId="25373"/>
    <cellStyle name="40 % - Markeringsfarve1 9 2 3" xfId="8721"/>
    <cellStyle name="40 % - Markeringsfarve1 9 2 3 2" xfId="16635"/>
    <cellStyle name="40 % - Markeringsfarve1 9 2 3 2 2" xfId="34795"/>
    <cellStyle name="40 % - Markeringsfarve1 9 2 3 3" xfId="27794"/>
    <cellStyle name="40 % - Markeringsfarve1 9 2 4" xfId="14208"/>
    <cellStyle name="40 % - Markeringsfarve1 9 2 4 2" xfId="32374"/>
    <cellStyle name="40 % - Markeringsfarve1 9 2 5" xfId="25372"/>
    <cellStyle name="40 % - Markeringsfarve1 9 3" xfId="5656"/>
    <cellStyle name="40 % - Markeringsfarve1 9 3 2" xfId="9468"/>
    <cellStyle name="40 % - Markeringsfarve1 9 3 2 2" xfId="17378"/>
    <cellStyle name="40 % - Markeringsfarve1 9 3 2 2 2" xfId="35538"/>
    <cellStyle name="40 % - Markeringsfarve1 9 3 2 3" xfId="28537"/>
    <cellStyle name="40 % - Markeringsfarve1 9 3 3" xfId="14210"/>
    <cellStyle name="40 % - Markeringsfarve1 9 3 3 2" xfId="32376"/>
    <cellStyle name="40 % - Markeringsfarve1 9 3 4" xfId="25374"/>
    <cellStyle name="40 % - Markeringsfarve1 9 4" xfId="5657"/>
    <cellStyle name="40 % - Markeringsfarve1 9 4 2" xfId="10865"/>
    <cellStyle name="40 % - Markeringsfarve1 9 4 2 2" xfId="18748"/>
    <cellStyle name="40 % - Markeringsfarve1 9 4 2 2 2" xfId="36908"/>
    <cellStyle name="40 % - Markeringsfarve1 9 4 2 3" xfId="29907"/>
    <cellStyle name="40 % - Markeringsfarve1 9 4 3" xfId="14211"/>
    <cellStyle name="40 % - Markeringsfarve1 9 4 3 2" xfId="32377"/>
    <cellStyle name="40 % - Markeringsfarve1 9 4 4" xfId="25375"/>
    <cellStyle name="40 % - Markeringsfarve1 9 5" xfId="8029"/>
    <cellStyle name="40 % - Markeringsfarve1 9 5 2" xfId="15947"/>
    <cellStyle name="40 % - Markeringsfarve1 9 5 2 2" xfId="34107"/>
    <cellStyle name="40 % - Markeringsfarve1 9 5 3" xfId="27106"/>
    <cellStyle name="40 % - Markeringsfarve1 9 6" xfId="14207"/>
    <cellStyle name="40 % - Markeringsfarve1 9 6 2" xfId="32373"/>
    <cellStyle name="40 % - Markeringsfarve1 9 7" xfId="25371"/>
    <cellStyle name="40 % - Markeringsfarve2 10" xfId="5658"/>
    <cellStyle name="40 % - Markeringsfarve2 10 2" xfId="5659"/>
    <cellStyle name="40 % - Markeringsfarve2 10 2 2" xfId="10371"/>
    <cellStyle name="40 % - Markeringsfarve2 10 2 2 2" xfId="18272"/>
    <cellStyle name="40 % - Markeringsfarve2 10 2 2 2 2" xfId="36432"/>
    <cellStyle name="40 % - Markeringsfarve2 10 2 2 3" xfId="29431"/>
    <cellStyle name="40 % - Markeringsfarve2 10 2 3" xfId="14213"/>
    <cellStyle name="40 % - Markeringsfarve2 10 2 3 2" xfId="32379"/>
    <cellStyle name="40 % - Markeringsfarve2 10 2 4" xfId="25377"/>
    <cellStyle name="40 % - Markeringsfarve2 10 3" xfId="5660"/>
    <cellStyle name="40 % - Markeringsfarve2 10 3 2" xfId="9648"/>
    <cellStyle name="40 % - Markeringsfarve2 10 3 2 2" xfId="17558"/>
    <cellStyle name="40 % - Markeringsfarve2 10 3 2 2 2" xfId="35718"/>
    <cellStyle name="40 % - Markeringsfarve2 10 3 2 3" xfId="28717"/>
    <cellStyle name="40 % - Markeringsfarve2 10 3 3" xfId="14214"/>
    <cellStyle name="40 % - Markeringsfarve2 10 3 3 2" xfId="32380"/>
    <cellStyle name="40 % - Markeringsfarve2 10 3 4" xfId="25378"/>
    <cellStyle name="40 % - Markeringsfarve2 10 4" xfId="8030"/>
    <cellStyle name="40 % - Markeringsfarve2 10 4 2" xfId="15948"/>
    <cellStyle name="40 % - Markeringsfarve2 10 4 2 2" xfId="34108"/>
    <cellStyle name="40 % - Markeringsfarve2 10 4 3" xfId="27107"/>
    <cellStyle name="40 % - Markeringsfarve2 10 5" xfId="14212"/>
    <cellStyle name="40 % - Markeringsfarve2 10 5 2" xfId="32378"/>
    <cellStyle name="40 % - Markeringsfarve2 10 6" xfId="25376"/>
    <cellStyle name="40 % - Markeringsfarve2 11" xfId="5661"/>
    <cellStyle name="40 % - Markeringsfarve2 11 2" xfId="5662"/>
    <cellStyle name="40 % - Markeringsfarve2 11 2 2" xfId="9719"/>
    <cellStyle name="40 % - Markeringsfarve2 11 2 2 2" xfId="17620"/>
    <cellStyle name="40 % - Markeringsfarve2 11 2 2 2 2" xfId="35780"/>
    <cellStyle name="40 % - Markeringsfarve2 11 2 2 3" xfId="28779"/>
    <cellStyle name="40 % - Markeringsfarve2 11 2 3" xfId="14216"/>
    <cellStyle name="40 % - Markeringsfarve2 11 2 3 2" xfId="32382"/>
    <cellStyle name="40 % - Markeringsfarve2 11 2 4" xfId="25380"/>
    <cellStyle name="40 % - Markeringsfarve2 11 3" xfId="8031"/>
    <cellStyle name="40 % - Markeringsfarve2 11 3 2" xfId="15949"/>
    <cellStyle name="40 % - Markeringsfarve2 11 3 2 2" xfId="34109"/>
    <cellStyle name="40 % - Markeringsfarve2 11 3 3" xfId="27108"/>
    <cellStyle name="40 % - Markeringsfarve2 11 4" xfId="14215"/>
    <cellStyle name="40 % - Markeringsfarve2 11 4 2" xfId="32381"/>
    <cellStyle name="40 % - Markeringsfarve2 11 5" xfId="25379"/>
    <cellStyle name="40 % - Markeringsfarve2 12" xfId="5663"/>
    <cellStyle name="40 % - Markeringsfarve2 12 2" xfId="8941"/>
    <cellStyle name="40 % - Markeringsfarve2 12 2 2" xfId="16854"/>
    <cellStyle name="40 % - Markeringsfarve2 12 2 2 2" xfId="35014"/>
    <cellStyle name="40 % - Markeringsfarve2 12 2 3" xfId="28013"/>
    <cellStyle name="40 % - Markeringsfarve2 12 3" xfId="14217"/>
    <cellStyle name="40 % - Markeringsfarve2 12 3 2" xfId="32383"/>
    <cellStyle name="40 % - Markeringsfarve2 12 4" xfId="25381"/>
    <cellStyle name="40 % - Markeringsfarve2 13" xfId="7617"/>
    <cellStyle name="40 % - Markeringsfarve2 13 2" xfId="15543"/>
    <cellStyle name="40 % - Markeringsfarve2 13 2 2" xfId="33703"/>
    <cellStyle name="40 % - Markeringsfarve2 13 3" xfId="26702"/>
    <cellStyle name="40 % - Markeringsfarve2 2" xfId="1882"/>
    <cellStyle name="40 % - Markeringsfarve2 2 10" xfId="5665"/>
    <cellStyle name="40 % - Markeringsfarve2 2 10 2" xfId="8973"/>
    <cellStyle name="40 % - Markeringsfarve2 2 10 2 2" xfId="16884"/>
    <cellStyle name="40 % - Markeringsfarve2 2 10 2 2 2" xfId="35044"/>
    <cellStyle name="40 % - Markeringsfarve2 2 10 2 3" xfId="28043"/>
    <cellStyle name="40 % - Markeringsfarve2 2 10 3" xfId="14219"/>
    <cellStyle name="40 % - Markeringsfarve2 2 10 3 2" xfId="32385"/>
    <cellStyle name="40 % - Markeringsfarve2 2 10 4" xfId="25383"/>
    <cellStyle name="40 % - Markeringsfarve2 2 11" xfId="8032"/>
    <cellStyle name="40 % - Markeringsfarve2 2 11 2" xfId="15950"/>
    <cellStyle name="40 % - Markeringsfarve2 2 11 2 2" xfId="34110"/>
    <cellStyle name="40 % - Markeringsfarve2 2 11 3" xfId="27109"/>
    <cellStyle name="40 % - Markeringsfarve2 2 12" xfId="14218"/>
    <cellStyle name="40 % - Markeringsfarve2 2 12 2" xfId="32384"/>
    <cellStyle name="40 % - Markeringsfarve2 2 13" xfId="5664"/>
    <cellStyle name="40 % - Markeringsfarve2 2 13 2" xfId="25382"/>
    <cellStyle name="40 % - Markeringsfarve2 2 14" xfId="22000"/>
    <cellStyle name="40 % - Markeringsfarve2 2 2" xfId="1883"/>
    <cellStyle name="40 % - Markeringsfarve2 2 2 10" xfId="14220"/>
    <cellStyle name="40 % - Markeringsfarve2 2 2 10 2" xfId="32386"/>
    <cellStyle name="40 % - Markeringsfarve2 2 2 11" xfId="5666"/>
    <cellStyle name="40 % - Markeringsfarve2 2 2 11 2" xfId="25384"/>
    <cellStyle name="40 % - Markeringsfarve2 2 2 12" xfId="22001"/>
    <cellStyle name="40 % - Markeringsfarve2 2 2 2" xfId="1884"/>
    <cellStyle name="40 % - Markeringsfarve2 2 2 2 2" xfId="5668"/>
    <cellStyle name="40 % - Markeringsfarve2 2 2 2 2 2" xfId="9904"/>
    <cellStyle name="40 % - Markeringsfarve2 2 2 2 2 2 2" xfId="17805"/>
    <cellStyle name="40 % - Markeringsfarve2 2 2 2 2 2 2 2" xfId="35965"/>
    <cellStyle name="40 % - Markeringsfarve2 2 2 2 2 2 3" xfId="28964"/>
    <cellStyle name="40 % - Markeringsfarve2 2 2 2 2 3" xfId="14222"/>
    <cellStyle name="40 % - Markeringsfarve2 2 2 2 2 3 2" xfId="32388"/>
    <cellStyle name="40 % - Markeringsfarve2 2 2 2 2 4" xfId="25386"/>
    <cellStyle name="40 % - Markeringsfarve2 2 2 2 3" xfId="5669"/>
    <cellStyle name="40 % - Markeringsfarve2 2 2 2 3 2" xfId="9134"/>
    <cellStyle name="40 % - Markeringsfarve2 2 2 2 3 2 2" xfId="17045"/>
    <cellStyle name="40 % - Markeringsfarve2 2 2 2 3 2 2 2" xfId="35205"/>
    <cellStyle name="40 % - Markeringsfarve2 2 2 2 3 2 3" xfId="28204"/>
    <cellStyle name="40 % - Markeringsfarve2 2 2 2 3 3" xfId="14223"/>
    <cellStyle name="40 % - Markeringsfarve2 2 2 2 3 3 2" xfId="32389"/>
    <cellStyle name="40 % - Markeringsfarve2 2 2 2 3 4" xfId="25387"/>
    <cellStyle name="40 % - Markeringsfarve2 2 2 2 4" xfId="8034"/>
    <cellStyle name="40 % - Markeringsfarve2 2 2 2 4 2" xfId="15952"/>
    <cellStyle name="40 % - Markeringsfarve2 2 2 2 4 2 2" xfId="34112"/>
    <cellStyle name="40 % - Markeringsfarve2 2 2 2 4 3" xfId="27111"/>
    <cellStyle name="40 % - Markeringsfarve2 2 2 2 5" xfId="14221"/>
    <cellStyle name="40 % - Markeringsfarve2 2 2 2 5 2" xfId="32387"/>
    <cellStyle name="40 % - Markeringsfarve2 2 2 2 6" xfId="5667"/>
    <cellStyle name="40 % - Markeringsfarve2 2 2 2 6 2" xfId="25385"/>
    <cellStyle name="40 % - Markeringsfarve2 2 2 2 7" xfId="22002"/>
    <cellStyle name="40 % - Markeringsfarve2 2 2 3" xfId="5670"/>
    <cellStyle name="40 % - Markeringsfarve2 2 2 3 2" xfId="5671"/>
    <cellStyle name="40 % - Markeringsfarve2 2 2 3 2 2" xfId="10019"/>
    <cellStyle name="40 % - Markeringsfarve2 2 2 3 2 2 2" xfId="17920"/>
    <cellStyle name="40 % - Markeringsfarve2 2 2 3 2 2 2 2" xfId="36080"/>
    <cellStyle name="40 % - Markeringsfarve2 2 2 3 2 2 3" xfId="29079"/>
    <cellStyle name="40 % - Markeringsfarve2 2 2 3 2 3" xfId="14225"/>
    <cellStyle name="40 % - Markeringsfarve2 2 2 3 2 3 2" xfId="32391"/>
    <cellStyle name="40 % - Markeringsfarve2 2 2 3 2 4" xfId="25389"/>
    <cellStyle name="40 % - Markeringsfarve2 2 2 3 3" xfId="5672"/>
    <cellStyle name="40 % - Markeringsfarve2 2 2 3 3 2" xfId="9249"/>
    <cellStyle name="40 % - Markeringsfarve2 2 2 3 3 2 2" xfId="17160"/>
    <cellStyle name="40 % - Markeringsfarve2 2 2 3 3 2 2 2" xfId="35320"/>
    <cellStyle name="40 % - Markeringsfarve2 2 2 3 3 2 3" xfId="28319"/>
    <cellStyle name="40 % - Markeringsfarve2 2 2 3 3 3" xfId="14226"/>
    <cellStyle name="40 % - Markeringsfarve2 2 2 3 3 3 2" xfId="32392"/>
    <cellStyle name="40 % - Markeringsfarve2 2 2 3 3 4" xfId="25390"/>
    <cellStyle name="40 % - Markeringsfarve2 2 2 3 4" xfId="8035"/>
    <cellStyle name="40 % - Markeringsfarve2 2 2 3 4 2" xfId="15953"/>
    <cellStyle name="40 % - Markeringsfarve2 2 2 3 4 2 2" xfId="34113"/>
    <cellStyle name="40 % - Markeringsfarve2 2 2 3 4 3" xfId="27112"/>
    <cellStyle name="40 % - Markeringsfarve2 2 2 3 5" xfId="14224"/>
    <cellStyle name="40 % - Markeringsfarve2 2 2 3 5 2" xfId="32390"/>
    <cellStyle name="40 % - Markeringsfarve2 2 2 3 6" xfId="25388"/>
    <cellStyle name="40 % - Markeringsfarve2 2 2 4" xfId="5673"/>
    <cellStyle name="40 % - Markeringsfarve2 2 2 4 2" xfId="5674"/>
    <cellStyle name="40 % - Markeringsfarve2 2 2 4 2 2" xfId="10142"/>
    <cellStyle name="40 % - Markeringsfarve2 2 2 4 2 2 2" xfId="18043"/>
    <cellStyle name="40 % - Markeringsfarve2 2 2 4 2 2 2 2" xfId="36203"/>
    <cellStyle name="40 % - Markeringsfarve2 2 2 4 2 2 3" xfId="29202"/>
    <cellStyle name="40 % - Markeringsfarve2 2 2 4 2 3" xfId="14228"/>
    <cellStyle name="40 % - Markeringsfarve2 2 2 4 2 3 2" xfId="32394"/>
    <cellStyle name="40 % - Markeringsfarve2 2 2 4 2 4" xfId="25392"/>
    <cellStyle name="40 % - Markeringsfarve2 2 2 4 3" xfId="5675"/>
    <cellStyle name="40 % - Markeringsfarve2 2 2 4 3 2" xfId="9418"/>
    <cellStyle name="40 % - Markeringsfarve2 2 2 4 3 2 2" xfId="17328"/>
    <cellStyle name="40 % - Markeringsfarve2 2 2 4 3 2 2 2" xfId="35488"/>
    <cellStyle name="40 % - Markeringsfarve2 2 2 4 3 2 3" xfId="28487"/>
    <cellStyle name="40 % - Markeringsfarve2 2 2 4 3 3" xfId="14229"/>
    <cellStyle name="40 % - Markeringsfarve2 2 2 4 3 3 2" xfId="32395"/>
    <cellStyle name="40 % - Markeringsfarve2 2 2 4 3 4" xfId="25393"/>
    <cellStyle name="40 % - Markeringsfarve2 2 2 4 4" xfId="8036"/>
    <cellStyle name="40 % - Markeringsfarve2 2 2 4 4 2" xfId="15954"/>
    <cellStyle name="40 % - Markeringsfarve2 2 2 4 4 2 2" xfId="34114"/>
    <cellStyle name="40 % - Markeringsfarve2 2 2 4 4 3" xfId="27113"/>
    <cellStyle name="40 % - Markeringsfarve2 2 2 4 5" xfId="14227"/>
    <cellStyle name="40 % - Markeringsfarve2 2 2 4 5 2" xfId="32393"/>
    <cellStyle name="40 % - Markeringsfarve2 2 2 4 6" xfId="25391"/>
    <cellStyle name="40 % - Markeringsfarve2 2 2 5" xfId="5676"/>
    <cellStyle name="40 % - Markeringsfarve2 2 2 5 2" xfId="5677"/>
    <cellStyle name="40 % - Markeringsfarve2 2 2 5 2 2" xfId="10259"/>
    <cellStyle name="40 % - Markeringsfarve2 2 2 5 2 2 2" xfId="18160"/>
    <cellStyle name="40 % - Markeringsfarve2 2 2 5 2 2 2 2" xfId="36320"/>
    <cellStyle name="40 % - Markeringsfarve2 2 2 5 2 2 3" xfId="29319"/>
    <cellStyle name="40 % - Markeringsfarve2 2 2 5 2 3" xfId="14231"/>
    <cellStyle name="40 % - Markeringsfarve2 2 2 5 2 3 2" xfId="32397"/>
    <cellStyle name="40 % - Markeringsfarve2 2 2 5 2 4" xfId="25395"/>
    <cellStyle name="40 % - Markeringsfarve2 2 2 5 3" xfId="5678"/>
    <cellStyle name="40 % - Markeringsfarve2 2 2 5 3 2" xfId="9535"/>
    <cellStyle name="40 % - Markeringsfarve2 2 2 5 3 2 2" xfId="17445"/>
    <cellStyle name="40 % - Markeringsfarve2 2 2 5 3 2 2 2" xfId="35605"/>
    <cellStyle name="40 % - Markeringsfarve2 2 2 5 3 2 3" xfId="28604"/>
    <cellStyle name="40 % - Markeringsfarve2 2 2 5 3 3" xfId="14232"/>
    <cellStyle name="40 % - Markeringsfarve2 2 2 5 3 3 2" xfId="32398"/>
    <cellStyle name="40 % - Markeringsfarve2 2 2 5 3 4" xfId="25396"/>
    <cellStyle name="40 % - Markeringsfarve2 2 2 5 4" xfId="8037"/>
    <cellStyle name="40 % - Markeringsfarve2 2 2 5 4 2" xfId="15955"/>
    <cellStyle name="40 % - Markeringsfarve2 2 2 5 4 2 2" xfId="34115"/>
    <cellStyle name="40 % - Markeringsfarve2 2 2 5 4 3" xfId="27114"/>
    <cellStyle name="40 % - Markeringsfarve2 2 2 5 5" xfId="14230"/>
    <cellStyle name="40 % - Markeringsfarve2 2 2 5 5 2" xfId="32396"/>
    <cellStyle name="40 % - Markeringsfarve2 2 2 5 6" xfId="25394"/>
    <cellStyle name="40 % - Markeringsfarve2 2 2 6" xfId="5679"/>
    <cellStyle name="40 % - Markeringsfarve2 2 2 6 2" xfId="5680"/>
    <cellStyle name="40 % - Markeringsfarve2 2 2 6 2 2" xfId="10373"/>
    <cellStyle name="40 % - Markeringsfarve2 2 2 6 2 2 2" xfId="18274"/>
    <cellStyle name="40 % - Markeringsfarve2 2 2 6 2 2 2 2" xfId="36434"/>
    <cellStyle name="40 % - Markeringsfarve2 2 2 6 2 2 3" xfId="29433"/>
    <cellStyle name="40 % - Markeringsfarve2 2 2 6 2 3" xfId="14234"/>
    <cellStyle name="40 % - Markeringsfarve2 2 2 6 2 3 2" xfId="32400"/>
    <cellStyle name="40 % - Markeringsfarve2 2 2 6 2 4" xfId="25398"/>
    <cellStyle name="40 % - Markeringsfarve2 2 2 6 3" xfId="5681"/>
    <cellStyle name="40 % - Markeringsfarve2 2 2 6 3 2" xfId="9650"/>
    <cellStyle name="40 % - Markeringsfarve2 2 2 6 3 2 2" xfId="17560"/>
    <cellStyle name="40 % - Markeringsfarve2 2 2 6 3 2 2 2" xfId="35720"/>
    <cellStyle name="40 % - Markeringsfarve2 2 2 6 3 2 3" xfId="28719"/>
    <cellStyle name="40 % - Markeringsfarve2 2 2 6 3 3" xfId="14235"/>
    <cellStyle name="40 % - Markeringsfarve2 2 2 6 3 3 2" xfId="32401"/>
    <cellStyle name="40 % - Markeringsfarve2 2 2 6 3 4" xfId="25399"/>
    <cellStyle name="40 % - Markeringsfarve2 2 2 6 4" xfId="8038"/>
    <cellStyle name="40 % - Markeringsfarve2 2 2 6 4 2" xfId="15956"/>
    <cellStyle name="40 % - Markeringsfarve2 2 2 6 4 2 2" xfId="34116"/>
    <cellStyle name="40 % - Markeringsfarve2 2 2 6 4 3" xfId="27115"/>
    <cellStyle name="40 % - Markeringsfarve2 2 2 6 5" xfId="14233"/>
    <cellStyle name="40 % - Markeringsfarve2 2 2 6 5 2" xfId="32399"/>
    <cellStyle name="40 % - Markeringsfarve2 2 2 6 6" xfId="25397"/>
    <cellStyle name="40 % - Markeringsfarve2 2 2 7" xfId="5682"/>
    <cellStyle name="40 % - Markeringsfarve2 2 2 7 2" xfId="9785"/>
    <cellStyle name="40 % - Markeringsfarve2 2 2 7 2 2" xfId="17686"/>
    <cellStyle name="40 % - Markeringsfarve2 2 2 7 2 2 2" xfId="35846"/>
    <cellStyle name="40 % - Markeringsfarve2 2 2 7 2 3" xfId="28845"/>
    <cellStyle name="40 % - Markeringsfarve2 2 2 7 3" xfId="14236"/>
    <cellStyle name="40 % - Markeringsfarve2 2 2 7 3 2" xfId="32402"/>
    <cellStyle name="40 % - Markeringsfarve2 2 2 7 4" xfId="25400"/>
    <cellStyle name="40 % - Markeringsfarve2 2 2 8" xfId="5683"/>
    <cellStyle name="40 % - Markeringsfarve2 2 2 8 2" xfId="9013"/>
    <cellStyle name="40 % - Markeringsfarve2 2 2 8 2 2" xfId="16924"/>
    <cellStyle name="40 % - Markeringsfarve2 2 2 8 2 2 2" xfId="35084"/>
    <cellStyle name="40 % - Markeringsfarve2 2 2 8 2 3" xfId="28083"/>
    <cellStyle name="40 % - Markeringsfarve2 2 2 8 3" xfId="14237"/>
    <cellStyle name="40 % - Markeringsfarve2 2 2 8 3 2" xfId="32403"/>
    <cellStyle name="40 % - Markeringsfarve2 2 2 8 4" xfId="25401"/>
    <cellStyle name="40 % - Markeringsfarve2 2 2 9" xfId="8033"/>
    <cellStyle name="40 % - Markeringsfarve2 2 2 9 2" xfId="15951"/>
    <cellStyle name="40 % - Markeringsfarve2 2 2 9 2 2" xfId="34111"/>
    <cellStyle name="40 % - Markeringsfarve2 2 2 9 3" xfId="27110"/>
    <cellStyle name="40 % - Markeringsfarve2 2 3" xfId="1885"/>
    <cellStyle name="40 % - Markeringsfarve2 2 3 10" xfId="14238"/>
    <cellStyle name="40 % - Markeringsfarve2 2 3 10 2" xfId="32404"/>
    <cellStyle name="40 % - Markeringsfarve2 2 3 11" xfId="5684"/>
    <cellStyle name="40 % - Markeringsfarve2 2 3 11 2" xfId="25402"/>
    <cellStyle name="40 % - Markeringsfarve2 2 3 12" xfId="22003"/>
    <cellStyle name="40 % - Markeringsfarve2 2 3 2" xfId="1886"/>
    <cellStyle name="40 % - Markeringsfarve2 2 3 2 2" xfId="5686"/>
    <cellStyle name="40 % - Markeringsfarve2 2 3 2 2 2" xfId="9943"/>
    <cellStyle name="40 % - Markeringsfarve2 2 3 2 2 2 2" xfId="17844"/>
    <cellStyle name="40 % - Markeringsfarve2 2 3 2 2 2 2 2" xfId="36004"/>
    <cellStyle name="40 % - Markeringsfarve2 2 3 2 2 2 3" xfId="29003"/>
    <cellStyle name="40 % - Markeringsfarve2 2 3 2 2 3" xfId="14240"/>
    <cellStyle name="40 % - Markeringsfarve2 2 3 2 2 3 2" xfId="32406"/>
    <cellStyle name="40 % - Markeringsfarve2 2 3 2 2 4" xfId="25404"/>
    <cellStyle name="40 % - Markeringsfarve2 2 3 2 3" xfId="5687"/>
    <cellStyle name="40 % - Markeringsfarve2 2 3 2 3 2" xfId="9173"/>
    <cellStyle name="40 % - Markeringsfarve2 2 3 2 3 2 2" xfId="17084"/>
    <cellStyle name="40 % - Markeringsfarve2 2 3 2 3 2 2 2" xfId="35244"/>
    <cellStyle name="40 % - Markeringsfarve2 2 3 2 3 2 3" xfId="28243"/>
    <cellStyle name="40 % - Markeringsfarve2 2 3 2 3 3" xfId="14241"/>
    <cellStyle name="40 % - Markeringsfarve2 2 3 2 3 3 2" xfId="32407"/>
    <cellStyle name="40 % - Markeringsfarve2 2 3 2 3 4" xfId="25405"/>
    <cellStyle name="40 % - Markeringsfarve2 2 3 2 4" xfId="8040"/>
    <cellStyle name="40 % - Markeringsfarve2 2 3 2 4 2" xfId="15958"/>
    <cellStyle name="40 % - Markeringsfarve2 2 3 2 4 2 2" xfId="34118"/>
    <cellStyle name="40 % - Markeringsfarve2 2 3 2 4 3" xfId="27117"/>
    <cellStyle name="40 % - Markeringsfarve2 2 3 2 5" xfId="14239"/>
    <cellStyle name="40 % - Markeringsfarve2 2 3 2 5 2" xfId="32405"/>
    <cellStyle name="40 % - Markeringsfarve2 2 3 2 6" xfId="5685"/>
    <cellStyle name="40 % - Markeringsfarve2 2 3 2 6 2" xfId="25403"/>
    <cellStyle name="40 % - Markeringsfarve2 2 3 2 7" xfId="22004"/>
    <cellStyle name="40 % - Markeringsfarve2 2 3 3" xfId="5688"/>
    <cellStyle name="40 % - Markeringsfarve2 2 3 3 2" xfId="5689"/>
    <cellStyle name="40 % - Markeringsfarve2 2 3 3 2 2" xfId="10020"/>
    <cellStyle name="40 % - Markeringsfarve2 2 3 3 2 2 2" xfId="17921"/>
    <cellStyle name="40 % - Markeringsfarve2 2 3 3 2 2 2 2" xfId="36081"/>
    <cellStyle name="40 % - Markeringsfarve2 2 3 3 2 2 3" xfId="29080"/>
    <cellStyle name="40 % - Markeringsfarve2 2 3 3 2 3" xfId="14243"/>
    <cellStyle name="40 % - Markeringsfarve2 2 3 3 2 3 2" xfId="32409"/>
    <cellStyle name="40 % - Markeringsfarve2 2 3 3 2 4" xfId="25407"/>
    <cellStyle name="40 % - Markeringsfarve2 2 3 3 3" xfId="5690"/>
    <cellStyle name="40 % - Markeringsfarve2 2 3 3 3 2" xfId="9250"/>
    <cellStyle name="40 % - Markeringsfarve2 2 3 3 3 2 2" xfId="17161"/>
    <cellStyle name="40 % - Markeringsfarve2 2 3 3 3 2 2 2" xfId="35321"/>
    <cellStyle name="40 % - Markeringsfarve2 2 3 3 3 2 3" xfId="28320"/>
    <cellStyle name="40 % - Markeringsfarve2 2 3 3 3 3" xfId="14244"/>
    <cellStyle name="40 % - Markeringsfarve2 2 3 3 3 3 2" xfId="32410"/>
    <cellStyle name="40 % - Markeringsfarve2 2 3 3 3 4" xfId="25408"/>
    <cellStyle name="40 % - Markeringsfarve2 2 3 3 4" xfId="8041"/>
    <cellStyle name="40 % - Markeringsfarve2 2 3 3 4 2" xfId="15959"/>
    <cellStyle name="40 % - Markeringsfarve2 2 3 3 4 2 2" xfId="34119"/>
    <cellStyle name="40 % - Markeringsfarve2 2 3 3 4 3" xfId="27118"/>
    <cellStyle name="40 % - Markeringsfarve2 2 3 3 5" xfId="14242"/>
    <cellStyle name="40 % - Markeringsfarve2 2 3 3 5 2" xfId="32408"/>
    <cellStyle name="40 % - Markeringsfarve2 2 3 3 6" xfId="25406"/>
    <cellStyle name="40 % - Markeringsfarve2 2 3 4" xfId="5691"/>
    <cellStyle name="40 % - Markeringsfarve2 2 3 4 2" xfId="5692"/>
    <cellStyle name="40 % - Markeringsfarve2 2 3 4 2 2" xfId="10181"/>
    <cellStyle name="40 % - Markeringsfarve2 2 3 4 2 2 2" xfId="18082"/>
    <cellStyle name="40 % - Markeringsfarve2 2 3 4 2 2 2 2" xfId="36242"/>
    <cellStyle name="40 % - Markeringsfarve2 2 3 4 2 2 3" xfId="29241"/>
    <cellStyle name="40 % - Markeringsfarve2 2 3 4 2 3" xfId="14246"/>
    <cellStyle name="40 % - Markeringsfarve2 2 3 4 2 3 2" xfId="32412"/>
    <cellStyle name="40 % - Markeringsfarve2 2 3 4 2 4" xfId="25410"/>
    <cellStyle name="40 % - Markeringsfarve2 2 3 4 3" xfId="5693"/>
    <cellStyle name="40 % - Markeringsfarve2 2 3 4 3 2" xfId="9457"/>
    <cellStyle name="40 % - Markeringsfarve2 2 3 4 3 2 2" xfId="17367"/>
    <cellStyle name="40 % - Markeringsfarve2 2 3 4 3 2 2 2" xfId="35527"/>
    <cellStyle name="40 % - Markeringsfarve2 2 3 4 3 2 3" xfId="28526"/>
    <cellStyle name="40 % - Markeringsfarve2 2 3 4 3 3" xfId="14247"/>
    <cellStyle name="40 % - Markeringsfarve2 2 3 4 3 3 2" xfId="32413"/>
    <cellStyle name="40 % - Markeringsfarve2 2 3 4 3 4" xfId="25411"/>
    <cellStyle name="40 % - Markeringsfarve2 2 3 4 4" xfId="8042"/>
    <cellStyle name="40 % - Markeringsfarve2 2 3 4 4 2" xfId="15960"/>
    <cellStyle name="40 % - Markeringsfarve2 2 3 4 4 2 2" xfId="34120"/>
    <cellStyle name="40 % - Markeringsfarve2 2 3 4 4 3" xfId="27119"/>
    <cellStyle name="40 % - Markeringsfarve2 2 3 4 5" xfId="14245"/>
    <cellStyle name="40 % - Markeringsfarve2 2 3 4 5 2" xfId="32411"/>
    <cellStyle name="40 % - Markeringsfarve2 2 3 4 6" xfId="25409"/>
    <cellStyle name="40 % - Markeringsfarve2 2 3 5" xfId="5694"/>
    <cellStyle name="40 % - Markeringsfarve2 2 3 5 2" xfId="5695"/>
    <cellStyle name="40 % - Markeringsfarve2 2 3 5 2 2" xfId="10298"/>
    <cellStyle name="40 % - Markeringsfarve2 2 3 5 2 2 2" xfId="18199"/>
    <cellStyle name="40 % - Markeringsfarve2 2 3 5 2 2 2 2" xfId="36359"/>
    <cellStyle name="40 % - Markeringsfarve2 2 3 5 2 2 3" xfId="29358"/>
    <cellStyle name="40 % - Markeringsfarve2 2 3 5 2 3" xfId="14249"/>
    <cellStyle name="40 % - Markeringsfarve2 2 3 5 2 3 2" xfId="32415"/>
    <cellStyle name="40 % - Markeringsfarve2 2 3 5 2 4" xfId="25413"/>
    <cellStyle name="40 % - Markeringsfarve2 2 3 5 3" xfId="5696"/>
    <cellStyle name="40 % - Markeringsfarve2 2 3 5 3 2" xfId="9574"/>
    <cellStyle name="40 % - Markeringsfarve2 2 3 5 3 2 2" xfId="17484"/>
    <cellStyle name="40 % - Markeringsfarve2 2 3 5 3 2 2 2" xfId="35644"/>
    <cellStyle name="40 % - Markeringsfarve2 2 3 5 3 2 3" xfId="28643"/>
    <cellStyle name="40 % - Markeringsfarve2 2 3 5 3 3" xfId="14250"/>
    <cellStyle name="40 % - Markeringsfarve2 2 3 5 3 3 2" xfId="32416"/>
    <cellStyle name="40 % - Markeringsfarve2 2 3 5 3 4" xfId="25414"/>
    <cellStyle name="40 % - Markeringsfarve2 2 3 5 4" xfId="8043"/>
    <cellStyle name="40 % - Markeringsfarve2 2 3 5 4 2" xfId="15961"/>
    <cellStyle name="40 % - Markeringsfarve2 2 3 5 4 2 2" xfId="34121"/>
    <cellStyle name="40 % - Markeringsfarve2 2 3 5 4 3" xfId="27120"/>
    <cellStyle name="40 % - Markeringsfarve2 2 3 5 5" xfId="14248"/>
    <cellStyle name="40 % - Markeringsfarve2 2 3 5 5 2" xfId="32414"/>
    <cellStyle name="40 % - Markeringsfarve2 2 3 5 6" xfId="25412"/>
    <cellStyle name="40 % - Markeringsfarve2 2 3 6" xfId="5697"/>
    <cellStyle name="40 % - Markeringsfarve2 2 3 6 2" xfId="5698"/>
    <cellStyle name="40 % - Markeringsfarve2 2 3 6 2 2" xfId="10374"/>
    <cellStyle name="40 % - Markeringsfarve2 2 3 6 2 2 2" xfId="18275"/>
    <cellStyle name="40 % - Markeringsfarve2 2 3 6 2 2 2 2" xfId="36435"/>
    <cellStyle name="40 % - Markeringsfarve2 2 3 6 2 2 3" xfId="29434"/>
    <cellStyle name="40 % - Markeringsfarve2 2 3 6 2 3" xfId="14252"/>
    <cellStyle name="40 % - Markeringsfarve2 2 3 6 2 3 2" xfId="32418"/>
    <cellStyle name="40 % - Markeringsfarve2 2 3 6 2 4" xfId="25416"/>
    <cellStyle name="40 % - Markeringsfarve2 2 3 6 3" xfId="5699"/>
    <cellStyle name="40 % - Markeringsfarve2 2 3 6 3 2" xfId="9651"/>
    <cellStyle name="40 % - Markeringsfarve2 2 3 6 3 2 2" xfId="17561"/>
    <cellStyle name="40 % - Markeringsfarve2 2 3 6 3 2 2 2" xfId="35721"/>
    <cellStyle name="40 % - Markeringsfarve2 2 3 6 3 2 3" xfId="28720"/>
    <cellStyle name="40 % - Markeringsfarve2 2 3 6 3 3" xfId="14253"/>
    <cellStyle name="40 % - Markeringsfarve2 2 3 6 3 3 2" xfId="32419"/>
    <cellStyle name="40 % - Markeringsfarve2 2 3 6 3 4" xfId="25417"/>
    <cellStyle name="40 % - Markeringsfarve2 2 3 6 4" xfId="8044"/>
    <cellStyle name="40 % - Markeringsfarve2 2 3 6 4 2" xfId="15962"/>
    <cellStyle name="40 % - Markeringsfarve2 2 3 6 4 2 2" xfId="34122"/>
    <cellStyle name="40 % - Markeringsfarve2 2 3 6 4 3" xfId="27121"/>
    <cellStyle name="40 % - Markeringsfarve2 2 3 6 5" xfId="14251"/>
    <cellStyle name="40 % - Markeringsfarve2 2 3 6 5 2" xfId="32417"/>
    <cellStyle name="40 % - Markeringsfarve2 2 3 6 6" xfId="25415"/>
    <cellStyle name="40 % - Markeringsfarve2 2 3 7" xfId="5700"/>
    <cellStyle name="40 % - Markeringsfarve2 2 3 7 2" xfId="9824"/>
    <cellStyle name="40 % - Markeringsfarve2 2 3 7 2 2" xfId="17725"/>
    <cellStyle name="40 % - Markeringsfarve2 2 3 7 2 2 2" xfId="35885"/>
    <cellStyle name="40 % - Markeringsfarve2 2 3 7 2 3" xfId="28884"/>
    <cellStyle name="40 % - Markeringsfarve2 2 3 7 3" xfId="14254"/>
    <cellStyle name="40 % - Markeringsfarve2 2 3 7 3 2" xfId="32420"/>
    <cellStyle name="40 % - Markeringsfarve2 2 3 7 4" xfId="25418"/>
    <cellStyle name="40 % - Markeringsfarve2 2 3 8" xfId="5701"/>
    <cellStyle name="40 % - Markeringsfarve2 2 3 8 2" xfId="9052"/>
    <cellStyle name="40 % - Markeringsfarve2 2 3 8 2 2" xfId="16963"/>
    <cellStyle name="40 % - Markeringsfarve2 2 3 8 2 2 2" xfId="35123"/>
    <cellStyle name="40 % - Markeringsfarve2 2 3 8 2 3" xfId="28122"/>
    <cellStyle name="40 % - Markeringsfarve2 2 3 8 3" xfId="14255"/>
    <cellStyle name="40 % - Markeringsfarve2 2 3 8 3 2" xfId="32421"/>
    <cellStyle name="40 % - Markeringsfarve2 2 3 8 4" xfId="25419"/>
    <cellStyle name="40 % - Markeringsfarve2 2 3 9" xfId="8039"/>
    <cellStyle name="40 % - Markeringsfarve2 2 3 9 2" xfId="15957"/>
    <cellStyle name="40 % - Markeringsfarve2 2 3 9 2 2" xfId="34117"/>
    <cellStyle name="40 % - Markeringsfarve2 2 3 9 3" xfId="27116"/>
    <cellStyle name="40 % - Markeringsfarve2 2 4" xfId="1887"/>
    <cellStyle name="40 % - Markeringsfarve2 2 4 2" xfId="5703"/>
    <cellStyle name="40 % - Markeringsfarve2 2 4 2 2" xfId="9865"/>
    <cellStyle name="40 % - Markeringsfarve2 2 4 2 2 2" xfId="17766"/>
    <cellStyle name="40 % - Markeringsfarve2 2 4 2 2 2 2" xfId="35926"/>
    <cellStyle name="40 % - Markeringsfarve2 2 4 2 2 3" xfId="28925"/>
    <cellStyle name="40 % - Markeringsfarve2 2 4 2 3" xfId="14257"/>
    <cellStyle name="40 % - Markeringsfarve2 2 4 2 3 2" xfId="32423"/>
    <cellStyle name="40 % - Markeringsfarve2 2 4 2 4" xfId="25421"/>
    <cellStyle name="40 % - Markeringsfarve2 2 4 3" xfId="5704"/>
    <cellStyle name="40 % - Markeringsfarve2 2 4 3 2" xfId="9095"/>
    <cellStyle name="40 % - Markeringsfarve2 2 4 3 2 2" xfId="17006"/>
    <cellStyle name="40 % - Markeringsfarve2 2 4 3 2 2 2" xfId="35166"/>
    <cellStyle name="40 % - Markeringsfarve2 2 4 3 2 3" xfId="28165"/>
    <cellStyle name="40 % - Markeringsfarve2 2 4 3 3" xfId="14258"/>
    <cellStyle name="40 % - Markeringsfarve2 2 4 3 3 2" xfId="32424"/>
    <cellStyle name="40 % - Markeringsfarve2 2 4 3 4" xfId="25422"/>
    <cellStyle name="40 % - Markeringsfarve2 2 4 4" xfId="8045"/>
    <cellStyle name="40 % - Markeringsfarve2 2 4 4 2" xfId="15963"/>
    <cellStyle name="40 % - Markeringsfarve2 2 4 4 2 2" xfId="34123"/>
    <cellStyle name="40 % - Markeringsfarve2 2 4 4 3" xfId="27122"/>
    <cellStyle name="40 % - Markeringsfarve2 2 4 5" xfId="14256"/>
    <cellStyle name="40 % - Markeringsfarve2 2 4 5 2" xfId="32422"/>
    <cellStyle name="40 % - Markeringsfarve2 2 4 6" xfId="5702"/>
    <cellStyle name="40 % - Markeringsfarve2 2 4 6 2" xfId="25420"/>
    <cellStyle name="40 % - Markeringsfarve2 2 4 7" xfId="22005"/>
    <cellStyle name="40 % - Markeringsfarve2 2 5" xfId="5705"/>
    <cellStyle name="40 % - Markeringsfarve2 2 5 2" xfId="5706"/>
    <cellStyle name="40 % - Markeringsfarve2 2 5 2 2" xfId="10018"/>
    <cellStyle name="40 % - Markeringsfarve2 2 5 2 2 2" xfId="17919"/>
    <cellStyle name="40 % - Markeringsfarve2 2 5 2 2 2 2" xfId="36079"/>
    <cellStyle name="40 % - Markeringsfarve2 2 5 2 2 3" xfId="29078"/>
    <cellStyle name="40 % - Markeringsfarve2 2 5 2 3" xfId="14260"/>
    <cellStyle name="40 % - Markeringsfarve2 2 5 2 3 2" xfId="32426"/>
    <cellStyle name="40 % - Markeringsfarve2 2 5 2 4" xfId="25424"/>
    <cellStyle name="40 % - Markeringsfarve2 2 5 3" xfId="5707"/>
    <cellStyle name="40 % - Markeringsfarve2 2 5 3 2" xfId="9248"/>
    <cellStyle name="40 % - Markeringsfarve2 2 5 3 2 2" xfId="17159"/>
    <cellStyle name="40 % - Markeringsfarve2 2 5 3 2 2 2" xfId="35319"/>
    <cellStyle name="40 % - Markeringsfarve2 2 5 3 2 3" xfId="28318"/>
    <cellStyle name="40 % - Markeringsfarve2 2 5 3 3" xfId="14261"/>
    <cellStyle name="40 % - Markeringsfarve2 2 5 3 3 2" xfId="32427"/>
    <cellStyle name="40 % - Markeringsfarve2 2 5 3 4" xfId="25425"/>
    <cellStyle name="40 % - Markeringsfarve2 2 5 4" xfId="8046"/>
    <cellStyle name="40 % - Markeringsfarve2 2 5 4 2" xfId="15964"/>
    <cellStyle name="40 % - Markeringsfarve2 2 5 4 2 2" xfId="34124"/>
    <cellStyle name="40 % - Markeringsfarve2 2 5 4 3" xfId="27123"/>
    <cellStyle name="40 % - Markeringsfarve2 2 5 5" xfId="14259"/>
    <cellStyle name="40 % - Markeringsfarve2 2 5 5 2" xfId="32425"/>
    <cellStyle name="40 % - Markeringsfarve2 2 5 6" xfId="25423"/>
    <cellStyle name="40 % - Markeringsfarve2 2 6" xfId="5708"/>
    <cellStyle name="40 % - Markeringsfarve2 2 6 2" xfId="5709"/>
    <cellStyle name="40 % - Markeringsfarve2 2 6 2 2" xfId="10103"/>
    <cellStyle name="40 % - Markeringsfarve2 2 6 2 2 2" xfId="18004"/>
    <cellStyle name="40 % - Markeringsfarve2 2 6 2 2 2 2" xfId="36164"/>
    <cellStyle name="40 % - Markeringsfarve2 2 6 2 2 3" xfId="29163"/>
    <cellStyle name="40 % - Markeringsfarve2 2 6 2 3" xfId="14263"/>
    <cellStyle name="40 % - Markeringsfarve2 2 6 2 3 2" xfId="32429"/>
    <cellStyle name="40 % - Markeringsfarve2 2 6 2 4" xfId="25427"/>
    <cellStyle name="40 % - Markeringsfarve2 2 6 3" xfId="5710"/>
    <cellStyle name="40 % - Markeringsfarve2 2 6 3 2" xfId="9379"/>
    <cellStyle name="40 % - Markeringsfarve2 2 6 3 2 2" xfId="17289"/>
    <cellStyle name="40 % - Markeringsfarve2 2 6 3 2 2 2" xfId="35449"/>
    <cellStyle name="40 % - Markeringsfarve2 2 6 3 2 3" xfId="28448"/>
    <cellStyle name="40 % - Markeringsfarve2 2 6 3 3" xfId="14264"/>
    <cellStyle name="40 % - Markeringsfarve2 2 6 3 3 2" xfId="32430"/>
    <cellStyle name="40 % - Markeringsfarve2 2 6 3 4" xfId="25428"/>
    <cellStyle name="40 % - Markeringsfarve2 2 6 4" xfId="8047"/>
    <cellStyle name="40 % - Markeringsfarve2 2 6 4 2" xfId="15965"/>
    <cellStyle name="40 % - Markeringsfarve2 2 6 4 2 2" xfId="34125"/>
    <cellStyle name="40 % - Markeringsfarve2 2 6 4 3" xfId="27124"/>
    <cellStyle name="40 % - Markeringsfarve2 2 6 5" xfId="14262"/>
    <cellStyle name="40 % - Markeringsfarve2 2 6 5 2" xfId="32428"/>
    <cellStyle name="40 % - Markeringsfarve2 2 6 6" xfId="25426"/>
    <cellStyle name="40 % - Markeringsfarve2 2 7" xfId="5711"/>
    <cellStyle name="40 % - Markeringsfarve2 2 7 2" xfId="5712"/>
    <cellStyle name="40 % - Markeringsfarve2 2 7 2 2" xfId="10220"/>
    <cellStyle name="40 % - Markeringsfarve2 2 7 2 2 2" xfId="18121"/>
    <cellStyle name="40 % - Markeringsfarve2 2 7 2 2 2 2" xfId="36281"/>
    <cellStyle name="40 % - Markeringsfarve2 2 7 2 2 3" xfId="29280"/>
    <cellStyle name="40 % - Markeringsfarve2 2 7 2 3" xfId="14266"/>
    <cellStyle name="40 % - Markeringsfarve2 2 7 2 3 2" xfId="32432"/>
    <cellStyle name="40 % - Markeringsfarve2 2 7 2 4" xfId="25430"/>
    <cellStyle name="40 % - Markeringsfarve2 2 7 3" xfId="5713"/>
    <cellStyle name="40 % - Markeringsfarve2 2 7 3 2" xfId="9496"/>
    <cellStyle name="40 % - Markeringsfarve2 2 7 3 2 2" xfId="17406"/>
    <cellStyle name="40 % - Markeringsfarve2 2 7 3 2 2 2" xfId="35566"/>
    <cellStyle name="40 % - Markeringsfarve2 2 7 3 2 3" xfId="28565"/>
    <cellStyle name="40 % - Markeringsfarve2 2 7 3 3" xfId="14267"/>
    <cellStyle name="40 % - Markeringsfarve2 2 7 3 3 2" xfId="32433"/>
    <cellStyle name="40 % - Markeringsfarve2 2 7 3 4" xfId="25431"/>
    <cellStyle name="40 % - Markeringsfarve2 2 7 4" xfId="8048"/>
    <cellStyle name="40 % - Markeringsfarve2 2 7 4 2" xfId="15966"/>
    <cellStyle name="40 % - Markeringsfarve2 2 7 4 2 2" xfId="34126"/>
    <cellStyle name="40 % - Markeringsfarve2 2 7 4 3" xfId="27125"/>
    <cellStyle name="40 % - Markeringsfarve2 2 7 5" xfId="14265"/>
    <cellStyle name="40 % - Markeringsfarve2 2 7 5 2" xfId="32431"/>
    <cellStyle name="40 % - Markeringsfarve2 2 7 6" xfId="25429"/>
    <cellStyle name="40 % - Markeringsfarve2 2 8" xfId="5714"/>
    <cellStyle name="40 % - Markeringsfarve2 2 8 2" xfId="5715"/>
    <cellStyle name="40 % - Markeringsfarve2 2 8 2 2" xfId="10372"/>
    <cellStyle name="40 % - Markeringsfarve2 2 8 2 2 2" xfId="18273"/>
    <cellStyle name="40 % - Markeringsfarve2 2 8 2 2 2 2" xfId="36433"/>
    <cellStyle name="40 % - Markeringsfarve2 2 8 2 2 3" xfId="29432"/>
    <cellStyle name="40 % - Markeringsfarve2 2 8 2 3" xfId="14269"/>
    <cellStyle name="40 % - Markeringsfarve2 2 8 2 3 2" xfId="32435"/>
    <cellStyle name="40 % - Markeringsfarve2 2 8 2 4" xfId="25433"/>
    <cellStyle name="40 % - Markeringsfarve2 2 8 3" xfId="5716"/>
    <cellStyle name="40 % - Markeringsfarve2 2 8 3 2" xfId="9649"/>
    <cellStyle name="40 % - Markeringsfarve2 2 8 3 2 2" xfId="17559"/>
    <cellStyle name="40 % - Markeringsfarve2 2 8 3 2 2 2" xfId="35719"/>
    <cellStyle name="40 % - Markeringsfarve2 2 8 3 2 3" xfId="28718"/>
    <cellStyle name="40 % - Markeringsfarve2 2 8 3 3" xfId="14270"/>
    <cellStyle name="40 % - Markeringsfarve2 2 8 3 3 2" xfId="32436"/>
    <cellStyle name="40 % - Markeringsfarve2 2 8 3 4" xfId="25434"/>
    <cellStyle name="40 % - Markeringsfarve2 2 8 4" xfId="8049"/>
    <cellStyle name="40 % - Markeringsfarve2 2 8 4 2" xfId="15967"/>
    <cellStyle name="40 % - Markeringsfarve2 2 8 4 2 2" xfId="34127"/>
    <cellStyle name="40 % - Markeringsfarve2 2 8 4 3" xfId="27126"/>
    <cellStyle name="40 % - Markeringsfarve2 2 8 5" xfId="14268"/>
    <cellStyle name="40 % - Markeringsfarve2 2 8 5 2" xfId="32434"/>
    <cellStyle name="40 % - Markeringsfarve2 2 8 6" xfId="25432"/>
    <cellStyle name="40 % - Markeringsfarve2 2 9" xfId="5717"/>
    <cellStyle name="40 % - Markeringsfarve2 2 9 2" xfId="9746"/>
    <cellStyle name="40 % - Markeringsfarve2 2 9 2 2" xfId="17647"/>
    <cellStyle name="40 % - Markeringsfarve2 2 9 2 2 2" xfId="35807"/>
    <cellStyle name="40 % - Markeringsfarve2 2 9 2 3" xfId="28806"/>
    <cellStyle name="40 % - Markeringsfarve2 2 9 3" xfId="14271"/>
    <cellStyle name="40 % - Markeringsfarve2 2 9 3 2" xfId="32437"/>
    <cellStyle name="40 % - Markeringsfarve2 2 9 4" xfId="25435"/>
    <cellStyle name="40 % - Markeringsfarve2 3" xfId="1888"/>
    <cellStyle name="40 % - Markeringsfarve2 3 10" xfId="5719"/>
    <cellStyle name="40 % - Markeringsfarve2 3 10 2" xfId="8959"/>
    <cellStyle name="40 % - Markeringsfarve2 3 10 2 2" xfId="16871"/>
    <cellStyle name="40 % - Markeringsfarve2 3 10 2 2 2" xfId="35031"/>
    <cellStyle name="40 % - Markeringsfarve2 3 10 2 3" xfId="28030"/>
    <cellStyle name="40 % - Markeringsfarve2 3 10 3" xfId="14273"/>
    <cellStyle name="40 % - Markeringsfarve2 3 10 3 2" xfId="32439"/>
    <cellStyle name="40 % - Markeringsfarve2 3 10 4" xfId="25437"/>
    <cellStyle name="40 % - Markeringsfarve2 3 11" xfId="8050"/>
    <cellStyle name="40 % - Markeringsfarve2 3 11 2" xfId="15968"/>
    <cellStyle name="40 % - Markeringsfarve2 3 11 2 2" xfId="34128"/>
    <cellStyle name="40 % - Markeringsfarve2 3 11 3" xfId="27127"/>
    <cellStyle name="40 % - Markeringsfarve2 3 12" xfId="14272"/>
    <cellStyle name="40 % - Markeringsfarve2 3 12 2" xfId="32438"/>
    <cellStyle name="40 % - Markeringsfarve2 3 13" xfId="5718"/>
    <cellStyle name="40 % - Markeringsfarve2 3 13 2" xfId="25436"/>
    <cellStyle name="40 % - Markeringsfarve2 3 14" xfId="22006"/>
    <cellStyle name="40 % - Markeringsfarve2 3 2" xfId="1889"/>
    <cellStyle name="40 % - Markeringsfarve2 3 2 10" xfId="14274"/>
    <cellStyle name="40 % - Markeringsfarve2 3 2 10 2" xfId="32440"/>
    <cellStyle name="40 % - Markeringsfarve2 3 2 11" xfId="5720"/>
    <cellStyle name="40 % - Markeringsfarve2 3 2 11 2" xfId="25438"/>
    <cellStyle name="40 % - Markeringsfarve2 3 2 12" xfId="22007"/>
    <cellStyle name="40 % - Markeringsfarve2 3 2 2" xfId="5721"/>
    <cellStyle name="40 % - Markeringsfarve2 3 2 2 2" xfId="5722"/>
    <cellStyle name="40 % - Markeringsfarve2 3 2 2 2 2" xfId="9892"/>
    <cellStyle name="40 % - Markeringsfarve2 3 2 2 2 2 2" xfId="17793"/>
    <cellStyle name="40 % - Markeringsfarve2 3 2 2 2 2 2 2" xfId="35953"/>
    <cellStyle name="40 % - Markeringsfarve2 3 2 2 2 2 3" xfId="28952"/>
    <cellStyle name="40 % - Markeringsfarve2 3 2 2 2 3" xfId="14276"/>
    <cellStyle name="40 % - Markeringsfarve2 3 2 2 2 3 2" xfId="32442"/>
    <cellStyle name="40 % - Markeringsfarve2 3 2 2 2 4" xfId="25440"/>
    <cellStyle name="40 % - Markeringsfarve2 3 2 2 3" xfId="5723"/>
    <cellStyle name="40 % - Markeringsfarve2 3 2 2 3 2" xfId="9122"/>
    <cellStyle name="40 % - Markeringsfarve2 3 2 2 3 2 2" xfId="17033"/>
    <cellStyle name="40 % - Markeringsfarve2 3 2 2 3 2 2 2" xfId="35193"/>
    <cellStyle name="40 % - Markeringsfarve2 3 2 2 3 2 3" xfId="28192"/>
    <cellStyle name="40 % - Markeringsfarve2 3 2 2 3 3" xfId="14277"/>
    <cellStyle name="40 % - Markeringsfarve2 3 2 2 3 3 2" xfId="32443"/>
    <cellStyle name="40 % - Markeringsfarve2 3 2 2 3 4" xfId="25441"/>
    <cellStyle name="40 % - Markeringsfarve2 3 2 2 4" xfId="8052"/>
    <cellStyle name="40 % - Markeringsfarve2 3 2 2 4 2" xfId="15970"/>
    <cellStyle name="40 % - Markeringsfarve2 3 2 2 4 2 2" xfId="34130"/>
    <cellStyle name="40 % - Markeringsfarve2 3 2 2 4 3" xfId="27129"/>
    <cellStyle name="40 % - Markeringsfarve2 3 2 2 5" xfId="14275"/>
    <cellStyle name="40 % - Markeringsfarve2 3 2 2 5 2" xfId="32441"/>
    <cellStyle name="40 % - Markeringsfarve2 3 2 2 6" xfId="25439"/>
    <cellStyle name="40 % - Markeringsfarve2 3 2 3" xfId="5724"/>
    <cellStyle name="40 % - Markeringsfarve2 3 2 3 2" xfId="5725"/>
    <cellStyle name="40 % - Markeringsfarve2 3 2 3 2 2" xfId="10022"/>
    <cellStyle name="40 % - Markeringsfarve2 3 2 3 2 2 2" xfId="17923"/>
    <cellStyle name="40 % - Markeringsfarve2 3 2 3 2 2 2 2" xfId="36083"/>
    <cellStyle name="40 % - Markeringsfarve2 3 2 3 2 2 3" xfId="29082"/>
    <cellStyle name="40 % - Markeringsfarve2 3 2 3 2 3" xfId="14279"/>
    <cellStyle name="40 % - Markeringsfarve2 3 2 3 2 3 2" xfId="32445"/>
    <cellStyle name="40 % - Markeringsfarve2 3 2 3 2 4" xfId="25443"/>
    <cellStyle name="40 % - Markeringsfarve2 3 2 3 3" xfId="5726"/>
    <cellStyle name="40 % - Markeringsfarve2 3 2 3 3 2" xfId="9252"/>
    <cellStyle name="40 % - Markeringsfarve2 3 2 3 3 2 2" xfId="17163"/>
    <cellStyle name="40 % - Markeringsfarve2 3 2 3 3 2 2 2" xfId="35323"/>
    <cellStyle name="40 % - Markeringsfarve2 3 2 3 3 2 3" xfId="28322"/>
    <cellStyle name="40 % - Markeringsfarve2 3 2 3 3 3" xfId="14280"/>
    <cellStyle name="40 % - Markeringsfarve2 3 2 3 3 3 2" xfId="32446"/>
    <cellStyle name="40 % - Markeringsfarve2 3 2 3 3 4" xfId="25444"/>
    <cellStyle name="40 % - Markeringsfarve2 3 2 3 4" xfId="8053"/>
    <cellStyle name="40 % - Markeringsfarve2 3 2 3 4 2" xfId="15971"/>
    <cellStyle name="40 % - Markeringsfarve2 3 2 3 4 2 2" xfId="34131"/>
    <cellStyle name="40 % - Markeringsfarve2 3 2 3 4 3" xfId="27130"/>
    <cellStyle name="40 % - Markeringsfarve2 3 2 3 5" xfId="14278"/>
    <cellStyle name="40 % - Markeringsfarve2 3 2 3 5 2" xfId="32444"/>
    <cellStyle name="40 % - Markeringsfarve2 3 2 3 6" xfId="25442"/>
    <cellStyle name="40 % - Markeringsfarve2 3 2 4" xfId="5727"/>
    <cellStyle name="40 % - Markeringsfarve2 3 2 4 2" xfId="5728"/>
    <cellStyle name="40 % - Markeringsfarve2 3 2 4 2 2" xfId="10130"/>
    <cellStyle name="40 % - Markeringsfarve2 3 2 4 2 2 2" xfId="18031"/>
    <cellStyle name="40 % - Markeringsfarve2 3 2 4 2 2 2 2" xfId="36191"/>
    <cellStyle name="40 % - Markeringsfarve2 3 2 4 2 2 3" xfId="29190"/>
    <cellStyle name="40 % - Markeringsfarve2 3 2 4 2 3" xfId="14282"/>
    <cellStyle name="40 % - Markeringsfarve2 3 2 4 2 3 2" xfId="32448"/>
    <cellStyle name="40 % - Markeringsfarve2 3 2 4 2 4" xfId="25446"/>
    <cellStyle name="40 % - Markeringsfarve2 3 2 4 3" xfId="5729"/>
    <cellStyle name="40 % - Markeringsfarve2 3 2 4 3 2" xfId="9406"/>
    <cellStyle name="40 % - Markeringsfarve2 3 2 4 3 2 2" xfId="17316"/>
    <cellStyle name="40 % - Markeringsfarve2 3 2 4 3 2 2 2" xfId="35476"/>
    <cellStyle name="40 % - Markeringsfarve2 3 2 4 3 2 3" xfId="28475"/>
    <cellStyle name="40 % - Markeringsfarve2 3 2 4 3 3" xfId="14283"/>
    <cellStyle name="40 % - Markeringsfarve2 3 2 4 3 3 2" xfId="32449"/>
    <cellStyle name="40 % - Markeringsfarve2 3 2 4 3 4" xfId="25447"/>
    <cellStyle name="40 % - Markeringsfarve2 3 2 4 4" xfId="8054"/>
    <cellStyle name="40 % - Markeringsfarve2 3 2 4 4 2" xfId="15972"/>
    <cellStyle name="40 % - Markeringsfarve2 3 2 4 4 2 2" xfId="34132"/>
    <cellStyle name="40 % - Markeringsfarve2 3 2 4 4 3" xfId="27131"/>
    <cellStyle name="40 % - Markeringsfarve2 3 2 4 5" xfId="14281"/>
    <cellStyle name="40 % - Markeringsfarve2 3 2 4 5 2" xfId="32447"/>
    <cellStyle name="40 % - Markeringsfarve2 3 2 4 6" xfId="25445"/>
    <cellStyle name="40 % - Markeringsfarve2 3 2 5" xfId="5730"/>
    <cellStyle name="40 % - Markeringsfarve2 3 2 5 2" xfId="5731"/>
    <cellStyle name="40 % - Markeringsfarve2 3 2 5 2 2" xfId="10247"/>
    <cellStyle name="40 % - Markeringsfarve2 3 2 5 2 2 2" xfId="18148"/>
    <cellStyle name="40 % - Markeringsfarve2 3 2 5 2 2 2 2" xfId="36308"/>
    <cellStyle name="40 % - Markeringsfarve2 3 2 5 2 2 3" xfId="29307"/>
    <cellStyle name="40 % - Markeringsfarve2 3 2 5 2 3" xfId="14285"/>
    <cellStyle name="40 % - Markeringsfarve2 3 2 5 2 3 2" xfId="32451"/>
    <cellStyle name="40 % - Markeringsfarve2 3 2 5 2 4" xfId="25449"/>
    <cellStyle name="40 % - Markeringsfarve2 3 2 5 3" xfId="5732"/>
    <cellStyle name="40 % - Markeringsfarve2 3 2 5 3 2" xfId="9523"/>
    <cellStyle name="40 % - Markeringsfarve2 3 2 5 3 2 2" xfId="17433"/>
    <cellStyle name="40 % - Markeringsfarve2 3 2 5 3 2 2 2" xfId="35593"/>
    <cellStyle name="40 % - Markeringsfarve2 3 2 5 3 2 3" xfId="28592"/>
    <cellStyle name="40 % - Markeringsfarve2 3 2 5 3 3" xfId="14286"/>
    <cellStyle name="40 % - Markeringsfarve2 3 2 5 3 3 2" xfId="32452"/>
    <cellStyle name="40 % - Markeringsfarve2 3 2 5 3 4" xfId="25450"/>
    <cellStyle name="40 % - Markeringsfarve2 3 2 5 4" xfId="8055"/>
    <cellStyle name="40 % - Markeringsfarve2 3 2 5 4 2" xfId="15973"/>
    <cellStyle name="40 % - Markeringsfarve2 3 2 5 4 2 2" xfId="34133"/>
    <cellStyle name="40 % - Markeringsfarve2 3 2 5 4 3" xfId="27132"/>
    <cellStyle name="40 % - Markeringsfarve2 3 2 5 5" xfId="14284"/>
    <cellStyle name="40 % - Markeringsfarve2 3 2 5 5 2" xfId="32450"/>
    <cellStyle name="40 % - Markeringsfarve2 3 2 5 6" xfId="25448"/>
    <cellStyle name="40 % - Markeringsfarve2 3 2 6" xfId="5733"/>
    <cellStyle name="40 % - Markeringsfarve2 3 2 6 2" xfId="5734"/>
    <cellStyle name="40 % - Markeringsfarve2 3 2 6 2 2" xfId="10376"/>
    <cellStyle name="40 % - Markeringsfarve2 3 2 6 2 2 2" xfId="18277"/>
    <cellStyle name="40 % - Markeringsfarve2 3 2 6 2 2 2 2" xfId="36437"/>
    <cellStyle name="40 % - Markeringsfarve2 3 2 6 2 2 3" xfId="29436"/>
    <cellStyle name="40 % - Markeringsfarve2 3 2 6 2 3" xfId="14288"/>
    <cellStyle name="40 % - Markeringsfarve2 3 2 6 2 3 2" xfId="32454"/>
    <cellStyle name="40 % - Markeringsfarve2 3 2 6 2 4" xfId="25452"/>
    <cellStyle name="40 % - Markeringsfarve2 3 2 6 3" xfId="5735"/>
    <cellStyle name="40 % - Markeringsfarve2 3 2 6 3 2" xfId="9653"/>
    <cellStyle name="40 % - Markeringsfarve2 3 2 6 3 2 2" xfId="17563"/>
    <cellStyle name="40 % - Markeringsfarve2 3 2 6 3 2 2 2" xfId="35723"/>
    <cellStyle name="40 % - Markeringsfarve2 3 2 6 3 2 3" xfId="28722"/>
    <cellStyle name="40 % - Markeringsfarve2 3 2 6 3 3" xfId="14289"/>
    <cellStyle name="40 % - Markeringsfarve2 3 2 6 3 3 2" xfId="32455"/>
    <cellStyle name="40 % - Markeringsfarve2 3 2 6 3 4" xfId="25453"/>
    <cellStyle name="40 % - Markeringsfarve2 3 2 6 4" xfId="8056"/>
    <cellStyle name="40 % - Markeringsfarve2 3 2 6 4 2" xfId="15974"/>
    <cellStyle name="40 % - Markeringsfarve2 3 2 6 4 2 2" xfId="34134"/>
    <cellStyle name="40 % - Markeringsfarve2 3 2 6 4 3" xfId="27133"/>
    <cellStyle name="40 % - Markeringsfarve2 3 2 6 5" xfId="14287"/>
    <cellStyle name="40 % - Markeringsfarve2 3 2 6 5 2" xfId="32453"/>
    <cellStyle name="40 % - Markeringsfarve2 3 2 6 6" xfId="25451"/>
    <cellStyle name="40 % - Markeringsfarve2 3 2 7" xfId="5736"/>
    <cellStyle name="40 % - Markeringsfarve2 3 2 7 2" xfId="9773"/>
    <cellStyle name="40 % - Markeringsfarve2 3 2 7 2 2" xfId="17674"/>
    <cellStyle name="40 % - Markeringsfarve2 3 2 7 2 2 2" xfId="35834"/>
    <cellStyle name="40 % - Markeringsfarve2 3 2 7 2 3" xfId="28833"/>
    <cellStyle name="40 % - Markeringsfarve2 3 2 7 3" xfId="14290"/>
    <cellStyle name="40 % - Markeringsfarve2 3 2 7 3 2" xfId="32456"/>
    <cellStyle name="40 % - Markeringsfarve2 3 2 7 4" xfId="25454"/>
    <cellStyle name="40 % - Markeringsfarve2 3 2 8" xfId="5737"/>
    <cellStyle name="40 % - Markeringsfarve2 3 2 8 2" xfId="9001"/>
    <cellStyle name="40 % - Markeringsfarve2 3 2 8 2 2" xfId="16912"/>
    <cellStyle name="40 % - Markeringsfarve2 3 2 8 2 2 2" xfId="35072"/>
    <cellStyle name="40 % - Markeringsfarve2 3 2 8 2 3" xfId="28071"/>
    <cellStyle name="40 % - Markeringsfarve2 3 2 8 3" xfId="14291"/>
    <cellStyle name="40 % - Markeringsfarve2 3 2 8 3 2" xfId="32457"/>
    <cellStyle name="40 % - Markeringsfarve2 3 2 8 4" xfId="25455"/>
    <cellStyle name="40 % - Markeringsfarve2 3 2 9" xfId="8051"/>
    <cellStyle name="40 % - Markeringsfarve2 3 2 9 2" xfId="15969"/>
    <cellStyle name="40 % - Markeringsfarve2 3 2 9 2 2" xfId="34129"/>
    <cellStyle name="40 % - Markeringsfarve2 3 2 9 3" xfId="27128"/>
    <cellStyle name="40 % - Markeringsfarve2 3 3" xfId="5738"/>
    <cellStyle name="40 % - Markeringsfarve2 3 3 10" xfId="14292"/>
    <cellStyle name="40 % - Markeringsfarve2 3 3 10 2" xfId="32458"/>
    <cellStyle name="40 % - Markeringsfarve2 3 3 11" xfId="25456"/>
    <cellStyle name="40 % - Markeringsfarve2 3 3 2" xfId="5739"/>
    <cellStyle name="40 % - Markeringsfarve2 3 3 2 2" xfId="5740"/>
    <cellStyle name="40 % - Markeringsfarve2 3 3 2 2 2" xfId="9931"/>
    <cellStyle name="40 % - Markeringsfarve2 3 3 2 2 2 2" xfId="17832"/>
    <cellStyle name="40 % - Markeringsfarve2 3 3 2 2 2 2 2" xfId="35992"/>
    <cellStyle name="40 % - Markeringsfarve2 3 3 2 2 2 3" xfId="28991"/>
    <cellStyle name="40 % - Markeringsfarve2 3 3 2 2 3" xfId="14294"/>
    <cellStyle name="40 % - Markeringsfarve2 3 3 2 2 3 2" xfId="32460"/>
    <cellStyle name="40 % - Markeringsfarve2 3 3 2 2 4" xfId="25458"/>
    <cellStyle name="40 % - Markeringsfarve2 3 3 2 3" xfId="5741"/>
    <cellStyle name="40 % - Markeringsfarve2 3 3 2 3 2" xfId="9161"/>
    <cellStyle name="40 % - Markeringsfarve2 3 3 2 3 2 2" xfId="17072"/>
    <cellStyle name="40 % - Markeringsfarve2 3 3 2 3 2 2 2" xfId="35232"/>
    <cellStyle name="40 % - Markeringsfarve2 3 3 2 3 2 3" xfId="28231"/>
    <cellStyle name="40 % - Markeringsfarve2 3 3 2 3 3" xfId="14295"/>
    <cellStyle name="40 % - Markeringsfarve2 3 3 2 3 3 2" xfId="32461"/>
    <cellStyle name="40 % - Markeringsfarve2 3 3 2 3 4" xfId="25459"/>
    <cellStyle name="40 % - Markeringsfarve2 3 3 2 4" xfId="8058"/>
    <cellStyle name="40 % - Markeringsfarve2 3 3 2 4 2" xfId="15976"/>
    <cellStyle name="40 % - Markeringsfarve2 3 3 2 4 2 2" xfId="34136"/>
    <cellStyle name="40 % - Markeringsfarve2 3 3 2 4 3" xfId="27135"/>
    <cellStyle name="40 % - Markeringsfarve2 3 3 2 5" xfId="14293"/>
    <cellStyle name="40 % - Markeringsfarve2 3 3 2 5 2" xfId="32459"/>
    <cellStyle name="40 % - Markeringsfarve2 3 3 2 6" xfId="25457"/>
    <cellStyle name="40 % - Markeringsfarve2 3 3 3" xfId="5742"/>
    <cellStyle name="40 % - Markeringsfarve2 3 3 3 2" xfId="5743"/>
    <cellStyle name="40 % - Markeringsfarve2 3 3 3 2 2" xfId="10023"/>
    <cellStyle name="40 % - Markeringsfarve2 3 3 3 2 2 2" xfId="17924"/>
    <cellStyle name="40 % - Markeringsfarve2 3 3 3 2 2 2 2" xfId="36084"/>
    <cellStyle name="40 % - Markeringsfarve2 3 3 3 2 2 3" xfId="29083"/>
    <cellStyle name="40 % - Markeringsfarve2 3 3 3 2 3" xfId="14297"/>
    <cellStyle name="40 % - Markeringsfarve2 3 3 3 2 3 2" xfId="32463"/>
    <cellStyle name="40 % - Markeringsfarve2 3 3 3 2 4" xfId="25461"/>
    <cellStyle name="40 % - Markeringsfarve2 3 3 3 3" xfId="5744"/>
    <cellStyle name="40 % - Markeringsfarve2 3 3 3 3 2" xfId="9253"/>
    <cellStyle name="40 % - Markeringsfarve2 3 3 3 3 2 2" xfId="17164"/>
    <cellStyle name="40 % - Markeringsfarve2 3 3 3 3 2 2 2" xfId="35324"/>
    <cellStyle name="40 % - Markeringsfarve2 3 3 3 3 2 3" xfId="28323"/>
    <cellStyle name="40 % - Markeringsfarve2 3 3 3 3 3" xfId="14298"/>
    <cellStyle name="40 % - Markeringsfarve2 3 3 3 3 3 2" xfId="32464"/>
    <cellStyle name="40 % - Markeringsfarve2 3 3 3 3 4" xfId="25462"/>
    <cellStyle name="40 % - Markeringsfarve2 3 3 3 4" xfId="8059"/>
    <cellStyle name="40 % - Markeringsfarve2 3 3 3 4 2" xfId="15977"/>
    <cellStyle name="40 % - Markeringsfarve2 3 3 3 4 2 2" xfId="34137"/>
    <cellStyle name="40 % - Markeringsfarve2 3 3 3 4 3" xfId="27136"/>
    <cellStyle name="40 % - Markeringsfarve2 3 3 3 5" xfId="14296"/>
    <cellStyle name="40 % - Markeringsfarve2 3 3 3 5 2" xfId="32462"/>
    <cellStyle name="40 % - Markeringsfarve2 3 3 3 6" xfId="25460"/>
    <cellStyle name="40 % - Markeringsfarve2 3 3 4" xfId="5745"/>
    <cellStyle name="40 % - Markeringsfarve2 3 3 4 2" xfId="5746"/>
    <cellStyle name="40 % - Markeringsfarve2 3 3 4 2 2" xfId="10169"/>
    <cellStyle name="40 % - Markeringsfarve2 3 3 4 2 2 2" xfId="18070"/>
    <cellStyle name="40 % - Markeringsfarve2 3 3 4 2 2 2 2" xfId="36230"/>
    <cellStyle name="40 % - Markeringsfarve2 3 3 4 2 2 3" xfId="29229"/>
    <cellStyle name="40 % - Markeringsfarve2 3 3 4 2 3" xfId="14300"/>
    <cellStyle name="40 % - Markeringsfarve2 3 3 4 2 3 2" xfId="32466"/>
    <cellStyle name="40 % - Markeringsfarve2 3 3 4 2 4" xfId="25464"/>
    <cellStyle name="40 % - Markeringsfarve2 3 3 4 3" xfId="5747"/>
    <cellStyle name="40 % - Markeringsfarve2 3 3 4 3 2" xfId="9445"/>
    <cellStyle name="40 % - Markeringsfarve2 3 3 4 3 2 2" xfId="17355"/>
    <cellStyle name="40 % - Markeringsfarve2 3 3 4 3 2 2 2" xfId="35515"/>
    <cellStyle name="40 % - Markeringsfarve2 3 3 4 3 2 3" xfId="28514"/>
    <cellStyle name="40 % - Markeringsfarve2 3 3 4 3 3" xfId="14301"/>
    <cellStyle name="40 % - Markeringsfarve2 3 3 4 3 3 2" xfId="32467"/>
    <cellStyle name="40 % - Markeringsfarve2 3 3 4 3 4" xfId="25465"/>
    <cellStyle name="40 % - Markeringsfarve2 3 3 4 4" xfId="8060"/>
    <cellStyle name="40 % - Markeringsfarve2 3 3 4 4 2" xfId="15978"/>
    <cellStyle name="40 % - Markeringsfarve2 3 3 4 4 2 2" xfId="34138"/>
    <cellStyle name="40 % - Markeringsfarve2 3 3 4 4 3" xfId="27137"/>
    <cellStyle name="40 % - Markeringsfarve2 3 3 4 5" xfId="14299"/>
    <cellStyle name="40 % - Markeringsfarve2 3 3 4 5 2" xfId="32465"/>
    <cellStyle name="40 % - Markeringsfarve2 3 3 4 6" xfId="25463"/>
    <cellStyle name="40 % - Markeringsfarve2 3 3 5" xfId="5748"/>
    <cellStyle name="40 % - Markeringsfarve2 3 3 5 2" xfId="5749"/>
    <cellStyle name="40 % - Markeringsfarve2 3 3 5 2 2" xfId="10286"/>
    <cellStyle name="40 % - Markeringsfarve2 3 3 5 2 2 2" xfId="18187"/>
    <cellStyle name="40 % - Markeringsfarve2 3 3 5 2 2 2 2" xfId="36347"/>
    <cellStyle name="40 % - Markeringsfarve2 3 3 5 2 2 3" xfId="29346"/>
    <cellStyle name="40 % - Markeringsfarve2 3 3 5 2 3" xfId="14303"/>
    <cellStyle name="40 % - Markeringsfarve2 3 3 5 2 3 2" xfId="32469"/>
    <cellStyle name="40 % - Markeringsfarve2 3 3 5 2 4" xfId="25467"/>
    <cellStyle name="40 % - Markeringsfarve2 3 3 5 3" xfId="5750"/>
    <cellStyle name="40 % - Markeringsfarve2 3 3 5 3 2" xfId="9562"/>
    <cellStyle name="40 % - Markeringsfarve2 3 3 5 3 2 2" xfId="17472"/>
    <cellStyle name="40 % - Markeringsfarve2 3 3 5 3 2 2 2" xfId="35632"/>
    <cellStyle name="40 % - Markeringsfarve2 3 3 5 3 2 3" xfId="28631"/>
    <cellStyle name="40 % - Markeringsfarve2 3 3 5 3 3" xfId="14304"/>
    <cellStyle name="40 % - Markeringsfarve2 3 3 5 3 3 2" xfId="32470"/>
    <cellStyle name="40 % - Markeringsfarve2 3 3 5 3 4" xfId="25468"/>
    <cellStyle name="40 % - Markeringsfarve2 3 3 5 4" xfId="8061"/>
    <cellStyle name="40 % - Markeringsfarve2 3 3 5 4 2" xfId="15979"/>
    <cellStyle name="40 % - Markeringsfarve2 3 3 5 4 2 2" xfId="34139"/>
    <cellStyle name="40 % - Markeringsfarve2 3 3 5 4 3" xfId="27138"/>
    <cellStyle name="40 % - Markeringsfarve2 3 3 5 5" xfId="14302"/>
    <cellStyle name="40 % - Markeringsfarve2 3 3 5 5 2" xfId="32468"/>
    <cellStyle name="40 % - Markeringsfarve2 3 3 5 6" xfId="25466"/>
    <cellStyle name="40 % - Markeringsfarve2 3 3 6" xfId="5751"/>
    <cellStyle name="40 % - Markeringsfarve2 3 3 6 2" xfId="5752"/>
    <cellStyle name="40 % - Markeringsfarve2 3 3 6 2 2" xfId="10377"/>
    <cellStyle name="40 % - Markeringsfarve2 3 3 6 2 2 2" xfId="18278"/>
    <cellStyle name="40 % - Markeringsfarve2 3 3 6 2 2 2 2" xfId="36438"/>
    <cellStyle name="40 % - Markeringsfarve2 3 3 6 2 2 3" xfId="29437"/>
    <cellStyle name="40 % - Markeringsfarve2 3 3 6 2 3" xfId="14306"/>
    <cellStyle name="40 % - Markeringsfarve2 3 3 6 2 3 2" xfId="32472"/>
    <cellStyle name="40 % - Markeringsfarve2 3 3 6 2 4" xfId="25470"/>
    <cellStyle name="40 % - Markeringsfarve2 3 3 6 3" xfId="5753"/>
    <cellStyle name="40 % - Markeringsfarve2 3 3 6 3 2" xfId="9654"/>
    <cellStyle name="40 % - Markeringsfarve2 3 3 6 3 2 2" xfId="17564"/>
    <cellStyle name="40 % - Markeringsfarve2 3 3 6 3 2 2 2" xfId="35724"/>
    <cellStyle name="40 % - Markeringsfarve2 3 3 6 3 2 3" xfId="28723"/>
    <cellStyle name="40 % - Markeringsfarve2 3 3 6 3 3" xfId="14307"/>
    <cellStyle name="40 % - Markeringsfarve2 3 3 6 3 3 2" xfId="32473"/>
    <cellStyle name="40 % - Markeringsfarve2 3 3 6 3 4" xfId="25471"/>
    <cellStyle name="40 % - Markeringsfarve2 3 3 6 4" xfId="8062"/>
    <cellStyle name="40 % - Markeringsfarve2 3 3 6 4 2" xfId="15980"/>
    <cellStyle name="40 % - Markeringsfarve2 3 3 6 4 2 2" xfId="34140"/>
    <cellStyle name="40 % - Markeringsfarve2 3 3 6 4 3" xfId="27139"/>
    <cellStyle name="40 % - Markeringsfarve2 3 3 6 5" xfId="14305"/>
    <cellStyle name="40 % - Markeringsfarve2 3 3 6 5 2" xfId="32471"/>
    <cellStyle name="40 % - Markeringsfarve2 3 3 6 6" xfId="25469"/>
    <cellStyle name="40 % - Markeringsfarve2 3 3 7" xfId="5754"/>
    <cellStyle name="40 % - Markeringsfarve2 3 3 7 2" xfId="9812"/>
    <cellStyle name="40 % - Markeringsfarve2 3 3 7 2 2" xfId="17713"/>
    <cellStyle name="40 % - Markeringsfarve2 3 3 7 2 2 2" xfId="35873"/>
    <cellStyle name="40 % - Markeringsfarve2 3 3 7 2 3" xfId="28872"/>
    <cellStyle name="40 % - Markeringsfarve2 3 3 7 3" xfId="14308"/>
    <cellStyle name="40 % - Markeringsfarve2 3 3 7 3 2" xfId="32474"/>
    <cellStyle name="40 % - Markeringsfarve2 3 3 7 4" xfId="25472"/>
    <cellStyle name="40 % - Markeringsfarve2 3 3 8" xfId="5755"/>
    <cellStyle name="40 % - Markeringsfarve2 3 3 8 2" xfId="9040"/>
    <cellStyle name="40 % - Markeringsfarve2 3 3 8 2 2" xfId="16951"/>
    <cellStyle name="40 % - Markeringsfarve2 3 3 8 2 2 2" xfId="35111"/>
    <cellStyle name="40 % - Markeringsfarve2 3 3 8 2 3" xfId="28110"/>
    <cellStyle name="40 % - Markeringsfarve2 3 3 8 3" xfId="14309"/>
    <cellStyle name="40 % - Markeringsfarve2 3 3 8 3 2" xfId="32475"/>
    <cellStyle name="40 % - Markeringsfarve2 3 3 8 4" xfId="25473"/>
    <cellStyle name="40 % - Markeringsfarve2 3 3 9" xfId="8057"/>
    <cellStyle name="40 % - Markeringsfarve2 3 3 9 2" xfId="15975"/>
    <cellStyle name="40 % - Markeringsfarve2 3 3 9 2 2" xfId="34135"/>
    <cellStyle name="40 % - Markeringsfarve2 3 3 9 3" xfId="27134"/>
    <cellStyle name="40 % - Markeringsfarve2 3 4" xfId="5756"/>
    <cellStyle name="40 % - Markeringsfarve2 3 4 2" xfId="5757"/>
    <cellStyle name="40 % - Markeringsfarve2 3 4 2 2" xfId="9853"/>
    <cellStyle name="40 % - Markeringsfarve2 3 4 2 2 2" xfId="17754"/>
    <cellStyle name="40 % - Markeringsfarve2 3 4 2 2 2 2" xfId="35914"/>
    <cellStyle name="40 % - Markeringsfarve2 3 4 2 2 3" xfId="28913"/>
    <cellStyle name="40 % - Markeringsfarve2 3 4 2 3" xfId="14311"/>
    <cellStyle name="40 % - Markeringsfarve2 3 4 2 3 2" xfId="32477"/>
    <cellStyle name="40 % - Markeringsfarve2 3 4 2 4" xfId="25475"/>
    <cellStyle name="40 % - Markeringsfarve2 3 4 3" xfId="5758"/>
    <cellStyle name="40 % - Markeringsfarve2 3 4 3 2" xfId="9083"/>
    <cellStyle name="40 % - Markeringsfarve2 3 4 3 2 2" xfId="16994"/>
    <cellStyle name="40 % - Markeringsfarve2 3 4 3 2 2 2" xfId="35154"/>
    <cellStyle name="40 % - Markeringsfarve2 3 4 3 2 3" xfId="28153"/>
    <cellStyle name="40 % - Markeringsfarve2 3 4 3 3" xfId="14312"/>
    <cellStyle name="40 % - Markeringsfarve2 3 4 3 3 2" xfId="32478"/>
    <cellStyle name="40 % - Markeringsfarve2 3 4 3 4" xfId="25476"/>
    <cellStyle name="40 % - Markeringsfarve2 3 4 4" xfId="8063"/>
    <cellStyle name="40 % - Markeringsfarve2 3 4 4 2" xfId="15981"/>
    <cellStyle name="40 % - Markeringsfarve2 3 4 4 2 2" xfId="34141"/>
    <cellStyle name="40 % - Markeringsfarve2 3 4 4 3" xfId="27140"/>
    <cellStyle name="40 % - Markeringsfarve2 3 4 5" xfId="14310"/>
    <cellStyle name="40 % - Markeringsfarve2 3 4 5 2" xfId="32476"/>
    <cellStyle name="40 % - Markeringsfarve2 3 4 6" xfId="25474"/>
    <cellStyle name="40 % - Markeringsfarve2 3 5" xfId="5759"/>
    <cellStyle name="40 % - Markeringsfarve2 3 5 2" xfId="5760"/>
    <cellStyle name="40 % - Markeringsfarve2 3 5 2 2" xfId="10021"/>
    <cellStyle name="40 % - Markeringsfarve2 3 5 2 2 2" xfId="17922"/>
    <cellStyle name="40 % - Markeringsfarve2 3 5 2 2 2 2" xfId="36082"/>
    <cellStyle name="40 % - Markeringsfarve2 3 5 2 2 3" xfId="29081"/>
    <cellStyle name="40 % - Markeringsfarve2 3 5 2 3" xfId="14314"/>
    <cellStyle name="40 % - Markeringsfarve2 3 5 2 3 2" xfId="32480"/>
    <cellStyle name="40 % - Markeringsfarve2 3 5 2 4" xfId="25478"/>
    <cellStyle name="40 % - Markeringsfarve2 3 5 3" xfId="5761"/>
    <cellStyle name="40 % - Markeringsfarve2 3 5 3 2" xfId="9251"/>
    <cellStyle name="40 % - Markeringsfarve2 3 5 3 2 2" xfId="17162"/>
    <cellStyle name="40 % - Markeringsfarve2 3 5 3 2 2 2" xfId="35322"/>
    <cellStyle name="40 % - Markeringsfarve2 3 5 3 2 3" xfId="28321"/>
    <cellStyle name="40 % - Markeringsfarve2 3 5 3 3" xfId="14315"/>
    <cellStyle name="40 % - Markeringsfarve2 3 5 3 3 2" xfId="32481"/>
    <cellStyle name="40 % - Markeringsfarve2 3 5 3 4" xfId="25479"/>
    <cellStyle name="40 % - Markeringsfarve2 3 5 4" xfId="8064"/>
    <cellStyle name="40 % - Markeringsfarve2 3 5 4 2" xfId="15982"/>
    <cellStyle name="40 % - Markeringsfarve2 3 5 4 2 2" xfId="34142"/>
    <cellStyle name="40 % - Markeringsfarve2 3 5 4 3" xfId="27141"/>
    <cellStyle name="40 % - Markeringsfarve2 3 5 5" xfId="14313"/>
    <cellStyle name="40 % - Markeringsfarve2 3 5 5 2" xfId="32479"/>
    <cellStyle name="40 % - Markeringsfarve2 3 5 6" xfId="25477"/>
    <cellStyle name="40 % - Markeringsfarve2 3 6" xfId="5762"/>
    <cellStyle name="40 % - Markeringsfarve2 3 6 2" xfId="5763"/>
    <cellStyle name="40 % - Markeringsfarve2 3 6 2 2" xfId="10091"/>
    <cellStyle name="40 % - Markeringsfarve2 3 6 2 2 2" xfId="17992"/>
    <cellStyle name="40 % - Markeringsfarve2 3 6 2 2 2 2" xfId="36152"/>
    <cellStyle name="40 % - Markeringsfarve2 3 6 2 2 3" xfId="29151"/>
    <cellStyle name="40 % - Markeringsfarve2 3 6 2 3" xfId="14317"/>
    <cellStyle name="40 % - Markeringsfarve2 3 6 2 3 2" xfId="32483"/>
    <cellStyle name="40 % - Markeringsfarve2 3 6 2 4" xfId="25481"/>
    <cellStyle name="40 % - Markeringsfarve2 3 6 3" xfId="5764"/>
    <cellStyle name="40 % - Markeringsfarve2 3 6 3 2" xfId="9367"/>
    <cellStyle name="40 % - Markeringsfarve2 3 6 3 2 2" xfId="17277"/>
    <cellStyle name="40 % - Markeringsfarve2 3 6 3 2 2 2" xfId="35437"/>
    <cellStyle name="40 % - Markeringsfarve2 3 6 3 2 3" xfId="28436"/>
    <cellStyle name="40 % - Markeringsfarve2 3 6 3 3" xfId="14318"/>
    <cellStyle name="40 % - Markeringsfarve2 3 6 3 3 2" xfId="32484"/>
    <cellStyle name="40 % - Markeringsfarve2 3 6 3 4" xfId="25482"/>
    <cellStyle name="40 % - Markeringsfarve2 3 6 4" xfId="8065"/>
    <cellStyle name="40 % - Markeringsfarve2 3 6 4 2" xfId="15983"/>
    <cellStyle name="40 % - Markeringsfarve2 3 6 4 2 2" xfId="34143"/>
    <cellStyle name="40 % - Markeringsfarve2 3 6 4 3" xfId="27142"/>
    <cellStyle name="40 % - Markeringsfarve2 3 6 5" xfId="14316"/>
    <cellStyle name="40 % - Markeringsfarve2 3 6 5 2" xfId="32482"/>
    <cellStyle name="40 % - Markeringsfarve2 3 6 6" xfId="25480"/>
    <cellStyle name="40 % - Markeringsfarve2 3 7" xfId="5765"/>
    <cellStyle name="40 % - Markeringsfarve2 3 7 2" xfId="5766"/>
    <cellStyle name="40 % - Markeringsfarve2 3 7 2 2" xfId="10208"/>
    <cellStyle name="40 % - Markeringsfarve2 3 7 2 2 2" xfId="18109"/>
    <cellStyle name="40 % - Markeringsfarve2 3 7 2 2 2 2" xfId="36269"/>
    <cellStyle name="40 % - Markeringsfarve2 3 7 2 2 3" xfId="29268"/>
    <cellStyle name="40 % - Markeringsfarve2 3 7 2 3" xfId="14320"/>
    <cellStyle name="40 % - Markeringsfarve2 3 7 2 3 2" xfId="32486"/>
    <cellStyle name="40 % - Markeringsfarve2 3 7 2 4" xfId="25484"/>
    <cellStyle name="40 % - Markeringsfarve2 3 7 3" xfId="5767"/>
    <cellStyle name="40 % - Markeringsfarve2 3 7 3 2" xfId="9484"/>
    <cellStyle name="40 % - Markeringsfarve2 3 7 3 2 2" xfId="17394"/>
    <cellStyle name="40 % - Markeringsfarve2 3 7 3 2 2 2" xfId="35554"/>
    <cellStyle name="40 % - Markeringsfarve2 3 7 3 2 3" xfId="28553"/>
    <cellStyle name="40 % - Markeringsfarve2 3 7 3 3" xfId="14321"/>
    <cellStyle name="40 % - Markeringsfarve2 3 7 3 3 2" xfId="32487"/>
    <cellStyle name="40 % - Markeringsfarve2 3 7 3 4" xfId="25485"/>
    <cellStyle name="40 % - Markeringsfarve2 3 7 4" xfId="8066"/>
    <cellStyle name="40 % - Markeringsfarve2 3 7 4 2" xfId="15984"/>
    <cellStyle name="40 % - Markeringsfarve2 3 7 4 2 2" xfId="34144"/>
    <cellStyle name="40 % - Markeringsfarve2 3 7 4 3" xfId="27143"/>
    <cellStyle name="40 % - Markeringsfarve2 3 7 5" xfId="14319"/>
    <cellStyle name="40 % - Markeringsfarve2 3 7 5 2" xfId="32485"/>
    <cellStyle name="40 % - Markeringsfarve2 3 7 6" xfId="25483"/>
    <cellStyle name="40 % - Markeringsfarve2 3 8" xfId="5768"/>
    <cellStyle name="40 % - Markeringsfarve2 3 8 2" xfId="5769"/>
    <cellStyle name="40 % - Markeringsfarve2 3 8 2 2" xfId="10375"/>
    <cellStyle name="40 % - Markeringsfarve2 3 8 2 2 2" xfId="18276"/>
    <cellStyle name="40 % - Markeringsfarve2 3 8 2 2 2 2" xfId="36436"/>
    <cellStyle name="40 % - Markeringsfarve2 3 8 2 2 3" xfId="29435"/>
    <cellStyle name="40 % - Markeringsfarve2 3 8 2 3" xfId="14323"/>
    <cellStyle name="40 % - Markeringsfarve2 3 8 2 3 2" xfId="32489"/>
    <cellStyle name="40 % - Markeringsfarve2 3 8 2 4" xfId="25487"/>
    <cellStyle name="40 % - Markeringsfarve2 3 8 3" xfId="5770"/>
    <cellStyle name="40 % - Markeringsfarve2 3 8 3 2" xfId="9652"/>
    <cellStyle name="40 % - Markeringsfarve2 3 8 3 2 2" xfId="17562"/>
    <cellStyle name="40 % - Markeringsfarve2 3 8 3 2 2 2" xfId="35722"/>
    <cellStyle name="40 % - Markeringsfarve2 3 8 3 2 3" xfId="28721"/>
    <cellStyle name="40 % - Markeringsfarve2 3 8 3 3" xfId="14324"/>
    <cellStyle name="40 % - Markeringsfarve2 3 8 3 3 2" xfId="32490"/>
    <cellStyle name="40 % - Markeringsfarve2 3 8 3 4" xfId="25488"/>
    <cellStyle name="40 % - Markeringsfarve2 3 8 4" xfId="8067"/>
    <cellStyle name="40 % - Markeringsfarve2 3 8 4 2" xfId="15985"/>
    <cellStyle name="40 % - Markeringsfarve2 3 8 4 2 2" xfId="34145"/>
    <cellStyle name="40 % - Markeringsfarve2 3 8 4 3" xfId="27144"/>
    <cellStyle name="40 % - Markeringsfarve2 3 8 5" xfId="14322"/>
    <cellStyle name="40 % - Markeringsfarve2 3 8 5 2" xfId="32488"/>
    <cellStyle name="40 % - Markeringsfarve2 3 8 6" xfId="25486"/>
    <cellStyle name="40 % - Markeringsfarve2 3 9" xfId="5771"/>
    <cellStyle name="40 % - Markeringsfarve2 3 9 2" xfId="9734"/>
    <cellStyle name="40 % - Markeringsfarve2 3 9 2 2" xfId="17635"/>
    <cellStyle name="40 % - Markeringsfarve2 3 9 2 2 2" xfId="35795"/>
    <cellStyle name="40 % - Markeringsfarve2 3 9 2 3" xfId="28794"/>
    <cellStyle name="40 % - Markeringsfarve2 3 9 3" xfId="14325"/>
    <cellStyle name="40 % - Markeringsfarve2 3 9 3 2" xfId="32491"/>
    <cellStyle name="40 % - Markeringsfarve2 3 9 4" xfId="25489"/>
    <cellStyle name="40 % - Markeringsfarve2 4" xfId="1890"/>
    <cellStyle name="40 % - Markeringsfarve2 4 10" xfId="14326"/>
    <cellStyle name="40 % - Markeringsfarve2 4 10 2" xfId="32492"/>
    <cellStyle name="40 % - Markeringsfarve2 4 11" xfId="5772"/>
    <cellStyle name="40 % - Markeringsfarve2 4 11 2" xfId="25490"/>
    <cellStyle name="40 % - Markeringsfarve2 4 12" xfId="22008"/>
    <cellStyle name="40 % - Markeringsfarve2 4 2" xfId="1891"/>
    <cellStyle name="40 % - Markeringsfarve2 4 2 2" xfId="5774"/>
    <cellStyle name="40 % - Markeringsfarve2 4 2 2 2" xfId="9878"/>
    <cellStyle name="40 % - Markeringsfarve2 4 2 2 2 2" xfId="17779"/>
    <cellStyle name="40 % - Markeringsfarve2 4 2 2 2 2 2" xfId="35939"/>
    <cellStyle name="40 % - Markeringsfarve2 4 2 2 2 3" xfId="28938"/>
    <cellStyle name="40 % - Markeringsfarve2 4 2 2 3" xfId="14328"/>
    <cellStyle name="40 % - Markeringsfarve2 4 2 2 3 2" xfId="32494"/>
    <cellStyle name="40 % - Markeringsfarve2 4 2 2 4" xfId="25492"/>
    <cellStyle name="40 % - Markeringsfarve2 4 2 3" xfId="5775"/>
    <cellStyle name="40 % - Markeringsfarve2 4 2 3 2" xfId="9108"/>
    <cellStyle name="40 % - Markeringsfarve2 4 2 3 2 2" xfId="17019"/>
    <cellStyle name="40 % - Markeringsfarve2 4 2 3 2 2 2" xfId="35179"/>
    <cellStyle name="40 % - Markeringsfarve2 4 2 3 2 3" xfId="28178"/>
    <cellStyle name="40 % - Markeringsfarve2 4 2 3 3" xfId="14329"/>
    <cellStyle name="40 % - Markeringsfarve2 4 2 3 3 2" xfId="32495"/>
    <cellStyle name="40 % - Markeringsfarve2 4 2 3 4" xfId="25493"/>
    <cellStyle name="40 % - Markeringsfarve2 4 2 4" xfId="8069"/>
    <cellStyle name="40 % - Markeringsfarve2 4 2 4 2" xfId="15987"/>
    <cellStyle name="40 % - Markeringsfarve2 4 2 4 2 2" xfId="34147"/>
    <cellStyle name="40 % - Markeringsfarve2 4 2 4 3" xfId="27146"/>
    <cellStyle name="40 % - Markeringsfarve2 4 2 5" xfId="14327"/>
    <cellStyle name="40 % - Markeringsfarve2 4 2 5 2" xfId="32493"/>
    <cellStyle name="40 % - Markeringsfarve2 4 2 6" xfId="5773"/>
    <cellStyle name="40 % - Markeringsfarve2 4 2 6 2" xfId="25491"/>
    <cellStyle name="40 % - Markeringsfarve2 4 2 7" xfId="22009"/>
    <cellStyle name="40 % - Markeringsfarve2 4 3" xfId="5776"/>
    <cellStyle name="40 % - Markeringsfarve2 4 3 2" xfId="5777"/>
    <cellStyle name="40 % - Markeringsfarve2 4 3 2 2" xfId="10024"/>
    <cellStyle name="40 % - Markeringsfarve2 4 3 2 2 2" xfId="17925"/>
    <cellStyle name="40 % - Markeringsfarve2 4 3 2 2 2 2" xfId="36085"/>
    <cellStyle name="40 % - Markeringsfarve2 4 3 2 2 3" xfId="29084"/>
    <cellStyle name="40 % - Markeringsfarve2 4 3 2 3" xfId="14331"/>
    <cellStyle name="40 % - Markeringsfarve2 4 3 2 3 2" xfId="32497"/>
    <cellStyle name="40 % - Markeringsfarve2 4 3 2 4" xfId="25495"/>
    <cellStyle name="40 % - Markeringsfarve2 4 3 3" xfId="5778"/>
    <cellStyle name="40 % - Markeringsfarve2 4 3 3 2" xfId="9254"/>
    <cellStyle name="40 % - Markeringsfarve2 4 3 3 2 2" xfId="17165"/>
    <cellStyle name="40 % - Markeringsfarve2 4 3 3 2 2 2" xfId="35325"/>
    <cellStyle name="40 % - Markeringsfarve2 4 3 3 2 3" xfId="28324"/>
    <cellStyle name="40 % - Markeringsfarve2 4 3 3 3" xfId="14332"/>
    <cellStyle name="40 % - Markeringsfarve2 4 3 3 3 2" xfId="32498"/>
    <cellStyle name="40 % - Markeringsfarve2 4 3 3 4" xfId="25496"/>
    <cellStyle name="40 % - Markeringsfarve2 4 3 4" xfId="8070"/>
    <cellStyle name="40 % - Markeringsfarve2 4 3 4 2" xfId="15988"/>
    <cellStyle name="40 % - Markeringsfarve2 4 3 4 2 2" xfId="34148"/>
    <cellStyle name="40 % - Markeringsfarve2 4 3 4 3" xfId="27147"/>
    <cellStyle name="40 % - Markeringsfarve2 4 3 5" xfId="14330"/>
    <cellStyle name="40 % - Markeringsfarve2 4 3 5 2" xfId="32496"/>
    <cellStyle name="40 % - Markeringsfarve2 4 3 6" xfId="25494"/>
    <cellStyle name="40 % - Markeringsfarve2 4 4" xfId="5779"/>
    <cellStyle name="40 % - Markeringsfarve2 4 4 2" xfId="5780"/>
    <cellStyle name="40 % - Markeringsfarve2 4 4 2 2" xfId="10116"/>
    <cellStyle name="40 % - Markeringsfarve2 4 4 2 2 2" xfId="18017"/>
    <cellStyle name="40 % - Markeringsfarve2 4 4 2 2 2 2" xfId="36177"/>
    <cellStyle name="40 % - Markeringsfarve2 4 4 2 2 3" xfId="29176"/>
    <cellStyle name="40 % - Markeringsfarve2 4 4 2 3" xfId="14334"/>
    <cellStyle name="40 % - Markeringsfarve2 4 4 2 3 2" xfId="32500"/>
    <cellStyle name="40 % - Markeringsfarve2 4 4 2 4" xfId="25498"/>
    <cellStyle name="40 % - Markeringsfarve2 4 4 3" xfId="5781"/>
    <cellStyle name="40 % - Markeringsfarve2 4 4 3 2" xfId="9392"/>
    <cellStyle name="40 % - Markeringsfarve2 4 4 3 2 2" xfId="17302"/>
    <cellStyle name="40 % - Markeringsfarve2 4 4 3 2 2 2" xfId="35462"/>
    <cellStyle name="40 % - Markeringsfarve2 4 4 3 2 3" xfId="28461"/>
    <cellStyle name="40 % - Markeringsfarve2 4 4 3 3" xfId="14335"/>
    <cellStyle name="40 % - Markeringsfarve2 4 4 3 3 2" xfId="32501"/>
    <cellStyle name="40 % - Markeringsfarve2 4 4 3 4" xfId="25499"/>
    <cellStyle name="40 % - Markeringsfarve2 4 4 4" xfId="8071"/>
    <cellStyle name="40 % - Markeringsfarve2 4 4 4 2" xfId="15989"/>
    <cellStyle name="40 % - Markeringsfarve2 4 4 4 2 2" xfId="34149"/>
    <cellStyle name="40 % - Markeringsfarve2 4 4 4 3" xfId="27148"/>
    <cellStyle name="40 % - Markeringsfarve2 4 4 5" xfId="14333"/>
    <cellStyle name="40 % - Markeringsfarve2 4 4 5 2" xfId="32499"/>
    <cellStyle name="40 % - Markeringsfarve2 4 4 6" xfId="25497"/>
    <cellStyle name="40 % - Markeringsfarve2 4 5" xfId="5782"/>
    <cellStyle name="40 % - Markeringsfarve2 4 5 2" xfId="5783"/>
    <cellStyle name="40 % - Markeringsfarve2 4 5 2 2" xfId="10233"/>
    <cellStyle name="40 % - Markeringsfarve2 4 5 2 2 2" xfId="18134"/>
    <cellStyle name="40 % - Markeringsfarve2 4 5 2 2 2 2" xfId="36294"/>
    <cellStyle name="40 % - Markeringsfarve2 4 5 2 2 3" xfId="29293"/>
    <cellStyle name="40 % - Markeringsfarve2 4 5 2 3" xfId="14337"/>
    <cellStyle name="40 % - Markeringsfarve2 4 5 2 3 2" xfId="32503"/>
    <cellStyle name="40 % - Markeringsfarve2 4 5 2 4" xfId="25501"/>
    <cellStyle name="40 % - Markeringsfarve2 4 5 3" xfId="5784"/>
    <cellStyle name="40 % - Markeringsfarve2 4 5 3 2" xfId="9509"/>
    <cellStyle name="40 % - Markeringsfarve2 4 5 3 2 2" xfId="17419"/>
    <cellStyle name="40 % - Markeringsfarve2 4 5 3 2 2 2" xfId="35579"/>
    <cellStyle name="40 % - Markeringsfarve2 4 5 3 2 3" xfId="28578"/>
    <cellStyle name="40 % - Markeringsfarve2 4 5 3 3" xfId="14338"/>
    <cellStyle name="40 % - Markeringsfarve2 4 5 3 3 2" xfId="32504"/>
    <cellStyle name="40 % - Markeringsfarve2 4 5 3 4" xfId="25502"/>
    <cellStyle name="40 % - Markeringsfarve2 4 5 4" xfId="8072"/>
    <cellStyle name="40 % - Markeringsfarve2 4 5 4 2" xfId="15990"/>
    <cellStyle name="40 % - Markeringsfarve2 4 5 4 2 2" xfId="34150"/>
    <cellStyle name="40 % - Markeringsfarve2 4 5 4 3" xfId="27149"/>
    <cellStyle name="40 % - Markeringsfarve2 4 5 5" xfId="14336"/>
    <cellStyle name="40 % - Markeringsfarve2 4 5 5 2" xfId="32502"/>
    <cellStyle name="40 % - Markeringsfarve2 4 5 6" xfId="25500"/>
    <cellStyle name="40 % - Markeringsfarve2 4 6" xfId="5785"/>
    <cellStyle name="40 % - Markeringsfarve2 4 6 2" xfId="5786"/>
    <cellStyle name="40 % - Markeringsfarve2 4 6 2 2" xfId="10378"/>
    <cellStyle name="40 % - Markeringsfarve2 4 6 2 2 2" xfId="18279"/>
    <cellStyle name="40 % - Markeringsfarve2 4 6 2 2 2 2" xfId="36439"/>
    <cellStyle name="40 % - Markeringsfarve2 4 6 2 2 3" xfId="29438"/>
    <cellStyle name="40 % - Markeringsfarve2 4 6 2 3" xfId="14340"/>
    <cellStyle name="40 % - Markeringsfarve2 4 6 2 3 2" xfId="32506"/>
    <cellStyle name="40 % - Markeringsfarve2 4 6 2 4" xfId="25504"/>
    <cellStyle name="40 % - Markeringsfarve2 4 6 3" xfId="5787"/>
    <cellStyle name="40 % - Markeringsfarve2 4 6 3 2" xfId="9655"/>
    <cellStyle name="40 % - Markeringsfarve2 4 6 3 2 2" xfId="17565"/>
    <cellStyle name="40 % - Markeringsfarve2 4 6 3 2 2 2" xfId="35725"/>
    <cellStyle name="40 % - Markeringsfarve2 4 6 3 2 3" xfId="28724"/>
    <cellStyle name="40 % - Markeringsfarve2 4 6 3 3" xfId="14341"/>
    <cellStyle name="40 % - Markeringsfarve2 4 6 3 3 2" xfId="32507"/>
    <cellStyle name="40 % - Markeringsfarve2 4 6 3 4" xfId="25505"/>
    <cellStyle name="40 % - Markeringsfarve2 4 6 4" xfId="8073"/>
    <cellStyle name="40 % - Markeringsfarve2 4 6 4 2" xfId="15991"/>
    <cellStyle name="40 % - Markeringsfarve2 4 6 4 2 2" xfId="34151"/>
    <cellStyle name="40 % - Markeringsfarve2 4 6 4 3" xfId="27150"/>
    <cellStyle name="40 % - Markeringsfarve2 4 6 5" xfId="14339"/>
    <cellStyle name="40 % - Markeringsfarve2 4 6 5 2" xfId="32505"/>
    <cellStyle name="40 % - Markeringsfarve2 4 6 6" xfId="25503"/>
    <cellStyle name="40 % - Markeringsfarve2 4 7" xfId="5788"/>
    <cellStyle name="40 % - Markeringsfarve2 4 7 2" xfId="9759"/>
    <cellStyle name="40 % - Markeringsfarve2 4 7 2 2" xfId="17660"/>
    <cellStyle name="40 % - Markeringsfarve2 4 7 2 2 2" xfId="35820"/>
    <cellStyle name="40 % - Markeringsfarve2 4 7 2 3" xfId="28819"/>
    <cellStyle name="40 % - Markeringsfarve2 4 7 3" xfId="14342"/>
    <cellStyle name="40 % - Markeringsfarve2 4 7 3 2" xfId="32508"/>
    <cellStyle name="40 % - Markeringsfarve2 4 7 4" xfId="25506"/>
    <cellStyle name="40 % - Markeringsfarve2 4 8" xfId="5789"/>
    <cellStyle name="40 % - Markeringsfarve2 4 8 2" xfId="8987"/>
    <cellStyle name="40 % - Markeringsfarve2 4 8 2 2" xfId="16898"/>
    <cellStyle name="40 % - Markeringsfarve2 4 8 2 2 2" xfId="35058"/>
    <cellStyle name="40 % - Markeringsfarve2 4 8 2 3" xfId="28057"/>
    <cellStyle name="40 % - Markeringsfarve2 4 8 3" xfId="14343"/>
    <cellStyle name="40 % - Markeringsfarve2 4 8 3 2" xfId="32509"/>
    <cellStyle name="40 % - Markeringsfarve2 4 8 4" xfId="25507"/>
    <cellStyle name="40 % - Markeringsfarve2 4 9" xfId="8068"/>
    <cellStyle name="40 % - Markeringsfarve2 4 9 2" xfId="15986"/>
    <cellStyle name="40 % - Markeringsfarve2 4 9 2 2" xfId="34146"/>
    <cellStyle name="40 % - Markeringsfarve2 4 9 3" xfId="27145"/>
    <cellStyle name="40 % - Markeringsfarve2 5" xfId="1892"/>
    <cellStyle name="40 % - Markeringsfarve2 5 10" xfId="14344"/>
    <cellStyle name="40 % - Markeringsfarve2 5 10 2" xfId="32510"/>
    <cellStyle name="40 % - Markeringsfarve2 5 11" xfId="5790"/>
    <cellStyle name="40 % - Markeringsfarve2 5 11 2" xfId="25508"/>
    <cellStyle name="40 % - Markeringsfarve2 5 12" xfId="22010"/>
    <cellStyle name="40 % - Markeringsfarve2 5 2" xfId="1893"/>
    <cellStyle name="40 % - Markeringsfarve2 5 2 2" xfId="5792"/>
    <cellStyle name="40 % - Markeringsfarve2 5 2 2 2" xfId="9917"/>
    <cellStyle name="40 % - Markeringsfarve2 5 2 2 2 2" xfId="17818"/>
    <cellStyle name="40 % - Markeringsfarve2 5 2 2 2 2 2" xfId="35978"/>
    <cellStyle name="40 % - Markeringsfarve2 5 2 2 2 3" xfId="28977"/>
    <cellStyle name="40 % - Markeringsfarve2 5 2 2 3" xfId="14346"/>
    <cellStyle name="40 % - Markeringsfarve2 5 2 2 3 2" xfId="32512"/>
    <cellStyle name="40 % - Markeringsfarve2 5 2 2 4" xfId="25510"/>
    <cellStyle name="40 % - Markeringsfarve2 5 2 3" xfId="5793"/>
    <cellStyle name="40 % - Markeringsfarve2 5 2 3 2" xfId="9147"/>
    <cellStyle name="40 % - Markeringsfarve2 5 2 3 2 2" xfId="17058"/>
    <cellStyle name="40 % - Markeringsfarve2 5 2 3 2 2 2" xfId="35218"/>
    <cellStyle name="40 % - Markeringsfarve2 5 2 3 2 3" xfId="28217"/>
    <cellStyle name="40 % - Markeringsfarve2 5 2 3 3" xfId="14347"/>
    <cellStyle name="40 % - Markeringsfarve2 5 2 3 3 2" xfId="32513"/>
    <cellStyle name="40 % - Markeringsfarve2 5 2 3 4" xfId="25511"/>
    <cellStyle name="40 % - Markeringsfarve2 5 2 4" xfId="8075"/>
    <cellStyle name="40 % - Markeringsfarve2 5 2 4 2" xfId="15993"/>
    <cellStyle name="40 % - Markeringsfarve2 5 2 4 2 2" xfId="34153"/>
    <cellStyle name="40 % - Markeringsfarve2 5 2 4 3" xfId="27152"/>
    <cellStyle name="40 % - Markeringsfarve2 5 2 5" xfId="14345"/>
    <cellStyle name="40 % - Markeringsfarve2 5 2 5 2" xfId="32511"/>
    <cellStyle name="40 % - Markeringsfarve2 5 2 6" xfId="5791"/>
    <cellStyle name="40 % - Markeringsfarve2 5 2 6 2" xfId="25509"/>
    <cellStyle name="40 % - Markeringsfarve2 5 2 7" xfId="22011"/>
    <cellStyle name="40 % - Markeringsfarve2 5 3" xfId="5794"/>
    <cellStyle name="40 % - Markeringsfarve2 5 3 2" xfId="5795"/>
    <cellStyle name="40 % - Markeringsfarve2 5 3 2 2" xfId="10025"/>
    <cellStyle name="40 % - Markeringsfarve2 5 3 2 2 2" xfId="17926"/>
    <cellStyle name="40 % - Markeringsfarve2 5 3 2 2 2 2" xfId="36086"/>
    <cellStyle name="40 % - Markeringsfarve2 5 3 2 2 3" xfId="29085"/>
    <cellStyle name="40 % - Markeringsfarve2 5 3 2 3" xfId="14349"/>
    <cellStyle name="40 % - Markeringsfarve2 5 3 2 3 2" xfId="32515"/>
    <cellStyle name="40 % - Markeringsfarve2 5 3 2 4" xfId="25513"/>
    <cellStyle name="40 % - Markeringsfarve2 5 3 3" xfId="5796"/>
    <cellStyle name="40 % - Markeringsfarve2 5 3 3 2" xfId="9255"/>
    <cellStyle name="40 % - Markeringsfarve2 5 3 3 2 2" xfId="17166"/>
    <cellStyle name="40 % - Markeringsfarve2 5 3 3 2 2 2" xfId="35326"/>
    <cellStyle name="40 % - Markeringsfarve2 5 3 3 2 3" xfId="28325"/>
    <cellStyle name="40 % - Markeringsfarve2 5 3 3 3" xfId="14350"/>
    <cellStyle name="40 % - Markeringsfarve2 5 3 3 3 2" xfId="32516"/>
    <cellStyle name="40 % - Markeringsfarve2 5 3 3 4" xfId="25514"/>
    <cellStyle name="40 % - Markeringsfarve2 5 3 4" xfId="8076"/>
    <cellStyle name="40 % - Markeringsfarve2 5 3 4 2" xfId="15994"/>
    <cellStyle name="40 % - Markeringsfarve2 5 3 4 2 2" xfId="34154"/>
    <cellStyle name="40 % - Markeringsfarve2 5 3 4 3" xfId="27153"/>
    <cellStyle name="40 % - Markeringsfarve2 5 3 5" xfId="14348"/>
    <cellStyle name="40 % - Markeringsfarve2 5 3 5 2" xfId="32514"/>
    <cellStyle name="40 % - Markeringsfarve2 5 3 6" xfId="25512"/>
    <cellStyle name="40 % - Markeringsfarve2 5 4" xfId="5797"/>
    <cellStyle name="40 % - Markeringsfarve2 5 4 2" xfId="5798"/>
    <cellStyle name="40 % - Markeringsfarve2 5 4 2 2" xfId="10155"/>
    <cellStyle name="40 % - Markeringsfarve2 5 4 2 2 2" xfId="18056"/>
    <cellStyle name="40 % - Markeringsfarve2 5 4 2 2 2 2" xfId="36216"/>
    <cellStyle name="40 % - Markeringsfarve2 5 4 2 2 3" xfId="29215"/>
    <cellStyle name="40 % - Markeringsfarve2 5 4 2 3" xfId="14352"/>
    <cellStyle name="40 % - Markeringsfarve2 5 4 2 3 2" xfId="32518"/>
    <cellStyle name="40 % - Markeringsfarve2 5 4 2 4" xfId="25516"/>
    <cellStyle name="40 % - Markeringsfarve2 5 4 3" xfId="5799"/>
    <cellStyle name="40 % - Markeringsfarve2 5 4 3 2" xfId="9431"/>
    <cellStyle name="40 % - Markeringsfarve2 5 4 3 2 2" xfId="17341"/>
    <cellStyle name="40 % - Markeringsfarve2 5 4 3 2 2 2" xfId="35501"/>
    <cellStyle name="40 % - Markeringsfarve2 5 4 3 2 3" xfId="28500"/>
    <cellStyle name="40 % - Markeringsfarve2 5 4 3 3" xfId="14353"/>
    <cellStyle name="40 % - Markeringsfarve2 5 4 3 3 2" xfId="32519"/>
    <cellStyle name="40 % - Markeringsfarve2 5 4 3 4" xfId="25517"/>
    <cellStyle name="40 % - Markeringsfarve2 5 4 4" xfId="8077"/>
    <cellStyle name="40 % - Markeringsfarve2 5 4 4 2" xfId="15995"/>
    <cellStyle name="40 % - Markeringsfarve2 5 4 4 2 2" xfId="34155"/>
    <cellStyle name="40 % - Markeringsfarve2 5 4 4 3" xfId="27154"/>
    <cellStyle name="40 % - Markeringsfarve2 5 4 5" xfId="14351"/>
    <cellStyle name="40 % - Markeringsfarve2 5 4 5 2" xfId="32517"/>
    <cellStyle name="40 % - Markeringsfarve2 5 4 6" xfId="25515"/>
    <cellStyle name="40 % - Markeringsfarve2 5 5" xfId="5800"/>
    <cellStyle name="40 % - Markeringsfarve2 5 5 2" xfId="5801"/>
    <cellStyle name="40 % - Markeringsfarve2 5 5 2 2" xfId="10272"/>
    <cellStyle name="40 % - Markeringsfarve2 5 5 2 2 2" xfId="18173"/>
    <cellStyle name="40 % - Markeringsfarve2 5 5 2 2 2 2" xfId="36333"/>
    <cellStyle name="40 % - Markeringsfarve2 5 5 2 2 3" xfId="29332"/>
    <cellStyle name="40 % - Markeringsfarve2 5 5 2 3" xfId="14355"/>
    <cellStyle name="40 % - Markeringsfarve2 5 5 2 3 2" xfId="32521"/>
    <cellStyle name="40 % - Markeringsfarve2 5 5 2 4" xfId="25519"/>
    <cellStyle name="40 % - Markeringsfarve2 5 5 3" xfId="5802"/>
    <cellStyle name="40 % - Markeringsfarve2 5 5 3 2" xfId="9548"/>
    <cellStyle name="40 % - Markeringsfarve2 5 5 3 2 2" xfId="17458"/>
    <cellStyle name="40 % - Markeringsfarve2 5 5 3 2 2 2" xfId="35618"/>
    <cellStyle name="40 % - Markeringsfarve2 5 5 3 2 3" xfId="28617"/>
    <cellStyle name="40 % - Markeringsfarve2 5 5 3 3" xfId="14356"/>
    <cellStyle name="40 % - Markeringsfarve2 5 5 3 3 2" xfId="32522"/>
    <cellStyle name="40 % - Markeringsfarve2 5 5 3 4" xfId="25520"/>
    <cellStyle name="40 % - Markeringsfarve2 5 5 4" xfId="8078"/>
    <cellStyle name="40 % - Markeringsfarve2 5 5 4 2" xfId="15996"/>
    <cellStyle name="40 % - Markeringsfarve2 5 5 4 2 2" xfId="34156"/>
    <cellStyle name="40 % - Markeringsfarve2 5 5 4 3" xfId="27155"/>
    <cellStyle name="40 % - Markeringsfarve2 5 5 5" xfId="14354"/>
    <cellStyle name="40 % - Markeringsfarve2 5 5 5 2" xfId="32520"/>
    <cellStyle name="40 % - Markeringsfarve2 5 5 6" xfId="25518"/>
    <cellStyle name="40 % - Markeringsfarve2 5 6" xfId="5803"/>
    <cellStyle name="40 % - Markeringsfarve2 5 6 2" xfId="5804"/>
    <cellStyle name="40 % - Markeringsfarve2 5 6 2 2" xfId="10379"/>
    <cellStyle name="40 % - Markeringsfarve2 5 6 2 2 2" xfId="18280"/>
    <cellStyle name="40 % - Markeringsfarve2 5 6 2 2 2 2" xfId="36440"/>
    <cellStyle name="40 % - Markeringsfarve2 5 6 2 2 3" xfId="29439"/>
    <cellStyle name="40 % - Markeringsfarve2 5 6 2 3" xfId="14358"/>
    <cellStyle name="40 % - Markeringsfarve2 5 6 2 3 2" xfId="32524"/>
    <cellStyle name="40 % - Markeringsfarve2 5 6 2 4" xfId="25522"/>
    <cellStyle name="40 % - Markeringsfarve2 5 6 3" xfId="5805"/>
    <cellStyle name="40 % - Markeringsfarve2 5 6 3 2" xfId="9656"/>
    <cellStyle name="40 % - Markeringsfarve2 5 6 3 2 2" xfId="17566"/>
    <cellStyle name="40 % - Markeringsfarve2 5 6 3 2 2 2" xfId="35726"/>
    <cellStyle name="40 % - Markeringsfarve2 5 6 3 2 3" xfId="28725"/>
    <cellStyle name="40 % - Markeringsfarve2 5 6 3 3" xfId="14359"/>
    <cellStyle name="40 % - Markeringsfarve2 5 6 3 3 2" xfId="32525"/>
    <cellStyle name="40 % - Markeringsfarve2 5 6 3 4" xfId="25523"/>
    <cellStyle name="40 % - Markeringsfarve2 5 6 4" xfId="8079"/>
    <cellStyle name="40 % - Markeringsfarve2 5 6 4 2" xfId="15997"/>
    <cellStyle name="40 % - Markeringsfarve2 5 6 4 2 2" xfId="34157"/>
    <cellStyle name="40 % - Markeringsfarve2 5 6 4 3" xfId="27156"/>
    <cellStyle name="40 % - Markeringsfarve2 5 6 5" xfId="14357"/>
    <cellStyle name="40 % - Markeringsfarve2 5 6 5 2" xfId="32523"/>
    <cellStyle name="40 % - Markeringsfarve2 5 6 6" xfId="25521"/>
    <cellStyle name="40 % - Markeringsfarve2 5 7" xfId="5806"/>
    <cellStyle name="40 % - Markeringsfarve2 5 7 2" xfId="9798"/>
    <cellStyle name="40 % - Markeringsfarve2 5 7 2 2" xfId="17699"/>
    <cellStyle name="40 % - Markeringsfarve2 5 7 2 2 2" xfId="35859"/>
    <cellStyle name="40 % - Markeringsfarve2 5 7 2 3" xfId="28858"/>
    <cellStyle name="40 % - Markeringsfarve2 5 7 3" xfId="14360"/>
    <cellStyle name="40 % - Markeringsfarve2 5 7 3 2" xfId="32526"/>
    <cellStyle name="40 % - Markeringsfarve2 5 7 4" xfId="25524"/>
    <cellStyle name="40 % - Markeringsfarve2 5 8" xfId="5807"/>
    <cellStyle name="40 % - Markeringsfarve2 5 8 2" xfId="9026"/>
    <cellStyle name="40 % - Markeringsfarve2 5 8 2 2" xfId="16937"/>
    <cellStyle name="40 % - Markeringsfarve2 5 8 2 2 2" xfId="35097"/>
    <cellStyle name="40 % - Markeringsfarve2 5 8 2 3" xfId="28096"/>
    <cellStyle name="40 % - Markeringsfarve2 5 8 3" xfId="14361"/>
    <cellStyle name="40 % - Markeringsfarve2 5 8 3 2" xfId="32527"/>
    <cellStyle name="40 % - Markeringsfarve2 5 8 4" xfId="25525"/>
    <cellStyle name="40 % - Markeringsfarve2 5 9" xfId="8074"/>
    <cellStyle name="40 % - Markeringsfarve2 5 9 2" xfId="15992"/>
    <cellStyle name="40 % - Markeringsfarve2 5 9 2 2" xfId="34152"/>
    <cellStyle name="40 % - Markeringsfarve2 5 9 3" xfId="27151"/>
    <cellStyle name="40 % - Markeringsfarve2 6" xfId="1894"/>
    <cellStyle name="40 % - Markeringsfarve2 6 2" xfId="1895"/>
    <cellStyle name="40 % - Markeringsfarve2 6 2 2" xfId="9839"/>
    <cellStyle name="40 % - Markeringsfarve2 6 2 2 2" xfId="17740"/>
    <cellStyle name="40 % - Markeringsfarve2 6 2 2 2 2" xfId="35900"/>
    <cellStyle name="40 % - Markeringsfarve2 6 2 2 3" xfId="28899"/>
    <cellStyle name="40 % - Markeringsfarve2 6 2 3" xfId="14363"/>
    <cellStyle name="40 % - Markeringsfarve2 6 2 3 2" xfId="32529"/>
    <cellStyle name="40 % - Markeringsfarve2 6 2 4" xfId="5809"/>
    <cellStyle name="40 % - Markeringsfarve2 6 2 4 2" xfId="25527"/>
    <cellStyle name="40 % - Markeringsfarve2 6 2 5" xfId="22013"/>
    <cellStyle name="40 % - Markeringsfarve2 6 3" xfId="5810"/>
    <cellStyle name="40 % - Markeringsfarve2 6 3 2" xfId="9069"/>
    <cellStyle name="40 % - Markeringsfarve2 6 3 2 2" xfId="16980"/>
    <cellStyle name="40 % - Markeringsfarve2 6 3 2 2 2" xfId="35140"/>
    <cellStyle name="40 % - Markeringsfarve2 6 3 2 3" xfId="28139"/>
    <cellStyle name="40 % - Markeringsfarve2 6 3 3" xfId="14364"/>
    <cellStyle name="40 % - Markeringsfarve2 6 3 3 2" xfId="32530"/>
    <cellStyle name="40 % - Markeringsfarve2 6 3 4" xfId="25528"/>
    <cellStyle name="40 % - Markeringsfarve2 6 4" xfId="8080"/>
    <cellStyle name="40 % - Markeringsfarve2 6 4 2" xfId="15998"/>
    <cellStyle name="40 % - Markeringsfarve2 6 4 2 2" xfId="34158"/>
    <cellStyle name="40 % - Markeringsfarve2 6 4 3" xfId="27157"/>
    <cellStyle name="40 % - Markeringsfarve2 6 5" xfId="14362"/>
    <cellStyle name="40 % - Markeringsfarve2 6 5 2" xfId="32528"/>
    <cellStyle name="40 % - Markeringsfarve2 6 6" xfId="5808"/>
    <cellStyle name="40 % - Markeringsfarve2 6 6 2" xfId="25526"/>
    <cellStyle name="40 % - Markeringsfarve2 6 7" xfId="22012"/>
    <cellStyle name="40 % - Markeringsfarve2 7" xfId="1896"/>
    <cellStyle name="40 % - Markeringsfarve2 7 2" xfId="5812"/>
    <cellStyle name="40 % - Markeringsfarve2 7 2 2" xfId="10017"/>
    <cellStyle name="40 % - Markeringsfarve2 7 2 2 2" xfId="17918"/>
    <cellStyle name="40 % - Markeringsfarve2 7 2 2 2 2" xfId="36078"/>
    <cellStyle name="40 % - Markeringsfarve2 7 2 2 3" xfId="29077"/>
    <cellStyle name="40 % - Markeringsfarve2 7 2 3" xfId="14366"/>
    <cellStyle name="40 % - Markeringsfarve2 7 2 3 2" xfId="32532"/>
    <cellStyle name="40 % - Markeringsfarve2 7 2 4" xfId="25530"/>
    <cellStyle name="40 % - Markeringsfarve2 7 3" xfId="5813"/>
    <cellStyle name="40 % - Markeringsfarve2 7 3 2" xfId="9247"/>
    <cellStyle name="40 % - Markeringsfarve2 7 3 2 2" xfId="17158"/>
    <cellStyle name="40 % - Markeringsfarve2 7 3 2 2 2" xfId="35318"/>
    <cellStyle name="40 % - Markeringsfarve2 7 3 2 3" xfId="28317"/>
    <cellStyle name="40 % - Markeringsfarve2 7 3 3" xfId="14367"/>
    <cellStyle name="40 % - Markeringsfarve2 7 3 3 2" xfId="32533"/>
    <cellStyle name="40 % - Markeringsfarve2 7 3 4" xfId="25531"/>
    <cellStyle name="40 % - Markeringsfarve2 7 4" xfId="8081"/>
    <cellStyle name="40 % - Markeringsfarve2 7 4 2" xfId="15999"/>
    <cellStyle name="40 % - Markeringsfarve2 7 4 2 2" xfId="34159"/>
    <cellStyle name="40 % - Markeringsfarve2 7 4 3" xfId="27158"/>
    <cellStyle name="40 % - Markeringsfarve2 7 5" xfId="14365"/>
    <cellStyle name="40 % - Markeringsfarve2 7 5 2" xfId="32531"/>
    <cellStyle name="40 % - Markeringsfarve2 7 6" xfId="5811"/>
    <cellStyle name="40 % - Markeringsfarve2 7 6 2" xfId="25529"/>
    <cellStyle name="40 % - Markeringsfarve2 7 7" xfId="22014"/>
    <cellStyle name="40 % - Markeringsfarve2 8" xfId="5814"/>
    <cellStyle name="40 % - Markeringsfarve2 8 2" xfId="5815"/>
    <cellStyle name="40 % - Markeringsfarve2 8 2 2" xfId="10077"/>
    <cellStyle name="40 % - Markeringsfarve2 8 2 2 2" xfId="17978"/>
    <cellStyle name="40 % - Markeringsfarve2 8 2 2 2 2" xfId="36138"/>
    <cellStyle name="40 % - Markeringsfarve2 8 2 2 3" xfId="29137"/>
    <cellStyle name="40 % - Markeringsfarve2 8 2 3" xfId="14369"/>
    <cellStyle name="40 % - Markeringsfarve2 8 2 3 2" xfId="32535"/>
    <cellStyle name="40 % - Markeringsfarve2 8 2 4" xfId="25533"/>
    <cellStyle name="40 % - Markeringsfarve2 8 3" xfId="5816"/>
    <cellStyle name="40 % - Markeringsfarve2 8 3 2" xfId="9353"/>
    <cellStyle name="40 % - Markeringsfarve2 8 3 2 2" xfId="17263"/>
    <cellStyle name="40 % - Markeringsfarve2 8 3 2 2 2" xfId="35423"/>
    <cellStyle name="40 % - Markeringsfarve2 8 3 2 3" xfId="28422"/>
    <cellStyle name="40 % - Markeringsfarve2 8 3 3" xfId="14370"/>
    <cellStyle name="40 % - Markeringsfarve2 8 3 3 2" xfId="32536"/>
    <cellStyle name="40 % - Markeringsfarve2 8 3 4" xfId="25534"/>
    <cellStyle name="40 % - Markeringsfarve2 8 4" xfId="8082"/>
    <cellStyle name="40 % - Markeringsfarve2 8 4 2" xfId="16000"/>
    <cellStyle name="40 % - Markeringsfarve2 8 4 2 2" xfId="34160"/>
    <cellStyle name="40 % - Markeringsfarve2 8 4 3" xfId="27159"/>
    <cellStyle name="40 % - Markeringsfarve2 8 5" xfId="14368"/>
    <cellStyle name="40 % - Markeringsfarve2 8 5 2" xfId="32534"/>
    <cellStyle name="40 % - Markeringsfarve2 8 6" xfId="25532"/>
    <cellStyle name="40 % - Markeringsfarve2 9" xfId="5817"/>
    <cellStyle name="40 % - Markeringsfarve2 9 2" xfId="5818"/>
    <cellStyle name="40 % - Markeringsfarve2 9 2 2" xfId="10194"/>
    <cellStyle name="40 % - Markeringsfarve2 9 2 2 2" xfId="18095"/>
    <cellStyle name="40 % - Markeringsfarve2 9 2 2 2 2" xfId="36255"/>
    <cellStyle name="40 % - Markeringsfarve2 9 2 2 3" xfId="29254"/>
    <cellStyle name="40 % - Markeringsfarve2 9 2 3" xfId="14372"/>
    <cellStyle name="40 % - Markeringsfarve2 9 2 3 2" xfId="32538"/>
    <cellStyle name="40 % - Markeringsfarve2 9 2 4" xfId="25536"/>
    <cellStyle name="40 % - Markeringsfarve2 9 3" xfId="5819"/>
    <cellStyle name="40 % - Markeringsfarve2 9 3 2" xfId="9470"/>
    <cellStyle name="40 % - Markeringsfarve2 9 3 2 2" xfId="17380"/>
    <cellStyle name="40 % - Markeringsfarve2 9 3 2 2 2" xfId="35540"/>
    <cellStyle name="40 % - Markeringsfarve2 9 3 2 3" xfId="28539"/>
    <cellStyle name="40 % - Markeringsfarve2 9 3 3" xfId="14373"/>
    <cellStyle name="40 % - Markeringsfarve2 9 3 3 2" xfId="32539"/>
    <cellStyle name="40 % - Markeringsfarve2 9 3 4" xfId="25537"/>
    <cellStyle name="40 % - Markeringsfarve2 9 4" xfId="8083"/>
    <cellStyle name="40 % - Markeringsfarve2 9 4 2" xfId="16001"/>
    <cellStyle name="40 % - Markeringsfarve2 9 4 2 2" xfId="34161"/>
    <cellStyle name="40 % - Markeringsfarve2 9 4 3" xfId="27160"/>
    <cellStyle name="40 % - Markeringsfarve2 9 5" xfId="14371"/>
    <cellStyle name="40 % - Markeringsfarve2 9 5 2" xfId="32537"/>
    <cellStyle name="40 % - Markeringsfarve2 9 6" xfId="25535"/>
    <cellStyle name="40 % - Markeringsfarve3 10" xfId="5821"/>
    <cellStyle name="40 % - Markeringsfarve3 10 2" xfId="5822"/>
    <cellStyle name="40 % - Markeringsfarve3 10 2 2" xfId="9721"/>
    <cellStyle name="40 % - Markeringsfarve3 10 2 2 2" xfId="17622"/>
    <cellStyle name="40 % - Markeringsfarve3 10 2 2 2 2" xfId="35782"/>
    <cellStyle name="40 % - Markeringsfarve3 10 2 2 3" xfId="28781"/>
    <cellStyle name="40 % - Markeringsfarve3 10 2 3" xfId="14376"/>
    <cellStyle name="40 % - Markeringsfarve3 10 2 3 2" xfId="32542"/>
    <cellStyle name="40 % - Markeringsfarve3 10 2 4" xfId="25540"/>
    <cellStyle name="40 % - Markeringsfarve3 10 3" xfId="5823"/>
    <cellStyle name="40 % - Markeringsfarve3 10 3 2" xfId="10637"/>
    <cellStyle name="40 % - Markeringsfarve3 10 3 2 2" xfId="18530"/>
    <cellStyle name="40 % - Markeringsfarve3 10 3 2 2 2" xfId="36690"/>
    <cellStyle name="40 % - Markeringsfarve3 10 3 2 3" xfId="29689"/>
    <cellStyle name="40 % - Markeringsfarve3 10 3 3" xfId="14377"/>
    <cellStyle name="40 % - Markeringsfarve3 10 3 3 2" xfId="32543"/>
    <cellStyle name="40 % - Markeringsfarve3 10 3 4" xfId="25541"/>
    <cellStyle name="40 % - Markeringsfarve3 10 4" xfId="8085"/>
    <cellStyle name="40 % - Markeringsfarve3 10 4 2" xfId="16003"/>
    <cellStyle name="40 % - Markeringsfarve3 10 4 2 2" xfId="34163"/>
    <cellStyle name="40 % - Markeringsfarve3 10 4 3" xfId="27162"/>
    <cellStyle name="40 % - Markeringsfarve3 10 5" xfId="14375"/>
    <cellStyle name="40 % - Markeringsfarve3 10 5 2" xfId="32541"/>
    <cellStyle name="40 % - Markeringsfarve3 10 6" xfId="25539"/>
    <cellStyle name="40 % - Markeringsfarve3 11" xfId="5824"/>
    <cellStyle name="40 % - Markeringsfarve3 11 2" xfId="5825"/>
    <cellStyle name="40 % - Markeringsfarve3 11 2 2" xfId="10869"/>
    <cellStyle name="40 % - Markeringsfarve3 11 2 2 2" xfId="18752"/>
    <cellStyle name="40 % - Markeringsfarve3 11 2 2 2 2" xfId="36912"/>
    <cellStyle name="40 % - Markeringsfarve3 11 2 2 3" xfId="29911"/>
    <cellStyle name="40 % - Markeringsfarve3 11 2 3" xfId="14379"/>
    <cellStyle name="40 % - Markeringsfarve3 11 2 3 2" xfId="32545"/>
    <cellStyle name="40 % - Markeringsfarve3 11 2 4" xfId="25543"/>
    <cellStyle name="40 % - Markeringsfarve3 11 3" xfId="8086"/>
    <cellStyle name="40 % - Markeringsfarve3 11 3 2" xfId="16004"/>
    <cellStyle name="40 % - Markeringsfarve3 11 3 2 2" xfId="34164"/>
    <cellStyle name="40 % - Markeringsfarve3 11 3 3" xfId="27163"/>
    <cellStyle name="40 % - Markeringsfarve3 11 4" xfId="14378"/>
    <cellStyle name="40 % - Markeringsfarve3 11 4 2" xfId="32544"/>
    <cellStyle name="40 % - Markeringsfarve3 11 5" xfId="25542"/>
    <cellStyle name="40 % - Markeringsfarve3 12" xfId="5826"/>
    <cellStyle name="40 % - Markeringsfarve3 12 2" xfId="5827"/>
    <cellStyle name="40 % - Markeringsfarve3 12 2 2" xfId="10518"/>
    <cellStyle name="40 % - Markeringsfarve3 12 2 2 2" xfId="18412"/>
    <cellStyle name="40 % - Markeringsfarve3 12 2 2 2 2" xfId="36572"/>
    <cellStyle name="40 % - Markeringsfarve3 12 2 2 3" xfId="29571"/>
    <cellStyle name="40 % - Markeringsfarve3 12 2 3" xfId="14381"/>
    <cellStyle name="40 % - Markeringsfarve3 12 2 3 2" xfId="32547"/>
    <cellStyle name="40 % - Markeringsfarve3 12 2 4" xfId="25545"/>
    <cellStyle name="40 % - Markeringsfarve3 12 3" xfId="8087"/>
    <cellStyle name="40 % - Markeringsfarve3 12 3 2" xfId="16005"/>
    <cellStyle name="40 % - Markeringsfarve3 12 3 2 2" xfId="34165"/>
    <cellStyle name="40 % - Markeringsfarve3 12 3 3" xfId="27164"/>
    <cellStyle name="40 % - Markeringsfarve3 12 4" xfId="14380"/>
    <cellStyle name="40 % - Markeringsfarve3 12 4 2" xfId="32546"/>
    <cellStyle name="40 % - Markeringsfarve3 12 5" xfId="25544"/>
    <cellStyle name="40 % - Markeringsfarve3 13" xfId="5828"/>
    <cellStyle name="40 % - Markeringsfarve3 13 2" xfId="5829"/>
    <cellStyle name="40 % - Markeringsfarve3 13 2 2" xfId="10766"/>
    <cellStyle name="40 % - Markeringsfarve3 13 2 2 2" xfId="18654"/>
    <cellStyle name="40 % - Markeringsfarve3 13 2 2 2 2" xfId="36814"/>
    <cellStyle name="40 % - Markeringsfarve3 13 2 2 3" xfId="29813"/>
    <cellStyle name="40 % - Markeringsfarve3 13 2 3" xfId="14383"/>
    <cellStyle name="40 % - Markeringsfarve3 13 2 3 2" xfId="32549"/>
    <cellStyle name="40 % - Markeringsfarve3 13 2 4" xfId="25547"/>
    <cellStyle name="40 % - Markeringsfarve3 13 3" xfId="8084"/>
    <cellStyle name="40 % - Markeringsfarve3 13 3 2" xfId="16002"/>
    <cellStyle name="40 % - Markeringsfarve3 13 3 2 2" xfId="34162"/>
    <cellStyle name="40 % - Markeringsfarve3 13 3 3" xfId="27161"/>
    <cellStyle name="40 % - Markeringsfarve3 13 4" xfId="14382"/>
    <cellStyle name="40 % - Markeringsfarve3 13 4 2" xfId="32548"/>
    <cellStyle name="40 % - Markeringsfarve3 13 5" xfId="25546"/>
    <cellStyle name="40 % - Markeringsfarve3 14" xfId="5830"/>
    <cellStyle name="40 % - Markeringsfarve3 14 2" xfId="8943"/>
    <cellStyle name="40 % - Markeringsfarve3 14 2 2" xfId="16856"/>
    <cellStyle name="40 % - Markeringsfarve3 14 2 2 2" xfId="35016"/>
    <cellStyle name="40 % - Markeringsfarve3 14 2 3" xfId="28015"/>
    <cellStyle name="40 % - Markeringsfarve3 14 3" xfId="14384"/>
    <cellStyle name="40 % - Markeringsfarve3 14 3 2" xfId="32550"/>
    <cellStyle name="40 % - Markeringsfarve3 14 4" xfId="25548"/>
    <cellStyle name="40 % - Markeringsfarve3 15" xfId="5831"/>
    <cellStyle name="40 % - Markeringsfarve3 15 2" xfId="10645"/>
    <cellStyle name="40 % - Markeringsfarve3 15 2 2" xfId="18538"/>
    <cellStyle name="40 % - Markeringsfarve3 15 2 2 2" xfId="36698"/>
    <cellStyle name="40 % - Markeringsfarve3 15 2 3" xfId="29697"/>
    <cellStyle name="40 % - Markeringsfarve3 15 3" xfId="14385"/>
    <cellStyle name="40 % - Markeringsfarve3 15 3 2" xfId="32551"/>
    <cellStyle name="40 % - Markeringsfarve3 15 4" xfId="25549"/>
    <cellStyle name="40 % - Markeringsfarve3 16" xfId="5832"/>
    <cellStyle name="40 % - Markeringsfarve3 16 2" xfId="10913"/>
    <cellStyle name="40 % - Markeringsfarve3 16 2 2" xfId="18794"/>
    <cellStyle name="40 % - Markeringsfarve3 16 2 2 2" xfId="36954"/>
    <cellStyle name="40 % - Markeringsfarve3 16 2 3" xfId="29953"/>
    <cellStyle name="40 % - Markeringsfarve3 16 3" xfId="14386"/>
    <cellStyle name="40 % - Markeringsfarve3 16 3 2" xfId="32552"/>
    <cellStyle name="40 % - Markeringsfarve3 16 4" xfId="25550"/>
    <cellStyle name="40 % - Markeringsfarve3 17" xfId="7621"/>
    <cellStyle name="40 % - Markeringsfarve3 17 2" xfId="15545"/>
    <cellStyle name="40 % - Markeringsfarve3 17 2 2" xfId="33705"/>
    <cellStyle name="40 % - Markeringsfarve3 17 3" xfId="26704"/>
    <cellStyle name="40 % - Markeringsfarve3 18" xfId="5820"/>
    <cellStyle name="40 % - Markeringsfarve3 18 2" xfId="14374"/>
    <cellStyle name="40 % - Markeringsfarve3 18 2 2" xfId="32540"/>
    <cellStyle name="40 % - Markeringsfarve3 18 3" xfId="25538"/>
    <cellStyle name="40 % - Markeringsfarve3 2" xfId="1897"/>
    <cellStyle name="40 % - Markeringsfarve3 2 10" xfId="5834"/>
    <cellStyle name="40 % - Markeringsfarve3 2 10 2" xfId="8975"/>
    <cellStyle name="40 % - Markeringsfarve3 2 10 2 2" xfId="16886"/>
    <cellStyle name="40 % - Markeringsfarve3 2 10 2 2 2" xfId="35046"/>
    <cellStyle name="40 % - Markeringsfarve3 2 10 2 3" xfId="28045"/>
    <cellStyle name="40 % - Markeringsfarve3 2 10 3" xfId="14388"/>
    <cellStyle name="40 % - Markeringsfarve3 2 10 3 2" xfId="32554"/>
    <cellStyle name="40 % - Markeringsfarve3 2 10 4" xfId="25552"/>
    <cellStyle name="40 % - Markeringsfarve3 2 11" xfId="5835"/>
    <cellStyle name="40 % - Markeringsfarve3 2 11 2" xfId="10821"/>
    <cellStyle name="40 % - Markeringsfarve3 2 11 2 2" xfId="18708"/>
    <cellStyle name="40 % - Markeringsfarve3 2 11 2 2 2" xfId="36868"/>
    <cellStyle name="40 % - Markeringsfarve3 2 11 2 3" xfId="29867"/>
    <cellStyle name="40 % - Markeringsfarve3 2 11 3" xfId="14389"/>
    <cellStyle name="40 % - Markeringsfarve3 2 11 3 2" xfId="32555"/>
    <cellStyle name="40 % - Markeringsfarve3 2 11 4" xfId="25553"/>
    <cellStyle name="40 % - Markeringsfarve3 2 12" xfId="8088"/>
    <cellStyle name="40 % - Markeringsfarve3 2 12 2" xfId="16006"/>
    <cellStyle name="40 % - Markeringsfarve3 2 12 2 2" xfId="34166"/>
    <cellStyle name="40 % - Markeringsfarve3 2 12 3" xfId="27165"/>
    <cellStyle name="40 % - Markeringsfarve3 2 13" xfId="14387"/>
    <cellStyle name="40 % - Markeringsfarve3 2 13 2" xfId="32553"/>
    <cellStyle name="40 % - Markeringsfarve3 2 14" xfId="5833"/>
    <cellStyle name="40 % - Markeringsfarve3 2 14 2" xfId="25551"/>
    <cellStyle name="40 % - Markeringsfarve3 2 15" xfId="22015"/>
    <cellStyle name="40 % - Markeringsfarve3 2 2" xfId="1898"/>
    <cellStyle name="40 % - Markeringsfarve3 2 2 10" xfId="8089"/>
    <cellStyle name="40 % - Markeringsfarve3 2 2 10 2" xfId="16007"/>
    <cellStyle name="40 % - Markeringsfarve3 2 2 10 2 2" xfId="34167"/>
    <cellStyle name="40 % - Markeringsfarve3 2 2 10 3" xfId="27166"/>
    <cellStyle name="40 % - Markeringsfarve3 2 2 11" xfId="14390"/>
    <cellStyle name="40 % - Markeringsfarve3 2 2 11 2" xfId="32556"/>
    <cellStyle name="40 % - Markeringsfarve3 2 2 12" xfId="5836"/>
    <cellStyle name="40 % - Markeringsfarve3 2 2 12 2" xfId="25554"/>
    <cellStyle name="40 % - Markeringsfarve3 2 2 13" xfId="22016"/>
    <cellStyle name="40 % - Markeringsfarve3 2 2 2" xfId="1899"/>
    <cellStyle name="40 % - Markeringsfarve3 2 2 2 2" xfId="5838"/>
    <cellStyle name="40 % - Markeringsfarve3 2 2 2 2 2" xfId="5839"/>
    <cellStyle name="40 % - Markeringsfarve3 2 2 2 2 2 2" xfId="9906"/>
    <cellStyle name="40 % - Markeringsfarve3 2 2 2 2 2 2 2" xfId="17807"/>
    <cellStyle name="40 % - Markeringsfarve3 2 2 2 2 2 2 2 2" xfId="35967"/>
    <cellStyle name="40 % - Markeringsfarve3 2 2 2 2 2 2 3" xfId="28966"/>
    <cellStyle name="40 % - Markeringsfarve3 2 2 2 2 2 3" xfId="14393"/>
    <cellStyle name="40 % - Markeringsfarve3 2 2 2 2 2 3 2" xfId="32559"/>
    <cellStyle name="40 % - Markeringsfarve3 2 2 2 2 2 4" xfId="25557"/>
    <cellStyle name="40 % - Markeringsfarve3 2 2 2 2 3" xfId="8478"/>
    <cellStyle name="40 % - Markeringsfarve3 2 2 2 2 3 2" xfId="16395"/>
    <cellStyle name="40 % - Markeringsfarve3 2 2 2 2 3 2 2" xfId="34555"/>
    <cellStyle name="40 % - Markeringsfarve3 2 2 2 2 3 3" xfId="27554"/>
    <cellStyle name="40 % - Markeringsfarve3 2 2 2 2 4" xfId="14392"/>
    <cellStyle name="40 % - Markeringsfarve3 2 2 2 2 4 2" xfId="32558"/>
    <cellStyle name="40 % - Markeringsfarve3 2 2 2 2 5" xfId="25556"/>
    <cellStyle name="40 % - Markeringsfarve3 2 2 2 3" xfId="5840"/>
    <cellStyle name="40 % - Markeringsfarve3 2 2 2 3 2" xfId="9136"/>
    <cellStyle name="40 % - Markeringsfarve3 2 2 2 3 2 2" xfId="17047"/>
    <cellStyle name="40 % - Markeringsfarve3 2 2 2 3 2 2 2" xfId="35207"/>
    <cellStyle name="40 % - Markeringsfarve3 2 2 2 3 2 3" xfId="28206"/>
    <cellStyle name="40 % - Markeringsfarve3 2 2 2 3 3" xfId="14394"/>
    <cellStyle name="40 % - Markeringsfarve3 2 2 2 3 3 2" xfId="32560"/>
    <cellStyle name="40 % - Markeringsfarve3 2 2 2 3 4" xfId="25558"/>
    <cellStyle name="40 % - Markeringsfarve3 2 2 2 4" xfId="5841"/>
    <cellStyle name="40 % - Markeringsfarve3 2 2 2 4 2" xfId="8929"/>
    <cellStyle name="40 % - Markeringsfarve3 2 2 2 4 2 2" xfId="16842"/>
    <cellStyle name="40 % - Markeringsfarve3 2 2 2 4 2 2 2" xfId="35002"/>
    <cellStyle name="40 % - Markeringsfarve3 2 2 2 4 2 3" xfId="28001"/>
    <cellStyle name="40 % - Markeringsfarve3 2 2 2 4 3" xfId="14395"/>
    <cellStyle name="40 % - Markeringsfarve3 2 2 2 4 3 2" xfId="32561"/>
    <cellStyle name="40 % - Markeringsfarve3 2 2 2 4 4" xfId="25559"/>
    <cellStyle name="40 % - Markeringsfarve3 2 2 2 5" xfId="8090"/>
    <cellStyle name="40 % - Markeringsfarve3 2 2 2 5 2" xfId="16008"/>
    <cellStyle name="40 % - Markeringsfarve3 2 2 2 5 2 2" xfId="34168"/>
    <cellStyle name="40 % - Markeringsfarve3 2 2 2 5 3" xfId="27167"/>
    <cellStyle name="40 % - Markeringsfarve3 2 2 2 6" xfId="14391"/>
    <cellStyle name="40 % - Markeringsfarve3 2 2 2 6 2" xfId="32557"/>
    <cellStyle name="40 % - Markeringsfarve3 2 2 2 7" xfId="5837"/>
    <cellStyle name="40 % - Markeringsfarve3 2 2 2 7 2" xfId="25555"/>
    <cellStyle name="40 % - Markeringsfarve3 2 2 2 8" xfId="22017"/>
    <cellStyle name="40 % - Markeringsfarve3 2 2 3" xfId="5842"/>
    <cellStyle name="40 % - Markeringsfarve3 2 2 3 2" xfId="5843"/>
    <cellStyle name="40 % - Markeringsfarve3 2 2 3 2 2" xfId="5844"/>
    <cellStyle name="40 % - Markeringsfarve3 2 2 3 2 2 2" xfId="10027"/>
    <cellStyle name="40 % - Markeringsfarve3 2 2 3 2 2 2 2" xfId="17928"/>
    <cellStyle name="40 % - Markeringsfarve3 2 2 3 2 2 2 2 2" xfId="36088"/>
    <cellStyle name="40 % - Markeringsfarve3 2 2 3 2 2 2 3" xfId="29087"/>
    <cellStyle name="40 % - Markeringsfarve3 2 2 3 2 2 3" xfId="14398"/>
    <cellStyle name="40 % - Markeringsfarve3 2 2 3 2 2 3 2" xfId="32564"/>
    <cellStyle name="40 % - Markeringsfarve3 2 2 3 2 2 4" xfId="25562"/>
    <cellStyle name="40 % - Markeringsfarve3 2 2 3 2 3" xfId="8573"/>
    <cellStyle name="40 % - Markeringsfarve3 2 2 3 2 3 2" xfId="16490"/>
    <cellStyle name="40 % - Markeringsfarve3 2 2 3 2 3 2 2" xfId="34650"/>
    <cellStyle name="40 % - Markeringsfarve3 2 2 3 2 3 3" xfId="27649"/>
    <cellStyle name="40 % - Markeringsfarve3 2 2 3 2 4" xfId="14397"/>
    <cellStyle name="40 % - Markeringsfarve3 2 2 3 2 4 2" xfId="32563"/>
    <cellStyle name="40 % - Markeringsfarve3 2 2 3 2 5" xfId="25561"/>
    <cellStyle name="40 % - Markeringsfarve3 2 2 3 3" xfId="5845"/>
    <cellStyle name="40 % - Markeringsfarve3 2 2 3 3 2" xfId="9257"/>
    <cellStyle name="40 % - Markeringsfarve3 2 2 3 3 2 2" xfId="17168"/>
    <cellStyle name="40 % - Markeringsfarve3 2 2 3 3 2 2 2" xfId="35328"/>
    <cellStyle name="40 % - Markeringsfarve3 2 2 3 3 2 3" xfId="28327"/>
    <cellStyle name="40 % - Markeringsfarve3 2 2 3 3 3" xfId="14399"/>
    <cellStyle name="40 % - Markeringsfarve3 2 2 3 3 3 2" xfId="32565"/>
    <cellStyle name="40 % - Markeringsfarve3 2 2 3 3 4" xfId="25563"/>
    <cellStyle name="40 % - Markeringsfarve3 2 2 3 4" xfId="5846"/>
    <cellStyle name="40 % - Markeringsfarve3 2 2 3 4 2" xfId="8930"/>
    <cellStyle name="40 % - Markeringsfarve3 2 2 3 4 2 2" xfId="16843"/>
    <cellStyle name="40 % - Markeringsfarve3 2 2 3 4 2 2 2" xfId="35003"/>
    <cellStyle name="40 % - Markeringsfarve3 2 2 3 4 2 3" xfId="28002"/>
    <cellStyle name="40 % - Markeringsfarve3 2 2 3 4 3" xfId="14400"/>
    <cellStyle name="40 % - Markeringsfarve3 2 2 3 4 3 2" xfId="32566"/>
    <cellStyle name="40 % - Markeringsfarve3 2 2 3 4 4" xfId="25564"/>
    <cellStyle name="40 % - Markeringsfarve3 2 2 3 5" xfId="8091"/>
    <cellStyle name="40 % - Markeringsfarve3 2 2 3 5 2" xfId="16009"/>
    <cellStyle name="40 % - Markeringsfarve3 2 2 3 5 2 2" xfId="34169"/>
    <cellStyle name="40 % - Markeringsfarve3 2 2 3 5 3" xfId="27168"/>
    <cellStyle name="40 % - Markeringsfarve3 2 2 3 6" xfId="14396"/>
    <cellStyle name="40 % - Markeringsfarve3 2 2 3 6 2" xfId="32562"/>
    <cellStyle name="40 % - Markeringsfarve3 2 2 3 7" xfId="25560"/>
    <cellStyle name="40 % - Markeringsfarve3 2 2 4" xfId="5847"/>
    <cellStyle name="40 % - Markeringsfarve3 2 2 4 2" xfId="5848"/>
    <cellStyle name="40 % - Markeringsfarve3 2 2 4 2 2" xfId="5849"/>
    <cellStyle name="40 % - Markeringsfarve3 2 2 4 2 2 2" xfId="10144"/>
    <cellStyle name="40 % - Markeringsfarve3 2 2 4 2 2 2 2" xfId="18045"/>
    <cellStyle name="40 % - Markeringsfarve3 2 2 4 2 2 2 2 2" xfId="36205"/>
    <cellStyle name="40 % - Markeringsfarve3 2 2 4 2 2 2 3" xfId="29204"/>
    <cellStyle name="40 % - Markeringsfarve3 2 2 4 2 2 3" xfId="14403"/>
    <cellStyle name="40 % - Markeringsfarve3 2 2 4 2 2 3 2" xfId="32569"/>
    <cellStyle name="40 % - Markeringsfarve3 2 2 4 2 2 4" xfId="25567"/>
    <cellStyle name="40 % - Markeringsfarve3 2 2 4 2 3" xfId="8680"/>
    <cellStyle name="40 % - Markeringsfarve3 2 2 4 2 3 2" xfId="16594"/>
    <cellStyle name="40 % - Markeringsfarve3 2 2 4 2 3 2 2" xfId="34754"/>
    <cellStyle name="40 % - Markeringsfarve3 2 2 4 2 3 3" xfId="27753"/>
    <cellStyle name="40 % - Markeringsfarve3 2 2 4 2 4" xfId="14402"/>
    <cellStyle name="40 % - Markeringsfarve3 2 2 4 2 4 2" xfId="32568"/>
    <cellStyle name="40 % - Markeringsfarve3 2 2 4 2 5" xfId="25566"/>
    <cellStyle name="40 % - Markeringsfarve3 2 2 4 3" xfId="5850"/>
    <cellStyle name="40 % - Markeringsfarve3 2 2 4 3 2" xfId="9420"/>
    <cellStyle name="40 % - Markeringsfarve3 2 2 4 3 2 2" xfId="17330"/>
    <cellStyle name="40 % - Markeringsfarve3 2 2 4 3 2 2 2" xfId="35490"/>
    <cellStyle name="40 % - Markeringsfarve3 2 2 4 3 2 3" xfId="28489"/>
    <cellStyle name="40 % - Markeringsfarve3 2 2 4 3 3" xfId="14404"/>
    <cellStyle name="40 % - Markeringsfarve3 2 2 4 3 3 2" xfId="32570"/>
    <cellStyle name="40 % - Markeringsfarve3 2 2 4 3 4" xfId="25568"/>
    <cellStyle name="40 % - Markeringsfarve3 2 2 4 4" xfId="5851"/>
    <cellStyle name="40 % - Markeringsfarve3 2 2 4 4 2" xfId="10771"/>
    <cellStyle name="40 % - Markeringsfarve3 2 2 4 4 2 2" xfId="18659"/>
    <cellStyle name="40 % - Markeringsfarve3 2 2 4 4 2 2 2" xfId="36819"/>
    <cellStyle name="40 % - Markeringsfarve3 2 2 4 4 2 3" xfId="29818"/>
    <cellStyle name="40 % - Markeringsfarve3 2 2 4 4 3" xfId="14405"/>
    <cellStyle name="40 % - Markeringsfarve3 2 2 4 4 3 2" xfId="32571"/>
    <cellStyle name="40 % - Markeringsfarve3 2 2 4 4 4" xfId="25569"/>
    <cellStyle name="40 % - Markeringsfarve3 2 2 4 5" xfId="8092"/>
    <cellStyle name="40 % - Markeringsfarve3 2 2 4 5 2" xfId="16010"/>
    <cellStyle name="40 % - Markeringsfarve3 2 2 4 5 2 2" xfId="34170"/>
    <cellStyle name="40 % - Markeringsfarve3 2 2 4 5 3" xfId="27169"/>
    <cellStyle name="40 % - Markeringsfarve3 2 2 4 6" xfId="14401"/>
    <cellStyle name="40 % - Markeringsfarve3 2 2 4 6 2" xfId="32567"/>
    <cellStyle name="40 % - Markeringsfarve3 2 2 4 7" xfId="25565"/>
    <cellStyle name="40 % - Markeringsfarve3 2 2 5" xfId="5852"/>
    <cellStyle name="40 % - Markeringsfarve3 2 2 5 2" xfId="5853"/>
    <cellStyle name="40 % - Markeringsfarve3 2 2 5 2 2" xfId="5854"/>
    <cellStyle name="40 % - Markeringsfarve3 2 2 5 2 2 2" xfId="10261"/>
    <cellStyle name="40 % - Markeringsfarve3 2 2 5 2 2 2 2" xfId="18162"/>
    <cellStyle name="40 % - Markeringsfarve3 2 2 5 2 2 2 2 2" xfId="36322"/>
    <cellStyle name="40 % - Markeringsfarve3 2 2 5 2 2 2 3" xfId="29321"/>
    <cellStyle name="40 % - Markeringsfarve3 2 2 5 2 2 3" xfId="14408"/>
    <cellStyle name="40 % - Markeringsfarve3 2 2 5 2 2 3 2" xfId="32574"/>
    <cellStyle name="40 % - Markeringsfarve3 2 2 5 2 2 4" xfId="25572"/>
    <cellStyle name="40 % - Markeringsfarve3 2 2 5 2 3" xfId="8779"/>
    <cellStyle name="40 % - Markeringsfarve3 2 2 5 2 3 2" xfId="16693"/>
    <cellStyle name="40 % - Markeringsfarve3 2 2 5 2 3 2 2" xfId="34853"/>
    <cellStyle name="40 % - Markeringsfarve3 2 2 5 2 3 3" xfId="27852"/>
    <cellStyle name="40 % - Markeringsfarve3 2 2 5 2 4" xfId="14407"/>
    <cellStyle name="40 % - Markeringsfarve3 2 2 5 2 4 2" xfId="32573"/>
    <cellStyle name="40 % - Markeringsfarve3 2 2 5 2 5" xfId="25571"/>
    <cellStyle name="40 % - Markeringsfarve3 2 2 5 3" xfId="5855"/>
    <cellStyle name="40 % - Markeringsfarve3 2 2 5 3 2" xfId="9537"/>
    <cellStyle name="40 % - Markeringsfarve3 2 2 5 3 2 2" xfId="17447"/>
    <cellStyle name="40 % - Markeringsfarve3 2 2 5 3 2 2 2" xfId="35607"/>
    <cellStyle name="40 % - Markeringsfarve3 2 2 5 3 2 3" xfId="28606"/>
    <cellStyle name="40 % - Markeringsfarve3 2 2 5 3 3" xfId="14409"/>
    <cellStyle name="40 % - Markeringsfarve3 2 2 5 3 3 2" xfId="32575"/>
    <cellStyle name="40 % - Markeringsfarve3 2 2 5 3 4" xfId="25573"/>
    <cellStyle name="40 % - Markeringsfarve3 2 2 5 4" xfId="5856"/>
    <cellStyle name="40 % - Markeringsfarve3 2 2 5 4 2" xfId="11000"/>
    <cellStyle name="40 % - Markeringsfarve3 2 2 5 4 2 2" xfId="18876"/>
    <cellStyle name="40 % - Markeringsfarve3 2 2 5 4 2 2 2" xfId="37036"/>
    <cellStyle name="40 % - Markeringsfarve3 2 2 5 4 2 3" xfId="30035"/>
    <cellStyle name="40 % - Markeringsfarve3 2 2 5 4 3" xfId="14410"/>
    <cellStyle name="40 % - Markeringsfarve3 2 2 5 4 3 2" xfId="32576"/>
    <cellStyle name="40 % - Markeringsfarve3 2 2 5 4 4" xfId="25574"/>
    <cellStyle name="40 % - Markeringsfarve3 2 2 5 5" xfId="8093"/>
    <cellStyle name="40 % - Markeringsfarve3 2 2 5 5 2" xfId="16011"/>
    <cellStyle name="40 % - Markeringsfarve3 2 2 5 5 2 2" xfId="34171"/>
    <cellStyle name="40 % - Markeringsfarve3 2 2 5 5 3" xfId="27170"/>
    <cellStyle name="40 % - Markeringsfarve3 2 2 5 6" xfId="14406"/>
    <cellStyle name="40 % - Markeringsfarve3 2 2 5 6 2" xfId="32572"/>
    <cellStyle name="40 % - Markeringsfarve3 2 2 5 7" xfId="25570"/>
    <cellStyle name="40 % - Markeringsfarve3 2 2 6" xfId="5857"/>
    <cellStyle name="40 % - Markeringsfarve3 2 2 6 2" xfId="5858"/>
    <cellStyle name="40 % - Markeringsfarve3 2 2 6 2 2" xfId="5859"/>
    <cellStyle name="40 % - Markeringsfarve3 2 2 6 2 2 2" xfId="10382"/>
    <cellStyle name="40 % - Markeringsfarve3 2 2 6 2 2 2 2" xfId="18283"/>
    <cellStyle name="40 % - Markeringsfarve3 2 2 6 2 2 2 2 2" xfId="36443"/>
    <cellStyle name="40 % - Markeringsfarve3 2 2 6 2 2 2 3" xfId="29442"/>
    <cellStyle name="40 % - Markeringsfarve3 2 2 6 2 2 3" xfId="14413"/>
    <cellStyle name="40 % - Markeringsfarve3 2 2 6 2 2 3 2" xfId="32579"/>
    <cellStyle name="40 % - Markeringsfarve3 2 2 6 2 2 4" xfId="25577"/>
    <cellStyle name="40 % - Markeringsfarve3 2 2 6 2 3" xfId="8875"/>
    <cellStyle name="40 % - Markeringsfarve3 2 2 6 2 3 2" xfId="16789"/>
    <cellStyle name="40 % - Markeringsfarve3 2 2 6 2 3 2 2" xfId="34949"/>
    <cellStyle name="40 % - Markeringsfarve3 2 2 6 2 3 3" xfId="27948"/>
    <cellStyle name="40 % - Markeringsfarve3 2 2 6 2 4" xfId="14412"/>
    <cellStyle name="40 % - Markeringsfarve3 2 2 6 2 4 2" xfId="32578"/>
    <cellStyle name="40 % - Markeringsfarve3 2 2 6 2 5" xfId="25576"/>
    <cellStyle name="40 % - Markeringsfarve3 2 2 6 3" xfId="5860"/>
    <cellStyle name="40 % - Markeringsfarve3 2 2 6 3 2" xfId="9659"/>
    <cellStyle name="40 % - Markeringsfarve3 2 2 6 3 2 2" xfId="17569"/>
    <cellStyle name="40 % - Markeringsfarve3 2 2 6 3 2 2 2" xfId="35729"/>
    <cellStyle name="40 % - Markeringsfarve3 2 2 6 3 2 3" xfId="28728"/>
    <cellStyle name="40 % - Markeringsfarve3 2 2 6 3 3" xfId="14414"/>
    <cellStyle name="40 % - Markeringsfarve3 2 2 6 3 3 2" xfId="32580"/>
    <cellStyle name="40 % - Markeringsfarve3 2 2 6 3 4" xfId="25578"/>
    <cellStyle name="40 % - Markeringsfarve3 2 2 6 4" xfId="5861"/>
    <cellStyle name="40 % - Markeringsfarve3 2 2 6 4 2" xfId="10720"/>
    <cellStyle name="40 % - Markeringsfarve3 2 2 6 4 2 2" xfId="18609"/>
    <cellStyle name="40 % - Markeringsfarve3 2 2 6 4 2 2 2" xfId="36769"/>
    <cellStyle name="40 % - Markeringsfarve3 2 2 6 4 2 3" xfId="29768"/>
    <cellStyle name="40 % - Markeringsfarve3 2 2 6 4 3" xfId="14415"/>
    <cellStyle name="40 % - Markeringsfarve3 2 2 6 4 3 2" xfId="32581"/>
    <cellStyle name="40 % - Markeringsfarve3 2 2 6 4 4" xfId="25579"/>
    <cellStyle name="40 % - Markeringsfarve3 2 2 6 5" xfId="8094"/>
    <cellStyle name="40 % - Markeringsfarve3 2 2 6 5 2" xfId="16012"/>
    <cellStyle name="40 % - Markeringsfarve3 2 2 6 5 2 2" xfId="34172"/>
    <cellStyle name="40 % - Markeringsfarve3 2 2 6 5 3" xfId="27171"/>
    <cellStyle name="40 % - Markeringsfarve3 2 2 6 6" xfId="14411"/>
    <cellStyle name="40 % - Markeringsfarve3 2 2 6 6 2" xfId="32577"/>
    <cellStyle name="40 % - Markeringsfarve3 2 2 6 7" xfId="25575"/>
    <cellStyle name="40 % - Markeringsfarve3 2 2 7" xfId="5862"/>
    <cellStyle name="40 % - Markeringsfarve3 2 2 7 2" xfId="5863"/>
    <cellStyle name="40 % - Markeringsfarve3 2 2 7 2 2" xfId="9787"/>
    <cellStyle name="40 % - Markeringsfarve3 2 2 7 2 2 2" xfId="17688"/>
    <cellStyle name="40 % - Markeringsfarve3 2 2 7 2 2 2 2" xfId="35848"/>
    <cellStyle name="40 % - Markeringsfarve3 2 2 7 2 2 3" xfId="28847"/>
    <cellStyle name="40 % - Markeringsfarve3 2 2 7 2 3" xfId="14417"/>
    <cellStyle name="40 % - Markeringsfarve3 2 2 7 2 3 2" xfId="32583"/>
    <cellStyle name="40 % - Markeringsfarve3 2 2 7 2 4" xfId="25581"/>
    <cellStyle name="40 % - Markeringsfarve3 2 2 7 3" xfId="8379"/>
    <cellStyle name="40 % - Markeringsfarve3 2 2 7 3 2" xfId="16296"/>
    <cellStyle name="40 % - Markeringsfarve3 2 2 7 3 2 2" xfId="34456"/>
    <cellStyle name="40 % - Markeringsfarve3 2 2 7 3 3" xfId="27455"/>
    <cellStyle name="40 % - Markeringsfarve3 2 2 7 4" xfId="14416"/>
    <cellStyle name="40 % - Markeringsfarve3 2 2 7 4 2" xfId="32582"/>
    <cellStyle name="40 % - Markeringsfarve3 2 2 7 5" xfId="25580"/>
    <cellStyle name="40 % - Markeringsfarve3 2 2 8" xfId="5864"/>
    <cellStyle name="40 % - Markeringsfarve3 2 2 8 2" xfId="9015"/>
    <cellStyle name="40 % - Markeringsfarve3 2 2 8 2 2" xfId="16926"/>
    <cellStyle name="40 % - Markeringsfarve3 2 2 8 2 2 2" xfId="35086"/>
    <cellStyle name="40 % - Markeringsfarve3 2 2 8 2 3" xfId="28085"/>
    <cellStyle name="40 % - Markeringsfarve3 2 2 8 3" xfId="14418"/>
    <cellStyle name="40 % - Markeringsfarve3 2 2 8 3 2" xfId="32584"/>
    <cellStyle name="40 % - Markeringsfarve3 2 2 8 4" xfId="25582"/>
    <cellStyle name="40 % - Markeringsfarve3 2 2 9" xfId="5865"/>
    <cellStyle name="40 % - Markeringsfarve3 2 2 9 2" xfId="10472"/>
    <cellStyle name="40 % - Markeringsfarve3 2 2 9 2 2" xfId="18369"/>
    <cellStyle name="40 % - Markeringsfarve3 2 2 9 2 2 2" xfId="36529"/>
    <cellStyle name="40 % - Markeringsfarve3 2 2 9 2 3" xfId="29528"/>
    <cellStyle name="40 % - Markeringsfarve3 2 2 9 3" xfId="14419"/>
    <cellStyle name="40 % - Markeringsfarve3 2 2 9 3 2" xfId="32585"/>
    <cellStyle name="40 % - Markeringsfarve3 2 2 9 4" xfId="25583"/>
    <cellStyle name="40 % - Markeringsfarve3 2 3" xfId="1900"/>
    <cellStyle name="40 % - Markeringsfarve3 2 3 10" xfId="8095"/>
    <cellStyle name="40 % - Markeringsfarve3 2 3 10 2" xfId="16013"/>
    <cellStyle name="40 % - Markeringsfarve3 2 3 10 2 2" xfId="34173"/>
    <cellStyle name="40 % - Markeringsfarve3 2 3 10 3" xfId="27172"/>
    <cellStyle name="40 % - Markeringsfarve3 2 3 11" xfId="14420"/>
    <cellStyle name="40 % - Markeringsfarve3 2 3 11 2" xfId="32586"/>
    <cellStyle name="40 % - Markeringsfarve3 2 3 12" xfId="5866"/>
    <cellStyle name="40 % - Markeringsfarve3 2 3 12 2" xfId="25584"/>
    <cellStyle name="40 % - Markeringsfarve3 2 3 13" xfId="22018"/>
    <cellStyle name="40 % - Markeringsfarve3 2 3 2" xfId="1901"/>
    <cellStyle name="40 % - Markeringsfarve3 2 3 2 2" xfId="5868"/>
    <cellStyle name="40 % - Markeringsfarve3 2 3 2 2 2" xfId="5869"/>
    <cellStyle name="40 % - Markeringsfarve3 2 3 2 2 2 2" xfId="9945"/>
    <cellStyle name="40 % - Markeringsfarve3 2 3 2 2 2 2 2" xfId="17846"/>
    <cellStyle name="40 % - Markeringsfarve3 2 3 2 2 2 2 2 2" xfId="36006"/>
    <cellStyle name="40 % - Markeringsfarve3 2 3 2 2 2 2 3" xfId="29005"/>
    <cellStyle name="40 % - Markeringsfarve3 2 3 2 2 2 3" xfId="14423"/>
    <cellStyle name="40 % - Markeringsfarve3 2 3 2 2 2 3 2" xfId="32589"/>
    <cellStyle name="40 % - Markeringsfarve3 2 3 2 2 2 4" xfId="25587"/>
    <cellStyle name="40 % - Markeringsfarve3 2 3 2 2 3" xfId="8511"/>
    <cellStyle name="40 % - Markeringsfarve3 2 3 2 2 3 2" xfId="16428"/>
    <cellStyle name="40 % - Markeringsfarve3 2 3 2 2 3 2 2" xfId="34588"/>
    <cellStyle name="40 % - Markeringsfarve3 2 3 2 2 3 3" xfId="27587"/>
    <cellStyle name="40 % - Markeringsfarve3 2 3 2 2 4" xfId="14422"/>
    <cellStyle name="40 % - Markeringsfarve3 2 3 2 2 4 2" xfId="32588"/>
    <cellStyle name="40 % - Markeringsfarve3 2 3 2 2 5" xfId="25586"/>
    <cellStyle name="40 % - Markeringsfarve3 2 3 2 3" xfId="5870"/>
    <cellStyle name="40 % - Markeringsfarve3 2 3 2 3 2" xfId="9175"/>
    <cellStyle name="40 % - Markeringsfarve3 2 3 2 3 2 2" xfId="17086"/>
    <cellStyle name="40 % - Markeringsfarve3 2 3 2 3 2 2 2" xfId="35246"/>
    <cellStyle name="40 % - Markeringsfarve3 2 3 2 3 2 3" xfId="28245"/>
    <cellStyle name="40 % - Markeringsfarve3 2 3 2 3 3" xfId="14424"/>
    <cellStyle name="40 % - Markeringsfarve3 2 3 2 3 3 2" xfId="32590"/>
    <cellStyle name="40 % - Markeringsfarve3 2 3 2 3 4" xfId="25588"/>
    <cellStyle name="40 % - Markeringsfarve3 2 3 2 4" xfId="5871"/>
    <cellStyle name="40 % - Markeringsfarve3 2 3 2 4 2" xfId="10667"/>
    <cellStyle name="40 % - Markeringsfarve3 2 3 2 4 2 2" xfId="18559"/>
    <cellStyle name="40 % - Markeringsfarve3 2 3 2 4 2 2 2" xfId="36719"/>
    <cellStyle name="40 % - Markeringsfarve3 2 3 2 4 2 3" xfId="29718"/>
    <cellStyle name="40 % - Markeringsfarve3 2 3 2 4 3" xfId="14425"/>
    <cellStyle name="40 % - Markeringsfarve3 2 3 2 4 3 2" xfId="32591"/>
    <cellStyle name="40 % - Markeringsfarve3 2 3 2 4 4" xfId="25589"/>
    <cellStyle name="40 % - Markeringsfarve3 2 3 2 5" xfId="8096"/>
    <cellStyle name="40 % - Markeringsfarve3 2 3 2 5 2" xfId="16014"/>
    <cellStyle name="40 % - Markeringsfarve3 2 3 2 5 2 2" xfId="34174"/>
    <cellStyle name="40 % - Markeringsfarve3 2 3 2 5 3" xfId="27173"/>
    <cellStyle name="40 % - Markeringsfarve3 2 3 2 6" xfId="14421"/>
    <cellStyle name="40 % - Markeringsfarve3 2 3 2 6 2" xfId="32587"/>
    <cellStyle name="40 % - Markeringsfarve3 2 3 2 7" xfId="5867"/>
    <cellStyle name="40 % - Markeringsfarve3 2 3 2 7 2" xfId="25585"/>
    <cellStyle name="40 % - Markeringsfarve3 2 3 2 8" xfId="22019"/>
    <cellStyle name="40 % - Markeringsfarve3 2 3 3" xfId="5872"/>
    <cellStyle name="40 % - Markeringsfarve3 2 3 3 2" xfId="5873"/>
    <cellStyle name="40 % - Markeringsfarve3 2 3 3 2 2" xfId="5874"/>
    <cellStyle name="40 % - Markeringsfarve3 2 3 3 2 2 2" xfId="10028"/>
    <cellStyle name="40 % - Markeringsfarve3 2 3 3 2 2 2 2" xfId="17929"/>
    <cellStyle name="40 % - Markeringsfarve3 2 3 3 2 2 2 2 2" xfId="36089"/>
    <cellStyle name="40 % - Markeringsfarve3 2 3 3 2 2 2 3" xfId="29088"/>
    <cellStyle name="40 % - Markeringsfarve3 2 3 3 2 2 3" xfId="14428"/>
    <cellStyle name="40 % - Markeringsfarve3 2 3 3 2 2 3 2" xfId="32594"/>
    <cellStyle name="40 % - Markeringsfarve3 2 3 3 2 2 4" xfId="25592"/>
    <cellStyle name="40 % - Markeringsfarve3 2 3 3 2 3" xfId="8574"/>
    <cellStyle name="40 % - Markeringsfarve3 2 3 3 2 3 2" xfId="16491"/>
    <cellStyle name="40 % - Markeringsfarve3 2 3 3 2 3 2 2" xfId="34651"/>
    <cellStyle name="40 % - Markeringsfarve3 2 3 3 2 3 3" xfId="27650"/>
    <cellStyle name="40 % - Markeringsfarve3 2 3 3 2 4" xfId="14427"/>
    <cellStyle name="40 % - Markeringsfarve3 2 3 3 2 4 2" xfId="32593"/>
    <cellStyle name="40 % - Markeringsfarve3 2 3 3 2 5" xfId="25591"/>
    <cellStyle name="40 % - Markeringsfarve3 2 3 3 3" xfId="5875"/>
    <cellStyle name="40 % - Markeringsfarve3 2 3 3 3 2" xfId="9258"/>
    <cellStyle name="40 % - Markeringsfarve3 2 3 3 3 2 2" xfId="17169"/>
    <cellStyle name="40 % - Markeringsfarve3 2 3 3 3 2 2 2" xfId="35329"/>
    <cellStyle name="40 % - Markeringsfarve3 2 3 3 3 2 3" xfId="28328"/>
    <cellStyle name="40 % - Markeringsfarve3 2 3 3 3 3" xfId="14429"/>
    <cellStyle name="40 % - Markeringsfarve3 2 3 3 3 3 2" xfId="32595"/>
    <cellStyle name="40 % - Markeringsfarve3 2 3 3 3 4" xfId="25593"/>
    <cellStyle name="40 % - Markeringsfarve3 2 3 3 4" xfId="5876"/>
    <cellStyle name="40 % - Markeringsfarve3 2 3 3 4 2" xfId="10902"/>
    <cellStyle name="40 % - Markeringsfarve3 2 3 3 4 2 2" xfId="18784"/>
    <cellStyle name="40 % - Markeringsfarve3 2 3 3 4 2 2 2" xfId="36944"/>
    <cellStyle name="40 % - Markeringsfarve3 2 3 3 4 2 3" xfId="29943"/>
    <cellStyle name="40 % - Markeringsfarve3 2 3 3 4 3" xfId="14430"/>
    <cellStyle name="40 % - Markeringsfarve3 2 3 3 4 3 2" xfId="32596"/>
    <cellStyle name="40 % - Markeringsfarve3 2 3 3 4 4" xfId="25594"/>
    <cellStyle name="40 % - Markeringsfarve3 2 3 3 5" xfId="8097"/>
    <cellStyle name="40 % - Markeringsfarve3 2 3 3 5 2" xfId="16015"/>
    <cellStyle name="40 % - Markeringsfarve3 2 3 3 5 2 2" xfId="34175"/>
    <cellStyle name="40 % - Markeringsfarve3 2 3 3 5 3" xfId="27174"/>
    <cellStyle name="40 % - Markeringsfarve3 2 3 3 6" xfId="14426"/>
    <cellStyle name="40 % - Markeringsfarve3 2 3 3 6 2" xfId="32592"/>
    <cellStyle name="40 % - Markeringsfarve3 2 3 3 7" xfId="25590"/>
    <cellStyle name="40 % - Markeringsfarve3 2 3 4" xfId="5877"/>
    <cellStyle name="40 % - Markeringsfarve3 2 3 4 2" xfId="5878"/>
    <cellStyle name="40 % - Markeringsfarve3 2 3 4 2 2" xfId="5879"/>
    <cellStyle name="40 % - Markeringsfarve3 2 3 4 2 2 2" xfId="10183"/>
    <cellStyle name="40 % - Markeringsfarve3 2 3 4 2 2 2 2" xfId="18084"/>
    <cellStyle name="40 % - Markeringsfarve3 2 3 4 2 2 2 2 2" xfId="36244"/>
    <cellStyle name="40 % - Markeringsfarve3 2 3 4 2 2 2 3" xfId="29243"/>
    <cellStyle name="40 % - Markeringsfarve3 2 3 4 2 2 3" xfId="14433"/>
    <cellStyle name="40 % - Markeringsfarve3 2 3 4 2 2 3 2" xfId="32599"/>
    <cellStyle name="40 % - Markeringsfarve3 2 3 4 2 2 4" xfId="25597"/>
    <cellStyle name="40 % - Markeringsfarve3 2 3 4 2 3" xfId="8713"/>
    <cellStyle name="40 % - Markeringsfarve3 2 3 4 2 3 2" xfId="16627"/>
    <cellStyle name="40 % - Markeringsfarve3 2 3 4 2 3 2 2" xfId="34787"/>
    <cellStyle name="40 % - Markeringsfarve3 2 3 4 2 3 3" xfId="27786"/>
    <cellStyle name="40 % - Markeringsfarve3 2 3 4 2 4" xfId="14432"/>
    <cellStyle name="40 % - Markeringsfarve3 2 3 4 2 4 2" xfId="32598"/>
    <cellStyle name="40 % - Markeringsfarve3 2 3 4 2 5" xfId="25596"/>
    <cellStyle name="40 % - Markeringsfarve3 2 3 4 3" xfId="5880"/>
    <cellStyle name="40 % - Markeringsfarve3 2 3 4 3 2" xfId="9459"/>
    <cellStyle name="40 % - Markeringsfarve3 2 3 4 3 2 2" xfId="17369"/>
    <cellStyle name="40 % - Markeringsfarve3 2 3 4 3 2 2 2" xfId="35529"/>
    <cellStyle name="40 % - Markeringsfarve3 2 3 4 3 2 3" xfId="28528"/>
    <cellStyle name="40 % - Markeringsfarve3 2 3 4 3 3" xfId="14434"/>
    <cellStyle name="40 % - Markeringsfarve3 2 3 4 3 3 2" xfId="32600"/>
    <cellStyle name="40 % - Markeringsfarve3 2 3 4 3 4" xfId="25598"/>
    <cellStyle name="40 % - Markeringsfarve3 2 3 4 4" xfId="5881"/>
    <cellStyle name="40 % - Markeringsfarve3 2 3 4 4 2" xfId="10626"/>
    <cellStyle name="40 % - Markeringsfarve3 2 3 4 4 2 2" xfId="18519"/>
    <cellStyle name="40 % - Markeringsfarve3 2 3 4 4 2 2 2" xfId="36679"/>
    <cellStyle name="40 % - Markeringsfarve3 2 3 4 4 2 3" xfId="29678"/>
    <cellStyle name="40 % - Markeringsfarve3 2 3 4 4 3" xfId="14435"/>
    <cellStyle name="40 % - Markeringsfarve3 2 3 4 4 3 2" xfId="32601"/>
    <cellStyle name="40 % - Markeringsfarve3 2 3 4 4 4" xfId="25599"/>
    <cellStyle name="40 % - Markeringsfarve3 2 3 4 5" xfId="8098"/>
    <cellStyle name="40 % - Markeringsfarve3 2 3 4 5 2" xfId="16016"/>
    <cellStyle name="40 % - Markeringsfarve3 2 3 4 5 2 2" xfId="34176"/>
    <cellStyle name="40 % - Markeringsfarve3 2 3 4 5 3" xfId="27175"/>
    <cellStyle name="40 % - Markeringsfarve3 2 3 4 6" xfId="14431"/>
    <cellStyle name="40 % - Markeringsfarve3 2 3 4 6 2" xfId="32597"/>
    <cellStyle name="40 % - Markeringsfarve3 2 3 4 7" xfId="25595"/>
    <cellStyle name="40 % - Markeringsfarve3 2 3 5" xfId="5882"/>
    <cellStyle name="40 % - Markeringsfarve3 2 3 5 2" xfId="5883"/>
    <cellStyle name="40 % - Markeringsfarve3 2 3 5 2 2" xfId="5884"/>
    <cellStyle name="40 % - Markeringsfarve3 2 3 5 2 2 2" xfId="10300"/>
    <cellStyle name="40 % - Markeringsfarve3 2 3 5 2 2 2 2" xfId="18201"/>
    <cellStyle name="40 % - Markeringsfarve3 2 3 5 2 2 2 2 2" xfId="36361"/>
    <cellStyle name="40 % - Markeringsfarve3 2 3 5 2 2 2 3" xfId="29360"/>
    <cellStyle name="40 % - Markeringsfarve3 2 3 5 2 2 3" xfId="14438"/>
    <cellStyle name="40 % - Markeringsfarve3 2 3 5 2 2 3 2" xfId="32604"/>
    <cellStyle name="40 % - Markeringsfarve3 2 3 5 2 2 4" xfId="25602"/>
    <cellStyle name="40 % - Markeringsfarve3 2 3 5 2 3" xfId="8812"/>
    <cellStyle name="40 % - Markeringsfarve3 2 3 5 2 3 2" xfId="16726"/>
    <cellStyle name="40 % - Markeringsfarve3 2 3 5 2 3 2 2" xfId="34886"/>
    <cellStyle name="40 % - Markeringsfarve3 2 3 5 2 3 3" xfId="27885"/>
    <cellStyle name="40 % - Markeringsfarve3 2 3 5 2 4" xfId="14437"/>
    <cellStyle name="40 % - Markeringsfarve3 2 3 5 2 4 2" xfId="32603"/>
    <cellStyle name="40 % - Markeringsfarve3 2 3 5 2 5" xfId="25601"/>
    <cellStyle name="40 % - Markeringsfarve3 2 3 5 3" xfId="5885"/>
    <cellStyle name="40 % - Markeringsfarve3 2 3 5 3 2" xfId="9576"/>
    <cellStyle name="40 % - Markeringsfarve3 2 3 5 3 2 2" xfId="17486"/>
    <cellStyle name="40 % - Markeringsfarve3 2 3 5 3 2 2 2" xfId="35646"/>
    <cellStyle name="40 % - Markeringsfarve3 2 3 5 3 2 3" xfId="28645"/>
    <cellStyle name="40 % - Markeringsfarve3 2 3 5 3 3" xfId="14439"/>
    <cellStyle name="40 % - Markeringsfarve3 2 3 5 3 3 2" xfId="32605"/>
    <cellStyle name="40 % - Markeringsfarve3 2 3 5 3 4" xfId="25603"/>
    <cellStyle name="40 % - Markeringsfarve3 2 3 5 4" xfId="5886"/>
    <cellStyle name="40 % - Markeringsfarve3 2 3 5 4 2" xfId="10866"/>
    <cellStyle name="40 % - Markeringsfarve3 2 3 5 4 2 2" xfId="18749"/>
    <cellStyle name="40 % - Markeringsfarve3 2 3 5 4 2 2 2" xfId="36909"/>
    <cellStyle name="40 % - Markeringsfarve3 2 3 5 4 2 3" xfId="29908"/>
    <cellStyle name="40 % - Markeringsfarve3 2 3 5 4 3" xfId="14440"/>
    <cellStyle name="40 % - Markeringsfarve3 2 3 5 4 3 2" xfId="32606"/>
    <cellStyle name="40 % - Markeringsfarve3 2 3 5 4 4" xfId="25604"/>
    <cellStyle name="40 % - Markeringsfarve3 2 3 5 5" xfId="8099"/>
    <cellStyle name="40 % - Markeringsfarve3 2 3 5 5 2" xfId="16017"/>
    <cellStyle name="40 % - Markeringsfarve3 2 3 5 5 2 2" xfId="34177"/>
    <cellStyle name="40 % - Markeringsfarve3 2 3 5 5 3" xfId="27176"/>
    <cellStyle name="40 % - Markeringsfarve3 2 3 5 6" xfId="14436"/>
    <cellStyle name="40 % - Markeringsfarve3 2 3 5 6 2" xfId="32602"/>
    <cellStyle name="40 % - Markeringsfarve3 2 3 5 7" xfId="25600"/>
    <cellStyle name="40 % - Markeringsfarve3 2 3 6" xfId="5887"/>
    <cellStyle name="40 % - Markeringsfarve3 2 3 6 2" xfId="5888"/>
    <cellStyle name="40 % - Markeringsfarve3 2 3 6 2 2" xfId="5889"/>
    <cellStyle name="40 % - Markeringsfarve3 2 3 6 2 2 2" xfId="10383"/>
    <cellStyle name="40 % - Markeringsfarve3 2 3 6 2 2 2 2" xfId="18284"/>
    <cellStyle name="40 % - Markeringsfarve3 2 3 6 2 2 2 2 2" xfId="36444"/>
    <cellStyle name="40 % - Markeringsfarve3 2 3 6 2 2 2 3" xfId="29443"/>
    <cellStyle name="40 % - Markeringsfarve3 2 3 6 2 2 3" xfId="14443"/>
    <cellStyle name="40 % - Markeringsfarve3 2 3 6 2 2 3 2" xfId="32609"/>
    <cellStyle name="40 % - Markeringsfarve3 2 3 6 2 2 4" xfId="25607"/>
    <cellStyle name="40 % - Markeringsfarve3 2 3 6 2 3" xfId="8876"/>
    <cellStyle name="40 % - Markeringsfarve3 2 3 6 2 3 2" xfId="16790"/>
    <cellStyle name="40 % - Markeringsfarve3 2 3 6 2 3 2 2" xfId="34950"/>
    <cellStyle name="40 % - Markeringsfarve3 2 3 6 2 3 3" xfId="27949"/>
    <cellStyle name="40 % - Markeringsfarve3 2 3 6 2 4" xfId="14442"/>
    <cellStyle name="40 % - Markeringsfarve3 2 3 6 2 4 2" xfId="32608"/>
    <cellStyle name="40 % - Markeringsfarve3 2 3 6 2 5" xfId="25606"/>
    <cellStyle name="40 % - Markeringsfarve3 2 3 6 3" xfId="5890"/>
    <cellStyle name="40 % - Markeringsfarve3 2 3 6 3 2" xfId="9660"/>
    <cellStyle name="40 % - Markeringsfarve3 2 3 6 3 2 2" xfId="17570"/>
    <cellStyle name="40 % - Markeringsfarve3 2 3 6 3 2 2 2" xfId="35730"/>
    <cellStyle name="40 % - Markeringsfarve3 2 3 6 3 2 3" xfId="28729"/>
    <cellStyle name="40 % - Markeringsfarve3 2 3 6 3 3" xfId="14444"/>
    <cellStyle name="40 % - Markeringsfarve3 2 3 6 3 3 2" xfId="32610"/>
    <cellStyle name="40 % - Markeringsfarve3 2 3 6 3 4" xfId="25608"/>
    <cellStyle name="40 % - Markeringsfarve3 2 3 6 4" xfId="5891"/>
    <cellStyle name="40 % - Markeringsfarve3 2 3 6 4 2" xfId="10515"/>
    <cellStyle name="40 % - Markeringsfarve3 2 3 6 4 2 2" xfId="18409"/>
    <cellStyle name="40 % - Markeringsfarve3 2 3 6 4 2 2 2" xfId="36569"/>
    <cellStyle name="40 % - Markeringsfarve3 2 3 6 4 2 3" xfId="29568"/>
    <cellStyle name="40 % - Markeringsfarve3 2 3 6 4 3" xfId="14445"/>
    <cellStyle name="40 % - Markeringsfarve3 2 3 6 4 3 2" xfId="32611"/>
    <cellStyle name="40 % - Markeringsfarve3 2 3 6 4 4" xfId="25609"/>
    <cellStyle name="40 % - Markeringsfarve3 2 3 6 5" xfId="8100"/>
    <cellStyle name="40 % - Markeringsfarve3 2 3 6 5 2" xfId="16018"/>
    <cellStyle name="40 % - Markeringsfarve3 2 3 6 5 2 2" xfId="34178"/>
    <cellStyle name="40 % - Markeringsfarve3 2 3 6 5 3" xfId="27177"/>
    <cellStyle name="40 % - Markeringsfarve3 2 3 6 6" xfId="14441"/>
    <cellStyle name="40 % - Markeringsfarve3 2 3 6 6 2" xfId="32607"/>
    <cellStyle name="40 % - Markeringsfarve3 2 3 6 7" xfId="25605"/>
    <cellStyle name="40 % - Markeringsfarve3 2 3 7" xfId="5892"/>
    <cellStyle name="40 % - Markeringsfarve3 2 3 7 2" xfId="5893"/>
    <cellStyle name="40 % - Markeringsfarve3 2 3 7 2 2" xfId="9826"/>
    <cellStyle name="40 % - Markeringsfarve3 2 3 7 2 2 2" xfId="17727"/>
    <cellStyle name="40 % - Markeringsfarve3 2 3 7 2 2 2 2" xfId="35887"/>
    <cellStyle name="40 % - Markeringsfarve3 2 3 7 2 2 3" xfId="28886"/>
    <cellStyle name="40 % - Markeringsfarve3 2 3 7 2 3" xfId="14447"/>
    <cellStyle name="40 % - Markeringsfarve3 2 3 7 2 3 2" xfId="32613"/>
    <cellStyle name="40 % - Markeringsfarve3 2 3 7 2 4" xfId="25611"/>
    <cellStyle name="40 % - Markeringsfarve3 2 3 7 3" xfId="8412"/>
    <cellStyle name="40 % - Markeringsfarve3 2 3 7 3 2" xfId="16329"/>
    <cellStyle name="40 % - Markeringsfarve3 2 3 7 3 2 2" xfId="34489"/>
    <cellStyle name="40 % - Markeringsfarve3 2 3 7 3 3" xfId="27488"/>
    <cellStyle name="40 % - Markeringsfarve3 2 3 7 4" xfId="14446"/>
    <cellStyle name="40 % - Markeringsfarve3 2 3 7 4 2" xfId="32612"/>
    <cellStyle name="40 % - Markeringsfarve3 2 3 7 5" xfId="25610"/>
    <cellStyle name="40 % - Markeringsfarve3 2 3 8" xfId="5894"/>
    <cellStyle name="40 % - Markeringsfarve3 2 3 8 2" xfId="9054"/>
    <cellStyle name="40 % - Markeringsfarve3 2 3 8 2 2" xfId="16965"/>
    <cellStyle name="40 % - Markeringsfarve3 2 3 8 2 2 2" xfId="35125"/>
    <cellStyle name="40 % - Markeringsfarve3 2 3 8 2 3" xfId="28124"/>
    <cellStyle name="40 % - Markeringsfarve3 2 3 8 3" xfId="14448"/>
    <cellStyle name="40 % - Markeringsfarve3 2 3 8 3 2" xfId="32614"/>
    <cellStyle name="40 % - Markeringsfarve3 2 3 8 4" xfId="25612"/>
    <cellStyle name="40 % - Markeringsfarve3 2 3 9" xfId="5895"/>
    <cellStyle name="40 % - Markeringsfarve3 2 3 9 2" xfId="10944"/>
    <cellStyle name="40 % - Markeringsfarve3 2 3 9 2 2" xfId="18824"/>
    <cellStyle name="40 % - Markeringsfarve3 2 3 9 2 2 2" xfId="36984"/>
    <cellStyle name="40 % - Markeringsfarve3 2 3 9 2 3" xfId="29983"/>
    <cellStyle name="40 % - Markeringsfarve3 2 3 9 3" xfId="14449"/>
    <cellStyle name="40 % - Markeringsfarve3 2 3 9 3 2" xfId="32615"/>
    <cellStyle name="40 % - Markeringsfarve3 2 3 9 4" xfId="25613"/>
    <cellStyle name="40 % - Markeringsfarve3 2 4" xfId="1902"/>
    <cellStyle name="40 % - Markeringsfarve3 2 4 2" xfId="5897"/>
    <cellStyle name="40 % - Markeringsfarve3 2 4 2 2" xfId="5898"/>
    <cellStyle name="40 % - Markeringsfarve3 2 4 2 2 2" xfId="9867"/>
    <cellStyle name="40 % - Markeringsfarve3 2 4 2 2 2 2" xfId="17768"/>
    <cellStyle name="40 % - Markeringsfarve3 2 4 2 2 2 2 2" xfId="35928"/>
    <cellStyle name="40 % - Markeringsfarve3 2 4 2 2 2 3" xfId="28927"/>
    <cellStyle name="40 % - Markeringsfarve3 2 4 2 2 3" xfId="14452"/>
    <cellStyle name="40 % - Markeringsfarve3 2 4 2 2 3 2" xfId="32618"/>
    <cellStyle name="40 % - Markeringsfarve3 2 4 2 2 4" xfId="25616"/>
    <cellStyle name="40 % - Markeringsfarve3 2 4 2 3" xfId="8445"/>
    <cellStyle name="40 % - Markeringsfarve3 2 4 2 3 2" xfId="16362"/>
    <cellStyle name="40 % - Markeringsfarve3 2 4 2 3 2 2" xfId="34522"/>
    <cellStyle name="40 % - Markeringsfarve3 2 4 2 3 3" xfId="27521"/>
    <cellStyle name="40 % - Markeringsfarve3 2 4 2 4" xfId="14451"/>
    <cellStyle name="40 % - Markeringsfarve3 2 4 2 4 2" xfId="32617"/>
    <cellStyle name="40 % - Markeringsfarve3 2 4 2 5" xfId="25615"/>
    <cellStyle name="40 % - Markeringsfarve3 2 4 3" xfId="5899"/>
    <cellStyle name="40 % - Markeringsfarve3 2 4 3 2" xfId="9097"/>
    <cellStyle name="40 % - Markeringsfarve3 2 4 3 2 2" xfId="17008"/>
    <cellStyle name="40 % - Markeringsfarve3 2 4 3 2 2 2" xfId="35168"/>
    <cellStyle name="40 % - Markeringsfarve3 2 4 3 2 3" xfId="28167"/>
    <cellStyle name="40 % - Markeringsfarve3 2 4 3 3" xfId="14453"/>
    <cellStyle name="40 % - Markeringsfarve3 2 4 3 3 2" xfId="32619"/>
    <cellStyle name="40 % - Markeringsfarve3 2 4 3 4" xfId="25617"/>
    <cellStyle name="40 % - Markeringsfarve3 2 4 4" xfId="5900"/>
    <cellStyle name="40 % - Markeringsfarve3 2 4 4 2" xfId="10811"/>
    <cellStyle name="40 % - Markeringsfarve3 2 4 4 2 2" xfId="18698"/>
    <cellStyle name="40 % - Markeringsfarve3 2 4 4 2 2 2" xfId="36858"/>
    <cellStyle name="40 % - Markeringsfarve3 2 4 4 2 3" xfId="29857"/>
    <cellStyle name="40 % - Markeringsfarve3 2 4 4 3" xfId="14454"/>
    <cellStyle name="40 % - Markeringsfarve3 2 4 4 3 2" xfId="32620"/>
    <cellStyle name="40 % - Markeringsfarve3 2 4 4 4" xfId="25618"/>
    <cellStyle name="40 % - Markeringsfarve3 2 4 5" xfId="8101"/>
    <cellStyle name="40 % - Markeringsfarve3 2 4 5 2" xfId="16019"/>
    <cellStyle name="40 % - Markeringsfarve3 2 4 5 2 2" xfId="34179"/>
    <cellStyle name="40 % - Markeringsfarve3 2 4 5 3" xfId="27178"/>
    <cellStyle name="40 % - Markeringsfarve3 2 4 6" xfId="14450"/>
    <cellStyle name="40 % - Markeringsfarve3 2 4 6 2" xfId="32616"/>
    <cellStyle name="40 % - Markeringsfarve3 2 4 7" xfId="5896"/>
    <cellStyle name="40 % - Markeringsfarve3 2 4 7 2" xfId="25614"/>
    <cellStyle name="40 % - Markeringsfarve3 2 4 8" xfId="22020"/>
    <cellStyle name="40 % - Markeringsfarve3 2 5" xfId="5901"/>
    <cellStyle name="40 % - Markeringsfarve3 2 5 2" xfId="5902"/>
    <cellStyle name="40 % - Markeringsfarve3 2 5 2 2" xfId="5903"/>
    <cellStyle name="40 % - Markeringsfarve3 2 5 2 2 2" xfId="10026"/>
    <cellStyle name="40 % - Markeringsfarve3 2 5 2 2 2 2" xfId="17927"/>
    <cellStyle name="40 % - Markeringsfarve3 2 5 2 2 2 2 2" xfId="36087"/>
    <cellStyle name="40 % - Markeringsfarve3 2 5 2 2 2 3" xfId="29086"/>
    <cellStyle name="40 % - Markeringsfarve3 2 5 2 2 3" xfId="14457"/>
    <cellStyle name="40 % - Markeringsfarve3 2 5 2 2 3 2" xfId="32623"/>
    <cellStyle name="40 % - Markeringsfarve3 2 5 2 2 4" xfId="25621"/>
    <cellStyle name="40 % - Markeringsfarve3 2 5 2 3" xfId="8572"/>
    <cellStyle name="40 % - Markeringsfarve3 2 5 2 3 2" xfId="16489"/>
    <cellStyle name="40 % - Markeringsfarve3 2 5 2 3 2 2" xfId="34649"/>
    <cellStyle name="40 % - Markeringsfarve3 2 5 2 3 3" xfId="27648"/>
    <cellStyle name="40 % - Markeringsfarve3 2 5 2 4" xfId="14456"/>
    <cellStyle name="40 % - Markeringsfarve3 2 5 2 4 2" xfId="32622"/>
    <cellStyle name="40 % - Markeringsfarve3 2 5 2 5" xfId="25620"/>
    <cellStyle name="40 % - Markeringsfarve3 2 5 3" xfId="5904"/>
    <cellStyle name="40 % - Markeringsfarve3 2 5 3 2" xfId="9256"/>
    <cellStyle name="40 % - Markeringsfarve3 2 5 3 2 2" xfId="17167"/>
    <cellStyle name="40 % - Markeringsfarve3 2 5 3 2 2 2" xfId="35327"/>
    <cellStyle name="40 % - Markeringsfarve3 2 5 3 2 3" xfId="28326"/>
    <cellStyle name="40 % - Markeringsfarve3 2 5 3 3" xfId="14458"/>
    <cellStyle name="40 % - Markeringsfarve3 2 5 3 3 2" xfId="32624"/>
    <cellStyle name="40 % - Markeringsfarve3 2 5 3 4" xfId="25622"/>
    <cellStyle name="40 % - Markeringsfarve3 2 5 4" xfId="5905"/>
    <cellStyle name="40 % - Markeringsfarve3 2 5 4 2" xfId="10461"/>
    <cellStyle name="40 % - Markeringsfarve3 2 5 4 2 2" xfId="18358"/>
    <cellStyle name="40 % - Markeringsfarve3 2 5 4 2 2 2" xfId="36518"/>
    <cellStyle name="40 % - Markeringsfarve3 2 5 4 2 3" xfId="29517"/>
    <cellStyle name="40 % - Markeringsfarve3 2 5 4 3" xfId="14459"/>
    <cellStyle name="40 % - Markeringsfarve3 2 5 4 3 2" xfId="32625"/>
    <cellStyle name="40 % - Markeringsfarve3 2 5 4 4" xfId="25623"/>
    <cellStyle name="40 % - Markeringsfarve3 2 5 5" xfId="8102"/>
    <cellStyle name="40 % - Markeringsfarve3 2 5 5 2" xfId="16020"/>
    <cellStyle name="40 % - Markeringsfarve3 2 5 5 2 2" xfId="34180"/>
    <cellStyle name="40 % - Markeringsfarve3 2 5 5 3" xfId="27179"/>
    <cellStyle name="40 % - Markeringsfarve3 2 5 6" xfId="14455"/>
    <cellStyle name="40 % - Markeringsfarve3 2 5 6 2" xfId="32621"/>
    <cellStyle name="40 % - Markeringsfarve3 2 5 7" xfId="25619"/>
    <cellStyle name="40 % - Markeringsfarve3 2 6" xfId="5906"/>
    <cellStyle name="40 % - Markeringsfarve3 2 6 2" xfId="5907"/>
    <cellStyle name="40 % - Markeringsfarve3 2 6 2 2" xfId="5908"/>
    <cellStyle name="40 % - Markeringsfarve3 2 6 2 2 2" xfId="10105"/>
    <cellStyle name="40 % - Markeringsfarve3 2 6 2 2 2 2" xfId="18006"/>
    <cellStyle name="40 % - Markeringsfarve3 2 6 2 2 2 2 2" xfId="36166"/>
    <cellStyle name="40 % - Markeringsfarve3 2 6 2 2 2 3" xfId="29165"/>
    <cellStyle name="40 % - Markeringsfarve3 2 6 2 2 3" xfId="14462"/>
    <cellStyle name="40 % - Markeringsfarve3 2 6 2 2 3 2" xfId="32628"/>
    <cellStyle name="40 % - Markeringsfarve3 2 6 2 2 4" xfId="25626"/>
    <cellStyle name="40 % - Markeringsfarve3 2 6 2 3" xfId="8647"/>
    <cellStyle name="40 % - Markeringsfarve3 2 6 2 3 2" xfId="16561"/>
    <cellStyle name="40 % - Markeringsfarve3 2 6 2 3 2 2" xfId="34721"/>
    <cellStyle name="40 % - Markeringsfarve3 2 6 2 3 3" xfId="27720"/>
    <cellStyle name="40 % - Markeringsfarve3 2 6 2 4" xfId="14461"/>
    <cellStyle name="40 % - Markeringsfarve3 2 6 2 4 2" xfId="32627"/>
    <cellStyle name="40 % - Markeringsfarve3 2 6 2 5" xfId="25625"/>
    <cellStyle name="40 % - Markeringsfarve3 2 6 3" xfId="5909"/>
    <cellStyle name="40 % - Markeringsfarve3 2 6 3 2" xfId="9381"/>
    <cellStyle name="40 % - Markeringsfarve3 2 6 3 2 2" xfId="17291"/>
    <cellStyle name="40 % - Markeringsfarve3 2 6 3 2 2 2" xfId="35451"/>
    <cellStyle name="40 % - Markeringsfarve3 2 6 3 2 3" xfId="28450"/>
    <cellStyle name="40 % - Markeringsfarve3 2 6 3 3" xfId="14463"/>
    <cellStyle name="40 % - Markeringsfarve3 2 6 3 3 2" xfId="32629"/>
    <cellStyle name="40 % - Markeringsfarve3 2 6 3 4" xfId="25627"/>
    <cellStyle name="40 % - Markeringsfarve3 2 6 4" xfId="5910"/>
    <cellStyle name="40 % - Markeringsfarve3 2 6 4 2" xfId="10796"/>
    <cellStyle name="40 % - Markeringsfarve3 2 6 4 2 2" xfId="18683"/>
    <cellStyle name="40 % - Markeringsfarve3 2 6 4 2 2 2" xfId="36843"/>
    <cellStyle name="40 % - Markeringsfarve3 2 6 4 2 3" xfId="29842"/>
    <cellStyle name="40 % - Markeringsfarve3 2 6 4 3" xfId="14464"/>
    <cellStyle name="40 % - Markeringsfarve3 2 6 4 3 2" xfId="32630"/>
    <cellStyle name="40 % - Markeringsfarve3 2 6 4 4" xfId="25628"/>
    <cellStyle name="40 % - Markeringsfarve3 2 6 5" xfId="8103"/>
    <cellStyle name="40 % - Markeringsfarve3 2 6 5 2" xfId="16021"/>
    <cellStyle name="40 % - Markeringsfarve3 2 6 5 2 2" xfId="34181"/>
    <cellStyle name="40 % - Markeringsfarve3 2 6 5 3" xfId="27180"/>
    <cellStyle name="40 % - Markeringsfarve3 2 6 6" xfId="14460"/>
    <cellStyle name="40 % - Markeringsfarve3 2 6 6 2" xfId="32626"/>
    <cellStyle name="40 % - Markeringsfarve3 2 6 7" xfId="25624"/>
    <cellStyle name="40 % - Markeringsfarve3 2 7" xfId="5911"/>
    <cellStyle name="40 % - Markeringsfarve3 2 7 2" xfId="5912"/>
    <cellStyle name="40 % - Markeringsfarve3 2 7 2 2" xfId="5913"/>
    <cellStyle name="40 % - Markeringsfarve3 2 7 2 2 2" xfId="10222"/>
    <cellStyle name="40 % - Markeringsfarve3 2 7 2 2 2 2" xfId="18123"/>
    <cellStyle name="40 % - Markeringsfarve3 2 7 2 2 2 2 2" xfId="36283"/>
    <cellStyle name="40 % - Markeringsfarve3 2 7 2 2 2 3" xfId="29282"/>
    <cellStyle name="40 % - Markeringsfarve3 2 7 2 2 3" xfId="14467"/>
    <cellStyle name="40 % - Markeringsfarve3 2 7 2 2 3 2" xfId="32633"/>
    <cellStyle name="40 % - Markeringsfarve3 2 7 2 2 4" xfId="25631"/>
    <cellStyle name="40 % - Markeringsfarve3 2 7 2 3" xfId="8746"/>
    <cellStyle name="40 % - Markeringsfarve3 2 7 2 3 2" xfId="16660"/>
    <cellStyle name="40 % - Markeringsfarve3 2 7 2 3 2 2" xfId="34820"/>
    <cellStyle name="40 % - Markeringsfarve3 2 7 2 3 3" xfId="27819"/>
    <cellStyle name="40 % - Markeringsfarve3 2 7 2 4" xfId="14466"/>
    <cellStyle name="40 % - Markeringsfarve3 2 7 2 4 2" xfId="32632"/>
    <cellStyle name="40 % - Markeringsfarve3 2 7 2 5" xfId="25630"/>
    <cellStyle name="40 % - Markeringsfarve3 2 7 3" xfId="5914"/>
    <cellStyle name="40 % - Markeringsfarve3 2 7 3 2" xfId="9498"/>
    <cellStyle name="40 % - Markeringsfarve3 2 7 3 2 2" xfId="17408"/>
    <cellStyle name="40 % - Markeringsfarve3 2 7 3 2 2 2" xfId="35568"/>
    <cellStyle name="40 % - Markeringsfarve3 2 7 3 2 3" xfId="28567"/>
    <cellStyle name="40 % - Markeringsfarve3 2 7 3 3" xfId="14468"/>
    <cellStyle name="40 % - Markeringsfarve3 2 7 3 3 2" xfId="32634"/>
    <cellStyle name="40 % - Markeringsfarve3 2 7 3 4" xfId="25632"/>
    <cellStyle name="40 % - Markeringsfarve3 2 7 4" xfId="5915"/>
    <cellStyle name="40 % - Markeringsfarve3 2 7 4 2" xfId="11002"/>
    <cellStyle name="40 % - Markeringsfarve3 2 7 4 2 2" xfId="18878"/>
    <cellStyle name="40 % - Markeringsfarve3 2 7 4 2 2 2" xfId="37038"/>
    <cellStyle name="40 % - Markeringsfarve3 2 7 4 2 3" xfId="30037"/>
    <cellStyle name="40 % - Markeringsfarve3 2 7 4 3" xfId="14469"/>
    <cellStyle name="40 % - Markeringsfarve3 2 7 4 3 2" xfId="32635"/>
    <cellStyle name="40 % - Markeringsfarve3 2 7 4 4" xfId="25633"/>
    <cellStyle name="40 % - Markeringsfarve3 2 7 5" xfId="8104"/>
    <cellStyle name="40 % - Markeringsfarve3 2 7 5 2" xfId="16022"/>
    <cellStyle name="40 % - Markeringsfarve3 2 7 5 2 2" xfId="34182"/>
    <cellStyle name="40 % - Markeringsfarve3 2 7 5 3" xfId="27181"/>
    <cellStyle name="40 % - Markeringsfarve3 2 7 6" xfId="14465"/>
    <cellStyle name="40 % - Markeringsfarve3 2 7 6 2" xfId="32631"/>
    <cellStyle name="40 % - Markeringsfarve3 2 7 7" xfId="25629"/>
    <cellStyle name="40 % - Markeringsfarve3 2 8" xfId="5916"/>
    <cellStyle name="40 % - Markeringsfarve3 2 8 2" xfId="5917"/>
    <cellStyle name="40 % - Markeringsfarve3 2 8 2 2" xfId="5918"/>
    <cellStyle name="40 % - Markeringsfarve3 2 8 2 2 2" xfId="10381"/>
    <cellStyle name="40 % - Markeringsfarve3 2 8 2 2 2 2" xfId="18282"/>
    <cellStyle name="40 % - Markeringsfarve3 2 8 2 2 2 2 2" xfId="36442"/>
    <cellStyle name="40 % - Markeringsfarve3 2 8 2 2 2 3" xfId="29441"/>
    <cellStyle name="40 % - Markeringsfarve3 2 8 2 2 3" xfId="14472"/>
    <cellStyle name="40 % - Markeringsfarve3 2 8 2 2 3 2" xfId="32638"/>
    <cellStyle name="40 % - Markeringsfarve3 2 8 2 2 4" xfId="25636"/>
    <cellStyle name="40 % - Markeringsfarve3 2 8 2 3" xfId="8874"/>
    <cellStyle name="40 % - Markeringsfarve3 2 8 2 3 2" xfId="16788"/>
    <cellStyle name="40 % - Markeringsfarve3 2 8 2 3 2 2" xfId="34948"/>
    <cellStyle name="40 % - Markeringsfarve3 2 8 2 3 3" xfId="27947"/>
    <cellStyle name="40 % - Markeringsfarve3 2 8 2 4" xfId="14471"/>
    <cellStyle name="40 % - Markeringsfarve3 2 8 2 4 2" xfId="32637"/>
    <cellStyle name="40 % - Markeringsfarve3 2 8 2 5" xfId="25635"/>
    <cellStyle name="40 % - Markeringsfarve3 2 8 3" xfId="5919"/>
    <cellStyle name="40 % - Markeringsfarve3 2 8 3 2" xfId="9658"/>
    <cellStyle name="40 % - Markeringsfarve3 2 8 3 2 2" xfId="17568"/>
    <cellStyle name="40 % - Markeringsfarve3 2 8 3 2 2 2" xfId="35728"/>
    <cellStyle name="40 % - Markeringsfarve3 2 8 3 2 3" xfId="28727"/>
    <cellStyle name="40 % - Markeringsfarve3 2 8 3 3" xfId="14473"/>
    <cellStyle name="40 % - Markeringsfarve3 2 8 3 3 2" xfId="32639"/>
    <cellStyle name="40 % - Markeringsfarve3 2 8 3 4" xfId="25637"/>
    <cellStyle name="40 % - Markeringsfarve3 2 8 4" xfId="5920"/>
    <cellStyle name="40 % - Markeringsfarve3 2 8 4 2" xfId="10722"/>
    <cellStyle name="40 % - Markeringsfarve3 2 8 4 2 2" xfId="18611"/>
    <cellStyle name="40 % - Markeringsfarve3 2 8 4 2 2 2" xfId="36771"/>
    <cellStyle name="40 % - Markeringsfarve3 2 8 4 2 3" xfId="29770"/>
    <cellStyle name="40 % - Markeringsfarve3 2 8 4 3" xfId="14474"/>
    <cellStyle name="40 % - Markeringsfarve3 2 8 4 3 2" xfId="32640"/>
    <cellStyle name="40 % - Markeringsfarve3 2 8 4 4" xfId="25638"/>
    <cellStyle name="40 % - Markeringsfarve3 2 8 5" xfId="8105"/>
    <cellStyle name="40 % - Markeringsfarve3 2 8 5 2" xfId="16023"/>
    <cellStyle name="40 % - Markeringsfarve3 2 8 5 2 2" xfId="34183"/>
    <cellStyle name="40 % - Markeringsfarve3 2 8 5 3" xfId="27182"/>
    <cellStyle name="40 % - Markeringsfarve3 2 8 6" xfId="14470"/>
    <cellStyle name="40 % - Markeringsfarve3 2 8 6 2" xfId="32636"/>
    <cellStyle name="40 % - Markeringsfarve3 2 8 7" xfId="25634"/>
    <cellStyle name="40 % - Markeringsfarve3 2 9" xfId="5921"/>
    <cellStyle name="40 % - Markeringsfarve3 2 9 2" xfId="5922"/>
    <cellStyle name="40 % - Markeringsfarve3 2 9 2 2" xfId="9748"/>
    <cellStyle name="40 % - Markeringsfarve3 2 9 2 2 2" xfId="17649"/>
    <cellStyle name="40 % - Markeringsfarve3 2 9 2 2 2 2" xfId="35809"/>
    <cellStyle name="40 % - Markeringsfarve3 2 9 2 2 3" xfId="28808"/>
    <cellStyle name="40 % - Markeringsfarve3 2 9 2 3" xfId="14476"/>
    <cellStyle name="40 % - Markeringsfarve3 2 9 2 3 2" xfId="32642"/>
    <cellStyle name="40 % - Markeringsfarve3 2 9 2 4" xfId="25640"/>
    <cellStyle name="40 % - Markeringsfarve3 2 9 3" xfId="8346"/>
    <cellStyle name="40 % - Markeringsfarve3 2 9 3 2" xfId="16263"/>
    <cellStyle name="40 % - Markeringsfarve3 2 9 3 2 2" xfId="34423"/>
    <cellStyle name="40 % - Markeringsfarve3 2 9 3 3" xfId="27422"/>
    <cellStyle name="40 % - Markeringsfarve3 2 9 4" xfId="14475"/>
    <cellStyle name="40 % - Markeringsfarve3 2 9 4 2" xfId="32641"/>
    <cellStyle name="40 % - Markeringsfarve3 2 9 5" xfId="25639"/>
    <cellStyle name="40 % - Markeringsfarve3 3" xfId="1903"/>
    <cellStyle name="40 % - Markeringsfarve3 3 10" xfId="5924"/>
    <cellStyle name="40 % - Markeringsfarve3 3 10 2" xfId="8961"/>
    <cellStyle name="40 % - Markeringsfarve3 3 10 2 2" xfId="16873"/>
    <cellStyle name="40 % - Markeringsfarve3 3 10 2 2 2" xfId="35033"/>
    <cellStyle name="40 % - Markeringsfarve3 3 10 2 3" xfId="28032"/>
    <cellStyle name="40 % - Markeringsfarve3 3 10 3" xfId="14478"/>
    <cellStyle name="40 % - Markeringsfarve3 3 10 3 2" xfId="32644"/>
    <cellStyle name="40 % - Markeringsfarve3 3 10 4" xfId="25642"/>
    <cellStyle name="40 % - Markeringsfarve3 3 11" xfId="5925"/>
    <cellStyle name="40 % - Markeringsfarve3 3 11 2" xfId="10970"/>
    <cellStyle name="40 % - Markeringsfarve3 3 11 2 2" xfId="18849"/>
    <cellStyle name="40 % - Markeringsfarve3 3 11 2 2 2" xfId="37009"/>
    <cellStyle name="40 % - Markeringsfarve3 3 11 2 3" xfId="30008"/>
    <cellStyle name="40 % - Markeringsfarve3 3 11 3" xfId="14479"/>
    <cellStyle name="40 % - Markeringsfarve3 3 11 3 2" xfId="32645"/>
    <cellStyle name="40 % - Markeringsfarve3 3 11 4" xfId="25643"/>
    <cellStyle name="40 % - Markeringsfarve3 3 12" xfId="8106"/>
    <cellStyle name="40 % - Markeringsfarve3 3 12 2" xfId="16024"/>
    <cellStyle name="40 % - Markeringsfarve3 3 12 2 2" xfId="34184"/>
    <cellStyle name="40 % - Markeringsfarve3 3 12 3" xfId="27183"/>
    <cellStyle name="40 % - Markeringsfarve3 3 13" xfId="14477"/>
    <cellStyle name="40 % - Markeringsfarve3 3 13 2" xfId="32643"/>
    <cellStyle name="40 % - Markeringsfarve3 3 14" xfId="5923"/>
    <cellStyle name="40 % - Markeringsfarve3 3 14 2" xfId="25641"/>
    <cellStyle name="40 % - Markeringsfarve3 3 15" xfId="22021"/>
    <cellStyle name="40 % - Markeringsfarve3 3 2" xfId="1904"/>
    <cellStyle name="40 % - Markeringsfarve3 3 2 10" xfId="8107"/>
    <cellStyle name="40 % - Markeringsfarve3 3 2 10 2" xfId="16025"/>
    <cellStyle name="40 % - Markeringsfarve3 3 2 10 2 2" xfId="34185"/>
    <cellStyle name="40 % - Markeringsfarve3 3 2 10 3" xfId="27184"/>
    <cellStyle name="40 % - Markeringsfarve3 3 2 11" xfId="14480"/>
    <cellStyle name="40 % - Markeringsfarve3 3 2 11 2" xfId="32646"/>
    <cellStyle name="40 % - Markeringsfarve3 3 2 12" xfId="5926"/>
    <cellStyle name="40 % - Markeringsfarve3 3 2 12 2" xfId="25644"/>
    <cellStyle name="40 % - Markeringsfarve3 3 2 13" xfId="22022"/>
    <cellStyle name="40 % - Markeringsfarve3 3 2 2" xfId="5927"/>
    <cellStyle name="40 % - Markeringsfarve3 3 2 2 2" xfId="5928"/>
    <cellStyle name="40 % - Markeringsfarve3 3 2 2 2 2" xfId="5929"/>
    <cellStyle name="40 % - Markeringsfarve3 3 2 2 2 2 2" xfId="9894"/>
    <cellStyle name="40 % - Markeringsfarve3 3 2 2 2 2 2 2" xfId="17795"/>
    <cellStyle name="40 % - Markeringsfarve3 3 2 2 2 2 2 2 2" xfId="35955"/>
    <cellStyle name="40 % - Markeringsfarve3 3 2 2 2 2 2 3" xfId="28954"/>
    <cellStyle name="40 % - Markeringsfarve3 3 2 2 2 2 3" xfId="14483"/>
    <cellStyle name="40 % - Markeringsfarve3 3 2 2 2 2 3 2" xfId="32649"/>
    <cellStyle name="40 % - Markeringsfarve3 3 2 2 2 2 4" xfId="25647"/>
    <cellStyle name="40 % - Markeringsfarve3 3 2 2 2 3" xfId="8468"/>
    <cellStyle name="40 % - Markeringsfarve3 3 2 2 2 3 2" xfId="16385"/>
    <cellStyle name="40 % - Markeringsfarve3 3 2 2 2 3 2 2" xfId="34545"/>
    <cellStyle name="40 % - Markeringsfarve3 3 2 2 2 3 3" xfId="27544"/>
    <cellStyle name="40 % - Markeringsfarve3 3 2 2 2 4" xfId="14482"/>
    <cellStyle name="40 % - Markeringsfarve3 3 2 2 2 4 2" xfId="32648"/>
    <cellStyle name="40 % - Markeringsfarve3 3 2 2 2 5" xfId="25646"/>
    <cellStyle name="40 % - Markeringsfarve3 3 2 2 3" xfId="5930"/>
    <cellStyle name="40 % - Markeringsfarve3 3 2 2 3 2" xfId="9124"/>
    <cellStyle name="40 % - Markeringsfarve3 3 2 2 3 2 2" xfId="17035"/>
    <cellStyle name="40 % - Markeringsfarve3 3 2 2 3 2 2 2" xfId="35195"/>
    <cellStyle name="40 % - Markeringsfarve3 3 2 2 3 2 3" xfId="28194"/>
    <cellStyle name="40 % - Markeringsfarve3 3 2 2 3 3" xfId="14484"/>
    <cellStyle name="40 % - Markeringsfarve3 3 2 2 3 3 2" xfId="32650"/>
    <cellStyle name="40 % - Markeringsfarve3 3 2 2 3 4" xfId="25648"/>
    <cellStyle name="40 % - Markeringsfarve3 3 2 2 4" xfId="5931"/>
    <cellStyle name="40 % - Markeringsfarve3 3 2 2 4 2" xfId="10928"/>
    <cellStyle name="40 % - Markeringsfarve3 3 2 2 4 2 2" xfId="18809"/>
    <cellStyle name="40 % - Markeringsfarve3 3 2 2 4 2 2 2" xfId="36969"/>
    <cellStyle name="40 % - Markeringsfarve3 3 2 2 4 2 3" xfId="29968"/>
    <cellStyle name="40 % - Markeringsfarve3 3 2 2 4 3" xfId="14485"/>
    <cellStyle name="40 % - Markeringsfarve3 3 2 2 4 3 2" xfId="32651"/>
    <cellStyle name="40 % - Markeringsfarve3 3 2 2 4 4" xfId="25649"/>
    <cellStyle name="40 % - Markeringsfarve3 3 2 2 5" xfId="8108"/>
    <cellStyle name="40 % - Markeringsfarve3 3 2 2 5 2" xfId="16026"/>
    <cellStyle name="40 % - Markeringsfarve3 3 2 2 5 2 2" xfId="34186"/>
    <cellStyle name="40 % - Markeringsfarve3 3 2 2 5 3" xfId="27185"/>
    <cellStyle name="40 % - Markeringsfarve3 3 2 2 6" xfId="14481"/>
    <cellStyle name="40 % - Markeringsfarve3 3 2 2 6 2" xfId="32647"/>
    <cellStyle name="40 % - Markeringsfarve3 3 2 2 7" xfId="25645"/>
    <cellStyle name="40 % - Markeringsfarve3 3 2 3" xfId="5932"/>
    <cellStyle name="40 % - Markeringsfarve3 3 2 3 2" xfId="5933"/>
    <cellStyle name="40 % - Markeringsfarve3 3 2 3 2 2" xfId="5934"/>
    <cellStyle name="40 % - Markeringsfarve3 3 2 3 2 2 2" xfId="10030"/>
    <cellStyle name="40 % - Markeringsfarve3 3 2 3 2 2 2 2" xfId="17931"/>
    <cellStyle name="40 % - Markeringsfarve3 3 2 3 2 2 2 2 2" xfId="36091"/>
    <cellStyle name="40 % - Markeringsfarve3 3 2 3 2 2 2 3" xfId="29090"/>
    <cellStyle name="40 % - Markeringsfarve3 3 2 3 2 2 3" xfId="14488"/>
    <cellStyle name="40 % - Markeringsfarve3 3 2 3 2 2 3 2" xfId="32654"/>
    <cellStyle name="40 % - Markeringsfarve3 3 2 3 2 2 4" xfId="25652"/>
    <cellStyle name="40 % - Markeringsfarve3 3 2 3 2 3" xfId="8576"/>
    <cellStyle name="40 % - Markeringsfarve3 3 2 3 2 3 2" xfId="16493"/>
    <cellStyle name="40 % - Markeringsfarve3 3 2 3 2 3 2 2" xfId="34653"/>
    <cellStyle name="40 % - Markeringsfarve3 3 2 3 2 3 3" xfId="27652"/>
    <cellStyle name="40 % - Markeringsfarve3 3 2 3 2 4" xfId="14487"/>
    <cellStyle name="40 % - Markeringsfarve3 3 2 3 2 4 2" xfId="32653"/>
    <cellStyle name="40 % - Markeringsfarve3 3 2 3 2 5" xfId="25651"/>
    <cellStyle name="40 % - Markeringsfarve3 3 2 3 3" xfId="5935"/>
    <cellStyle name="40 % - Markeringsfarve3 3 2 3 3 2" xfId="9260"/>
    <cellStyle name="40 % - Markeringsfarve3 3 2 3 3 2 2" xfId="17171"/>
    <cellStyle name="40 % - Markeringsfarve3 3 2 3 3 2 2 2" xfId="35331"/>
    <cellStyle name="40 % - Markeringsfarve3 3 2 3 3 2 3" xfId="28330"/>
    <cellStyle name="40 % - Markeringsfarve3 3 2 3 3 3" xfId="14489"/>
    <cellStyle name="40 % - Markeringsfarve3 3 2 3 3 3 2" xfId="32655"/>
    <cellStyle name="40 % - Markeringsfarve3 3 2 3 3 4" xfId="25653"/>
    <cellStyle name="40 % - Markeringsfarve3 3 2 3 4" xfId="5936"/>
    <cellStyle name="40 % - Markeringsfarve3 3 2 3 4 2" xfId="10653"/>
    <cellStyle name="40 % - Markeringsfarve3 3 2 3 4 2 2" xfId="18546"/>
    <cellStyle name="40 % - Markeringsfarve3 3 2 3 4 2 2 2" xfId="36706"/>
    <cellStyle name="40 % - Markeringsfarve3 3 2 3 4 2 3" xfId="29705"/>
    <cellStyle name="40 % - Markeringsfarve3 3 2 3 4 3" xfId="14490"/>
    <cellStyle name="40 % - Markeringsfarve3 3 2 3 4 3 2" xfId="32656"/>
    <cellStyle name="40 % - Markeringsfarve3 3 2 3 4 4" xfId="25654"/>
    <cellStyle name="40 % - Markeringsfarve3 3 2 3 5" xfId="8109"/>
    <cellStyle name="40 % - Markeringsfarve3 3 2 3 5 2" xfId="16027"/>
    <cellStyle name="40 % - Markeringsfarve3 3 2 3 5 2 2" xfId="34187"/>
    <cellStyle name="40 % - Markeringsfarve3 3 2 3 5 3" xfId="27186"/>
    <cellStyle name="40 % - Markeringsfarve3 3 2 3 6" xfId="14486"/>
    <cellStyle name="40 % - Markeringsfarve3 3 2 3 6 2" xfId="32652"/>
    <cellStyle name="40 % - Markeringsfarve3 3 2 3 7" xfId="25650"/>
    <cellStyle name="40 % - Markeringsfarve3 3 2 4" xfId="5937"/>
    <cellStyle name="40 % - Markeringsfarve3 3 2 4 2" xfId="5938"/>
    <cellStyle name="40 % - Markeringsfarve3 3 2 4 2 2" xfId="5939"/>
    <cellStyle name="40 % - Markeringsfarve3 3 2 4 2 2 2" xfId="10132"/>
    <cellStyle name="40 % - Markeringsfarve3 3 2 4 2 2 2 2" xfId="18033"/>
    <cellStyle name="40 % - Markeringsfarve3 3 2 4 2 2 2 2 2" xfId="36193"/>
    <cellStyle name="40 % - Markeringsfarve3 3 2 4 2 2 2 3" xfId="29192"/>
    <cellStyle name="40 % - Markeringsfarve3 3 2 4 2 2 3" xfId="14493"/>
    <cellStyle name="40 % - Markeringsfarve3 3 2 4 2 2 3 2" xfId="32659"/>
    <cellStyle name="40 % - Markeringsfarve3 3 2 4 2 2 4" xfId="25657"/>
    <cellStyle name="40 % - Markeringsfarve3 3 2 4 2 3" xfId="8670"/>
    <cellStyle name="40 % - Markeringsfarve3 3 2 4 2 3 2" xfId="16584"/>
    <cellStyle name="40 % - Markeringsfarve3 3 2 4 2 3 2 2" xfId="34744"/>
    <cellStyle name="40 % - Markeringsfarve3 3 2 4 2 3 3" xfId="27743"/>
    <cellStyle name="40 % - Markeringsfarve3 3 2 4 2 4" xfId="14492"/>
    <cellStyle name="40 % - Markeringsfarve3 3 2 4 2 4 2" xfId="32658"/>
    <cellStyle name="40 % - Markeringsfarve3 3 2 4 2 5" xfId="25656"/>
    <cellStyle name="40 % - Markeringsfarve3 3 2 4 3" xfId="5940"/>
    <cellStyle name="40 % - Markeringsfarve3 3 2 4 3 2" xfId="9408"/>
    <cellStyle name="40 % - Markeringsfarve3 3 2 4 3 2 2" xfId="17318"/>
    <cellStyle name="40 % - Markeringsfarve3 3 2 4 3 2 2 2" xfId="35478"/>
    <cellStyle name="40 % - Markeringsfarve3 3 2 4 3 2 3" xfId="28477"/>
    <cellStyle name="40 % - Markeringsfarve3 3 2 4 3 3" xfId="14494"/>
    <cellStyle name="40 % - Markeringsfarve3 3 2 4 3 3 2" xfId="32660"/>
    <cellStyle name="40 % - Markeringsfarve3 3 2 4 3 4" xfId="25658"/>
    <cellStyle name="40 % - Markeringsfarve3 3 2 4 4" xfId="5941"/>
    <cellStyle name="40 % - Markeringsfarve3 3 2 4 4 2" xfId="10868"/>
    <cellStyle name="40 % - Markeringsfarve3 3 2 4 4 2 2" xfId="18751"/>
    <cellStyle name="40 % - Markeringsfarve3 3 2 4 4 2 2 2" xfId="36911"/>
    <cellStyle name="40 % - Markeringsfarve3 3 2 4 4 2 3" xfId="29910"/>
    <cellStyle name="40 % - Markeringsfarve3 3 2 4 4 3" xfId="14495"/>
    <cellStyle name="40 % - Markeringsfarve3 3 2 4 4 3 2" xfId="32661"/>
    <cellStyle name="40 % - Markeringsfarve3 3 2 4 4 4" xfId="25659"/>
    <cellStyle name="40 % - Markeringsfarve3 3 2 4 5" xfId="8110"/>
    <cellStyle name="40 % - Markeringsfarve3 3 2 4 5 2" xfId="16028"/>
    <cellStyle name="40 % - Markeringsfarve3 3 2 4 5 2 2" xfId="34188"/>
    <cellStyle name="40 % - Markeringsfarve3 3 2 4 5 3" xfId="27187"/>
    <cellStyle name="40 % - Markeringsfarve3 3 2 4 6" xfId="14491"/>
    <cellStyle name="40 % - Markeringsfarve3 3 2 4 6 2" xfId="32657"/>
    <cellStyle name="40 % - Markeringsfarve3 3 2 4 7" xfId="25655"/>
    <cellStyle name="40 % - Markeringsfarve3 3 2 5" xfId="5942"/>
    <cellStyle name="40 % - Markeringsfarve3 3 2 5 2" xfId="5943"/>
    <cellStyle name="40 % - Markeringsfarve3 3 2 5 2 2" xfId="5944"/>
    <cellStyle name="40 % - Markeringsfarve3 3 2 5 2 2 2" xfId="10249"/>
    <cellStyle name="40 % - Markeringsfarve3 3 2 5 2 2 2 2" xfId="18150"/>
    <cellStyle name="40 % - Markeringsfarve3 3 2 5 2 2 2 2 2" xfId="36310"/>
    <cellStyle name="40 % - Markeringsfarve3 3 2 5 2 2 2 3" xfId="29309"/>
    <cellStyle name="40 % - Markeringsfarve3 3 2 5 2 2 3" xfId="14498"/>
    <cellStyle name="40 % - Markeringsfarve3 3 2 5 2 2 3 2" xfId="32664"/>
    <cellStyle name="40 % - Markeringsfarve3 3 2 5 2 2 4" xfId="25662"/>
    <cellStyle name="40 % - Markeringsfarve3 3 2 5 2 3" xfId="8769"/>
    <cellStyle name="40 % - Markeringsfarve3 3 2 5 2 3 2" xfId="16683"/>
    <cellStyle name="40 % - Markeringsfarve3 3 2 5 2 3 2 2" xfId="34843"/>
    <cellStyle name="40 % - Markeringsfarve3 3 2 5 2 3 3" xfId="27842"/>
    <cellStyle name="40 % - Markeringsfarve3 3 2 5 2 4" xfId="14497"/>
    <cellStyle name="40 % - Markeringsfarve3 3 2 5 2 4 2" xfId="32663"/>
    <cellStyle name="40 % - Markeringsfarve3 3 2 5 2 5" xfId="25661"/>
    <cellStyle name="40 % - Markeringsfarve3 3 2 5 3" xfId="5945"/>
    <cellStyle name="40 % - Markeringsfarve3 3 2 5 3 2" xfId="9525"/>
    <cellStyle name="40 % - Markeringsfarve3 3 2 5 3 2 2" xfId="17435"/>
    <cellStyle name="40 % - Markeringsfarve3 3 2 5 3 2 2 2" xfId="35595"/>
    <cellStyle name="40 % - Markeringsfarve3 3 2 5 3 2 3" xfId="28594"/>
    <cellStyle name="40 % - Markeringsfarve3 3 2 5 3 3" xfId="14499"/>
    <cellStyle name="40 % - Markeringsfarve3 3 2 5 3 3 2" xfId="32665"/>
    <cellStyle name="40 % - Markeringsfarve3 3 2 5 3 4" xfId="25663"/>
    <cellStyle name="40 % - Markeringsfarve3 3 2 5 4" xfId="5946"/>
    <cellStyle name="40 % - Markeringsfarve3 3 2 5 4 2" xfId="10517"/>
    <cellStyle name="40 % - Markeringsfarve3 3 2 5 4 2 2" xfId="18411"/>
    <cellStyle name="40 % - Markeringsfarve3 3 2 5 4 2 2 2" xfId="36571"/>
    <cellStyle name="40 % - Markeringsfarve3 3 2 5 4 2 3" xfId="29570"/>
    <cellStyle name="40 % - Markeringsfarve3 3 2 5 4 3" xfId="14500"/>
    <cellStyle name="40 % - Markeringsfarve3 3 2 5 4 3 2" xfId="32666"/>
    <cellStyle name="40 % - Markeringsfarve3 3 2 5 4 4" xfId="25664"/>
    <cellStyle name="40 % - Markeringsfarve3 3 2 5 5" xfId="8111"/>
    <cellStyle name="40 % - Markeringsfarve3 3 2 5 5 2" xfId="16029"/>
    <cellStyle name="40 % - Markeringsfarve3 3 2 5 5 2 2" xfId="34189"/>
    <cellStyle name="40 % - Markeringsfarve3 3 2 5 5 3" xfId="27188"/>
    <cellStyle name="40 % - Markeringsfarve3 3 2 5 6" xfId="14496"/>
    <cellStyle name="40 % - Markeringsfarve3 3 2 5 6 2" xfId="32662"/>
    <cellStyle name="40 % - Markeringsfarve3 3 2 5 7" xfId="25660"/>
    <cellStyle name="40 % - Markeringsfarve3 3 2 6" xfId="5947"/>
    <cellStyle name="40 % - Markeringsfarve3 3 2 6 2" xfId="5948"/>
    <cellStyle name="40 % - Markeringsfarve3 3 2 6 2 2" xfId="5949"/>
    <cellStyle name="40 % - Markeringsfarve3 3 2 6 2 2 2" xfId="10385"/>
    <cellStyle name="40 % - Markeringsfarve3 3 2 6 2 2 2 2" xfId="18286"/>
    <cellStyle name="40 % - Markeringsfarve3 3 2 6 2 2 2 2 2" xfId="36446"/>
    <cellStyle name="40 % - Markeringsfarve3 3 2 6 2 2 2 3" xfId="29445"/>
    <cellStyle name="40 % - Markeringsfarve3 3 2 6 2 2 3" xfId="14503"/>
    <cellStyle name="40 % - Markeringsfarve3 3 2 6 2 2 3 2" xfId="32669"/>
    <cellStyle name="40 % - Markeringsfarve3 3 2 6 2 2 4" xfId="25667"/>
    <cellStyle name="40 % - Markeringsfarve3 3 2 6 2 3" xfId="8878"/>
    <cellStyle name="40 % - Markeringsfarve3 3 2 6 2 3 2" xfId="16792"/>
    <cellStyle name="40 % - Markeringsfarve3 3 2 6 2 3 2 2" xfId="34952"/>
    <cellStyle name="40 % - Markeringsfarve3 3 2 6 2 3 3" xfId="27951"/>
    <cellStyle name="40 % - Markeringsfarve3 3 2 6 2 4" xfId="14502"/>
    <cellStyle name="40 % - Markeringsfarve3 3 2 6 2 4 2" xfId="32668"/>
    <cellStyle name="40 % - Markeringsfarve3 3 2 6 2 5" xfId="25666"/>
    <cellStyle name="40 % - Markeringsfarve3 3 2 6 3" xfId="5950"/>
    <cellStyle name="40 % - Markeringsfarve3 3 2 6 3 2" xfId="9662"/>
    <cellStyle name="40 % - Markeringsfarve3 3 2 6 3 2 2" xfId="17572"/>
    <cellStyle name="40 % - Markeringsfarve3 3 2 6 3 2 2 2" xfId="35732"/>
    <cellStyle name="40 % - Markeringsfarve3 3 2 6 3 2 3" xfId="28731"/>
    <cellStyle name="40 % - Markeringsfarve3 3 2 6 3 3" xfId="14504"/>
    <cellStyle name="40 % - Markeringsfarve3 3 2 6 3 3 2" xfId="32670"/>
    <cellStyle name="40 % - Markeringsfarve3 3 2 6 3 4" xfId="25668"/>
    <cellStyle name="40 % - Markeringsfarve3 3 2 6 4" xfId="5951"/>
    <cellStyle name="40 % - Markeringsfarve3 3 2 6 4 2" xfId="10839"/>
    <cellStyle name="40 % - Markeringsfarve3 3 2 6 4 2 2" xfId="18725"/>
    <cellStyle name="40 % - Markeringsfarve3 3 2 6 4 2 2 2" xfId="36885"/>
    <cellStyle name="40 % - Markeringsfarve3 3 2 6 4 2 3" xfId="29884"/>
    <cellStyle name="40 % - Markeringsfarve3 3 2 6 4 3" xfId="14505"/>
    <cellStyle name="40 % - Markeringsfarve3 3 2 6 4 3 2" xfId="32671"/>
    <cellStyle name="40 % - Markeringsfarve3 3 2 6 4 4" xfId="25669"/>
    <cellStyle name="40 % - Markeringsfarve3 3 2 6 5" xfId="8112"/>
    <cellStyle name="40 % - Markeringsfarve3 3 2 6 5 2" xfId="16030"/>
    <cellStyle name="40 % - Markeringsfarve3 3 2 6 5 2 2" xfId="34190"/>
    <cellStyle name="40 % - Markeringsfarve3 3 2 6 5 3" xfId="27189"/>
    <cellStyle name="40 % - Markeringsfarve3 3 2 6 6" xfId="14501"/>
    <cellStyle name="40 % - Markeringsfarve3 3 2 6 6 2" xfId="32667"/>
    <cellStyle name="40 % - Markeringsfarve3 3 2 6 7" xfId="25665"/>
    <cellStyle name="40 % - Markeringsfarve3 3 2 7" xfId="5952"/>
    <cellStyle name="40 % - Markeringsfarve3 3 2 7 2" xfId="5953"/>
    <cellStyle name="40 % - Markeringsfarve3 3 2 7 2 2" xfId="9775"/>
    <cellStyle name="40 % - Markeringsfarve3 3 2 7 2 2 2" xfId="17676"/>
    <cellStyle name="40 % - Markeringsfarve3 3 2 7 2 2 2 2" xfId="35836"/>
    <cellStyle name="40 % - Markeringsfarve3 3 2 7 2 2 3" xfId="28835"/>
    <cellStyle name="40 % - Markeringsfarve3 3 2 7 2 3" xfId="14507"/>
    <cellStyle name="40 % - Markeringsfarve3 3 2 7 2 3 2" xfId="32673"/>
    <cellStyle name="40 % - Markeringsfarve3 3 2 7 2 4" xfId="25671"/>
    <cellStyle name="40 % - Markeringsfarve3 3 2 7 3" xfId="8369"/>
    <cellStyle name="40 % - Markeringsfarve3 3 2 7 3 2" xfId="16286"/>
    <cellStyle name="40 % - Markeringsfarve3 3 2 7 3 2 2" xfId="34446"/>
    <cellStyle name="40 % - Markeringsfarve3 3 2 7 3 3" xfId="27445"/>
    <cellStyle name="40 % - Markeringsfarve3 3 2 7 4" xfId="14506"/>
    <cellStyle name="40 % - Markeringsfarve3 3 2 7 4 2" xfId="32672"/>
    <cellStyle name="40 % - Markeringsfarve3 3 2 7 5" xfId="25670"/>
    <cellStyle name="40 % - Markeringsfarve3 3 2 8" xfId="5954"/>
    <cellStyle name="40 % - Markeringsfarve3 3 2 8 2" xfId="9003"/>
    <cellStyle name="40 % - Markeringsfarve3 3 2 8 2 2" xfId="16914"/>
    <cellStyle name="40 % - Markeringsfarve3 3 2 8 2 2 2" xfId="35074"/>
    <cellStyle name="40 % - Markeringsfarve3 3 2 8 2 3" xfId="28073"/>
    <cellStyle name="40 % - Markeringsfarve3 3 2 8 3" xfId="14508"/>
    <cellStyle name="40 % - Markeringsfarve3 3 2 8 3 2" xfId="32674"/>
    <cellStyle name="40 % - Markeringsfarve3 3 2 8 4" xfId="25672"/>
    <cellStyle name="40 % - Markeringsfarve3 3 2 9" xfId="5955"/>
    <cellStyle name="40 % - Markeringsfarve3 3 2 9 2" xfId="10694"/>
    <cellStyle name="40 % - Markeringsfarve3 3 2 9 2 2" xfId="18585"/>
    <cellStyle name="40 % - Markeringsfarve3 3 2 9 2 2 2" xfId="36745"/>
    <cellStyle name="40 % - Markeringsfarve3 3 2 9 2 3" xfId="29744"/>
    <cellStyle name="40 % - Markeringsfarve3 3 2 9 3" xfId="14509"/>
    <cellStyle name="40 % - Markeringsfarve3 3 2 9 3 2" xfId="32675"/>
    <cellStyle name="40 % - Markeringsfarve3 3 2 9 4" xfId="25673"/>
    <cellStyle name="40 % - Markeringsfarve3 3 3" xfId="5956"/>
    <cellStyle name="40 % - Markeringsfarve3 3 3 10" xfId="8113"/>
    <cellStyle name="40 % - Markeringsfarve3 3 3 10 2" xfId="16031"/>
    <cellStyle name="40 % - Markeringsfarve3 3 3 10 2 2" xfId="34191"/>
    <cellStyle name="40 % - Markeringsfarve3 3 3 10 3" xfId="27190"/>
    <cellStyle name="40 % - Markeringsfarve3 3 3 11" xfId="14510"/>
    <cellStyle name="40 % - Markeringsfarve3 3 3 11 2" xfId="32676"/>
    <cellStyle name="40 % - Markeringsfarve3 3 3 12" xfId="25674"/>
    <cellStyle name="40 % - Markeringsfarve3 3 3 2" xfId="5957"/>
    <cellStyle name="40 % - Markeringsfarve3 3 3 2 2" xfId="5958"/>
    <cellStyle name="40 % - Markeringsfarve3 3 3 2 2 2" xfId="5959"/>
    <cellStyle name="40 % - Markeringsfarve3 3 3 2 2 2 2" xfId="9933"/>
    <cellStyle name="40 % - Markeringsfarve3 3 3 2 2 2 2 2" xfId="17834"/>
    <cellStyle name="40 % - Markeringsfarve3 3 3 2 2 2 2 2 2" xfId="35994"/>
    <cellStyle name="40 % - Markeringsfarve3 3 3 2 2 2 2 3" xfId="28993"/>
    <cellStyle name="40 % - Markeringsfarve3 3 3 2 2 2 3" xfId="14513"/>
    <cellStyle name="40 % - Markeringsfarve3 3 3 2 2 2 3 2" xfId="32679"/>
    <cellStyle name="40 % - Markeringsfarve3 3 3 2 2 2 4" xfId="25677"/>
    <cellStyle name="40 % - Markeringsfarve3 3 3 2 2 3" xfId="8501"/>
    <cellStyle name="40 % - Markeringsfarve3 3 3 2 2 3 2" xfId="16418"/>
    <cellStyle name="40 % - Markeringsfarve3 3 3 2 2 3 2 2" xfId="34578"/>
    <cellStyle name="40 % - Markeringsfarve3 3 3 2 2 3 3" xfId="27577"/>
    <cellStyle name="40 % - Markeringsfarve3 3 3 2 2 4" xfId="14512"/>
    <cellStyle name="40 % - Markeringsfarve3 3 3 2 2 4 2" xfId="32678"/>
    <cellStyle name="40 % - Markeringsfarve3 3 3 2 2 5" xfId="25676"/>
    <cellStyle name="40 % - Markeringsfarve3 3 3 2 3" xfId="5960"/>
    <cellStyle name="40 % - Markeringsfarve3 3 3 2 3 2" xfId="9163"/>
    <cellStyle name="40 % - Markeringsfarve3 3 3 2 3 2 2" xfId="17074"/>
    <cellStyle name="40 % - Markeringsfarve3 3 3 2 3 2 2 2" xfId="35234"/>
    <cellStyle name="40 % - Markeringsfarve3 3 3 2 3 2 3" xfId="28233"/>
    <cellStyle name="40 % - Markeringsfarve3 3 3 2 3 3" xfId="14514"/>
    <cellStyle name="40 % - Markeringsfarve3 3 3 2 3 3 2" xfId="32680"/>
    <cellStyle name="40 % - Markeringsfarve3 3 3 2 3 4" xfId="25678"/>
    <cellStyle name="40 % - Markeringsfarve3 3 3 2 4" xfId="5961"/>
    <cellStyle name="40 % - Markeringsfarve3 3 3 2 4 2" xfId="10443"/>
    <cellStyle name="40 % - Markeringsfarve3 3 3 2 4 2 2" xfId="18340"/>
    <cellStyle name="40 % - Markeringsfarve3 3 3 2 4 2 2 2" xfId="36500"/>
    <cellStyle name="40 % - Markeringsfarve3 3 3 2 4 2 3" xfId="29499"/>
    <cellStyle name="40 % - Markeringsfarve3 3 3 2 4 3" xfId="14515"/>
    <cellStyle name="40 % - Markeringsfarve3 3 3 2 4 3 2" xfId="32681"/>
    <cellStyle name="40 % - Markeringsfarve3 3 3 2 4 4" xfId="25679"/>
    <cellStyle name="40 % - Markeringsfarve3 3 3 2 5" xfId="8114"/>
    <cellStyle name="40 % - Markeringsfarve3 3 3 2 5 2" xfId="16032"/>
    <cellStyle name="40 % - Markeringsfarve3 3 3 2 5 2 2" xfId="34192"/>
    <cellStyle name="40 % - Markeringsfarve3 3 3 2 5 3" xfId="27191"/>
    <cellStyle name="40 % - Markeringsfarve3 3 3 2 6" xfId="14511"/>
    <cellStyle name="40 % - Markeringsfarve3 3 3 2 6 2" xfId="32677"/>
    <cellStyle name="40 % - Markeringsfarve3 3 3 2 7" xfId="25675"/>
    <cellStyle name="40 % - Markeringsfarve3 3 3 3" xfId="5962"/>
    <cellStyle name="40 % - Markeringsfarve3 3 3 3 2" xfId="5963"/>
    <cellStyle name="40 % - Markeringsfarve3 3 3 3 2 2" xfId="5964"/>
    <cellStyle name="40 % - Markeringsfarve3 3 3 3 2 2 2" xfId="10031"/>
    <cellStyle name="40 % - Markeringsfarve3 3 3 3 2 2 2 2" xfId="17932"/>
    <cellStyle name="40 % - Markeringsfarve3 3 3 3 2 2 2 2 2" xfId="36092"/>
    <cellStyle name="40 % - Markeringsfarve3 3 3 3 2 2 2 3" xfId="29091"/>
    <cellStyle name="40 % - Markeringsfarve3 3 3 3 2 2 3" xfId="14518"/>
    <cellStyle name="40 % - Markeringsfarve3 3 3 3 2 2 3 2" xfId="32684"/>
    <cellStyle name="40 % - Markeringsfarve3 3 3 3 2 2 4" xfId="25682"/>
    <cellStyle name="40 % - Markeringsfarve3 3 3 3 2 3" xfId="8577"/>
    <cellStyle name="40 % - Markeringsfarve3 3 3 3 2 3 2" xfId="16494"/>
    <cellStyle name="40 % - Markeringsfarve3 3 3 3 2 3 2 2" xfId="34654"/>
    <cellStyle name="40 % - Markeringsfarve3 3 3 3 2 3 3" xfId="27653"/>
    <cellStyle name="40 % - Markeringsfarve3 3 3 3 2 4" xfId="14517"/>
    <cellStyle name="40 % - Markeringsfarve3 3 3 3 2 4 2" xfId="32683"/>
    <cellStyle name="40 % - Markeringsfarve3 3 3 3 2 5" xfId="25681"/>
    <cellStyle name="40 % - Markeringsfarve3 3 3 3 3" xfId="5965"/>
    <cellStyle name="40 % - Markeringsfarve3 3 3 3 3 2" xfId="9261"/>
    <cellStyle name="40 % - Markeringsfarve3 3 3 3 3 2 2" xfId="17172"/>
    <cellStyle name="40 % - Markeringsfarve3 3 3 3 3 2 2 2" xfId="35332"/>
    <cellStyle name="40 % - Markeringsfarve3 3 3 3 3 2 3" xfId="28331"/>
    <cellStyle name="40 % - Markeringsfarve3 3 3 3 3 3" xfId="14519"/>
    <cellStyle name="40 % - Markeringsfarve3 3 3 3 3 3 2" xfId="32685"/>
    <cellStyle name="40 % - Markeringsfarve3 3 3 3 3 4" xfId="25683"/>
    <cellStyle name="40 % - Markeringsfarve3 3 3 3 4" xfId="5966"/>
    <cellStyle name="40 % - Markeringsfarve3 3 3 3 4 2" xfId="10784"/>
    <cellStyle name="40 % - Markeringsfarve3 3 3 3 4 2 2" xfId="18672"/>
    <cellStyle name="40 % - Markeringsfarve3 3 3 3 4 2 2 2" xfId="36832"/>
    <cellStyle name="40 % - Markeringsfarve3 3 3 3 4 2 3" xfId="29831"/>
    <cellStyle name="40 % - Markeringsfarve3 3 3 3 4 3" xfId="14520"/>
    <cellStyle name="40 % - Markeringsfarve3 3 3 3 4 3 2" xfId="32686"/>
    <cellStyle name="40 % - Markeringsfarve3 3 3 3 4 4" xfId="25684"/>
    <cellStyle name="40 % - Markeringsfarve3 3 3 3 5" xfId="8115"/>
    <cellStyle name="40 % - Markeringsfarve3 3 3 3 5 2" xfId="16033"/>
    <cellStyle name="40 % - Markeringsfarve3 3 3 3 5 2 2" xfId="34193"/>
    <cellStyle name="40 % - Markeringsfarve3 3 3 3 5 3" xfId="27192"/>
    <cellStyle name="40 % - Markeringsfarve3 3 3 3 6" xfId="14516"/>
    <cellStyle name="40 % - Markeringsfarve3 3 3 3 6 2" xfId="32682"/>
    <cellStyle name="40 % - Markeringsfarve3 3 3 3 7" xfId="25680"/>
    <cellStyle name="40 % - Markeringsfarve3 3 3 4" xfId="5967"/>
    <cellStyle name="40 % - Markeringsfarve3 3 3 4 2" xfId="5968"/>
    <cellStyle name="40 % - Markeringsfarve3 3 3 4 2 2" xfId="5969"/>
    <cellStyle name="40 % - Markeringsfarve3 3 3 4 2 2 2" xfId="10171"/>
    <cellStyle name="40 % - Markeringsfarve3 3 3 4 2 2 2 2" xfId="18072"/>
    <cellStyle name="40 % - Markeringsfarve3 3 3 4 2 2 2 2 2" xfId="36232"/>
    <cellStyle name="40 % - Markeringsfarve3 3 3 4 2 2 2 3" xfId="29231"/>
    <cellStyle name="40 % - Markeringsfarve3 3 3 4 2 2 3" xfId="14523"/>
    <cellStyle name="40 % - Markeringsfarve3 3 3 4 2 2 3 2" xfId="32689"/>
    <cellStyle name="40 % - Markeringsfarve3 3 3 4 2 2 4" xfId="25687"/>
    <cellStyle name="40 % - Markeringsfarve3 3 3 4 2 3" xfId="8703"/>
    <cellStyle name="40 % - Markeringsfarve3 3 3 4 2 3 2" xfId="16617"/>
    <cellStyle name="40 % - Markeringsfarve3 3 3 4 2 3 2 2" xfId="34777"/>
    <cellStyle name="40 % - Markeringsfarve3 3 3 4 2 3 3" xfId="27776"/>
    <cellStyle name="40 % - Markeringsfarve3 3 3 4 2 4" xfId="14522"/>
    <cellStyle name="40 % - Markeringsfarve3 3 3 4 2 4 2" xfId="32688"/>
    <cellStyle name="40 % - Markeringsfarve3 3 3 4 2 5" xfId="25686"/>
    <cellStyle name="40 % - Markeringsfarve3 3 3 4 3" xfId="5970"/>
    <cellStyle name="40 % - Markeringsfarve3 3 3 4 3 2" xfId="9447"/>
    <cellStyle name="40 % - Markeringsfarve3 3 3 4 3 2 2" xfId="17357"/>
    <cellStyle name="40 % - Markeringsfarve3 3 3 4 3 2 2 2" xfId="35517"/>
    <cellStyle name="40 % - Markeringsfarve3 3 3 4 3 2 3" xfId="28516"/>
    <cellStyle name="40 % - Markeringsfarve3 3 3 4 3 3" xfId="14524"/>
    <cellStyle name="40 % - Markeringsfarve3 3 3 4 3 3 2" xfId="32690"/>
    <cellStyle name="40 % - Markeringsfarve3 3 3 4 3 4" xfId="25688"/>
    <cellStyle name="40 % - Markeringsfarve3 3 3 4 4" xfId="5971"/>
    <cellStyle name="40 % - Markeringsfarve3 3 3 4 4 2" xfId="11001"/>
    <cellStyle name="40 % - Markeringsfarve3 3 3 4 4 2 2" xfId="18877"/>
    <cellStyle name="40 % - Markeringsfarve3 3 3 4 4 2 2 2" xfId="37037"/>
    <cellStyle name="40 % - Markeringsfarve3 3 3 4 4 2 3" xfId="30036"/>
    <cellStyle name="40 % - Markeringsfarve3 3 3 4 4 3" xfId="14525"/>
    <cellStyle name="40 % - Markeringsfarve3 3 3 4 4 3 2" xfId="32691"/>
    <cellStyle name="40 % - Markeringsfarve3 3 3 4 4 4" xfId="25689"/>
    <cellStyle name="40 % - Markeringsfarve3 3 3 4 5" xfId="8116"/>
    <cellStyle name="40 % - Markeringsfarve3 3 3 4 5 2" xfId="16034"/>
    <cellStyle name="40 % - Markeringsfarve3 3 3 4 5 2 2" xfId="34194"/>
    <cellStyle name="40 % - Markeringsfarve3 3 3 4 5 3" xfId="27193"/>
    <cellStyle name="40 % - Markeringsfarve3 3 3 4 6" xfId="14521"/>
    <cellStyle name="40 % - Markeringsfarve3 3 3 4 6 2" xfId="32687"/>
    <cellStyle name="40 % - Markeringsfarve3 3 3 4 7" xfId="25685"/>
    <cellStyle name="40 % - Markeringsfarve3 3 3 5" xfId="5972"/>
    <cellStyle name="40 % - Markeringsfarve3 3 3 5 2" xfId="5973"/>
    <cellStyle name="40 % - Markeringsfarve3 3 3 5 2 2" xfId="5974"/>
    <cellStyle name="40 % - Markeringsfarve3 3 3 5 2 2 2" xfId="10288"/>
    <cellStyle name="40 % - Markeringsfarve3 3 3 5 2 2 2 2" xfId="18189"/>
    <cellStyle name="40 % - Markeringsfarve3 3 3 5 2 2 2 2 2" xfId="36349"/>
    <cellStyle name="40 % - Markeringsfarve3 3 3 5 2 2 2 3" xfId="29348"/>
    <cellStyle name="40 % - Markeringsfarve3 3 3 5 2 2 3" xfId="14528"/>
    <cellStyle name="40 % - Markeringsfarve3 3 3 5 2 2 3 2" xfId="32694"/>
    <cellStyle name="40 % - Markeringsfarve3 3 3 5 2 2 4" xfId="25692"/>
    <cellStyle name="40 % - Markeringsfarve3 3 3 5 2 3" xfId="8802"/>
    <cellStyle name="40 % - Markeringsfarve3 3 3 5 2 3 2" xfId="16716"/>
    <cellStyle name="40 % - Markeringsfarve3 3 3 5 2 3 2 2" xfId="34876"/>
    <cellStyle name="40 % - Markeringsfarve3 3 3 5 2 3 3" xfId="27875"/>
    <cellStyle name="40 % - Markeringsfarve3 3 3 5 2 4" xfId="14527"/>
    <cellStyle name="40 % - Markeringsfarve3 3 3 5 2 4 2" xfId="32693"/>
    <cellStyle name="40 % - Markeringsfarve3 3 3 5 2 5" xfId="25691"/>
    <cellStyle name="40 % - Markeringsfarve3 3 3 5 3" xfId="5975"/>
    <cellStyle name="40 % - Markeringsfarve3 3 3 5 3 2" xfId="9564"/>
    <cellStyle name="40 % - Markeringsfarve3 3 3 5 3 2 2" xfId="17474"/>
    <cellStyle name="40 % - Markeringsfarve3 3 3 5 3 2 2 2" xfId="35634"/>
    <cellStyle name="40 % - Markeringsfarve3 3 3 5 3 2 3" xfId="28633"/>
    <cellStyle name="40 % - Markeringsfarve3 3 3 5 3 3" xfId="14529"/>
    <cellStyle name="40 % - Markeringsfarve3 3 3 5 3 3 2" xfId="32695"/>
    <cellStyle name="40 % - Markeringsfarve3 3 3 5 3 4" xfId="25693"/>
    <cellStyle name="40 % - Markeringsfarve3 3 3 5 4" xfId="5976"/>
    <cellStyle name="40 % - Markeringsfarve3 3 3 5 4 2" xfId="10721"/>
    <cellStyle name="40 % - Markeringsfarve3 3 3 5 4 2 2" xfId="18610"/>
    <cellStyle name="40 % - Markeringsfarve3 3 3 5 4 2 2 2" xfId="36770"/>
    <cellStyle name="40 % - Markeringsfarve3 3 3 5 4 2 3" xfId="29769"/>
    <cellStyle name="40 % - Markeringsfarve3 3 3 5 4 3" xfId="14530"/>
    <cellStyle name="40 % - Markeringsfarve3 3 3 5 4 3 2" xfId="32696"/>
    <cellStyle name="40 % - Markeringsfarve3 3 3 5 4 4" xfId="25694"/>
    <cellStyle name="40 % - Markeringsfarve3 3 3 5 5" xfId="8117"/>
    <cellStyle name="40 % - Markeringsfarve3 3 3 5 5 2" xfId="16035"/>
    <cellStyle name="40 % - Markeringsfarve3 3 3 5 5 2 2" xfId="34195"/>
    <cellStyle name="40 % - Markeringsfarve3 3 3 5 5 3" xfId="27194"/>
    <cellStyle name="40 % - Markeringsfarve3 3 3 5 6" xfId="14526"/>
    <cellStyle name="40 % - Markeringsfarve3 3 3 5 6 2" xfId="32692"/>
    <cellStyle name="40 % - Markeringsfarve3 3 3 5 7" xfId="25690"/>
    <cellStyle name="40 % - Markeringsfarve3 3 3 6" xfId="5977"/>
    <cellStyle name="40 % - Markeringsfarve3 3 3 6 2" xfId="5978"/>
    <cellStyle name="40 % - Markeringsfarve3 3 3 6 2 2" xfId="5979"/>
    <cellStyle name="40 % - Markeringsfarve3 3 3 6 2 2 2" xfId="10386"/>
    <cellStyle name="40 % - Markeringsfarve3 3 3 6 2 2 2 2" xfId="18287"/>
    <cellStyle name="40 % - Markeringsfarve3 3 3 6 2 2 2 2 2" xfId="36447"/>
    <cellStyle name="40 % - Markeringsfarve3 3 3 6 2 2 2 3" xfId="29446"/>
    <cellStyle name="40 % - Markeringsfarve3 3 3 6 2 2 3" xfId="14533"/>
    <cellStyle name="40 % - Markeringsfarve3 3 3 6 2 2 3 2" xfId="32699"/>
    <cellStyle name="40 % - Markeringsfarve3 3 3 6 2 2 4" xfId="25697"/>
    <cellStyle name="40 % - Markeringsfarve3 3 3 6 2 3" xfId="8879"/>
    <cellStyle name="40 % - Markeringsfarve3 3 3 6 2 3 2" xfId="16793"/>
    <cellStyle name="40 % - Markeringsfarve3 3 3 6 2 3 2 2" xfId="34953"/>
    <cellStyle name="40 % - Markeringsfarve3 3 3 6 2 3 3" xfId="27952"/>
    <cellStyle name="40 % - Markeringsfarve3 3 3 6 2 4" xfId="14532"/>
    <cellStyle name="40 % - Markeringsfarve3 3 3 6 2 4 2" xfId="32698"/>
    <cellStyle name="40 % - Markeringsfarve3 3 3 6 2 5" xfId="25696"/>
    <cellStyle name="40 % - Markeringsfarve3 3 3 6 3" xfId="5980"/>
    <cellStyle name="40 % - Markeringsfarve3 3 3 6 3 2" xfId="9663"/>
    <cellStyle name="40 % - Markeringsfarve3 3 3 6 3 2 2" xfId="17573"/>
    <cellStyle name="40 % - Markeringsfarve3 3 3 6 3 2 2 2" xfId="35733"/>
    <cellStyle name="40 % - Markeringsfarve3 3 3 6 3 2 3" xfId="28732"/>
    <cellStyle name="40 % - Markeringsfarve3 3 3 6 3 3" xfId="14534"/>
    <cellStyle name="40 % - Markeringsfarve3 3 3 6 3 3 2" xfId="32700"/>
    <cellStyle name="40 % - Markeringsfarve3 3 3 6 3 4" xfId="25698"/>
    <cellStyle name="40 % - Markeringsfarve3 3 3 6 4" xfId="5981"/>
    <cellStyle name="40 % - Markeringsfarve3 3 3 6 4 2" xfId="10957"/>
    <cellStyle name="40 % - Markeringsfarve3 3 3 6 4 2 2" xfId="18837"/>
    <cellStyle name="40 % - Markeringsfarve3 3 3 6 4 2 2 2" xfId="36997"/>
    <cellStyle name="40 % - Markeringsfarve3 3 3 6 4 2 3" xfId="29996"/>
    <cellStyle name="40 % - Markeringsfarve3 3 3 6 4 3" xfId="14535"/>
    <cellStyle name="40 % - Markeringsfarve3 3 3 6 4 3 2" xfId="32701"/>
    <cellStyle name="40 % - Markeringsfarve3 3 3 6 4 4" xfId="25699"/>
    <cellStyle name="40 % - Markeringsfarve3 3 3 6 5" xfId="8118"/>
    <cellStyle name="40 % - Markeringsfarve3 3 3 6 5 2" xfId="16036"/>
    <cellStyle name="40 % - Markeringsfarve3 3 3 6 5 2 2" xfId="34196"/>
    <cellStyle name="40 % - Markeringsfarve3 3 3 6 5 3" xfId="27195"/>
    <cellStyle name="40 % - Markeringsfarve3 3 3 6 6" xfId="14531"/>
    <cellStyle name="40 % - Markeringsfarve3 3 3 6 6 2" xfId="32697"/>
    <cellStyle name="40 % - Markeringsfarve3 3 3 6 7" xfId="25695"/>
    <cellStyle name="40 % - Markeringsfarve3 3 3 7" xfId="5982"/>
    <cellStyle name="40 % - Markeringsfarve3 3 3 7 2" xfId="5983"/>
    <cellStyle name="40 % - Markeringsfarve3 3 3 7 2 2" xfId="9814"/>
    <cellStyle name="40 % - Markeringsfarve3 3 3 7 2 2 2" xfId="17715"/>
    <cellStyle name="40 % - Markeringsfarve3 3 3 7 2 2 2 2" xfId="35875"/>
    <cellStyle name="40 % - Markeringsfarve3 3 3 7 2 2 3" xfId="28874"/>
    <cellStyle name="40 % - Markeringsfarve3 3 3 7 2 3" xfId="14537"/>
    <cellStyle name="40 % - Markeringsfarve3 3 3 7 2 3 2" xfId="32703"/>
    <cellStyle name="40 % - Markeringsfarve3 3 3 7 2 4" xfId="25701"/>
    <cellStyle name="40 % - Markeringsfarve3 3 3 7 3" xfId="8402"/>
    <cellStyle name="40 % - Markeringsfarve3 3 3 7 3 2" xfId="16319"/>
    <cellStyle name="40 % - Markeringsfarve3 3 3 7 3 2 2" xfId="34479"/>
    <cellStyle name="40 % - Markeringsfarve3 3 3 7 3 3" xfId="27478"/>
    <cellStyle name="40 % - Markeringsfarve3 3 3 7 4" xfId="14536"/>
    <cellStyle name="40 % - Markeringsfarve3 3 3 7 4 2" xfId="32702"/>
    <cellStyle name="40 % - Markeringsfarve3 3 3 7 5" xfId="25700"/>
    <cellStyle name="40 % - Markeringsfarve3 3 3 8" xfId="5984"/>
    <cellStyle name="40 % - Markeringsfarve3 3 3 8 2" xfId="9042"/>
    <cellStyle name="40 % - Markeringsfarve3 3 3 8 2 2" xfId="16953"/>
    <cellStyle name="40 % - Markeringsfarve3 3 3 8 2 2 2" xfId="35113"/>
    <cellStyle name="40 % - Markeringsfarve3 3 3 8 2 3" xfId="28112"/>
    <cellStyle name="40 % - Markeringsfarve3 3 3 8 3" xfId="14538"/>
    <cellStyle name="40 % - Markeringsfarve3 3 3 8 3 2" xfId="32704"/>
    <cellStyle name="40 % - Markeringsfarve3 3 3 8 4" xfId="25702"/>
    <cellStyle name="40 % - Markeringsfarve3 3 3 9" xfId="5985"/>
    <cellStyle name="40 % - Markeringsfarve3 3 3 9 2" xfId="10490"/>
    <cellStyle name="40 % - Markeringsfarve3 3 3 9 2 2" xfId="18386"/>
    <cellStyle name="40 % - Markeringsfarve3 3 3 9 2 2 2" xfId="36546"/>
    <cellStyle name="40 % - Markeringsfarve3 3 3 9 2 3" xfId="29545"/>
    <cellStyle name="40 % - Markeringsfarve3 3 3 9 3" xfId="14539"/>
    <cellStyle name="40 % - Markeringsfarve3 3 3 9 3 2" xfId="32705"/>
    <cellStyle name="40 % - Markeringsfarve3 3 3 9 4" xfId="25703"/>
    <cellStyle name="40 % - Markeringsfarve3 3 4" xfId="5986"/>
    <cellStyle name="40 % - Markeringsfarve3 3 4 2" xfId="5987"/>
    <cellStyle name="40 % - Markeringsfarve3 3 4 2 2" xfId="5988"/>
    <cellStyle name="40 % - Markeringsfarve3 3 4 2 2 2" xfId="9855"/>
    <cellStyle name="40 % - Markeringsfarve3 3 4 2 2 2 2" xfId="17756"/>
    <cellStyle name="40 % - Markeringsfarve3 3 4 2 2 2 2 2" xfId="35916"/>
    <cellStyle name="40 % - Markeringsfarve3 3 4 2 2 2 3" xfId="28915"/>
    <cellStyle name="40 % - Markeringsfarve3 3 4 2 2 3" xfId="14542"/>
    <cellStyle name="40 % - Markeringsfarve3 3 4 2 2 3 2" xfId="32708"/>
    <cellStyle name="40 % - Markeringsfarve3 3 4 2 2 4" xfId="25706"/>
    <cellStyle name="40 % - Markeringsfarve3 3 4 2 3" xfId="8435"/>
    <cellStyle name="40 % - Markeringsfarve3 3 4 2 3 2" xfId="16352"/>
    <cellStyle name="40 % - Markeringsfarve3 3 4 2 3 2 2" xfId="34512"/>
    <cellStyle name="40 % - Markeringsfarve3 3 4 2 3 3" xfId="27511"/>
    <cellStyle name="40 % - Markeringsfarve3 3 4 2 4" xfId="14541"/>
    <cellStyle name="40 % - Markeringsfarve3 3 4 2 4 2" xfId="32707"/>
    <cellStyle name="40 % - Markeringsfarve3 3 4 2 5" xfId="25705"/>
    <cellStyle name="40 % - Markeringsfarve3 3 4 3" xfId="5989"/>
    <cellStyle name="40 % - Markeringsfarve3 3 4 3 2" xfId="9085"/>
    <cellStyle name="40 % - Markeringsfarve3 3 4 3 2 2" xfId="16996"/>
    <cellStyle name="40 % - Markeringsfarve3 3 4 3 2 2 2" xfId="35156"/>
    <cellStyle name="40 % - Markeringsfarve3 3 4 3 2 3" xfId="28155"/>
    <cellStyle name="40 % - Markeringsfarve3 3 4 3 3" xfId="14543"/>
    <cellStyle name="40 % - Markeringsfarve3 3 4 3 3 2" xfId="32709"/>
    <cellStyle name="40 % - Markeringsfarve3 3 4 3 4" xfId="25707"/>
    <cellStyle name="40 % - Markeringsfarve3 3 4 4" xfId="5990"/>
    <cellStyle name="40 % - Markeringsfarve3 3 4 4 2" xfId="10681"/>
    <cellStyle name="40 % - Markeringsfarve3 3 4 4 2 2" xfId="18573"/>
    <cellStyle name="40 % - Markeringsfarve3 3 4 4 2 2 2" xfId="36733"/>
    <cellStyle name="40 % - Markeringsfarve3 3 4 4 2 3" xfId="29732"/>
    <cellStyle name="40 % - Markeringsfarve3 3 4 4 3" xfId="14544"/>
    <cellStyle name="40 % - Markeringsfarve3 3 4 4 3 2" xfId="32710"/>
    <cellStyle name="40 % - Markeringsfarve3 3 4 4 4" xfId="25708"/>
    <cellStyle name="40 % - Markeringsfarve3 3 4 5" xfId="8119"/>
    <cellStyle name="40 % - Markeringsfarve3 3 4 5 2" xfId="16037"/>
    <cellStyle name="40 % - Markeringsfarve3 3 4 5 2 2" xfId="34197"/>
    <cellStyle name="40 % - Markeringsfarve3 3 4 5 3" xfId="27196"/>
    <cellStyle name="40 % - Markeringsfarve3 3 4 6" xfId="14540"/>
    <cellStyle name="40 % - Markeringsfarve3 3 4 6 2" xfId="32706"/>
    <cellStyle name="40 % - Markeringsfarve3 3 4 7" xfId="25704"/>
    <cellStyle name="40 % - Markeringsfarve3 3 5" xfId="5991"/>
    <cellStyle name="40 % - Markeringsfarve3 3 5 2" xfId="5992"/>
    <cellStyle name="40 % - Markeringsfarve3 3 5 2 2" xfId="5993"/>
    <cellStyle name="40 % - Markeringsfarve3 3 5 2 2 2" xfId="10029"/>
    <cellStyle name="40 % - Markeringsfarve3 3 5 2 2 2 2" xfId="17930"/>
    <cellStyle name="40 % - Markeringsfarve3 3 5 2 2 2 2 2" xfId="36090"/>
    <cellStyle name="40 % - Markeringsfarve3 3 5 2 2 2 3" xfId="29089"/>
    <cellStyle name="40 % - Markeringsfarve3 3 5 2 2 3" xfId="14547"/>
    <cellStyle name="40 % - Markeringsfarve3 3 5 2 2 3 2" xfId="32713"/>
    <cellStyle name="40 % - Markeringsfarve3 3 5 2 2 4" xfId="25711"/>
    <cellStyle name="40 % - Markeringsfarve3 3 5 2 3" xfId="8575"/>
    <cellStyle name="40 % - Markeringsfarve3 3 5 2 3 2" xfId="16492"/>
    <cellStyle name="40 % - Markeringsfarve3 3 5 2 3 2 2" xfId="34652"/>
    <cellStyle name="40 % - Markeringsfarve3 3 5 2 3 3" xfId="27651"/>
    <cellStyle name="40 % - Markeringsfarve3 3 5 2 4" xfId="14546"/>
    <cellStyle name="40 % - Markeringsfarve3 3 5 2 4 2" xfId="32712"/>
    <cellStyle name="40 % - Markeringsfarve3 3 5 2 5" xfId="25710"/>
    <cellStyle name="40 % - Markeringsfarve3 3 5 3" xfId="5994"/>
    <cellStyle name="40 % - Markeringsfarve3 3 5 3 2" xfId="9259"/>
    <cellStyle name="40 % - Markeringsfarve3 3 5 3 2 2" xfId="17170"/>
    <cellStyle name="40 % - Markeringsfarve3 3 5 3 2 2 2" xfId="35330"/>
    <cellStyle name="40 % - Markeringsfarve3 3 5 3 2 3" xfId="28329"/>
    <cellStyle name="40 % - Markeringsfarve3 3 5 3 3" xfId="14548"/>
    <cellStyle name="40 % - Markeringsfarve3 3 5 3 3 2" xfId="32714"/>
    <cellStyle name="40 % - Markeringsfarve3 3 5 3 4" xfId="25712"/>
    <cellStyle name="40 % - Markeringsfarve3 3 5 4" xfId="5995"/>
    <cellStyle name="40 % - Markeringsfarve3 3 5 4 2" xfId="10916"/>
    <cellStyle name="40 % - Markeringsfarve3 3 5 4 2 2" xfId="18797"/>
    <cellStyle name="40 % - Markeringsfarve3 3 5 4 2 2 2" xfId="36957"/>
    <cellStyle name="40 % - Markeringsfarve3 3 5 4 2 3" xfId="29956"/>
    <cellStyle name="40 % - Markeringsfarve3 3 5 4 3" xfId="14549"/>
    <cellStyle name="40 % - Markeringsfarve3 3 5 4 3 2" xfId="32715"/>
    <cellStyle name="40 % - Markeringsfarve3 3 5 4 4" xfId="25713"/>
    <cellStyle name="40 % - Markeringsfarve3 3 5 5" xfId="8120"/>
    <cellStyle name="40 % - Markeringsfarve3 3 5 5 2" xfId="16038"/>
    <cellStyle name="40 % - Markeringsfarve3 3 5 5 2 2" xfId="34198"/>
    <cellStyle name="40 % - Markeringsfarve3 3 5 5 3" xfId="27197"/>
    <cellStyle name="40 % - Markeringsfarve3 3 5 6" xfId="14545"/>
    <cellStyle name="40 % - Markeringsfarve3 3 5 6 2" xfId="32711"/>
    <cellStyle name="40 % - Markeringsfarve3 3 5 7" xfId="25709"/>
    <cellStyle name="40 % - Markeringsfarve3 3 6" xfId="5996"/>
    <cellStyle name="40 % - Markeringsfarve3 3 6 2" xfId="5997"/>
    <cellStyle name="40 % - Markeringsfarve3 3 6 2 2" xfId="5998"/>
    <cellStyle name="40 % - Markeringsfarve3 3 6 2 2 2" xfId="10093"/>
    <cellStyle name="40 % - Markeringsfarve3 3 6 2 2 2 2" xfId="17994"/>
    <cellStyle name="40 % - Markeringsfarve3 3 6 2 2 2 2 2" xfId="36154"/>
    <cellStyle name="40 % - Markeringsfarve3 3 6 2 2 2 3" xfId="29153"/>
    <cellStyle name="40 % - Markeringsfarve3 3 6 2 2 3" xfId="14552"/>
    <cellStyle name="40 % - Markeringsfarve3 3 6 2 2 3 2" xfId="32718"/>
    <cellStyle name="40 % - Markeringsfarve3 3 6 2 2 4" xfId="25716"/>
    <cellStyle name="40 % - Markeringsfarve3 3 6 2 3" xfId="8637"/>
    <cellStyle name="40 % - Markeringsfarve3 3 6 2 3 2" xfId="16551"/>
    <cellStyle name="40 % - Markeringsfarve3 3 6 2 3 2 2" xfId="34711"/>
    <cellStyle name="40 % - Markeringsfarve3 3 6 2 3 3" xfId="27710"/>
    <cellStyle name="40 % - Markeringsfarve3 3 6 2 4" xfId="14551"/>
    <cellStyle name="40 % - Markeringsfarve3 3 6 2 4 2" xfId="32717"/>
    <cellStyle name="40 % - Markeringsfarve3 3 6 2 5" xfId="25715"/>
    <cellStyle name="40 % - Markeringsfarve3 3 6 3" xfId="5999"/>
    <cellStyle name="40 % - Markeringsfarve3 3 6 3 2" xfId="9369"/>
    <cellStyle name="40 % - Markeringsfarve3 3 6 3 2 2" xfId="17279"/>
    <cellStyle name="40 % - Markeringsfarve3 3 6 3 2 2 2" xfId="35439"/>
    <cellStyle name="40 % - Markeringsfarve3 3 6 3 2 3" xfId="28438"/>
    <cellStyle name="40 % - Markeringsfarve3 3 6 3 3" xfId="14553"/>
    <cellStyle name="40 % - Markeringsfarve3 3 6 3 3 2" xfId="32719"/>
    <cellStyle name="40 % - Markeringsfarve3 3 6 3 4" xfId="25717"/>
    <cellStyle name="40 % - Markeringsfarve3 3 6 4" xfId="6000"/>
    <cellStyle name="40 % - Markeringsfarve3 3 6 4 2" xfId="10640"/>
    <cellStyle name="40 % - Markeringsfarve3 3 6 4 2 2" xfId="18533"/>
    <cellStyle name="40 % - Markeringsfarve3 3 6 4 2 2 2" xfId="36693"/>
    <cellStyle name="40 % - Markeringsfarve3 3 6 4 2 3" xfId="29692"/>
    <cellStyle name="40 % - Markeringsfarve3 3 6 4 3" xfId="14554"/>
    <cellStyle name="40 % - Markeringsfarve3 3 6 4 3 2" xfId="32720"/>
    <cellStyle name="40 % - Markeringsfarve3 3 6 4 4" xfId="25718"/>
    <cellStyle name="40 % - Markeringsfarve3 3 6 5" xfId="8121"/>
    <cellStyle name="40 % - Markeringsfarve3 3 6 5 2" xfId="16039"/>
    <cellStyle name="40 % - Markeringsfarve3 3 6 5 2 2" xfId="34199"/>
    <cellStyle name="40 % - Markeringsfarve3 3 6 5 3" xfId="27198"/>
    <cellStyle name="40 % - Markeringsfarve3 3 6 6" xfId="14550"/>
    <cellStyle name="40 % - Markeringsfarve3 3 6 6 2" xfId="32716"/>
    <cellStyle name="40 % - Markeringsfarve3 3 6 7" xfId="25714"/>
    <cellStyle name="40 % - Markeringsfarve3 3 7" xfId="6001"/>
    <cellStyle name="40 % - Markeringsfarve3 3 7 2" xfId="6002"/>
    <cellStyle name="40 % - Markeringsfarve3 3 7 2 2" xfId="6003"/>
    <cellStyle name="40 % - Markeringsfarve3 3 7 2 2 2" xfId="10210"/>
    <cellStyle name="40 % - Markeringsfarve3 3 7 2 2 2 2" xfId="18111"/>
    <cellStyle name="40 % - Markeringsfarve3 3 7 2 2 2 2 2" xfId="36271"/>
    <cellStyle name="40 % - Markeringsfarve3 3 7 2 2 2 3" xfId="29270"/>
    <cellStyle name="40 % - Markeringsfarve3 3 7 2 2 3" xfId="14557"/>
    <cellStyle name="40 % - Markeringsfarve3 3 7 2 2 3 2" xfId="32723"/>
    <cellStyle name="40 % - Markeringsfarve3 3 7 2 2 4" xfId="25721"/>
    <cellStyle name="40 % - Markeringsfarve3 3 7 2 3" xfId="8736"/>
    <cellStyle name="40 % - Markeringsfarve3 3 7 2 3 2" xfId="16650"/>
    <cellStyle name="40 % - Markeringsfarve3 3 7 2 3 2 2" xfId="34810"/>
    <cellStyle name="40 % - Markeringsfarve3 3 7 2 3 3" xfId="27809"/>
    <cellStyle name="40 % - Markeringsfarve3 3 7 2 4" xfId="14556"/>
    <cellStyle name="40 % - Markeringsfarve3 3 7 2 4 2" xfId="32722"/>
    <cellStyle name="40 % - Markeringsfarve3 3 7 2 5" xfId="25720"/>
    <cellStyle name="40 % - Markeringsfarve3 3 7 3" xfId="6004"/>
    <cellStyle name="40 % - Markeringsfarve3 3 7 3 2" xfId="9486"/>
    <cellStyle name="40 % - Markeringsfarve3 3 7 3 2 2" xfId="17396"/>
    <cellStyle name="40 % - Markeringsfarve3 3 7 3 2 2 2" xfId="35556"/>
    <cellStyle name="40 % - Markeringsfarve3 3 7 3 2 3" xfId="28555"/>
    <cellStyle name="40 % - Markeringsfarve3 3 7 3 3" xfId="14558"/>
    <cellStyle name="40 % - Markeringsfarve3 3 7 3 3 2" xfId="32724"/>
    <cellStyle name="40 % - Markeringsfarve3 3 7 3 4" xfId="25722"/>
    <cellStyle name="40 % - Markeringsfarve3 3 7 4" xfId="6005"/>
    <cellStyle name="40 % - Markeringsfarve3 3 7 4 2" xfId="10867"/>
    <cellStyle name="40 % - Markeringsfarve3 3 7 4 2 2" xfId="18750"/>
    <cellStyle name="40 % - Markeringsfarve3 3 7 4 2 2 2" xfId="36910"/>
    <cellStyle name="40 % - Markeringsfarve3 3 7 4 2 3" xfId="29909"/>
    <cellStyle name="40 % - Markeringsfarve3 3 7 4 3" xfId="14559"/>
    <cellStyle name="40 % - Markeringsfarve3 3 7 4 3 2" xfId="32725"/>
    <cellStyle name="40 % - Markeringsfarve3 3 7 4 4" xfId="25723"/>
    <cellStyle name="40 % - Markeringsfarve3 3 7 5" xfId="8122"/>
    <cellStyle name="40 % - Markeringsfarve3 3 7 5 2" xfId="16040"/>
    <cellStyle name="40 % - Markeringsfarve3 3 7 5 2 2" xfId="34200"/>
    <cellStyle name="40 % - Markeringsfarve3 3 7 5 3" xfId="27199"/>
    <cellStyle name="40 % - Markeringsfarve3 3 7 6" xfId="14555"/>
    <cellStyle name="40 % - Markeringsfarve3 3 7 6 2" xfId="32721"/>
    <cellStyle name="40 % - Markeringsfarve3 3 7 7" xfId="25719"/>
    <cellStyle name="40 % - Markeringsfarve3 3 8" xfId="6006"/>
    <cellStyle name="40 % - Markeringsfarve3 3 8 2" xfId="6007"/>
    <cellStyle name="40 % - Markeringsfarve3 3 8 2 2" xfId="6008"/>
    <cellStyle name="40 % - Markeringsfarve3 3 8 2 2 2" xfId="10384"/>
    <cellStyle name="40 % - Markeringsfarve3 3 8 2 2 2 2" xfId="18285"/>
    <cellStyle name="40 % - Markeringsfarve3 3 8 2 2 2 2 2" xfId="36445"/>
    <cellStyle name="40 % - Markeringsfarve3 3 8 2 2 2 3" xfId="29444"/>
    <cellStyle name="40 % - Markeringsfarve3 3 8 2 2 3" xfId="14562"/>
    <cellStyle name="40 % - Markeringsfarve3 3 8 2 2 3 2" xfId="32728"/>
    <cellStyle name="40 % - Markeringsfarve3 3 8 2 2 4" xfId="25726"/>
    <cellStyle name="40 % - Markeringsfarve3 3 8 2 3" xfId="8877"/>
    <cellStyle name="40 % - Markeringsfarve3 3 8 2 3 2" xfId="16791"/>
    <cellStyle name="40 % - Markeringsfarve3 3 8 2 3 2 2" xfId="34951"/>
    <cellStyle name="40 % - Markeringsfarve3 3 8 2 3 3" xfId="27950"/>
    <cellStyle name="40 % - Markeringsfarve3 3 8 2 4" xfId="14561"/>
    <cellStyle name="40 % - Markeringsfarve3 3 8 2 4 2" xfId="32727"/>
    <cellStyle name="40 % - Markeringsfarve3 3 8 2 5" xfId="25725"/>
    <cellStyle name="40 % - Markeringsfarve3 3 8 3" xfId="6009"/>
    <cellStyle name="40 % - Markeringsfarve3 3 8 3 2" xfId="9661"/>
    <cellStyle name="40 % - Markeringsfarve3 3 8 3 2 2" xfId="17571"/>
    <cellStyle name="40 % - Markeringsfarve3 3 8 3 2 2 2" xfId="35731"/>
    <cellStyle name="40 % - Markeringsfarve3 3 8 3 2 3" xfId="28730"/>
    <cellStyle name="40 % - Markeringsfarve3 3 8 3 3" xfId="14563"/>
    <cellStyle name="40 % - Markeringsfarve3 3 8 3 3 2" xfId="32729"/>
    <cellStyle name="40 % - Markeringsfarve3 3 8 3 4" xfId="25727"/>
    <cellStyle name="40 % - Markeringsfarve3 3 8 4" xfId="6010"/>
    <cellStyle name="40 % - Markeringsfarve3 3 8 4 2" xfId="10516"/>
    <cellStyle name="40 % - Markeringsfarve3 3 8 4 2 2" xfId="18410"/>
    <cellStyle name="40 % - Markeringsfarve3 3 8 4 2 2 2" xfId="36570"/>
    <cellStyle name="40 % - Markeringsfarve3 3 8 4 2 3" xfId="29569"/>
    <cellStyle name="40 % - Markeringsfarve3 3 8 4 3" xfId="14564"/>
    <cellStyle name="40 % - Markeringsfarve3 3 8 4 3 2" xfId="32730"/>
    <cellStyle name="40 % - Markeringsfarve3 3 8 4 4" xfId="25728"/>
    <cellStyle name="40 % - Markeringsfarve3 3 8 5" xfId="8123"/>
    <cellStyle name="40 % - Markeringsfarve3 3 8 5 2" xfId="16041"/>
    <cellStyle name="40 % - Markeringsfarve3 3 8 5 2 2" xfId="34201"/>
    <cellStyle name="40 % - Markeringsfarve3 3 8 5 3" xfId="27200"/>
    <cellStyle name="40 % - Markeringsfarve3 3 8 6" xfId="14560"/>
    <cellStyle name="40 % - Markeringsfarve3 3 8 6 2" xfId="32726"/>
    <cellStyle name="40 % - Markeringsfarve3 3 8 7" xfId="25724"/>
    <cellStyle name="40 % - Markeringsfarve3 3 9" xfId="6011"/>
    <cellStyle name="40 % - Markeringsfarve3 3 9 2" xfId="6012"/>
    <cellStyle name="40 % - Markeringsfarve3 3 9 2 2" xfId="9736"/>
    <cellStyle name="40 % - Markeringsfarve3 3 9 2 2 2" xfId="17637"/>
    <cellStyle name="40 % - Markeringsfarve3 3 9 2 2 2 2" xfId="35797"/>
    <cellStyle name="40 % - Markeringsfarve3 3 9 2 2 3" xfId="28796"/>
    <cellStyle name="40 % - Markeringsfarve3 3 9 2 3" xfId="14566"/>
    <cellStyle name="40 % - Markeringsfarve3 3 9 2 3 2" xfId="32732"/>
    <cellStyle name="40 % - Markeringsfarve3 3 9 2 4" xfId="25730"/>
    <cellStyle name="40 % - Markeringsfarve3 3 9 3" xfId="8336"/>
    <cellStyle name="40 % - Markeringsfarve3 3 9 3 2" xfId="16253"/>
    <cellStyle name="40 % - Markeringsfarve3 3 9 3 2 2" xfId="34413"/>
    <cellStyle name="40 % - Markeringsfarve3 3 9 3 3" xfId="27412"/>
    <cellStyle name="40 % - Markeringsfarve3 3 9 4" xfId="14565"/>
    <cellStyle name="40 % - Markeringsfarve3 3 9 4 2" xfId="32731"/>
    <cellStyle name="40 % - Markeringsfarve3 3 9 5" xfId="25729"/>
    <cellStyle name="40 % - Markeringsfarve3 4" xfId="1905"/>
    <cellStyle name="40 % - Markeringsfarve3 4 10" xfId="8124"/>
    <cellStyle name="40 % - Markeringsfarve3 4 10 2" xfId="16042"/>
    <cellStyle name="40 % - Markeringsfarve3 4 10 2 2" xfId="34202"/>
    <cellStyle name="40 % - Markeringsfarve3 4 10 3" xfId="27201"/>
    <cellStyle name="40 % - Markeringsfarve3 4 11" xfId="14567"/>
    <cellStyle name="40 % - Markeringsfarve3 4 11 2" xfId="32733"/>
    <cellStyle name="40 % - Markeringsfarve3 4 12" xfId="6013"/>
    <cellStyle name="40 % - Markeringsfarve3 4 12 2" xfId="25731"/>
    <cellStyle name="40 % - Markeringsfarve3 4 13" xfId="22023"/>
    <cellStyle name="40 % - Markeringsfarve3 4 2" xfId="1906"/>
    <cellStyle name="40 % - Markeringsfarve3 4 2 2" xfId="6015"/>
    <cellStyle name="40 % - Markeringsfarve3 4 2 2 2" xfId="6016"/>
    <cellStyle name="40 % - Markeringsfarve3 4 2 2 2 2" xfId="9880"/>
    <cellStyle name="40 % - Markeringsfarve3 4 2 2 2 2 2" xfId="17781"/>
    <cellStyle name="40 % - Markeringsfarve3 4 2 2 2 2 2 2" xfId="35941"/>
    <cellStyle name="40 % - Markeringsfarve3 4 2 2 2 2 3" xfId="28940"/>
    <cellStyle name="40 % - Markeringsfarve3 4 2 2 2 3" xfId="14570"/>
    <cellStyle name="40 % - Markeringsfarve3 4 2 2 2 3 2" xfId="32736"/>
    <cellStyle name="40 % - Markeringsfarve3 4 2 2 2 4" xfId="25734"/>
    <cellStyle name="40 % - Markeringsfarve3 4 2 2 3" xfId="8456"/>
    <cellStyle name="40 % - Markeringsfarve3 4 2 2 3 2" xfId="16373"/>
    <cellStyle name="40 % - Markeringsfarve3 4 2 2 3 2 2" xfId="34533"/>
    <cellStyle name="40 % - Markeringsfarve3 4 2 2 3 3" xfId="27532"/>
    <cellStyle name="40 % - Markeringsfarve3 4 2 2 4" xfId="14569"/>
    <cellStyle name="40 % - Markeringsfarve3 4 2 2 4 2" xfId="32735"/>
    <cellStyle name="40 % - Markeringsfarve3 4 2 2 5" xfId="25733"/>
    <cellStyle name="40 % - Markeringsfarve3 4 2 3" xfId="6017"/>
    <cellStyle name="40 % - Markeringsfarve3 4 2 3 2" xfId="9110"/>
    <cellStyle name="40 % - Markeringsfarve3 4 2 3 2 2" xfId="17021"/>
    <cellStyle name="40 % - Markeringsfarve3 4 2 3 2 2 2" xfId="35181"/>
    <cellStyle name="40 % - Markeringsfarve3 4 2 3 2 3" xfId="28180"/>
    <cellStyle name="40 % - Markeringsfarve3 4 2 3 3" xfId="14571"/>
    <cellStyle name="40 % - Markeringsfarve3 4 2 3 3 2" xfId="32737"/>
    <cellStyle name="40 % - Markeringsfarve3 4 2 3 4" xfId="25735"/>
    <cellStyle name="40 % - Markeringsfarve3 4 2 4" xfId="6018"/>
    <cellStyle name="40 % - Markeringsfarve3 4 2 4 2" xfId="10476"/>
    <cellStyle name="40 % - Markeringsfarve3 4 2 4 2 2" xfId="18373"/>
    <cellStyle name="40 % - Markeringsfarve3 4 2 4 2 2 2" xfId="36533"/>
    <cellStyle name="40 % - Markeringsfarve3 4 2 4 2 3" xfId="29532"/>
    <cellStyle name="40 % - Markeringsfarve3 4 2 4 3" xfId="14572"/>
    <cellStyle name="40 % - Markeringsfarve3 4 2 4 3 2" xfId="32738"/>
    <cellStyle name="40 % - Markeringsfarve3 4 2 4 4" xfId="25736"/>
    <cellStyle name="40 % - Markeringsfarve3 4 2 5" xfId="8125"/>
    <cellStyle name="40 % - Markeringsfarve3 4 2 5 2" xfId="16043"/>
    <cellStyle name="40 % - Markeringsfarve3 4 2 5 2 2" xfId="34203"/>
    <cellStyle name="40 % - Markeringsfarve3 4 2 5 3" xfId="27202"/>
    <cellStyle name="40 % - Markeringsfarve3 4 2 6" xfId="14568"/>
    <cellStyle name="40 % - Markeringsfarve3 4 2 6 2" xfId="32734"/>
    <cellStyle name="40 % - Markeringsfarve3 4 2 7" xfId="6014"/>
    <cellStyle name="40 % - Markeringsfarve3 4 2 7 2" xfId="25732"/>
    <cellStyle name="40 % - Markeringsfarve3 4 2 8" xfId="22024"/>
    <cellStyle name="40 % - Markeringsfarve3 4 3" xfId="6019"/>
    <cellStyle name="40 % - Markeringsfarve3 4 3 2" xfId="6020"/>
    <cellStyle name="40 % - Markeringsfarve3 4 3 2 2" xfId="6021"/>
    <cellStyle name="40 % - Markeringsfarve3 4 3 2 2 2" xfId="10032"/>
    <cellStyle name="40 % - Markeringsfarve3 4 3 2 2 2 2" xfId="17933"/>
    <cellStyle name="40 % - Markeringsfarve3 4 3 2 2 2 2 2" xfId="36093"/>
    <cellStyle name="40 % - Markeringsfarve3 4 3 2 2 2 3" xfId="29092"/>
    <cellStyle name="40 % - Markeringsfarve3 4 3 2 2 3" xfId="14575"/>
    <cellStyle name="40 % - Markeringsfarve3 4 3 2 2 3 2" xfId="32741"/>
    <cellStyle name="40 % - Markeringsfarve3 4 3 2 2 4" xfId="25739"/>
    <cellStyle name="40 % - Markeringsfarve3 4 3 2 3" xfId="8578"/>
    <cellStyle name="40 % - Markeringsfarve3 4 3 2 3 2" xfId="16495"/>
    <cellStyle name="40 % - Markeringsfarve3 4 3 2 3 2 2" xfId="34655"/>
    <cellStyle name="40 % - Markeringsfarve3 4 3 2 3 3" xfId="27654"/>
    <cellStyle name="40 % - Markeringsfarve3 4 3 2 4" xfId="14574"/>
    <cellStyle name="40 % - Markeringsfarve3 4 3 2 4 2" xfId="32740"/>
    <cellStyle name="40 % - Markeringsfarve3 4 3 2 5" xfId="25738"/>
    <cellStyle name="40 % - Markeringsfarve3 4 3 3" xfId="6022"/>
    <cellStyle name="40 % - Markeringsfarve3 4 3 3 2" xfId="9262"/>
    <cellStyle name="40 % - Markeringsfarve3 4 3 3 2 2" xfId="17173"/>
    <cellStyle name="40 % - Markeringsfarve3 4 3 3 2 2 2" xfId="35333"/>
    <cellStyle name="40 % - Markeringsfarve3 4 3 3 2 3" xfId="28332"/>
    <cellStyle name="40 % - Markeringsfarve3 4 3 3 3" xfId="14576"/>
    <cellStyle name="40 % - Markeringsfarve3 4 3 3 3 2" xfId="32742"/>
    <cellStyle name="40 % - Markeringsfarve3 4 3 3 4" xfId="25740"/>
    <cellStyle name="40 % - Markeringsfarve3 4 3 4" xfId="6023"/>
    <cellStyle name="40 % - Markeringsfarve3 4 3 4 2" xfId="9292"/>
    <cellStyle name="40 % - Markeringsfarve3 4 3 4 2 2" xfId="17203"/>
    <cellStyle name="40 % - Markeringsfarve3 4 3 4 2 2 2" xfId="35363"/>
    <cellStyle name="40 % - Markeringsfarve3 4 3 4 2 3" xfId="28362"/>
    <cellStyle name="40 % - Markeringsfarve3 4 3 4 3" xfId="14577"/>
    <cellStyle name="40 % - Markeringsfarve3 4 3 4 3 2" xfId="32743"/>
    <cellStyle name="40 % - Markeringsfarve3 4 3 4 4" xfId="25741"/>
    <cellStyle name="40 % - Markeringsfarve3 4 3 5" xfId="8126"/>
    <cellStyle name="40 % - Markeringsfarve3 4 3 5 2" xfId="16044"/>
    <cellStyle name="40 % - Markeringsfarve3 4 3 5 2 2" xfId="34204"/>
    <cellStyle name="40 % - Markeringsfarve3 4 3 5 3" xfId="27203"/>
    <cellStyle name="40 % - Markeringsfarve3 4 3 6" xfId="14573"/>
    <cellStyle name="40 % - Markeringsfarve3 4 3 6 2" xfId="32739"/>
    <cellStyle name="40 % - Markeringsfarve3 4 3 7" xfId="25737"/>
    <cellStyle name="40 % - Markeringsfarve3 4 4" xfId="6024"/>
    <cellStyle name="40 % - Markeringsfarve3 4 4 2" xfId="6025"/>
    <cellStyle name="40 % - Markeringsfarve3 4 4 2 2" xfId="6026"/>
    <cellStyle name="40 % - Markeringsfarve3 4 4 2 2 2" xfId="10118"/>
    <cellStyle name="40 % - Markeringsfarve3 4 4 2 2 2 2" xfId="18019"/>
    <cellStyle name="40 % - Markeringsfarve3 4 4 2 2 2 2 2" xfId="36179"/>
    <cellStyle name="40 % - Markeringsfarve3 4 4 2 2 2 3" xfId="29178"/>
    <cellStyle name="40 % - Markeringsfarve3 4 4 2 2 3" xfId="14580"/>
    <cellStyle name="40 % - Markeringsfarve3 4 4 2 2 3 2" xfId="32746"/>
    <cellStyle name="40 % - Markeringsfarve3 4 4 2 2 4" xfId="25744"/>
    <cellStyle name="40 % - Markeringsfarve3 4 4 2 3" xfId="8658"/>
    <cellStyle name="40 % - Markeringsfarve3 4 4 2 3 2" xfId="16572"/>
    <cellStyle name="40 % - Markeringsfarve3 4 4 2 3 2 2" xfId="34732"/>
    <cellStyle name="40 % - Markeringsfarve3 4 4 2 3 3" xfId="27731"/>
    <cellStyle name="40 % - Markeringsfarve3 4 4 2 4" xfId="14579"/>
    <cellStyle name="40 % - Markeringsfarve3 4 4 2 4 2" xfId="32745"/>
    <cellStyle name="40 % - Markeringsfarve3 4 4 2 5" xfId="25743"/>
    <cellStyle name="40 % - Markeringsfarve3 4 4 3" xfId="6027"/>
    <cellStyle name="40 % - Markeringsfarve3 4 4 3 2" xfId="9394"/>
    <cellStyle name="40 % - Markeringsfarve3 4 4 3 2 2" xfId="17304"/>
    <cellStyle name="40 % - Markeringsfarve3 4 4 3 2 2 2" xfId="35464"/>
    <cellStyle name="40 % - Markeringsfarve3 4 4 3 2 3" xfId="28463"/>
    <cellStyle name="40 % - Markeringsfarve3 4 4 3 3" xfId="14581"/>
    <cellStyle name="40 % - Markeringsfarve3 4 4 3 3 2" xfId="32747"/>
    <cellStyle name="40 % - Markeringsfarve3 4 4 3 4" xfId="25745"/>
    <cellStyle name="40 % - Markeringsfarve3 4 4 4" xfId="6028"/>
    <cellStyle name="40 % - Markeringsfarve3 4 4 4 2" xfId="9305"/>
    <cellStyle name="40 % - Markeringsfarve3 4 4 4 2 2" xfId="17216"/>
    <cellStyle name="40 % - Markeringsfarve3 4 4 4 2 2 2" xfId="35376"/>
    <cellStyle name="40 % - Markeringsfarve3 4 4 4 2 3" xfId="28375"/>
    <cellStyle name="40 % - Markeringsfarve3 4 4 4 3" xfId="14582"/>
    <cellStyle name="40 % - Markeringsfarve3 4 4 4 3 2" xfId="32748"/>
    <cellStyle name="40 % - Markeringsfarve3 4 4 4 4" xfId="25746"/>
    <cellStyle name="40 % - Markeringsfarve3 4 4 5" xfId="8127"/>
    <cellStyle name="40 % - Markeringsfarve3 4 4 5 2" xfId="16045"/>
    <cellStyle name="40 % - Markeringsfarve3 4 4 5 2 2" xfId="34205"/>
    <cellStyle name="40 % - Markeringsfarve3 4 4 5 3" xfId="27204"/>
    <cellStyle name="40 % - Markeringsfarve3 4 4 6" xfId="14578"/>
    <cellStyle name="40 % - Markeringsfarve3 4 4 6 2" xfId="32744"/>
    <cellStyle name="40 % - Markeringsfarve3 4 4 7" xfId="25742"/>
    <cellStyle name="40 % - Markeringsfarve3 4 5" xfId="6029"/>
    <cellStyle name="40 % - Markeringsfarve3 4 5 2" xfId="6030"/>
    <cellStyle name="40 % - Markeringsfarve3 4 5 2 2" xfId="6031"/>
    <cellStyle name="40 % - Markeringsfarve3 4 5 2 2 2" xfId="10235"/>
    <cellStyle name="40 % - Markeringsfarve3 4 5 2 2 2 2" xfId="18136"/>
    <cellStyle name="40 % - Markeringsfarve3 4 5 2 2 2 2 2" xfId="36296"/>
    <cellStyle name="40 % - Markeringsfarve3 4 5 2 2 2 3" xfId="29295"/>
    <cellStyle name="40 % - Markeringsfarve3 4 5 2 2 3" xfId="14585"/>
    <cellStyle name="40 % - Markeringsfarve3 4 5 2 2 3 2" xfId="32751"/>
    <cellStyle name="40 % - Markeringsfarve3 4 5 2 2 4" xfId="25749"/>
    <cellStyle name="40 % - Markeringsfarve3 4 5 2 3" xfId="8757"/>
    <cellStyle name="40 % - Markeringsfarve3 4 5 2 3 2" xfId="16671"/>
    <cellStyle name="40 % - Markeringsfarve3 4 5 2 3 2 2" xfId="34831"/>
    <cellStyle name="40 % - Markeringsfarve3 4 5 2 3 3" xfId="27830"/>
    <cellStyle name="40 % - Markeringsfarve3 4 5 2 4" xfId="14584"/>
    <cellStyle name="40 % - Markeringsfarve3 4 5 2 4 2" xfId="32750"/>
    <cellStyle name="40 % - Markeringsfarve3 4 5 2 5" xfId="25748"/>
    <cellStyle name="40 % - Markeringsfarve3 4 5 3" xfId="6032"/>
    <cellStyle name="40 % - Markeringsfarve3 4 5 3 2" xfId="9511"/>
    <cellStyle name="40 % - Markeringsfarve3 4 5 3 2 2" xfId="17421"/>
    <cellStyle name="40 % - Markeringsfarve3 4 5 3 2 2 2" xfId="35581"/>
    <cellStyle name="40 % - Markeringsfarve3 4 5 3 2 3" xfId="28580"/>
    <cellStyle name="40 % - Markeringsfarve3 4 5 3 3" xfId="14586"/>
    <cellStyle name="40 % - Markeringsfarve3 4 5 3 3 2" xfId="32752"/>
    <cellStyle name="40 % - Markeringsfarve3 4 5 3 4" xfId="25750"/>
    <cellStyle name="40 % - Markeringsfarve3 4 5 4" xfId="6033"/>
    <cellStyle name="40 % - Markeringsfarve3 4 5 4 2" xfId="10756"/>
    <cellStyle name="40 % - Markeringsfarve3 4 5 4 2 2" xfId="18645"/>
    <cellStyle name="40 % - Markeringsfarve3 4 5 4 2 2 2" xfId="36805"/>
    <cellStyle name="40 % - Markeringsfarve3 4 5 4 2 3" xfId="29804"/>
    <cellStyle name="40 % - Markeringsfarve3 4 5 4 3" xfId="14587"/>
    <cellStyle name="40 % - Markeringsfarve3 4 5 4 3 2" xfId="32753"/>
    <cellStyle name="40 % - Markeringsfarve3 4 5 4 4" xfId="25751"/>
    <cellStyle name="40 % - Markeringsfarve3 4 5 5" xfId="8128"/>
    <cellStyle name="40 % - Markeringsfarve3 4 5 5 2" xfId="16046"/>
    <cellStyle name="40 % - Markeringsfarve3 4 5 5 2 2" xfId="34206"/>
    <cellStyle name="40 % - Markeringsfarve3 4 5 5 3" xfId="27205"/>
    <cellStyle name="40 % - Markeringsfarve3 4 5 6" xfId="14583"/>
    <cellStyle name="40 % - Markeringsfarve3 4 5 6 2" xfId="32749"/>
    <cellStyle name="40 % - Markeringsfarve3 4 5 7" xfId="25747"/>
    <cellStyle name="40 % - Markeringsfarve3 4 6" xfId="6034"/>
    <cellStyle name="40 % - Markeringsfarve3 4 6 2" xfId="6035"/>
    <cellStyle name="40 % - Markeringsfarve3 4 6 2 2" xfId="6036"/>
    <cellStyle name="40 % - Markeringsfarve3 4 6 2 2 2" xfId="10387"/>
    <cellStyle name="40 % - Markeringsfarve3 4 6 2 2 2 2" xfId="18288"/>
    <cellStyle name="40 % - Markeringsfarve3 4 6 2 2 2 2 2" xfId="36448"/>
    <cellStyle name="40 % - Markeringsfarve3 4 6 2 2 2 3" xfId="29447"/>
    <cellStyle name="40 % - Markeringsfarve3 4 6 2 2 3" xfId="14590"/>
    <cellStyle name="40 % - Markeringsfarve3 4 6 2 2 3 2" xfId="32756"/>
    <cellStyle name="40 % - Markeringsfarve3 4 6 2 2 4" xfId="25754"/>
    <cellStyle name="40 % - Markeringsfarve3 4 6 2 3" xfId="8880"/>
    <cellStyle name="40 % - Markeringsfarve3 4 6 2 3 2" xfId="16794"/>
    <cellStyle name="40 % - Markeringsfarve3 4 6 2 3 2 2" xfId="34954"/>
    <cellStyle name="40 % - Markeringsfarve3 4 6 2 3 3" xfId="27953"/>
    <cellStyle name="40 % - Markeringsfarve3 4 6 2 4" xfId="14589"/>
    <cellStyle name="40 % - Markeringsfarve3 4 6 2 4 2" xfId="32755"/>
    <cellStyle name="40 % - Markeringsfarve3 4 6 2 5" xfId="25753"/>
    <cellStyle name="40 % - Markeringsfarve3 4 6 3" xfId="6037"/>
    <cellStyle name="40 % - Markeringsfarve3 4 6 3 2" xfId="9664"/>
    <cellStyle name="40 % - Markeringsfarve3 4 6 3 2 2" xfId="17574"/>
    <cellStyle name="40 % - Markeringsfarve3 4 6 3 2 2 2" xfId="35734"/>
    <cellStyle name="40 % - Markeringsfarve3 4 6 3 2 3" xfId="28733"/>
    <cellStyle name="40 % - Markeringsfarve3 4 6 3 3" xfId="14591"/>
    <cellStyle name="40 % - Markeringsfarve3 4 6 3 3 2" xfId="32757"/>
    <cellStyle name="40 % - Markeringsfarve3 4 6 3 4" xfId="25755"/>
    <cellStyle name="40 % - Markeringsfarve3 4 6 4" xfId="6038"/>
    <cellStyle name="40 % - Markeringsfarve3 4 6 4 2" xfId="10999"/>
    <cellStyle name="40 % - Markeringsfarve3 4 6 4 2 2" xfId="18875"/>
    <cellStyle name="40 % - Markeringsfarve3 4 6 4 2 2 2" xfId="37035"/>
    <cellStyle name="40 % - Markeringsfarve3 4 6 4 2 3" xfId="30034"/>
    <cellStyle name="40 % - Markeringsfarve3 4 6 4 3" xfId="14592"/>
    <cellStyle name="40 % - Markeringsfarve3 4 6 4 3 2" xfId="32758"/>
    <cellStyle name="40 % - Markeringsfarve3 4 6 4 4" xfId="25756"/>
    <cellStyle name="40 % - Markeringsfarve3 4 6 5" xfId="8129"/>
    <cellStyle name="40 % - Markeringsfarve3 4 6 5 2" xfId="16047"/>
    <cellStyle name="40 % - Markeringsfarve3 4 6 5 2 2" xfId="34207"/>
    <cellStyle name="40 % - Markeringsfarve3 4 6 5 3" xfId="27206"/>
    <cellStyle name="40 % - Markeringsfarve3 4 6 6" xfId="14588"/>
    <cellStyle name="40 % - Markeringsfarve3 4 6 6 2" xfId="32754"/>
    <cellStyle name="40 % - Markeringsfarve3 4 6 7" xfId="25752"/>
    <cellStyle name="40 % - Markeringsfarve3 4 7" xfId="6039"/>
    <cellStyle name="40 % - Markeringsfarve3 4 7 2" xfId="6040"/>
    <cellStyle name="40 % - Markeringsfarve3 4 7 2 2" xfId="9761"/>
    <cellStyle name="40 % - Markeringsfarve3 4 7 2 2 2" xfId="17662"/>
    <cellStyle name="40 % - Markeringsfarve3 4 7 2 2 2 2" xfId="35822"/>
    <cellStyle name="40 % - Markeringsfarve3 4 7 2 2 3" xfId="28821"/>
    <cellStyle name="40 % - Markeringsfarve3 4 7 2 3" xfId="14594"/>
    <cellStyle name="40 % - Markeringsfarve3 4 7 2 3 2" xfId="32760"/>
    <cellStyle name="40 % - Markeringsfarve3 4 7 2 4" xfId="25758"/>
    <cellStyle name="40 % - Markeringsfarve3 4 7 3" xfId="8357"/>
    <cellStyle name="40 % - Markeringsfarve3 4 7 3 2" xfId="16274"/>
    <cellStyle name="40 % - Markeringsfarve3 4 7 3 2 2" xfId="34434"/>
    <cellStyle name="40 % - Markeringsfarve3 4 7 3 3" xfId="27433"/>
    <cellStyle name="40 % - Markeringsfarve3 4 7 4" xfId="14593"/>
    <cellStyle name="40 % - Markeringsfarve3 4 7 4 2" xfId="32759"/>
    <cellStyle name="40 % - Markeringsfarve3 4 7 5" xfId="25757"/>
    <cellStyle name="40 % - Markeringsfarve3 4 8" xfId="6041"/>
    <cellStyle name="40 % - Markeringsfarve3 4 8 2" xfId="8989"/>
    <cellStyle name="40 % - Markeringsfarve3 4 8 2 2" xfId="16900"/>
    <cellStyle name="40 % - Markeringsfarve3 4 8 2 2 2" xfId="35060"/>
    <cellStyle name="40 % - Markeringsfarve3 4 8 2 3" xfId="28059"/>
    <cellStyle name="40 % - Markeringsfarve3 4 8 3" xfId="14595"/>
    <cellStyle name="40 % - Markeringsfarve3 4 8 3 2" xfId="32761"/>
    <cellStyle name="40 % - Markeringsfarve3 4 8 4" xfId="25759"/>
    <cellStyle name="40 % - Markeringsfarve3 4 9" xfId="6042"/>
    <cellStyle name="40 % - Markeringsfarve3 4 9 2" xfId="10824"/>
    <cellStyle name="40 % - Markeringsfarve3 4 9 2 2" xfId="18711"/>
    <cellStyle name="40 % - Markeringsfarve3 4 9 2 2 2" xfId="36871"/>
    <cellStyle name="40 % - Markeringsfarve3 4 9 2 3" xfId="29870"/>
    <cellStyle name="40 % - Markeringsfarve3 4 9 3" xfId="14596"/>
    <cellStyle name="40 % - Markeringsfarve3 4 9 3 2" xfId="32762"/>
    <cellStyle name="40 % - Markeringsfarve3 4 9 4" xfId="25760"/>
    <cellStyle name="40 % - Markeringsfarve3 5" xfId="1907"/>
    <cellStyle name="40 % - Markeringsfarve3 5 10" xfId="8130"/>
    <cellStyle name="40 % - Markeringsfarve3 5 10 2" xfId="16048"/>
    <cellStyle name="40 % - Markeringsfarve3 5 10 2 2" xfId="34208"/>
    <cellStyle name="40 % - Markeringsfarve3 5 10 3" xfId="27207"/>
    <cellStyle name="40 % - Markeringsfarve3 5 11" xfId="14597"/>
    <cellStyle name="40 % - Markeringsfarve3 5 11 2" xfId="32763"/>
    <cellStyle name="40 % - Markeringsfarve3 5 12" xfId="6043"/>
    <cellStyle name="40 % - Markeringsfarve3 5 12 2" xfId="25761"/>
    <cellStyle name="40 % - Markeringsfarve3 5 13" xfId="22025"/>
    <cellStyle name="40 % - Markeringsfarve3 5 2" xfId="1908"/>
    <cellStyle name="40 % - Markeringsfarve3 5 2 2" xfId="6045"/>
    <cellStyle name="40 % - Markeringsfarve3 5 2 2 2" xfId="6046"/>
    <cellStyle name="40 % - Markeringsfarve3 5 2 2 2 2" xfId="9919"/>
    <cellStyle name="40 % - Markeringsfarve3 5 2 2 2 2 2" xfId="17820"/>
    <cellStyle name="40 % - Markeringsfarve3 5 2 2 2 2 2 2" xfId="35980"/>
    <cellStyle name="40 % - Markeringsfarve3 5 2 2 2 2 3" xfId="28979"/>
    <cellStyle name="40 % - Markeringsfarve3 5 2 2 2 3" xfId="14600"/>
    <cellStyle name="40 % - Markeringsfarve3 5 2 2 2 3 2" xfId="32766"/>
    <cellStyle name="40 % - Markeringsfarve3 5 2 2 2 4" xfId="25764"/>
    <cellStyle name="40 % - Markeringsfarve3 5 2 2 3" xfId="8489"/>
    <cellStyle name="40 % - Markeringsfarve3 5 2 2 3 2" xfId="16406"/>
    <cellStyle name="40 % - Markeringsfarve3 5 2 2 3 2 2" xfId="34566"/>
    <cellStyle name="40 % - Markeringsfarve3 5 2 2 3 3" xfId="27565"/>
    <cellStyle name="40 % - Markeringsfarve3 5 2 2 4" xfId="14599"/>
    <cellStyle name="40 % - Markeringsfarve3 5 2 2 4 2" xfId="32765"/>
    <cellStyle name="40 % - Markeringsfarve3 5 2 2 5" xfId="25763"/>
    <cellStyle name="40 % - Markeringsfarve3 5 2 3" xfId="6047"/>
    <cellStyle name="40 % - Markeringsfarve3 5 2 3 2" xfId="9149"/>
    <cellStyle name="40 % - Markeringsfarve3 5 2 3 2 2" xfId="17060"/>
    <cellStyle name="40 % - Markeringsfarve3 5 2 3 2 2 2" xfId="35220"/>
    <cellStyle name="40 % - Markeringsfarve3 5 2 3 2 3" xfId="28219"/>
    <cellStyle name="40 % - Markeringsfarve3 5 2 3 3" xfId="14601"/>
    <cellStyle name="40 % - Markeringsfarve3 5 2 3 3 2" xfId="32767"/>
    <cellStyle name="40 % - Markeringsfarve3 5 2 3 4" xfId="25765"/>
    <cellStyle name="40 % - Markeringsfarve3 5 2 4" xfId="6048"/>
    <cellStyle name="40 % - Markeringsfarve3 5 2 4 2" xfId="9318"/>
    <cellStyle name="40 % - Markeringsfarve3 5 2 4 2 2" xfId="17228"/>
    <cellStyle name="40 % - Markeringsfarve3 5 2 4 2 2 2" xfId="35388"/>
    <cellStyle name="40 % - Markeringsfarve3 5 2 4 2 3" xfId="28387"/>
    <cellStyle name="40 % - Markeringsfarve3 5 2 4 3" xfId="14602"/>
    <cellStyle name="40 % - Markeringsfarve3 5 2 4 3 2" xfId="32768"/>
    <cellStyle name="40 % - Markeringsfarve3 5 2 4 4" xfId="25766"/>
    <cellStyle name="40 % - Markeringsfarve3 5 2 5" xfId="8131"/>
    <cellStyle name="40 % - Markeringsfarve3 5 2 5 2" xfId="16049"/>
    <cellStyle name="40 % - Markeringsfarve3 5 2 5 2 2" xfId="34209"/>
    <cellStyle name="40 % - Markeringsfarve3 5 2 5 3" xfId="27208"/>
    <cellStyle name="40 % - Markeringsfarve3 5 2 6" xfId="14598"/>
    <cellStyle name="40 % - Markeringsfarve3 5 2 6 2" xfId="32764"/>
    <cellStyle name="40 % - Markeringsfarve3 5 2 7" xfId="6044"/>
    <cellStyle name="40 % - Markeringsfarve3 5 2 7 2" xfId="25762"/>
    <cellStyle name="40 % - Markeringsfarve3 5 2 8" xfId="22026"/>
    <cellStyle name="40 % - Markeringsfarve3 5 3" xfId="6049"/>
    <cellStyle name="40 % - Markeringsfarve3 5 3 2" xfId="6050"/>
    <cellStyle name="40 % - Markeringsfarve3 5 3 2 2" xfId="6051"/>
    <cellStyle name="40 % - Markeringsfarve3 5 3 2 2 2" xfId="10033"/>
    <cellStyle name="40 % - Markeringsfarve3 5 3 2 2 2 2" xfId="17934"/>
    <cellStyle name="40 % - Markeringsfarve3 5 3 2 2 2 2 2" xfId="36094"/>
    <cellStyle name="40 % - Markeringsfarve3 5 3 2 2 2 3" xfId="29093"/>
    <cellStyle name="40 % - Markeringsfarve3 5 3 2 2 3" xfId="14605"/>
    <cellStyle name="40 % - Markeringsfarve3 5 3 2 2 3 2" xfId="32771"/>
    <cellStyle name="40 % - Markeringsfarve3 5 3 2 2 4" xfId="25769"/>
    <cellStyle name="40 % - Markeringsfarve3 5 3 2 3" xfId="8579"/>
    <cellStyle name="40 % - Markeringsfarve3 5 3 2 3 2" xfId="16496"/>
    <cellStyle name="40 % - Markeringsfarve3 5 3 2 3 2 2" xfId="34656"/>
    <cellStyle name="40 % - Markeringsfarve3 5 3 2 3 3" xfId="27655"/>
    <cellStyle name="40 % - Markeringsfarve3 5 3 2 4" xfId="14604"/>
    <cellStyle name="40 % - Markeringsfarve3 5 3 2 4 2" xfId="32770"/>
    <cellStyle name="40 % - Markeringsfarve3 5 3 2 5" xfId="25768"/>
    <cellStyle name="40 % - Markeringsfarve3 5 3 3" xfId="6052"/>
    <cellStyle name="40 % - Markeringsfarve3 5 3 3 2" xfId="9263"/>
    <cellStyle name="40 % - Markeringsfarve3 5 3 3 2 2" xfId="17174"/>
    <cellStyle name="40 % - Markeringsfarve3 5 3 3 2 2 2" xfId="35334"/>
    <cellStyle name="40 % - Markeringsfarve3 5 3 3 2 3" xfId="28333"/>
    <cellStyle name="40 % - Markeringsfarve3 5 3 3 3" xfId="14606"/>
    <cellStyle name="40 % - Markeringsfarve3 5 3 3 3 2" xfId="32772"/>
    <cellStyle name="40 % - Markeringsfarve3 5 3 3 4" xfId="25770"/>
    <cellStyle name="40 % - Markeringsfarve3 5 3 4" xfId="6053"/>
    <cellStyle name="40 % - Markeringsfarve3 5 3 4 2" xfId="10931"/>
    <cellStyle name="40 % - Markeringsfarve3 5 3 4 2 2" xfId="18812"/>
    <cellStyle name="40 % - Markeringsfarve3 5 3 4 2 2 2" xfId="36972"/>
    <cellStyle name="40 % - Markeringsfarve3 5 3 4 2 3" xfId="29971"/>
    <cellStyle name="40 % - Markeringsfarve3 5 3 4 3" xfId="14607"/>
    <cellStyle name="40 % - Markeringsfarve3 5 3 4 3 2" xfId="32773"/>
    <cellStyle name="40 % - Markeringsfarve3 5 3 4 4" xfId="25771"/>
    <cellStyle name="40 % - Markeringsfarve3 5 3 5" xfId="8132"/>
    <cellStyle name="40 % - Markeringsfarve3 5 3 5 2" xfId="16050"/>
    <cellStyle name="40 % - Markeringsfarve3 5 3 5 2 2" xfId="34210"/>
    <cellStyle name="40 % - Markeringsfarve3 5 3 5 3" xfId="27209"/>
    <cellStyle name="40 % - Markeringsfarve3 5 3 6" xfId="14603"/>
    <cellStyle name="40 % - Markeringsfarve3 5 3 6 2" xfId="32769"/>
    <cellStyle name="40 % - Markeringsfarve3 5 3 7" xfId="25767"/>
    <cellStyle name="40 % - Markeringsfarve3 5 4" xfId="6054"/>
    <cellStyle name="40 % - Markeringsfarve3 5 4 2" xfId="6055"/>
    <cellStyle name="40 % - Markeringsfarve3 5 4 2 2" xfId="6056"/>
    <cellStyle name="40 % - Markeringsfarve3 5 4 2 2 2" xfId="10157"/>
    <cellStyle name="40 % - Markeringsfarve3 5 4 2 2 2 2" xfId="18058"/>
    <cellStyle name="40 % - Markeringsfarve3 5 4 2 2 2 2 2" xfId="36218"/>
    <cellStyle name="40 % - Markeringsfarve3 5 4 2 2 2 3" xfId="29217"/>
    <cellStyle name="40 % - Markeringsfarve3 5 4 2 2 3" xfId="14610"/>
    <cellStyle name="40 % - Markeringsfarve3 5 4 2 2 3 2" xfId="32776"/>
    <cellStyle name="40 % - Markeringsfarve3 5 4 2 2 4" xfId="25774"/>
    <cellStyle name="40 % - Markeringsfarve3 5 4 2 3" xfId="8691"/>
    <cellStyle name="40 % - Markeringsfarve3 5 4 2 3 2" xfId="16605"/>
    <cellStyle name="40 % - Markeringsfarve3 5 4 2 3 2 2" xfId="34765"/>
    <cellStyle name="40 % - Markeringsfarve3 5 4 2 3 3" xfId="27764"/>
    <cellStyle name="40 % - Markeringsfarve3 5 4 2 4" xfId="14609"/>
    <cellStyle name="40 % - Markeringsfarve3 5 4 2 4 2" xfId="32775"/>
    <cellStyle name="40 % - Markeringsfarve3 5 4 2 5" xfId="25773"/>
    <cellStyle name="40 % - Markeringsfarve3 5 4 3" xfId="6057"/>
    <cellStyle name="40 % - Markeringsfarve3 5 4 3 2" xfId="9433"/>
    <cellStyle name="40 % - Markeringsfarve3 5 4 3 2 2" xfId="17343"/>
    <cellStyle name="40 % - Markeringsfarve3 5 4 3 2 2 2" xfId="35503"/>
    <cellStyle name="40 % - Markeringsfarve3 5 4 3 2 3" xfId="28502"/>
    <cellStyle name="40 % - Markeringsfarve3 5 4 3 3" xfId="14611"/>
    <cellStyle name="40 % - Markeringsfarve3 5 4 3 3 2" xfId="32777"/>
    <cellStyle name="40 % - Markeringsfarve3 5 4 3 4" xfId="25775"/>
    <cellStyle name="40 % - Markeringsfarve3 5 4 4" xfId="6058"/>
    <cellStyle name="40 % - Markeringsfarve3 5 4 4 2" xfId="10656"/>
    <cellStyle name="40 % - Markeringsfarve3 5 4 4 2 2" xfId="18549"/>
    <cellStyle name="40 % - Markeringsfarve3 5 4 4 2 2 2" xfId="36709"/>
    <cellStyle name="40 % - Markeringsfarve3 5 4 4 2 3" xfId="29708"/>
    <cellStyle name="40 % - Markeringsfarve3 5 4 4 3" xfId="14612"/>
    <cellStyle name="40 % - Markeringsfarve3 5 4 4 3 2" xfId="32778"/>
    <cellStyle name="40 % - Markeringsfarve3 5 4 4 4" xfId="25776"/>
    <cellStyle name="40 % - Markeringsfarve3 5 4 5" xfId="8133"/>
    <cellStyle name="40 % - Markeringsfarve3 5 4 5 2" xfId="16051"/>
    <cellStyle name="40 % - Markeringsfarve3 5 4 5 2 2" xfId="34211"/>
    <cellStyle name="40 % - Markeringsfarve3 5 4 5 3" xfId="27210"/>
    <cellStyle name="40 % - Markeringsfarve3 5 4 6" xfId="14608"/>
    <cellStyle name="40 % - Markeringsfarve3 5 4 6 2" xfId="32774"/>
    <cellStyle name="40 % - Markeringsfarve3 5 4 7" xfId="25772"/>
    <cellStyle name="40 % - Markeringsfarve3 5 5" xfId="6059"/>
    <cellStyle name="40 % - Markeringsfarve3 5 5 2" xfId="6060"/>
    <cellStyle name="40 % - Markeringsfarve3 5 5 2 2" xfId="6061"/>
    <cellStyle name="40 % - Markeringsfarve3 5 5 2 2 2" xfId="10274"/>
    <cellStyle name="40 % - Markeringsfarve3 5 5 2 2 2 2" xfId="18175"/>
    <cellStyle name="40 % - Markeringsfarve3 5 5 2 2 2 2 2" xfId="36335"/>
    <cellStyle name="40 % - Markeringsfarve3 5 5 2 2 2 3" xfId="29334"/>
    <cellStyle name="40 % - Markeringsfarve3 5 5 2 2 3" xfId="14615"/>
    <cellStyle name="40 % - Markeringsfarve3 5 5 2 2 3 2" xfId="32781"/>
    <cellStyle name="40 % - Markeringsfarve3 5 5 2 2 4" xfId="25779"/>
    <cellStyle name="40 % - Markeringsfarve3 5 5 2 3" xfId="8790"/>
    <cellStyle name="40 % - Markeringsfarve3 5 5 2 3 2" xfId="16704"/>
    <cellStyle name="40 % - Markeringsfarve3 5 5 2 3 2 2" xfId="34864"/>
    <cellStyle name="40 % - Markeringsfarve3 5 5 2 3 3" xfId="27863"/>
    <cellStyle name="40 % - Markeringsfarve3 5 5 2 4" xfId="14614"/>
    <cellStyle name="40 % - Markeringsfarve3 5 5 2 4 2" xfId="32780"/>
    <cellStyle name="40 % - Markeringsfarve3 5 5 2 5" xfId="25778"/>
    <cellStyle name="40 % - Markeringsfarve3 5 5 3" xfId="6062"/>
    <cellStyle name="40 % - Markeringsfarve3 5 5 3 2" xfId="9550"/>
    <cellStyle name="40 % - Markeringsfarve3 5 5 3 2 2" xfId="17460"/>
    <cellStyle name="40 % - Markeringsfarve3 5 5 3 2 2 2" xfId="35620"/>
    <cellStyle name="40 % - Markeringsfarve3 5 5 3 2 3" xfId="28619"/>
    <cellStyle name="40 % - Markeringsfarve3 5 5 3 3" xfId="14616"/>
    <cellStyle name="40 % - Markeringsfarve3 5 5 3 3 2" xfId="32782"/>
    <cellStyle name="40 % - Markeringsfarve3 5 5 3 4" xfId="25780"/>
    <cellStyle name="40 % - Markeringsfarve3 5 5 4" xfId="6063"/>
    <cellStyle name="40 % - Markeringsfarve3 5 5 4 2" xfId="10892"/>
    <cellStyle name="40 % - Markeringsfarve3 5 5 4 2 2" xfId="18775"/>
    <cellStyle name="40 % - Markeringsfarve3 5 5 4 2 2 2" xfId="36935"/>
    <cellStyle name="40 % - Markeringsfarve3 5 5 4 2 3" xfId="29934"/>
    <cellStyle name="40 % - Markeringsfarve3 5 5 4 3" xfId="14617"/>
    <cellStyle name="40 % - Markeringsfarve3 5 5 4 3 2" xfId="32783"/>
    <cellStyle name="40 % - Markeringsfarve3 5 5 4 4" xfId="25781"/>
    <cellStyle name="40 % - Markeringsfarve3 5 5 5" xfId="8134"/>
    <cellStyle name="40 % - Markeringsfarve3 5 5 5 2" xfId="16052"/>
    <cellStyle name="40 % - Markeringsfarve3 5 5 5 2 2" xfId="34212"/>
    <cellStyle name="40 % - Markeringsfarve3 5 5 5 3" xfId="27211"/>
    <cellStyle name="40 % - Markeringsfarve3 5 5 6" xfId="14613"/>
    <cellStyle name="40 % - Markeringsfarve3 5 5 6 2" xfId="32779"/>
    <cellStyle name="40 % - Markeringsfarve3 5 5 7" xfId="25777"/>
    <cellStyle name="40 % - Markeringsfarve3 5 6" xfId="6064"/>
    <cellStyle name="40 % - Markeringsfarve3 5 6 2" xfId="6065"/>
    <cellStyle name="40 % - Markeringsfarve3 5 6 2 2" xfId="6066"/>
    <cellStyle name="40 % - Markeringsfarve3 5 6 2 2 2" xfId="10388"/>
    <cellStyle name="40 % - Markeringsfarve3 5 6 2 2 2 2" xfId="18289"/>
    <cellStyle name="40 % - Markeringsfarve3 5 6 2 2 2 2 2" xfId="36449"/>
    <cellStyle name="40 % - Markeringsfarve3 5 6 2 2 2 3" xfId="29448"/>
    <cellStyle name="40 % - Markeringsfarve3 5 6 2 2 3" xfId="14620"/>
    <cellStyle name="40 % - Markeringsfarve3 5 6 2 2 3 2" xfId="32786"/>
    <cellStyle name="40 % - Markeringsfarve3 5 6 2 2 4" xfId="25784"/>
    <cellStyle name="40 % - Markeringsfarve3 5 6 2 3" xfId="8881"/>
    <cellStyle name="40 % - Markeringsfarve3 5 6 2 3 2" xfId="16795"/>
    <cellStyle name="40 % - Markeringsfarve3 5 6 2 3 2 2" xfId="34955"/>
    <cellStyle name="40 % - Markeringsfarve3 5 6 2 3 3" xfId="27954"/>
    <cellStyle name="40 % - Markeringsfarve3 5 6 2 4" xfId="14619"/>
    <cellStyle name="40 % - Markeringsfarve3 5 6 2 4 2" xfId="32785"/>
    <cellStyle name="40 % - Markeringsfarve3 5 6 2 5" xfId="25783"/>
    <cellStyle name="40 % - Markeringsfarve3 5 6 3" xfId="6067"/>
    <cellStyle name="40 % - Markeringsfarve3 5 6 3 2" xfId="9665"/>
    <cellStyle name="40 % - Markeringsfarve3 5 6 3 2 2" xfId="17575"/>
    <cellStyle name="40 % - Markeringsfarve3 5 6 3 2 2 2" xfId="35735"/>
    <cellStyle name="40 % - Markeringsfarve3 5 6 3 2 3" xfId="28734"/>
    <cellStyle name="40 % - Markeringsfarve3 5 6 3 3" xfId="14621"/>
    <cellStyle name="40 % - Markeringsfarve3 5 6 3 3 2" xfId="32787"/>
    <cellStyle name="40 % - Markeringsfarve3 5 6 3 4" xfId="25785"/>
    <cellStyle name="40 % - Markeringsfarve3 5 6 4" xfId="6068"/>
    <cellStyle name="40 % - Markeringsfarve3 5 6 4 2" xfId="10614"/>
    <cellStyle name="40 % - Markeringsfarve3 5 6 4 2 2" xfId="18508"/>
    <cellStyle name="40 % - Markeringsfarve3 5 6 4 2 2 2" xfId="36668"/>
    <cellStyle name="40 % - Markeringsfarve3 5 6 4 2 3" xfId="29667"/>
    <cellStyle name="40 % - Markeringsfarve3 5 6 4 3" xfId="14622"/>
    <cellStyle name="40 % - Markeringsfarve3 5 6 4 3 2" xfId="32788"/>
    <cellStyle name="40 % - Markeringsfarve3 5 6 4 4" xfId="25786"/>
    <cellStyle name="40 % - Markeringsfarve3 5 6 5" xfId="8135"/>
    <cellStyle name="40 % - Markeringsfarve3 5 6 5 2" xfId="16053"/>
    <cellStyle name="40 % - Markeringsfarve3 5 6 5 2 2" xfId="34213"/>
    <cellStyle name="40 % - Markeringsfarve3 5 6 5 3" xfId="27212"/>
    <cellStyle name="40 % - Markeringsfarve3 5 6 6" xfId="14618"/>
    <cellStyle name="40 % - Markeringsfarve3 5 6 6 2" xfId="32784"/>
    <cellStyle name="40 % - Markeringsfarve3 5 6 7" xfId="25782"/>
    <cellStyle name="40 % - Markeringsfarve3 5 7" xfId="6069"/>
    <cellStyle name="40 % - Markeringsfarve3 5 7 2" xfId="6070"/>
    <cellStyle name="40 % - Markeringsfarve3 5 7 2 2" xfId="9800"/>
    <cellStyle name="40 % - Markeringsfarve3 5 7 2 2 2" xfId="17701"/>
    <cellStyle name="40 % - Markeringsfarve3 5 7 2 2 2 2" xfId="35861"/>
    <cellStyle name="40 % - Markeringsfarve3 5 7 2 2 3" xfId="28860"/>
    <cellStyle name="40 % - Markeringsfarve3 5 7 2 3" xfId="14624"/>
    <cellStyle name="40 % - Markeringsfarve3 5 7 2 3 2" xfId="32790"/>
    <cellStyle name="40 % - Markeringsfarve3 5 7 2 4" xfId="25788"/>
    <cellStyle name="40 % - Markeringsfarve3 5 7 3" xfId="8390"/>
    <cellStyle name="40 % - Markeringsfarve3 5 7 3 2" xfId="16307"/>
    <cellStyle name="40 % - Markeringsfarve3 5 7 3 2 2" xfId="34467"/>
    <cellStyle name="40 % - Markeringsfarve3 5 7 3 3" xfId="27466"/>
    <cellStyle name="40 % - Markeringsfarve3 5 7 4" xfId="14623"/>
    <cellStyle name="40 % - Markeringsfarve3 5 7 4 2" xfId="32789"/>
    <cellStyle name="40 % - Markeringsfarve3 5 7 5" xfId="25787"/>
    <cellStyle name="40 % - Markeringsfarve3 5 8" xfId="6071"/>
    <cellStyle name="40 % - Markeringsfarve3 5 8 2" xfId="9028"/>
    <cellStyle name="40 % - Markeringsfarve3 5 8 2 2" xfId="16939"/>
    <cellStyle name="40 % - Markeringsfarve3 5 8 2 2 2" xfId="35099"/>
    <cellStyle name="40 % - Markeringsfarve3 5 8 2 3" xfId="28098"/>
    <cellStyle name="40 % - Markeringsfarve3 5 8 3" xfId="14625"/>
    <cellStyle name="40 % - Markeringsfarve3 5 8 3 2" xfId="32791"/>
    <cellStyle name="40 % - Markeringsfarve3 5 8 4" xfId="25789"/>
    <cellStyle name="40 % - Markeringsfarve3 5 9" xfId="6072"/>
    <cellStyle name="40 % - Markeringsfarve3 5 9 2" xfId="10719"/>
    <cellStyle name="40 % - Markeringsfarve3 5 9 2 2" xfId="18608"/>
    <cellStyle name="40 % - Markeringsfarve3 5 9 2 2 2" xfId="36768"/>
    <cellStyle name="40 % - Markeringsfarve3 5 9 2 3" xfId="29767"/>
    <cellStyle name="40 % - Markeringsfarve3 5 9 3" xfId="14626"/>
    <cellStyle name="40 % - Markeringsfarve3 5 9 3 2" xfId="32792"/>
    <cellStyle name="40 % - Markeringsfarve3 5 9 4" xfId="25790"/>
    <cellStyle name="40 % - Markeringsfarve3 6" xfId="1909"/>
    <cellStyle name="40 % - Markeringsfarve3 6 2" xfId="1910"/>
    <cellStyle name="40 % - Markeringsfarve3 6 2 2" xfId="6075"/>
    <cellStyle name="40 % - Markeringsfarve3 6 2 2 2" xfId="6076"/>
    <cellStyle name="40 % - Markeringsfarve3 6 2 2 2 2" xfId="10034"/>
    <cellStyle name="40 % - Markeringsfarve3 6 2 2 2 2 2" xfId="17935"/>
    <cellStyle name="40 % - Markeringsfarve3 6 2 2 2 2 2 2" xfId="36095"/>
    <cellStyle name="40 % - Markeringsfarve3 6 2 2 2 2 3" xfId="29094"/>
    <cellStyle name="40 % - Markeringsfarve3 6 2 2 2 3" xfId="14630"/>
    <cellStyle name="40 % - Markeringsfarve3 6 2 2 2 3 2" xfId="32796"/>
    <cellStyle name="40 % - Markeringsfarve3 6 2 2 2 4" xfId="25794"/>
    <cellStyle name="40 % - Markeringsfarve3 6 2 2 3" xfId="8580"/>
    <cellStyle name="40 % - Markeringsfarve3 6 2 2 3 2" xfId="16497"/>
    <cellStyle name="40 % - Markeringsfarve3 6 2 2 3 2 2" xfId="34657"/>
    <cellStyle name="40 % - Markeringsfarve3 6 2 2 3 3" xfId="27656"/>
    <cellStyle name="40 % - Markeringsfarve3 6 2 2 4" xfId="14629"/>
    <cellStyle name="40 % - Markeringsfarve3 6 2 2 4 2" xfId="32795"/>
    <cellStyle name="40 % - Markeringsfarve3 6 2 2 5" xfId="25793"/>
    <cellStyle name="40 % - Markeringsfarve3 6 2 3" xfId="6077"/>
    <cellStyle name="40 % - Markeringsfarve3 6 2 3 2" xfId="9264"/>
    <cellStyle name="40 % - Markeringsfarve3 6 2 3 2 2" xfId="17175"/>
    <cellStyle name="40 % - Markeringsfarve3 6 2 3 2 2 2" xfId="35335"/>
    <cellStyle name="40 % - Markeringsfarve3 6 2 3 2 3" xfId="28334"/>
    <cellStyle name="40 % - Markeringsfarve3 6 2 3 3" xfId="14631"/>
    <cellStyle name="40 % - Markeringsfarve3 6 2 3 3 2" xfId="32797"/>
    <cellStyle name="40 % - Markeringsfarve3 6 2 3 4" xfId="25795"/>
    <cellStyle name="40 % - Markeringsfarve3 6 2 4" xfId="6078"/>
    <cellStyle name="40 % - Markeringsfarve3 6 2 4 2" xfId="10506"/>
    <cellStyle name="40 % - Markeringsfarve3 6 2 4 2 2" xfId="18400"/>
    <cellStyle name="40 % - Markeringsfarve3 6 2 4 2 2 2" xfId="36560"/>
    <cellStyle name="40 % - Markeringsfarve3 6 2 4 2 3" xfId="29559"/>
    <cellStyle name="40 % - Markeringsfarve3 6 2 4 3" xfId="14632"/>
    <cellStyle name="40 % - Markeringsfarve3 6 2 4 3 2" xfId="32798"/>
    <cellStyle name="40 % - Markeringsfarve3 6 2 4 4" xfId="25796"/>
    <cellStyle name="40 % - Markeringsfarve3 6 2 5" xfId="8137"/>
    <cellStyle name="40 % - Markeringsfarve3 6 2 5 2" xfId="16055"/>
    <cellStyle name="40 % - Markeringsfarve3 6 2 5 2 2" xfId="34215"/>
    <cellStyle name="40 % - Markeringsfarve3 6 2 5 3" xfId="27214"/>
    <cellStyle name="40 % - Markeringsfarve3 6 2 6" xfId="14628"/>
    <cellStyle name="40 % - Markeringsfarve3 6 2 6 2" xfId="32794"/>
    <cellStyle name="40 % - Markeringsfarve3 6 2 7" xfId="6074"/>
    <cellStyle name="40 % - Markeringsfarve3 6 2 7 2" xfId="25792"/>
    <cellStyle name="40 % - Markeringsfarve3 6 2 8" xfId="22028"/>
    <cellStyle name="40 % - Markeringsfarve3 6 3" xfId="6079"/>
    <cellStyle name="40 % - Markeringsfarve3 6 3 2" xfId="6080"/>
    <cellStyle name="40 % - Markeringsfarve3 6 3 2 2" xfId="9841"/>
    <cellStyle name="40 % - Markeringsfarve3 6 3 2 2 2" xfId="17742"/>
    <cellStyle name="40 % - Markeringsfarve3 6 3 2 2 2 2" xfId="35902"/>
    <cellStyle name="40 % - Markeringsfarve3 6 3 2 2 3" xfId="28901"/>
    <cellStyle name="40 % - Markeringsfarve3 6 3 2 3" xfId="14634"/>
    <cellStyle name="40 % - Markeringsfarve3 6 3 2 3 2" xfId="32800"/>
    <cellStyle name="40 % - Markeringsfarve3 6 3 2 4" xfId="25798"/>
    <cellStyle name="40 % - Markeringsfarve3 6 3 3" xfId="8423"/>
    <cellStyle name="40 % - Markeringsfarve3 6 3 3 2" xfId="16340"/>
    <cellStyle name="40 % - Markeringsfarve3 6 3 3 2 2" xfId="34500"/>
    <cellStyle name="40 % - Markeringsfarve3 6 3 3 3" xfId="27499"/>
    <cellStyle name="40 % - Markeringsfarve3 6 3 4" xfId="14633"/>
    <cellStyle name="40 % - Markeringsfarve3 6 3 4 2" xfId="32799"/>
    <cellStyle name="40 % - Markeringsfarve3 6 3 5" xfId="25797"/>
    <cellStyle name="40 % - Markeringsfarve3 6 4" xfId="6081"/>
    <cellStyle name="40 % - Markeringsfarve3 6 4 2" xfId="9071"/>
    <cellStyle name="40 % - Markeringsfarve3 6 4 2 2" xfId="16982"/>
    <cellStyle name="40 % - Markeringsfarve3 6 4 2 2 2" xfId="35142"/>
    <cellStyle name="40 % - Markeringsfarve3 6 4 2 3" xfId="28141"/>
    <cellStyle name="40 % - Markeringsfarve3 6 4 3" xfId="14635"/>
    <cellStyle name="40 % - Markeringsfarve3 6 4 3 2" xfId="32801"/>
    <cellStyle name="40 % - Markeringsfarve3 6 4 4" xfId="25799"/>
    <cellStyle name="40 % - Markeringsfarve3 6 5" xfId="6082"/>
    <cellStyle name="40 % - Markeringsfarve3 6 5 2" xfId="10856"/>
    <cellStyle name="40 % - Markeringsfarve3 6 5 2 2" xfId="18739"/>
    <cellStyle name="40 % - Markeringsfarve3 6 5 2 2 2" xfId="36899"/>
    <cellStyle name="40 % - Markeringsfarve3 6 5 2 3" xfId="29898"/>
    <cellStyle name="40 % - Markeringsfarve3 6 5 3" xfId="14636"/>
    <cellStyle name="40 % - Markeringsfarve3 6 5 3 2" xfId="32802"/>
    <cellStyle name="40 % - Markeringsfarve3 6 5 4" xfId="25800"/>
    <cellStyle name="40 % - Markeringsfarve3 6 6" xfId="8136"/>
    <cellStyle name="40 % - Markeringsfarve3 6 6 2" xfId="16054"/>
    <cellStyle name="40 % - Markeringsfarve3 6 6 2 2" xfId="34214"/>
    <cellStyle name="40 % - Markeringsfarve3 6 6 3" xfId="27213"/>
    <cellStyle name="40 % - Markeringsfarve3 6 7" xfId="14627"/>
    <cellStyle name="40 % - Markeringsfarve3 6 7 2" xfId="32793"/>
    <cellStyle name="40 % - Markeringsfarve3 6 8" xfId="6073"/>
    <cellStyle name="40 % - Markeringsfarve3 6 8 2" xfId="25791"/>
    <cellStyle name="40 % - Markeringsfarve3 6 9" xfId="22027"/>
    <cellStyle name="40 % - Markeringsfarve3 7" xfId="1911"/>
    <cellStyle name="40 % - Markeringsfarve3 7 2" xfId="6084"/>
    <cellStyle name="40 % - Markeringsfarve3 7 2 2" xfId="6085"/>
    <cellStyle name="40 % - Markeringsfarve3 7 2 2 2" xfId="10079"/>
    <cellStyle name="40 % - Markeringsfarve3 7 2 2 2 2" xfId="17980"/>
    <cellStyle name="40 % - Markeringsfarve3 7 2 2 2 2 2" xfId="36140"/>
    <cellStyle name="40 % - Markeringsfarve3 7 2 2 2 3" xfId="29139"/>
    <cellStyle name="40 % - Markeringsfarve3 7 2 2 3" xfId="14639"/>
    <cellStyle name="40 % - Markeringsfarve3 7 2 2 3 2" xfId="32805"/>
    <cellStyle name="40 % - Markeringsfarve3 7 2 2 4" xfId="25803"/>
    <cellStyle name="40 % - Markeringsfarve3 7 2 3" xfId="8625"/>
    <cellStyle name="40 % - Markeringsfarve3 7 2 3 2" xfId="16539"/>
    <cellStyle name="40 % - Markeringsfarve3 7 2 3 2 2" xfId="34699"/>
    <cellStyle name="40 % - Markeringsfarve3 7 2 3 3" xfId="27698"/>
    <cellStyle name="40 % - Markeringsfarve3 7 2 4" xfId="14638"/>
    <cellStyle name="40 % - Markeringsfarve3 7 2 4 2" xfId="32804"/>
    <cellStyle name="40 % - Markeringsfarve3 7 2 5" xfId="25802"/>
    <cellStyle name="40 % - Markeringsfarve3 7 3" xfId="6086"/>
    <cellStyle name="40 % - Markeringsfarve3 7 3 2" xfId="9355"/>
    <cellStyle name="40 % - Markeringsfarve3 7 3 2 2" xfId="17265"/>
    <cellStyle name="40 % - Markeringsfarve3 7 3 2 2 2" xfId="35425"/>
    <cellStyle name="40 % - Markeringsfarve3 7 3 2 3" xfId="28424"/>
    <cellStyle name="40 % - Markeringsfarve3 7 3 3" xfId="14640"/>
    <cellStyle name="40 % - Markeringsfarve3 7 3 3 2" xfId="32806"/>
    <cellStyle name="40 % - Markeringsfarve3 7 3 4" xfId="25804"/>
    <cellStyle name="40 % - Markeringsfarve3 7 4" xfId="6087"/>
    <cellStyle name="40 % - Markeringsfarve3 7 4 2" xfId="10801"/>
    <cellStyle name="40 % - Markeringsfarve3 7 4 2 2" xfId="18688"/>
    <cellStyle name="40 % - Markeringsfarve3 7 4 2 2 2" xfId="36848"/>
    <cellStyle name="40 % - Markeringsfarve3 7 4 2 3" xfId="29847"/>
    <cellStyle name="40 % - Markeringsfarve3 7 4 3" xfId="14641"/>
    <cellStyle name="40 % - Markeringsfarve3 7 4 3 2" xfId="32807"/>
    <cellStyle name="40 % - Markeringsfarve3 7 4 4" xfId="25805"/>
    <cellStyle name="40 % - Markeringsfarve3 7 5" xfId="8138"/>
    <cellStyle name="40 % - Markeringsfarve3 7 5 2" xfId="16056"/>
    <cellStyle name="40 % - Markeringsfarve3 7 5 2 2" xfId="34216"/>
    <cellStyle name="40 % - Markeringsfarve3 7 5 3" xfId="27215"/>
    <cellStyle name="40 % - Markeringsfarve3 7 6" xfId="14637"/>
    <cellStyle name="40 % - Markeringsfarve3 7 6 2" xfId="32803"/>
    <cellStyle name="40 % - Markeringsfarve3 7 7" xfId="6083"/>
    <cellStyle name="40 % - Markeringsfarve3 7 7 2" xfId="25801"/>
    <cellStyle name="40 % - Markeringsfarve3 7 8" xfId="22029"/>
    <cellStyle name="40 % - Markeringsfarve3 8" xfId="6088"/>
    <cellStyle name="40 % - Markeringsfarve3 8 2" xfId="6089"/>
    <cellStyle name="40 % - Markeringsfarve3 8 2 2" xfId="6090"/>
    <cellStyle name="40 % - Markeringsfarve3 8 2 2 2" xfId="10196"/>
    <cellStyle name="40 % - Markeringsfarve3 8 2 2 2 2" xfId="18097"/>
    <cellStyle name="40 % - Markeringsfarve3 8 2 2 2 2 2" xfId="36257"/>
    <cellStyle name="40 % - Markeringsfarve3 8 2 2 2 3" xfId="29256"/>
    <cellStyle name="40 % - Markeringsfarve3 8 2 2 3" xfId="14644"/>
    <cellStyle name="40 % - Markeringsfarve3 8 2 2 3 2" xfId="32810"/>
    <cellStyle name="40 % - Markeringsfarve3 8 2 2 4" xfId="25808"/>
    <cellStyle name="40 % - Markeringsfarve3 8 2 3" xfId="8724"/>
    <cellStyle name="40 % - Markeringsfarve3 8 2 3 2" xfId="16638"/>
    <cellStyle name="40 % - Markeringsfarve3 8 2 3 2 2" xfId="34798"/>
    <cellStyle name="40 % - Markeringsfarve3 8 2 3 3" xfId="27797"/>
    <cellStyle name="40 % - Markeringsfarve3 8 2 4" xfId="14643"/>
    <cellStyle name="40 % - Markeringsfarve3 8 2 4 2" xfId="32809"/>
    <cellStyle name="40 % - Markeringsfarve3 8 2 5" xfId="25807"/>
    <cellStyle name="40 % - Markeringsfarve3 8 3" xfId="6091"/>
    <cellStyle name="40 % - Markeringsfarve3 8 3 2" xfId="9472"/>
    <cellStyle name="40 % - Markeringsfarve3 8 3 2 2" xfId="17382"/>
    <cellStyle name="40 % - Markeringsfarve3 8 3 2 2 2" xfId="35542"/>
    <cellStyle name="40 % - Markeringsfarve3 8 3 2 3" xfId="28541"/>
    <cellStyle name="40 % - Markeringsfarve3 8 3 3" xfId="14645"/>
    <cellStyle name="40 % - Markeringsfarve3 8 3 3 2" xfId="32811"/>
    <cellStyle name="40 % - Markeringsfarve3 8 3 4" xfId="25809"/>
    <cellStyle name="40 % - Markeringsfarve3 8 4" xfId="6092"/>
    <cellStyle name="40 % - Markeringsfarve3 8 4 2" xfId="10450"/>
    <cellStyle name="40 % - Markeringsfarve3 8 4 2 2" xfId="18347"/>
    <cellStyle name="40 % - Markeringsfarve3 8 4 2 2 2" xfId="36507"/>
    <cellStyle name="40 % - Markeringsfarve3 8 4 2 3" xfId="29506"/>
    <cellStyle name="40 % - Markeringsfarve3 8 4 3" xfId="14646"/>
    <cellStyle name="40 % - Markeringsfarve3 8 4 3 2" xfId="32812"/>
    <cellStyle name="40 % - Markeringsfarve3 8 4 4" xfId="25810"/>
    <cellStyle name="40 % - Markeringsfarve3 8 5" xfId="8139"/>
    <cellStyle name="40 % - Markeringsfarve3 8 5 2" xfId="16057"/>
    <cellStyle name="40 % - Markeringsfarve3 8 5 2 2" xfId="34217"/>
    <cellStyle name="40 % - Markeringsfarve3 8 5 3" xfId="27216"/>
    <cellStyle name="40 % - Markeringsfarve3 8 6" xfId="14642"/>
    <cellStyle name="40 % - Markeringsfarve3 8 6 2" xfId="32808"/>
    <cellStyle name="40 % - Markeringsfarve3 8 7" xfId="25806"/>
    <cellStyle name="40 % - Markeringsfarve3 9" xfId="6093"/>
    <cellStyle name="40 % - Markeringsfarve3 9 2" xfId="6094"/>
    <cellStyle name="40 % - Markeringsfarve3 9 2 2" xfId="6095"/>
    <cellStyle name="40 % - Markeringsfarve3 9 2 2 2" xfId="10380"/>
    <cellStyle name="40 % - Markeringsfarve3 9 2 2 2 2" xfId="18281"/>
    <cellStyle name="40 % - Markeringsfarve3 9 2 2 2 2 2" xfId="36441"/>
    <cellStyle name="40 % - Markeringsfarve3 9 2 2 2 3" xfId="29440"/>
    <cellStyle name="40 % - Markeringsfarve3 9 2 2 3" xfId="14649"/>
    <cellStyle name="40 % - Markeringsfarve3 9 2 2 3 2" xfId="32815"/>
    <cellStyle name="40 % - Markeringsfarve3 9 2 2 4" xfId="25813"/>
    <cellStyle name="40 % - Markeringsfarve3 9 2 3" xfId="8873"/>
    <cellStyle name="40 % - Markeringsfarve3 9 2 3 2" xfId="16787"/>
    <cellStyle name="40 % - Markeringsfarve3 9 2 3 2 2" xfId="34947"/>
    <cellStyle name="40 % - Markeringsfarve3 9 2 3 3" xfId="27946"/>
    <cellStyle name="40 % - Markeringsfarve3 9 2 4" xfId="14648"/>
    <cellStyle name="40 % - Markeringsfarve3 9 2 4 2" xfId="32814"/>
    <cellStyle name="40 % - Markeringsfarve3 9 2 5" xfId="25812"/>
    <cellStyle name="40 % - Markeringsfarve3 9 3" xfId="6096"/>
    <cellStyle name="40 % - Markeringsfarve3 9 3 2" xfId="9657"/>
    <cellStyle name="40 % - Markeringsfarve3 9 3 2 2" xfId="17567"/>
    <cellStyle name="40 % - Markeringsfarve3 9 3 2 2 2" xfId="35727"/>
    <cellStyle name="40 % - Markeringsfarve3 9 3 2 3" xfId="28726"/>
    <cellStyle name="40 % - Markeringsfarve3 9 3 3" xfId="14650"/>
    <cellStyle name="40 % - Markeringsfarve3 9 3 3 2" xfId="32816"/>
    <cellStyle name="40 % - Markeringsfarve3 9 3 4" xfId="25814"/>
    <cellStyle name="40 % - Markeringsfarve3 9 4" xfId="6097"/>
    <cellStyle name="40 % - Markeringsfarve3 9 4 2" xfId="10787"/>
    <cellStyle name="40 % - Markeringsfarve3 9 4 2 2" xfId="18675"/>
    <cellStyle name="40 % - Markeringsfarve3 9 4 2 2 2" xfId="36835"/>
    <cellStyle name="40 % - Markeringsfarve3 9 4 2 3" xfId="29834"/>
    <cellStyle name="40 % - Markeringsfarve3 9 4 3" xfId="14651"/>
    <cellStyle name="40 % - Markeringsfarve3 9 4 3 2" xfId="32817"/>
    <cellStyle name="40 % - Markeringsfarve3 9 4 4" xfId="25815"/>
    <cellStyle name="40 % - Markeringsfarve3 9 5" xfId="8140"/>
    <cellStyle name="40 % - Markeringsfarve3 9 5 2" xfId="16058"/>
    <cellStyle name="40 % - Markeringsfarve3 9 5 2 2" xfId="34218"/>
    <cellStyle name="40 % - Markeringsfarve3 9 5 3" xfId="27217"/>
    <cellStyle name="40 % - Markeringsfarve3 9 6" xfId="14647"/>
    <cellStyle name="40 % - Markeringsfarve3 9 6 2" xfId="32813"/>
    <cellStyle name="40 % - Markeringsfarve3 9 7" xfId="25811"/>
    <cellStyle name="40 % - Markeringsfarve4 10" xfId="6099"/>
    <cellStyle name="40 % - Markeringsfarve4 10 2" xfId="6100"/>
    <cellStyle name="40 % - Markeringsfarve4 10 2 2" xfId="6101"/>
    <cellStyle name="40 % - Markeringsfarve4 10 2 2 2" xfId="10389"/>
    <cellStyle name="40 % - Markeringsfarve4 10 2 2 2 2" xfId="18290"/>
    <cellStyle name="40 % - Markeringsfarve4 10 2 2 2 2 2" xfId="36450"/>
    <cellStyle name="40 % - Markeringsfarve4 10 2 2 2 3" xfId="29449"/>
    <cellStyle name="40 % - Markeringsfarve4 10 2 2 3" xfId="14655"/>
    <cellStyle name="40 % - Markeringsfarve4 10 2 2 3 2" xfId="32821"/>
    <cellStyle name="40 % - Markeringsfarve4 10 2 2 4" xfId="25819"/>
    <cellStyle name="40 % - Markeringsfarve4 10 2 3" xfId="8882"/>
    <cellStyle name="40 % - Markeringsfarve4 10 2 3 2" xfId="16796"/>
    <cellStyle name="40 % - Markeringsfarve4 10 2 3 2 2" xfId="34956"/>
    <cellStyle name="40 % - Markeringsfarve4 10 2 3 3" xfId="27955"/>
    <cellStyle name="40 % - Markeringsfarve4 10 2 4" xfId="14654"/>
    <cellStyle name="40 % - Markeringsfarve4 10 2 4 2" xfId="32820"/>
    <cellStyle name="40 % - Markeringsfarve4 10 2 5" xfId="25818"/>
    <cellStyle name="40 % - Markeringsfarve4 10 3" xfId="6102"/>
    <cellStyle name="40 % - Markeringsfarve4 10 3 2" xfId="9666"/>
    <cellStyle name="40 % - Markeringsfarve4 10 3 2 2" xfId="17576"/>
    <cellStyle name="40 % - Markeringsfarve4 10 3 2 2 2" xfId="35736"/>
    <cellStyle name="40 % - Markeringsfarve4 10 3 2 3" xfId="28735"/>
    <cellStyle name="40 % - Markeringsfarve4 10 3 3" xfId="14656"/>
    <cellStyle name="40 % - Markeringsfarve4 10 3 3 2" xfId="32822"/>
    <cellStyle name="40 % - Markeringsfarve4 10 3 4" xfId="25820"/>
    <cellStyle name="40 % - Markeringsfarve4 10 4" xfId="6103"/>
    <cellStyle name="40 % - Markeringsfarve4 10 4 2" xfId="10718"/>
    <cellStyle name="40 % - Markeringsfarve4 10 4 2 2" xfId="18607"/>
    <cellStyle name="40 % - Markeringsfarve4 10 4 2 2 2" xfId="36767"/>
    <cellStyle name="40 % - Markeringsfarve4 10 4 2 3" xfId="29766"/>
    <cellStyle name="40 % - Markeringsfarve4 10 4 3" xfId="14657"/>
    <cellStyle name="40 % - Markeringsfarve4 10 4 3 2" xfId="32823"/>
    <cellStyle name="40 % - Markeringsfarve4 10 4 4" xfId="25821"/>
    <cellStyle name="40 % - Markeringsfarve4 10 5" xfId="8142"/>
    <cellStyle name="40 % - Markeringsfarve4 10 5 2" xfId="16060"/>
    <cellStyle name="40 % - Markeringsfarve4 10 5 2 2" xfId="34220"/>
    <cellStyle name="40 % - Markeringsfarve4 10 5 3" xfId="27219"/>
    <cellStyle name="40 % - Markeringsfarve4 10 6" xfId="14653"/>
    <cellStyle name="40 % - Markeringsfarve4 10 6 2" xfId="32819"/>
    <cellStyle name="40 % - Markeringsfarve4 10 7" xfId="25817"/>
    <cellStyle name="40 % - Markeringsfarve4 11" xfId="6104"/>
    <cellStyle name="40 % - Markeringsfarve4 11 2" xfId="6105"/>
    <cellStyle name="40 % - Markeringsfarve4 11 2 2" xfId="9723"/>
    <cellStyle name="40 % - Markeringsfarve4 11 2 2 2" xfId="17624"/>
    <cellStyle name="40 % - Markeringsfarve4 11 2 2 2 2" xfId="35784"/>
    <cellStyle name="40 % - Markeringsfarve4 11 2 2 3" xfId="28783"/>
    <cellStyle name="40 % - Markeringsfarve4 11 2 3" xfId="14659"/>
    <cellStyle name="40 % - Markeringsfarve4 11 2 3 2" xfId="32825"/>
    <cellStyle name="40 % - Markeringsfarve4 11 2 4" xfId="25823"/>
    <cellStyle name="40 % - Markeringsfarve4 11 3" xfId="6106"/>
    <cellStyle name="40 % - Markeringsfarve4 11 3 2" xfId="10960"/>
    <cellStyle name="40 % - Markeringsfarve4 11 3 2 2" xfId="18840"/>
    <cellStyle name="40 % - Markeringsfarve4 11 3 2 2 2" xfId="37000"/>
    <cellStyle name="40 % - Markeringsfarve4 11 3 2 3" xfId="29999"/>
    <cellStyle name="40 % - Markeringsfarve4 11 3 3" xfId="14660"/>
    <cellStyle name="40 % - Markeringsfarve4 11 3 3 2" xfId="32826"/>
    <cellStyle name="40 % - Markeringsfarve4 11 3 4" xfId="25824"/>
    <cellStyle name="40 % - Markeringsfarve4 11 4" xfId="8143"/>
    <cellStyle name="40 % - Markeringsfarve4 11 4 2" xfId="16061"/>
    <cellStyle name="40 % - Markeringsfarve4 11 4 2 2" xfId="34221"/>
    <cellStyle name="40 % - Markeringsfarve4 11 4 3" xfId="27220"/>
    <cellStyle name="40 % - Markeringsfarve4 11 5" xfId="14658"/>
    <cellStyle name="40 % - Markeringsfarve4 11 5 2" xfId="32824"/>
    <cellStyle name="40 % - Markeringsfarve4 11 6" xfId="25822"/>
    <cellStyle name="40 % - Markeringsfarve4 12" xfId="6107"/>
    <cellStyle name="40 % - Markeringsfarve4 12 2" xfId="6108"/>
    <cellStyle name="40 % - Markeringsfarve4 12 2 2" xfId="10684"/>
    <cellStyle name="40 % - Markeringsfarve4 12 2 2 2" xfId="18576"/>
    <cellStyle name="40 % - Markeringsfarve4 12 2 2 2 2" xfId="36736"/>
    <cellStyle name="40 % - Markeringsfarve4 12 2 2 3" xfId="29735"/>
    <cellStyle name="40 % - Markeringsfarve4 12 2 3" xfId="14662"/>
    <cellStyle name="40 % - Markeringsfarve4 12 2 3 2" xfId="32828"/>
    <cellStyle name="40 % - Markeringsfarve4 12 2 4" xfId="25826"/>
    <cellStyle name="40 % - Markeringsfarve4 12 3" xfId="8144"/>
    <cellStyle name="40 % - Markeringsfarve4 12 3 2" xfId="16062"/>
    <cellStyle name="40 % - Markeringsfarve4 12 3 2 2" xfId="34222"/>
    <cellStyle name="40 % - Markeringsfarve4 12 3 3" xfId="27221"/>
    <cellStyle name="40 % - Markeringsfarve4 12 4" xfId="14661"/>
    <cellStyle name="40 % - Markeringsfarve4 12 4 2" xfId="32827"/>
    <cellStyle name="40 % - Markeringsfarve4 12 5" xfId="25825"/>
    <cellStyle name="40 % - Markeringsfarve4 13" xfId="6109"/>
    <cellStyle name="40 % - Markeringsfarve4 13 2" xfId="6110"/>
    <cellStyle name="40 % - Markeringsfarve4 13 2 2" xfId="10919"/>
    <cellStyle name="40 % - Markeringsfarve4 13 2 2 2" xfId="18800"/>
    <cellStyle name="40 % - Markeringsfarve4 13 2 2 2 2" xfId="36960"/>
    <cellStyle name="40 % - Markeringsfarve4 13 2 2 3" xfId="29959"/>
    <cellStyle name="40 % - Markeringsfarve4 13 2 3" xfId="14664"/>
    <cellStyle name="40 % - Markeringsfarve4 13 2 3 2" xfId="32830"/>
    <cellStyle name="40 % - Markeringsfarve4 13 2 4" xfId="25828"/>
    <cellStyle name="40 % - Markeringsfarve4 13 3" xfId="8145"/>
    <cellStyle name="40 % - Markeringsfarve4 13 3 2" xfId="16063"/>
    <cellStyle name="40 % - Markeringsfarve4 13 3 2 2" xfId="34223"/>
    <cellStyle name="40 % - Markeringsfarve4 13 3 3" xfId="27222"/>
    <cellStyle name="40 % - Markeringsfarve4 13 4" xfId="14663"/>
    <cellStyle name="40 % - Markeringsfarve4 13 4 2" xfId="32829"/>
    <cellStyle name="40 % - Markeringsfarve4 13 5" xfId="25827"/>
    <cellStyle name="40 % - Markeringsfarve4 14" xfId="6111"/>
    <cellStyle name="40 % - Markeringsfarve4 14 2" xfId="6112"/>
    <cellStyle name="40 % - Markeringsfarve4 14 2 2" xfId="10979"/>
    <cellStyle name="40 % - Markeringsfarve4 14 2 2 2" xfId="18858"/>
    <cellStyle name="40 % - Markeringsfarve4 14 2 2 2 2" xfId="37018"/>
    <cellStyle name="40 % - Markeringsfarve4 14 2 2 3" xfId="30017"/>
    <cellStyle name="40 % - Markeringsfarve4 14 2 3" xfId="14666"/>
    <cellStyle name="40 % - Markeringsfarve4 14 2 3 2" xfId="32832"/>
    <cellStyle name="40 % - Markeringsfarve4 14 2 4" xfId="25830"/>
    <cellStyle name="40 % - Markeringsfarve4 14 3" xfId="8141"/>
    <cellStyle name="40 % - Markeringsfarve4 14 3 2" xfId="16059"/>
    <cellStyle name="40 % - Markeringsfarve4 14 3 2 2" xfId="34219"/>
    <cellStyle name="40 % - Markeringsfarve4 14 3 3" xfId="27218"/>
    <cellStyle name="40 % - Markeringsfarve4 14 4" xfId="14665"/>
    <cellStyle name="40 % - Markeringsfarve4 14 4 2" xfId="32831"/>
    <cellStyle name="40 % - Markeringsfarve4 14 5" xfId="25829"/>
    <cellStyle name="40 % - Markeringsfarve4 15" xfId="6113"/>
    <cellStyle name="40 % - Markeringsfarve4 15 2" xfId="8946"/>
    <cellStyle name="40 % - Markeringsfarve4 15 2 2" xfId="16859"/>
    <cellStyle name="40 % - Markeringsfarve4 15 2 2 2" xfId="35019"/>
    <cellStyle name="40 % - Markeringsfarve4 15 2 3" xfId="28018"/>
    <cellStyle name="40 % - Markeringsfarve4 15 3" xfId="14667"/>
    <cellStyle name="40 % - Markeringsfarve4 15 3 2" xfId="32833"/>
    <cellStyle name="40 % - Markeringsfarve4 15 4" xfId="25831"/>
    <cellStyle name="40 % - Markeringsfarve4 16" xfId="6114"/>
    <cellStyle name="40 % - Markeringsfarve4 16 2" xfId="10481"/>
    <cellStyle name="40 % - Markeringsfarve4 16 2 2" xfId="18377"/>
    <cellStyle name="40 % - Markeringsfarve4 16 2 2 2" xfId="36537"/>
    <cellStyle name="40 % - Markeringsfarve4 16 2 3" xfId="29536"/>
    <cellStyle name="40 % - Markeringsfarve4 16 3" xfId="14668"/>
    <cellStyle name="40 % - Markeringsfarve4 16 3 2" xfId="32834"/>
    <cellStyle name="40 % - Markeringsfarve4 16 4" xfId="25832"/>
    <cellStyle name="40 % - Markeringsfarve4 17" xfId="6115"/>
    <cellStyle name="40 % - Markeringsfarve4 17 2" xfId="10998"/>
    <cellStyle name="40 % - Markeringsfarve4 17 2 2" xfId="18874"/>
    <cellStyle name="40 % - Markeringsfarve4 17 2 2 2" xfId="37034"/>
    <cellStyle name="40 % - Markeringsfarve4 17 2 3" xfId="30033"/>
    <cellStyle name="40 % - Markeringsfarve4 17 3" xfId="14669"/>
    <cellStyle name="40 % - Markeringsfarve4 17 3 2" xfId="32835"/>
    <cellStyle name="40 % - Markeringsfarve4 17 4" xfId="25833"/>
    <cellStyle name="40 % - Markeringsfarve4 18" xfId="7625"/>
    <cellStyle name="40 % - Markeringsfarve4 18 2" xfId="15547"/>
    <cellStyle name="40 % - Markeringsfarve4 18 2 2" xfId="33707"/>
    <cellStyle name="40 % - Markeringsfarve4 18 3" xfId="26706"/>
    <cellStyle name="40 % - Markeringsfarve4 19" xfId="6098"/>
    <cellStyle name="40 % - Markeringsfarve4 19 2" xfId="14652"/>
    <cellStyle name="40 % - Markeringsfarve4 19 2 2" xfId="32818"/>
    <cellStyle name="40 % - Markeringsfarve4 19 3" xfId="25816"/>
    <cellStyle name="40 % - Markeringsfarve4 2" xfId="1912"/>
    <cellStyle name="40 % - Markeringsfarve4 2 10" xfId="6117"/>
    <cellStyle name="40 % - Markeringsfarve4 2 10 2" xfId="8977"/>
    <cellStyle name="40 % - Markeringsfarve4 2 10 2 2" xfId="16888"/>
    <cellStyle name="40 % - Markeringsfarve4 2 10 2 2 2" xfId="35048"/>
    <cellStyle name="40 % - Markeringsfarve4 2 10 2 3" xfId="28047"/>
    <cellStyle name="40 % - Markeringsfarve4 2 10 3" xfId="14671"/>
    <cellStyle name="40 % - Markeringsfarve4 2 10 3 2" xfId="32837"/>
    <cellStyle name="40 % - Markeringsfarve4 2 10 4" xfId="25835"/>
    <cellStyle name="40 % - Markeringsfarve4 2 11" xfId="6118"/>
    <cellStyle name="40 % - Markeringsfarve4 2 11 2" xfId="10644"/>
    <cellStyle name="40 % - Markeringsfarve4 2 11 2 2" xfId="18537"/>
    <cellStyle name="40 % - Markeringsfarve4 2 11 2 2 2" xfId="36697"/>
    <cellStyle name="40 % - Markeringsfarve4 2 11 2 3" xfId="29696"/>
    <cellStyle name="40 % - Markeringsfarve4 2 11 3" xfId="14672"/>
    <cellStyle name="40 % - Markeringsfarve4 2 11 3 2" xfId="32838"/>
    <cellStyle name="40 % - Markeringsfarve4 2 11 4" xfId="25836"/>
    <cellStyle name="40 % - Markeringsfarve4 2 12" xfId="8146"/>
    <cellStyle name="40 % - Markeringsfarve4 2 12 2" xfId="16064"/>
    <cellStyle name="40 % - Markeringsfarve4 2 12 2 2" xfId="34224"/>
    <cellStyle name="40 % - Markeringsfarve4 2 12 3" xfId="27223"/>
    <cellStyle name="40 % - Markeringsfarve4 2 13" xfId="14670"/>
    <cellStyle name="40 % - Markeringsfarve4 2 13 2" xfId="32836"/>
    <cellStyle name="40 % - Markeringsfarve4 2 14" xfId="6116"/>
    <cellStyle name="40 % - Markeringsfarve4 2 14 2" xfId="25834"/>
    <cellStyle name="40 % - Markeringsfarve4 2 15" xfId="22030"/>
    <cellStyle name="40 % - Markeringsfarve4 2 2" xfId="1913"/>
    <cellStyle name="40 % - Markeringsfarve4 2 2 10" xfId="8147"/>
    <cellStyle name="40 % - Markeringsfarve4 2 2 10 2" xfId="16065"/>
    <cellStyle name="40 % - Markeringsfarve4 2 2 10 2 2" xfId="34225"/>
    <cellStyle name="40 % - Markeringsfarve4 2 2 10 3" xfId="27224"/>
    <cellStyle name="40 % - Markeringsfarve4 2 2 11" xfId="14673"/>
    <cellStyle name="40 % - Markeringsfarve4 2 2 11 2" xfId="32839"/>
    <cellStyle name="40 % - Markeringsfarve4 2 2 12" xfId="6119"/>
    <cellStyle name="40 % - Markeringsfarve4 2 2 12 2" xfId="25837"/>
    <cellStyle name="40 % - Markeringsfarve4 2 2 13" xfId="22031"/>
    <cellStyle name="40 % - Markeringsfarve4 2 2 2" xfId="1914"/>
    <cellStyle name="40 % - Markeringsfarve4 2 2 2 2" xfId="6121"/>
    <cellStyle name="40 % - Markeringsfarve4 2 2 2 2 2" xfId="6122"/>
    <cellStyle name="40 % - Markeringsfarve4 2 2 2 2 2 2" xfId="9908"/>
    <cellStyle name="40 % - Markeringsfarve4 2 2 2 2 2 2 2" xfId="17809"/>
    <cellStyle name="40 % - Markeringsfarve4 2 2 2 2 2 2 2 2" xfId="35969"/>
    <cellStyle name="40 % - Markeringsfarve4 2 2 2 2 2 2 3" xfId="28968"/>
    <cellStyle name="40 % - Markeringsfarve4 2 2 2 2 2 3" xfId="14676"/>
    <cellStyle name="40 % - Markeringsfarve4 2 2 2 2 2 3 2" xfId="32842"/>
    <cellStyle name="40 % - Markeringsfarve4 2 2 2 2 2 4" xfId="25840"/>
    <cellStyle name="40 % - Markeringsfarve4 2 2 2 2 3" xfId="8480"/>
    <cellStyle name="40 % - Markeringsfarve4 2 2 2 2 3 2" xfId="16397"/>
    <cellStyle name="40 % - Markeringsfarve4 2 2 2 2 3 2 2" xfId="34557"/>
    <cellStyle name="40 % - Markeringsfarve4 2 2 2 2 3 3" xfId="27556"/>
    <cellStyle name="40 % - Markeringsfarve4 2 2 2 2 4" xfId="14675"/>
    <cellStyle name="40 % - Markeringsfarve4 2 2 2 2 4 2" xfId="32841"/>
    <cellStyle name="40 % - Markeringsfarve4 2 2 2 2 5" xfId="25839"/>
    <cellStyle name="40 % - Markeringsfarve4 2 2 2 3" xfId="6123"/>
    <cellStyle name="40 % - Markeringsfarve4 2 2 2 3 2" xfId="9138"/>
    <cellStyle name="40 % - Markeringsfarve4 2 2 2 3 2 2" xfId="17049"/>
    <cellStyle name="40 % - Markeringsfarve4 2 2 2 3 2 2 2" xfId="35209"/>
    <cellStyle name="40 % - Markeringsfarve4 2 2 2 3 2 3" xfId="28208"/>
    <cellStyle name="40 % - Markeringsfarve4 2 2 2 3 3" xfId="14677"/>
    <cellStyle name="40 % - Markeringsfarve4 2 2 2 3 3 2" xfId="32843"/>
    <cellStyle name="40 % - Markeringsfarve4 2 2 2 3 4" xfId="25841"/>
    <cellStyle name="40 % - Markeringsfarve4 2 2 2 4" xfId="6124"/>
    <cellStyle name="40 % - Markeringsfarve4 2 2 2 4 2" xfId="10514"/>
    <cellStyle name="40 % - Markeringsfarve4 2 2 2 4 2 2" xfId="18408"/>
    <cellStyle name="40 % - Markeringsfarve4 2 2 2 4 2 2 2" xfId="36568"/>
    <cellStyle name="40 % - Markeringsfarve4 2 2 2 4 2 3" xfId="29567"/>
    <cellStyle name="40 % - Markeringsfarve4 2 2 2 4 3" xfId="14678"/>
    <cellStyle name="40 % - Markeringsfarve4 2 2 2 4 3 2" xfId="32844"/>
    <cellStyle name="40 % - Markeringsfarve4 2 2 2 4 4" xfId="25842"/>
    <cellStyle name="40 % - Markeringsfarve4 2 2 2 5" xfId="8148"/>
    <cellStyle name="40 % - Markeringsfarve4 2 2 2 5 2" xfId="16066"/>
    <cellStyle name="40 % - Markeringsfarve4 2 2 2 5 2 2" xfId="34226"/>
    <cellStyle name="40 % - Markeringsfarve4 2 2 2 5 3" xfId="27225"/>
    <cellStyle name="40 % - Markeringsfarve4 2 2 2 6" xfId="14674"/>
    <cellStyle name="40 % - Markeringsfarve4 2 2 2 6 2" xfId="32840"/>
    <cellStyle name="40 % - Markeringsfarve4 2 2 2 7" xfId="6120"/>
    <cellStyle name="40 % - Markeringsfarve4 2 2 2 7 2" xfId="25838"/>
    <cellStyle name="40 % - Markeringsfarve4 2 2 2 8" xfId="22032"/>
    <cellStyle name="40 % - Markeringsfarve4 2 2 3" xfId="6125"/>
    <cellStyle name="40 % - Markeringsfarve4 2 2 3 2" xfId="6126"/>
    <cellStyle name="40 % - Markeringsfarve4 2 2 3 2 2" xfId="6127"/>
    <cellStyle name="40 % - Markeringsfarve4 2 2 3 2 2 2" xfId="10037"/>
    <cellStyle name="40 % - Markeringsfarve4 2 2 3 2 2 2 2" xfId="17938"/>
    <cellStyle name="40 % - Markeringsfarve4 2 2 3 2 2 2 2 2" xfId="36098"/>
    <cellStyle name="40 % - Markeringsfarve4 2 2 3 2 2 2 3" xfId="29097"/>
    <cellStyle name="40 % - Markeringsfarve4 2 2 3 2 2 3" xfId="14681"/>
    <cellStyle name="40 % - Markeringsfarve4 2 2 3 2 2 3 2" xfId="32847"/>
    <cellStyle name="40 % - Markeringsfarve4 2 2 3 2 2 4" xfId="25845"/>
    <cellStyle name="40 % - Markeringsfarve4 2 2 3 2 3" xfId="8583"/>
    <cellStyle name="40 % - Markeringsfarve4 2 2 3 2 3 2" xfId="16500"/>
    <cellStyle name="40 % - Markeringsfarve4 2 2 3 2 3 2 2" xfId="34660"/>
    <cellStyle name="40 % - Markeringsfarve4 2 2 3 2 3 3" xfId="27659"/>
    <cellStyle name="40 % - Markeringsfarve4 2 2 3 2 4" xfId="14680"/>
    <cellStyle name="40 % - Markeringsfarve4 2 2 3 2 4 2" xfId="32846"/>
    <cellStyle name="40 % - Markeringsfarve4 2 2 3 2 5" xfId="25844"/>
    <cellStyle name="40 % - Markeringsfarve4 2 2 3 3" xfId="6128"/>
    <cellStyle name="40 % - Markeringsfarve4 2 2 3 3 2" xfId="9267"/>
    <cellStyle name="40 % - Markeringsfarve4 2 2 3 3 2 2" xfId="17178"/>
    <cellStyle name="40 % - Markeringsfarve4 2 2 3 3 2 2 2" xfId="35338"/>
    <cellStyle name="40 % - Markeringsfarve4 2 2 3 3 2 3" xfId="28337"/>
    <cellStyle name="40 % - Markeringsfarve4 2 2 3 3 3" xfId="14682"/>
    <cellStyle name="40 % - Markeringsfarve4 2 2 3 3 3 2" xfId="32848"/>
    <cellStyle name="40 % - Markeringsfarve4 2 2 3 3 4" xfId="25846"/>
    <cellStyle name="40 % - Markeringsfarve4 2 2 3 4" xfId="6129"/>
    <cellStyle name="40 % - Markeringsfarve4 2 2 3 4 2" xfId="10829"/>
    <cellStyle name="40 % - Markeringsfarve4 2 2 3 4 2 2" xfId="18715"/>
    <cellStyle name="40 % - Markeringsfarve4 2 2 3 4 2 2 2" xfId="36875"/>
    <cellStyle name="40 % - Markeringsfarve4 2 2 3 4 2 3" xfId="29874"/>
    <cellStyle name="40 % - Markeringsfarve4 2 2 3 4 3" xfId="14683"/>
    <cellStyle name="40 % - Markeringsfarve4 2 2 3 4 3 2" xfId="32849"/>
    <cellStyle name="40 % - Markeringsfarve4 2 2 3 4 4" xfId="25847"/>
    <cellStyle name="40 % - Markeringsfarve4 2 2 3 5" xfId="8149"/>
    <cellStyle name="40 % - Markeringsfarve4 2 2 3 5 2" xfId="16067"/>
    <cellStyle name="40 % - Markeringsfarve4 2 2 3 5 2 2" xfId="34227"/>
    <cellStyle name="40 % - Markeringsfarve4 2 2 3 5 3" xfId="27226"/>
    <cellStyle name="40 % - Markeringsfarve4 2 2 3 6" xfId="14679"/>
    <cellStyle name="40 % - Markeringsfarve4 2 2 3 6 2" xfId="32845"/>
    <cellStyle name="40 % - Markeringsfarve4 2 2 3 7" xfId="25843"/>
    <cellStyle name="40 % - Markeringsfarve4 2 2 4" xfId="6130"/>
    <cellStyle name="40 % - Markeringsfarve4 2 2 4 2" xfId="6131"/>
    <cellStyle name="40 % - Markeringsfarve4 2 2 4 2 2" xfId="6132"/>
    <cellStyle name="40 % - Markeringsfarve4 2 2 4 2 2 2" xfId="10146"/>
    <cellStyle name="40 % - Markeringsfarve4 2 2 4 2 2 2 2" xfId="18047"/>
    <cellStyle name="40 % - Markeringsfarve4 2 2 4 2 2 2 2 2" xfId="36207"/>
    <cellStyle name="40 % - Markeringsfarve4 2 2 4 2 2 2 3" xfId="29206"/>
    <cellStyle name="40 % - Markeringsfarve4 2 2 4 2 2 3" xfId="14686"/>
    <cellStyle name="40 % - Markeringsfarve4 2 2 4 2 2 3 2" xfId="32852"/>
    <cellStyle name="40 % - Markeringsfarve4 2 2 4 2 2 4" xfId="25850"/>
    <cellStyle name="40 % - Markeringsfarve4 2 2 4 2 3" xfId="8682"/>
    <cellStyle name="40 % - Markeringsfarve4 2 2 4 2 3 2" xfId="16596"/>
    <cellStyle name="40 % - Markeringsfarve4 2 2 4 2 3 2 2" xfId="34756"/>
    <cellStyle name="40 % - Markeringsfarve4 2 2 4 2 3 3" xfId="27755"/>
    <cellStyle name="40 % - Markeringsfarve4 2 2 4 2 4" xfId="14685"/>
    <cellStyle name="40 % - Markeringsfarve4 2 2 4 2 4 2" xfId="32851"/>
    <cellStyle name="40 % - Markeringsfarve4 2 2 4 2 5" xfId="25849"/>
    <cellStyle name="40 % - Markeringsfarve4 2 2 4 3" xfId="6133"/>
    <cellStyle name="40 % - Markeringsfarve4 2 2 4 3 2" xfId="9422"/>
    <cellStyle name="40 % - Markeringsfarve4 2 2 4 3 2 2" xfId="17332"/>
    <cellStyle name="40 % - Markeringsfarve4 2 2 4 3 2 2 2" xfId="35492"/>
    <cellStyle name="40 % - Markeringsfarve4 2 2 4 3 2 3" xfId="28491"/>
    <cellStyle name="40 % - Markeringsfarve4 2 2 4 3 3" xfId="14687"/>
    <cellStyle name="40 % - Markeringsfarve4 2 2 4 3 3 2" xfId="32853"/>
    <cellStyle name="40 % - Markeringsfarve4 2 2 4 3 4" xfId="25851"/>
    <cellStyle name="40 % - Markeringsfarve4 2 2 4 4" xfId="6134"/>
    <cellStyle name="40 % - Markeringsfarve4 2 2 4 4 2" xfId="10480"/>
    <cellStyle name="40 % - Markeringsfarve4 2 2 4 4 2 2" xfId="18376"/>
    <cellStyle name="40 % - Markeringsfarve4 2 2 4 4 2 2 2" xfId="36536"/>
    <cellStyle name="40 % - Markeringsfarve4 2 2 4 4 2 3" xfId="29535"/>
    <cellStyle name="40 % - Markeringsfarve4 2 2 4 4 3" xfId="14688"/>
    <cellStyle name="40 % - Markeringsfarve4 2 2 4 4 3 2" xfId="32854"/>
    <cellStyle name="40 % - Markeringsfarve4 2 2 4 4 4" xfId="25852"/>
    <cellStyle name="40 % - Markeringsfarve4 2 2 4 5" xfId="8150"/>
    <cellStyle name="40 % - Markeringsfarve4 2 2 4 5 2" xfId="16068"/>
    <cellStyle name="40 % - Markeringsfarve4 2 2 4 5 2 2" xfId="34228"/>
    <cellStyle name="40 % - Markeringsfarve4 2 2 4 5 3" xfId="27227"/>
    <cellStyle name="40 % - Markeringsfarve4 2 2 4 6" xfId="14684"/>
    <cellStyle name="40 % - Markeringsfarve4 2 2 4 6 2" xfId="32850"/>
    <cellStyle name="40 % - Markeringsfarve4 2 2 4 7" xfId="25848"/>
    <cellStyle name="40 % - Markeringsfarve4 2 2 5" xfId="6135"/>
    <cellStyle name="40 % - Markeringsfarve4 2 2 5 2" xfId="6136"/>
    <cellStyle name="40 % - Markeringsfarve4 2 2 5 2 2" xfId="6137"/>
    <cellStyle name="40 % - Markeringsfarve4 2 2 5 2 2 2" xfId="10263"/>
    <cellStyle name="40 % - Markeringsfarve4 2 2 5 2 2 2 2" xfId="18164"/>
    <cellStyle name="40 % - Markeringsfarve4 2 2 5 2 2 2 2 2" xfId="36324"/>
    <cellStyle name="40 % - Markeringsfarve4 2 2 5 2 2 2 3" xfId="29323"/>
    <cellStyle name="40 % - Markeringsfarve4 2 2 5 2 2 3" xfId="14691"/>
    <cellStyle name="40 % - Markeringsfarve4 2 2 5 2 2 3 2" xfId="32857"/>
    <cellStyle name="40 % - Markeringsfarve4 2 2 5 2 2 4" xfId="25855"/>
    <cellStyle name="40 % - Markeringsfarve4 2 2 5 2 3" xfId="8781"/>
    <cellStyle name="40 % - Markeringsfarve4 2 2 5 2 3 2" xfId="16695"/>
    <cellStyle name="40 % - Markeringsfarve4 2 2 5 2 3 2 2" xfId="34855"/>
    <cellStyle name="40 % - Markeringsfarve4 2 2 5 2 3 3" xfId="27854"/>
    <cellStyle name="40 % - Markeringsfarve4 2 2 5 2 4" xfId="14690"/>
    <cellStyle name="40 % - Markeringsfarve4 2 2 5 2 4 2" xfId="32856"/>
    <cellStyle name="40 % - Markeringsfarve4 2 2 5 2 5" xfId="25854"/>
    <cellStyle name="40 % - Markeringsfarve4 2 2 5 3" xfId="6138"/>
    <cellStyle name="40 % - Markeringsfarve4 2 2 5 3 2" xfId="9539"/>
    <cellStyle name="40 % - Markeringsfarve4 2 2 5 3 2 2" xfId="17449"/>
    <cellStyle name="40 % - Markeringsfarve4 2 2 5 3 2 2 2" xfId="35609"/>
    <cellStyle name="40 % - Markeringsfarve4 2 2 5 3 2 3" xfId="28608"/>
    <cellStyle name="40 % - Markeringsfarve4 2 2 5 3 3" xfId="14692"/>
    <cellStyle name="40 % - Markeringsfarve4 2 2 5 3 3 2" xfId="32858"/>
    <cellStyle name="40 % - Markeringsfarve4 2 2 5 3 4" xfId="25856"/>
    <cellStyle name="40 % - Markeringsfarve4 2 2 5 4" xfId="6139"/>
    <cellStyle name="40 % - Markeringsfarve4 2 2 5 4 2" xfId="10433"/>
    <cellStyle name="40 % - Markeringsfarve4 2 2 5 4 2 2" xfId="18331"/>
    <cellStyle name="40 % - Markeringsfarve4 2 2 5 4 2 2 2" xfId="36491"/>
    <cellStyle name="40 % - Markeringsfarve4 2 2 5 4 2 3" xfId="29490"/>
    <cellStyle name="40 % - Markeringsfarve4 2 2 5 4 3" xfId="14693"/>
    <cellStyle name="40 % - Markeringsfarve4 2 2 5 4 3 2" xfId="32859"/>
    <cellStyle name="40 % - Markeringsfarve4 2 2 5 4 4" xfId="25857"/>
    <cellStyle name="40 % - Markeringsfarve4 2 2 5 5" xfId="8151"/>
    <cellStyle name="40 % - Markeringsfarve4 2 2 5 5 2" xfId="16069"/>
    <cellStyle name="40 % - Markeringsfarve4 2 2 5 5 2 2" xfId="34229"/>
    <cellStyle name="40 % - Markeringsfarve4 2 2 5 5 3" xfId="27228"/>
    <cellStyle name="40 % - Markeringsfarve4 2 2 5 6" xfId="14689"/>
    <cellStyle name="40 % - Markeringsfarve4 2 2 5 6 2" xfId="32855"/>
    <cellStyle name="40 % - Markeringsfarve4 2 2 5 7" xfId="25853"/>
    <cellStyle name="40 % - Markeringsfarve4 2 2 6" xfId="6140"/>
    <cellStyle name="40 % - Markeringsfarve4 2 2 6 2" xfId="6141"/>
    <cellStyle name="40 % - Markeringsfarve4 2 2 6 2 2" xfId="6142"/>
    <cellStyle name="40 % - Markeringsfarve4 2 2 6 2 2 2" xfId="10391"/>
    <cellStyle name="40 % - Markeringsfarve4 2 2 6 2 2 2 2" xfId="18292"/>
    <cellStyle name="40 % - Markeringsfarve4 2 2 6 2 2 2 2 2" xfId="36452"/>
    <cellStyle name="40 % - Markeringsfarve4 2 2 6 2 2 2 3" xfId="29451"/>
    <cellStyle name="40 % - Markeringsfarve4 2 2 6 2 2 3" xfId="14696"/>
    <cellStyle name="40 % - Markeringsfarve4 2 2 6 2 2 3 2" xfId="32862"/>
    <cellStyle name="40 % - Markeringsfarve4 2 2 6 2 2 4" xfId="25860"/>
    <cellStyle name="40 % - Markeringsfarve4 2 2 6 2 3" xfId="8884"/>
    <cellStyle name="40 % - Markeringsfarve4 2 2 6 2 3 2" xfId="16798"/>
    <cellStyle name="40 % - Markeringsfarve4 2 2 6 2 3 2 2" xfId="34958"/>
    <cellStyle name="40 % - Markeringsfarve4 2 2 6 2 3 3" xfId="27957"/>
    <cellStyle name="40 % - Markeringsfarve4 2 2 6 2 4" xfId="14695"/>
    <cellStyle name="40 % - Markeringsfarve4 2 2 6 2 4 2" xfId="32861"/>
    <cellStyle name="40 % - Markeringsfarve4 2 2 6 2 5" xfId="25859"/>
    <cellStyle name="40 % - Markeringsfarve4 2 2 6 3" xfId="6143"/>
    <cellStyle name="40 % - Markeringsfarve4 2 2 6 3 2" xfId="9668"/>
    <cellStyle name="40 % - Markeringsfarve4 2 2 6 3 2 2" xfId="17578"/>
    <cellStyle name="40 % - Markeringsfarve4 2 2 6 3 2 2 2" xfId="35738"/>
    <cellStyle name="40 % - Markeringsfarve4 2 2 6 3 2 3" xfId="28737"/>
    <cellStyle name="40 % - Markeringsfarve4 2 2 6 3 3" xfId="14697"/>
    <cellStyle name="40 % - Markeringsfarve4 2 2 6 3 3 2" xfId="32863"/>
    <cellStyle name="40 % - Markeringsfarve4 2 2 6 3 4" xfId="25861"/>
    <cellStyle name="40 % - Markeringsfarve4 2 2 6 4" xfId="6144"/>
    <cellStyle name="40 % - Markeringsfarve4 2 2 6 4 2" xfId="10774"/>
    <cellStyle name="40 % - Markeringsfarve4 2 2 6 4 2 2" xfId="18662"/>
    <cellStyle name="40 % - Markeringsfarve4 2 2 6 4 2 2 2" xfId="36822"/>
    <cellStyle name="40 % - Markeringsfarve4 2 2 6 4 2 3" xfId="29821"/>
    <cellStyle name="40 % - Markeringsfarve4 2 2 6 4 3" xfId="14698"/>
    <cellStyle name="40 % - Markeringsfarve4 2 2 6 4 3 2" xfId="32864"/>
    <cellStyle name="40 % - Markeringsfarve4 2 2 6 4 4" xfId="25862"/>
    <cellStyle name="40 % - Markeringsfarve4 2 2 6 5" xfId="8152"/>
    <cellStyle name="40 % - Markeringsfarve4 2 2 6 5 2" xfId="16070"/>
    <cellStyle name="40 % - Markeringsfarve4 2 2 6 5 2 2" xfId="34230"/>
    <cellStyle name="40 % - Markeringsfarve4 2 2 6 5 3" xfId="27229"/>
    <cellStyle name="40 % - Markeringsfarve4 2 2 6 6" xfId="14694"/>
    <cellStyle name="40 % - Markeringsfarve4 2 2 6 6 2" xfId="32860"/>
    <cellStyle name="40 % - Markeringsfarve4 2 2 6 7" xfId="25858"/>
    <cellStyle name="40 % - Markeringsfarve4 2 2 7" xfId="6145"/>
    <cellStyle name="40 % - Markeringsfarve4 2 2 7 2" xfId="6146"/>
    <cellStyle name="40 % - Markeringsfarve4 2 2 7 2 2" xfId="9789"/>
    <cellStyle name="40 % - Markeringsfarve4 2 2 7 2 2 2" xfId="17690"/>
    <cellStyle name="40 % - Markeringsfarve4 2 2 7 2 2 2 2" xfId="35850"/>
    <cellStyle name="40 % - Markeringsfarve4 2 2 7 2 2 3" xfId="28849"/>
    <cellStyle name="40 % - Markeringsfarve4 2 2 7 2 3" xfId="14700"/>
    <cellStyle name="40 % - Markeringsfarve4 2 2 7 2 3 2" xfId="32866"/>
    <cellStyle name="40 % - Markeringsfarve4 2 2 7 2 4" xfId="25864"/>
    <cellStyle name="40 % - Markeringsfarve4 2 2 7 3" xfId="8381"/>
    <cellStyle name="40 % - Markeringsfarve4 2 2 7 3 2" xfId="16298"/>
    <cellStyle name="40 % - Markeringsfarve4 2 2 7 3 2 2" xfId="34458"/>
    <cellStyle name="40 % - Markeringsfarve4 2 2 7 3 3" xfId="27457"/>
    <cellStyle name="40 % - Markeringsfarve4 2 2 7 4" xfId="14699"/>
    <cellStyle name="40 % - Markeringsfarve4 2 2 7 4 2" xfId="32865"/>
    <cellStyle name="40 % - Markeringsfarve4 2 2 7 5" xfId="25863"/>
    <cellStyle name="40 % - Markeringsfarve4 2 2 8" xfId="6147"/>
    <cellStyle name="40 % - Markeringsfarve4 2 2 8 2" xfId="9017"/>
    <cellStyle name="40 % - Markeringsfarve4 2 2 8 2 2" xfId="16928"/>
    <cellStyle name="40 % - Markeringsfarve4 2 2 8 2 2 2" xfId="35088"/>
    <cellStyle name="40 % - Markeringsfarve4 2 2 8 2 3" xfId="28087"/>
    <cellStyle name="40 % - Markeringsfarve4 2 2 8 3" xfId="14701"/>
    <cellStyle name="40 % - Markeringsfarve4 2 2 8 3 2" xfId="32867"/>
    <cellStyle name="40 % - Markeringsfarve4 2 2 8 4" xfId="25865"/>
    <cellStyle name="40 % - Markeringsfarve4 2 2 9" xfId="6148"/>
    <cellStyle name="40 % - Markeringsfarve4 2 2 9 2" xfId="10864"/>
    <cellStyle name="40 % - Markeringsfarve4 2 2 9 2 2" xfId="18747"/>
    <cellStyle name="40 % - Markeringsfarve4 2 2 9 2 2 2" xfId="36907"/>
    <cellStyle name="40 % - Markeringsfarve4 2 2 9 2 3" xfId="29906"/>
    <cellStyle name="40 % - Markeringsfarve4 2 2 9 3" xfId="14702"/>
    <cellStyle name="40 % - Markeringsfarve4 2 2 9 3 2" xfId="32868"/>
    <cellStyle name="40 % - Markeringsfarve4 2 2 9 4" xfId="25866"/>
    <cellStyle name="40 % - Markeringsfarve4 2 3" xfId="1915"/>
    <cellStyle name="40 % - Markeringsfarve4 2 3 10" xfId="8153"/>
    <cellStyle name="40 % - Markeringsfarve4 2 3 10 2" xfId="16071"/>
    <cellStyle name="40 % - Markeringsfarve4 2 3 10 2 2" xfId="34231"/>
    <cellStyle name="40 % - Markeringsfarve4 2 3 10 3" xfId="27230"/>
    <cellStyle name="40 % - Markeringsfarve4 2 3 11" xfId="14703"/>
    <cellStyle name="40 % - Markeringsfarve4 2 3 11 2" xfId="32869"/>
    <cellStyle name="40 % - Markeringsfarve4 2 3 12" xfId="6149"/>
    <cellStyle name="40 % - Markeringsfarve4 2 3 12 2" xfId="25867"/>
    <cellStyle name="40 % - Markeringsfarve4 2 3 13" xfId="22033"/>
    <cellStyle name="40 % - Markeringsfarve4 2 3 2" xfId="1916"/>
    <cellStyle name="40 % - Markeringsfarve4 2 3 2 2" xfId="6151"/>
    <cellStyle name="40 % - Markeringsfarve4 2 3 2 2 2" xfId="6152"/>
    <cellStyle name="40 % - Markeringsfarve4 2 3 2 2 2 2" xfId="9947"/>
    <cellStyle name="40 % - Markeringsfarve4 2 3 2 2 2 2 2" xfId="17848"/>
    <cellStyle name="40 % - Markeringsfarve4 2 3 2 2 2 2 2 2" xfId="36008"/>
    <cellStyle name="40 % - Markeringsfarve4 2 3 2 2 2 2 3" xfId="29007"/>
    <cellStyle name="40 % - Markeringsfarve4 2 3 2 2 2 3" xfId="14706"/>
    <cellStyle name="40 % - Markeringsfarve4 2 3 2 2 2 3 2" xfId="32872"/>
    <cellStyle name="40 % - Markeringsfarve4 2 3 2 2 2 4" xfId="25870"/>
    <cellStyle name="40 % - Markeringsfarve4 2 3 2 2 3" xfId="8513"/>
    <cellStyle name="40 % - Markeringsfarve4 2 3 2 2 3 2" xfId="16430"/>
    <cellStyle name="40 % - Markeringsfarve4 2 3 2 2 3 2 2" xfId="34590"/>
    <cellStyle name="40 % - Markeringsfarve4 2 3 2 2 3 3" xfId="27589"/>
    <cellStyle name="40 % - Markeringsfarve4 2 3 2 2 4" xfId="14705"/>
    <cellStyle name="40 % - Markeringsfarve4 2 3 2 2 4 2" xfId="32871"/>
    <cellStyle name="40 % - Markeringsfarve4 2 3 2 2 5" xfId="25869"/>
    <cellStyle name="40 % - Markeringsfarve4 2 3 2 3" xfId="6153"/>
    <cellStyle name="40 % - Markeringsfarve4 2 3 2 3 2" xfId="9177"/>
    <cellStyle name="40 % - Markeringsfarve4 2 3 2 3 2 2" xfId="17088"/>
    <cellStyle name="40 % - Markeringsfarve4 2 3 2 3 2 2 2" xfId="35248"/>
    <cellStyle name="40 % - Markeringsfarve4 2 3 2 3 2 3" xfId="28247"/>
    <cellStyle name="40 % - Markeringsfarve4 2 3 2 3 3" xfId="14707"/>
    <cellStyle name="40 % - Markeringsfarve4 2 3 2 3 3 2" xfId="32873"/>
    <cellStyle name="40 % - Markeringsfarve4 2 3 2 3 4" xfId="25871"/>
    <cellStyle name="40 % - Markeringsfarve4 2 3 2 4" xfId="6154"/>
    <cellStyle name="40 % - Markeringsfarve4 2 3 2 4 2" xfId="10717"/>
    <cellStyle name="40 % - Markeringsfarve4 2 3 2 4 2 2" xfId="18606"/>
    <cellStyle name="40 % - Markeringsfarve4 2 3 2 4 2 2 2" xfId="36766"/>
    <cellStyle name="40 % - Markeringsfarve4 2 3 2 4 2 3" xfId="29765"/>
    <cellStyle name="40 % - Markeringsfarve4 2 3 2 4 3" xfId="14708"/>
    <cellStyle name="40 % - Markeringsfarve4 2 3 2 4 3 2" xfId="32874"/>
    <cellStyle name="40 % - Markeringsfarve4 2 3 2 4 4" xfId="25872"/>
    <cellStyle name="40 % - Markeringsfarve4 2 3 2 5" xfId="8154"/>
    <cellStyle name="40 % - Markeringsfarve4 2 3 2 5 2" xfId="16072"/>
    <cellStyle name="40 % - Markeringsfarve4 2 3 2 5 2 2" xfId="34232"/>
    <cellStyle name="40 % - Markeringsfarve4 2 3 2 5 3" xfId="27231"/>
    <cellStyle name="40 % - Markeringsfarve4 2 3 2 6" xfId="14704"/>
    <cellStyle name="40 % - Markeringsfarve4 2 3 2 6 2" xfId="32870"/>
    <cellStyle name="40 % - Markeringsfarve4 2 3 2 7" xfId="6150"/>
    <cellStyle name="40 % - Markeringsfarve4 2 3 2 7 2" xfId="25868"/>
    <cellStyle name="40 % - Markeringsfarve4 2 3 2 8" xfId="22034"/>
    <cellStyle name="40 % - Markeringsfarve4 2 3 3" xfId="6155"/>
    <cellStyle name="40 % - Markeringsfarve4 2 3 3 2" xfId="6156"/>
    <cellStyle name="40 % - Markeringsfarve4 2 3 3 2 2" xfId="6157"/>
    <cellStyle name="40 % - Markeringsfarve4 2 3 3 2 2 2" xfId="10038"/>
    <cellStyle name="40 % - Markeringsfarve4 2 3 3 2 2 2 2" xfId="17939"/>
    <cellStyle name="40 % - Markeringsfarve4 2 3 3 2 2 2 2 2" xfId="36099"/>
    <cellStyle name="40 % - Markeringsfarve4 2 3 3 2 2 2 3" xfId="29098"/>
    <cellStyle name="40 % - Markeringsfarve4 2 3 3 2 2 3" xfId="14711"/>
    <cellStyle name="40 % - Markeringsfarve4 2 3 3 2 2 3 2" xfId="32877"/>
    <cellStyle name="40 % - Markeringsfarve4 2 3 3 2 2 4" xfId="25875"/>
    <cellStyle name="40 % - Markeringsfarve4 2 3 3 2 3" xfId="8584"/>
    <cellStyle name="40 % - Markeringsfarve4 2 3 3 2 3 2" xfId="16501"/>
    <cellStyle name="40 % - Markeringsfarve4 2 3 3 2 3 2 2" xfId="34661"/>
    <cellStyle name="40 % - Markeringsfarve4 2 3 3 2 3 3" xfId="27660"/>
    <cellStyle name="40 % - Markeringsfarve4 2 3 3 2 4" xfId="14710"/>
    <cellStyle name="40 % - Markeringsfarve4 2 3 3 2 4 2" xfId="32876"/>
    <cellStyle name="40 % - Markeringsfarve4 2 3 3 2 5" xfId="25874"/>
    <cellStyle name="40 % - Markeringsfarve4 2 3 3 3" xfId="6158"/>
    <cellStyle name="40 % - Markeringsfarve4 2 3 3 3 2" xfId="9268"/>
    <cellStyle name="40 % - Markeringsfarve4 2 3 3 3 2 2" xfId="17179"/>
    <cellStyle name="40 % - Markeringsfarve4 2 3 3 3 2 2 2" xfId="35339"/>
    <cellStyle name="40 % - Markeringsfarve4 2 3 3 3 2 3" xfId="28338"/>
    <cellStyle name="40 % - Markeringsfarve4 2 3 3 3 3" xfId="14712"/>
    <cellStyle name="40 % - Markeringsfarve4 2 3 3 3 3 2" xfId="32878"/>
    <cellStyle name="40 % - Markeringsfarve4 2 3 3 3 4" xfId="25876"/>
    <cellStyle name="40 % - Markeringsfarve4 2 3 3 4" xfId="6159"/>
    <cellStyle name="40 % - Markeringsfarve4 2 3 3 4 2" xfId="10947"/>
    <cellStyle name="40 % - Markeringsfarve4 2 3 3 4 2 2" xfId="18827"/>
    <cellStyle name="40 % - Markeringsfarve4 2 3 3 4 2 2 2" xfId="36987"/>
    <cellStyle name="40 % - Markeringsfarve4 2 3 3 4 2 3" xfId="29986"/>
    <cellStyle name="40 % - Markeringsfarve4 2 3 3 4 3" xfId="14713"/>
    <cellStyle name="40 % - Markeringsfarve4 2 3 3 4 3 2" xfId="32879"/>
    <cellStyle name="40 % - Markeringsfarve4 2 3 3 4 4" xfId="25877"/>
    <cellStyle name="40 % - Markeringsfarve4 2 3 3 5" xfId="8155"/>
    <cellStyle name="40 % - Markeringsfarve4 2 3 3 5 2" xfId="16073"/>
    <cellStyle name="40 % - Markeringsfarve4 2 3 3 5 2 2" xfId="34233"/>
    <cellStyle name="40 % - Markeringsfarve4 2 3 3 5 3" xfId="27232"/>
    <cellStyle name="40 % - Markeringsfarve4 2 3 3 6" xfId="14709"/>
    <cellStyle name="40 % - Markeringsfarve4 2 3 3 6 2" xfId="32875"/>
    <cellStyle name="40 % - Markeringsfarve4 2 3 3 7" xfId="25873"/>
    <cellStyle name="40 % - Markeringsfarve4 2 3 4" xfId="6160"/>
    <cellStyle name="40 % - Markeringsfarve4 2 3 4 2" xfId="6161"/>
    <cellStyle name="40 % - Markeringsfarve4 2 3 4 2 2" xfId="6162"/>
    <cellStyle name="40 % - Markeringsfarve4 2 3 4 2 2 2" xfId="10185"/>
    <cellStyle name="40 % - Markeringsfarve4 2 3 4 2 2 2 2" xfId="18086"/>
    <cellStyle name="40 % - Markeringsfarve4 2 3 4 2 2 2 2 2" xfId="36246"/>
    <cellStyle name="40 % - Markeringsfarve4 2 3 4 2 2 2 3" xfId="29245"/>
    <cellStyle name="40 % - Markeringsfarve4 2 3 4 2 2 3" xfId="14716"/>
    <cellStyle name="40 % - Markeringsfarve4 2 3 4 2 2 3 2" xfId="32882"/>
    <cellStyle name="40 % - Markeringsfarve4 2 3 4 2 2 4" xfId="25880"/>
    <cellStyle name="40 % - Markeringsfarve4 2 3 4 2 3" xfId="8715"/>
    <cellStyle name="40 % - Markeringsfarve4 2 3 4 2 3 2" xfId="16629"/>
    <cellStyle name="40 % - Markeringsfarve4 2 3 4 2 3 2 2" xfId="34789"/>
    <cellStyle name="40 % - Markeringsfarve4 2 3 4 2 3 3" xfId="27788"/>
    <cellStyle name="40 % - Markeringsfarve4 2 3 4 2 4" xfId="14715"/>
    <cellStyle name="40 % - Markeringsfarve4 2 3 4 2 4 2" xfId="32881"/>
    <cellStyle name="40 % - Markeringsfarve4 2 3 4 2 5" xfId="25879"/>
    <cellStyle name="40 % - Markeringsfarve4 2 3 4 3" xfId="6163"/>
    <cellStyle name="40 % - Markeringsfarve4 2 3 4 3 2" xfId="9461"/>
    <cellStyle name="40 % - Markeringsfarve4 2 3 4 3 2 2" xfId="17371"/>
    <cellStyle name="40 % - Markeringsfarve4 2 3 4 3 2 2 2" xfId="35531"/>
    <cellStyle name="40 % - Markeringsfarve4 2 3 4 3 2 3" xfId="28530"/>
    <cellStyle name="40 % - Markeringsfarve4 2 3 4 3 3" xfId="14717"/>
    <cellStyle name="40 % - Markeringsfarve4 2 3 4 3 3 2" xfId="32883"/>
    <cellStyle name="40 % - Markeringsfarve4 2 3 4 3 4" xfId="25881"/>
    <cellStyle name="40 % - Markeringsfarve4 2 3 4 4" xfId="6164"/>
    <cellStyle name="40 % - Markeringsfarve4 2 3 4 4 2" xfId="10672"/>
    <cellStyle name="40 % - Markeringsfarve4 2 3 4 4 2 2" xfId="18564"/>
    <cellStyle name="40 % - Markeringsfarve4 2 3 4 4 2 2 2" xfId="36724"/>
    <cellStyle name="40 % - Markeringsfarve4 2 3 4 4 2 3" xfId="29723"/>
    <cellStyle name="40 % - Markeringsfarve4 2 3 4 4 3" xfId="14718"/>
    <cellStyle name="40 % - Markeringsfarve4 2 3 4 4 3 2" xfId="32884"/>
    <cellStyle name="40 % - Markeringsfarve4 2 3 4 4 4" xfId="25882"/>
    <cellStyle name="40 % - Markeringsfarve4 2 3 4 5" xfId="8156"/>
    <cellStyle name="40 % - Markeringsfarve4 2 3 4 5 2" xfId="16074"/>
    <cellStyle name="40 % - Markeringsfarve4 2 3 4 5 2 2" xfId="34234"/>
    <cellStyle name="40 % - Markeringsfarve4 2 3 4 5 3" xfId="27233"/>
    <cellStyle name="40 % - Markeringsfarve4 2 3 4 6" xfId="14714"/>
    <cellStyle name="40 % - Markeringsfarve4 2 3 4 6 2" xfId="32880"/>
    <cellStyle name="40 % - Markeringsfarve4 2 3 4 7" xfId="25878"/>
    <cellStyle name="40 % - Markeringsfarve4 2 3 5" xfId="6165"/>
    <cellStyle name="40 % - Markeringsfarve4 2 3 5 2" xfId="6166"/>
    <cellStyle name="40 % - Markeringsfarve4 2 3 5 2 2" xfId="6167"/>
    <cellStyle name="40 % - Markeringsfarve4 2 3 5 2 2 2" xfId="10302"/>
    <cellStyle name="40 % - Markeringsfarve4 2 3 5 2 2 2 2" xfId="18203"/>
    <cellStyle name="40 % - Markeringsfarve4 2 3 5 2 2 2 2 2" xfId="36363"/>
    <cellStyle name="40 % - Markeringsfarve4 2 3 5 2 2 2 3" xfId="29362"/>
    <cellStyle name="40 % - Markeringsfarve4 2 3 5 2 2 3" xfId="14721"/>
    <cellStyle name="40 % - Markeringsfarve4 2 3 5 2 2 3 2" xfId="32887"/>
    <cellStyle name="40 % - Markeringsfarve4 2 3 5 2 2 4" xfId="25885"/>
    <cellStyle name="40 % - Markeringsfarve4 2 3 5 2 3" xfId="8814"/>
    <cellStyle name="40 % - Markeringsfarve4 2 3 5 2 3 2" xfId="16728"/>
    <cellStyle name="40 % - Markeringsfarve4 2 3 5 2 3 2 2" xfId="34888"/>
    <cellStyle name="40 % - Markeringsfarve4 2 3 5 2 3 3" xfId="27887"/>
    <cellStyle name="40 % - Markeringsfarve4 2 3 5 2 4" xfId="14720"/>
    <cellStyle name="40 % - Markeringsfarve4 2 3 5 2 4 2" xfId="32886"/>
    <cellStyle name="40 % - Markeringsfarve4 2 3 5 2 5" xfId="25884"/>
    <cellStyle name="40 % - Markeringsfarve4 2 3 5 3" xfId="6168"/>
    <cellStyle name="40 % - Markeringsfarve4 2 3 5 3 2" xfId="9578"/>
    <cellStyle name="40 % - Markeringsfarve4 2 3 5 3 2 2" xfId="17488"/>
    <cellStyle name="40 % - Markeringsfarve4 2 3 5 3 2 2 2" xfId="35648"/>
    <cellStyle name="40 % - Markeringsfarve4 2 3 5 3 2 3" xfId="28647"/>
    <cellStyle name="40 % - Markeringsfarve4 2 3 5 3 3" xfId="14722"/>
    <cellStyle name="40 % - Markeringsfarve4 2 3 5 3 3 2" xfId="32888"/>
    <cellStyle name="40 % - Markeringsfarve4 2 3 5 3 4" xfId="25886"/>
    <cellStyle name="40 % - Markeringsfarve4 2 3 5 4" xfId="6169"/>
    <cellStyle name="40 % - Markeringsfarve4 2 3 5 4 2" xfId="10907"/>
    <cellStyle name="40 % - Markeringsfarve4 2 3 5 4 2 2" xfId="18789"/>
    <cellStyle name="40 % - Markeringsfarve4 2 3 5 4 2 2 2" xfId="36949"/>
    <cellStyle name="40 % - Markeringsfarve4 2 3 5 4 2 3" xfId="29948"/>
    <cellStyle name="40 % - Markeringsfarve4 2 3 5 4 3" xfId="14723"/>
    <cellStyle name="40 % - Markeringsfarve4 2 3 5 4 3 2" xfId="32889"/>
    <cellStyle name="40 % - Markeringsfarve4 2 3 5 4 4" xfId="25887"/>
    <cellStyle name="40 % - Markeringsfarve4 2 3 5 5" xfId="8157"/>
    <cellStyle name="40 % - Markeringsfarve4 2 3 5 5 2" xfId="16075"/>
    <cellStyle name="40 % - Markeringsfarve4 2 3 5 5 2 2" xfId="34235"/>
    <cellStyle name="40 % - Markeringsfarve4 2 3 5 5 3" xfId="27234"/>
    <cellStyle name="40 % - Markeringsfarve4 2 3 5 6" xfId="14719"/>
    <cellStyle name="40 % - Markeringsfarve4 2 3 5 6 2" xfId="32885"/>
    <cellStyle name="40 % - Markeringsfarve4 2 3 5 7" xfId="25883"/>
    <cellStyle name="40 % - Markeringsfarve4 2 3 6" xfId="6170"/>
    <cellStyle name="40 % - Markeringsfarve4 2 3 6 2" xfId="6171"/>
    <cellStyle name="40 % - Markeringsfarve4 2 3 6 2 2" xfId="6172"/>
    <cellStyle name="40 % - Markeringsfarve4 2 3 6 2 2 2" xfId="10392"/>
    <cellStyle name="40 % - Markeringsfarve4 2 3 6 2 2 2 2" xfId="18293"/>
    <cellStyle name="40 % - Markeringsfarve4 2 3 6 2 2 2 2 2" xfId="36453"/>
    <cellStyle name="40 % - Markeringsfarve4 2 3 6 2 2 2 3" xfId="29452"/>
    <cellStyle name="40 % - Markeringsfarve4 2 3 6 2 2 3" xfId="14726"/>
    <cellStyle name="40 % - Markeringsfarve4 2 3 6 2 2 3 2" xfId="32892"/>
    <cellStyle name="40 % - Markeringsfarve4 2 3 6 2 2 4" xfId="25890"/>
    <cellStyle name="40 % - Markeringsfarve4 2 3 6 2 3" xfId="8885"/>
    <cellStyle name="40 % - Markeringsfarve4 2 3 6 2 3 2" xfId="16799"/>
    <cellStyle name="40 % - Markeringsfarve4 2 3 6 2 3 2 2" xfId="34959"/>
    <cellStyle name="40 % - Markeringsfarve4 2 3 6 2 3 3" xfId="27958"/>
    <cellStyle name="40 % - Markeringsfarve4 2 3 6 2 4" xfId="14725"/>
    <cellStyle name="40 % - Markeringsfarve4 2 3 6 2 4 2" xfId="32891"/>
    <cellStyle name="40 % - Markeringsfarve4 2 3 6 2 5" xfId="25889"/>
    <cellStyle name="40 % - Markeringsfarve4 2 3 6 3" xfId="6173"/>
    <cellStyle name="40 % - Markeringsfarve4 2 3 6 3 2" xfId="9669"/>
    <cellStyle name="40 % - Markeringsfarve4 2 3 6 3 2 2" xfId="17579"/>
    <cellStyle name="40 % - Markeringsfarve4 2 3 6 3 2 2 2" xfId="35739"/>
    <cellStyle name="40 % - Markeringsfarve4 2 3 6 3 2 3" xfId="28738"/>
    <cellStyle name="40 % - Markeringsfarve4 2 3 6 3 3" xfId="14727"/>
    <cellStyle name="40 % - Markeringsfarve4 2 3 6 3 3 2" xfId="32893"/>
    <cellStyle name="40 % - Markeringsfarve4 2 3 6 3 4" xfId="25891"/>
    <cellStyle name="40 % - Markeringsfarve4 2 3 6 4" xfId="6174"/>
    <cellStyle name="40 % - Markeringsfarve4 2 3 6 4 2" xfId="10631"/>
    <cellStyle name="40 % - Markeringsfarve4 2 3 6 4 2 2" xfId="18524"/>
    <cellStyle name="40 % - Markeringsfarve4 2 3 6 4 2 2 2" xfId="36684"/>
    <cellStyle name="40 % - Markeringsfarve4 2 3 6 4 2 3" xfId="29683"/>
    <cellStyle name="40 % - Markeringsfarve4 2 3 6 4 3" xfId="14728"/>
    <cellStyle name="40 % - Markeringsfarve4 2 3 6 4 3 2" xfId="32894"/>
    <cellStyle name="40 % - Markeringsfarve4 2 3 6 4 4" xfId="25892"/>
    <cellStyle name="40 % - Markeringsfarve4 2 3 6 5" xfId="8158"/>
    <cellStyle name="40 % - Markeringsfarve4 2 3 6 5 2" xfId="16076"/>
    <cellStyle name="40 % - Markeringsfarve4 2 3 6 5 2 2" xfId="34236"/>
    <cellStyle name="40 % - Markeringsfarve4 2 3 6 5 3" xfId="27235"/>
    <cellStyle name="40 % - Markeringsfarve4 2 3 6 6" xfId="14724"/>
    <cellStyle name="40 % - Markeringsfarve4 2 3 6 6 2" xfId="32890"/>
    <cellStyle name="40 % - Markeringsfarve4 2 3 6 7" xfId="25888"/>
    <cellStyle name="40 % - Markeringsfarve4 2 3 7" xfId="6175"/>
    <cellStyle name="40 % - Markeringsfarve4 2 3 7 2" xfId="6176"/>
    <cellStyle name="40 % - Markeringsfarve4 2 3 7 2 2" xfId="9828"/>
    <cellStyle name="40 % - Markeringsfarve4 2 3 7 2 2 2" xfId="17729"/>
    <cellStyle name="40 % - Markeringsfarve4 2 3 7 2 2 2 2" xfId="35889"/>
    <cellStyle name="40 % - Markeringsfarve4 2 3 7 2 2 3" xfId="28888"/>
    <cellStyle name="40 % - Markeringsfarve4 2 3 7 2 3" xfId="14730"/>
    <cellStyle name="40 % - Markeringsfarve4 2 3 7 2 3 2" xfId="32896"/>
    <cellStyle name="40 % - Markeringsfarve4 2 3 7 2 4" xfId="25894"/>
    <cellStyle name="40 % - Markeringsfarve4 2 3 7 3" xfId="8414"/>
    <cellStyle name="40 % - Markeringsfarve4 2 3 7 3 2" xfId="16331"/>
    <cellStyle name="40 % - Markeringsfarve4 2 3 7 3 2 2" xfId="34491"/>
    <cellStyle name="40 % - Markeringsfarve4 2 3 7 3 3" xfId="27490"/>
    <cellStyle name="40 % - Markeringsfarve4 2 3 7 4" xfId="14729"/>
    <cellStyle name="40 % - Markeringsfarve4 2 3 7 4 2" xfId="32895"/>
    <cellStyle name="40 % - Markeringsfarve4 2 3 7 5" xfId="25893"/>
    <cellStyle name="40 % - Markeringsfarve4 2 3 8" xfId="6177"/>
    <cellStyle name="40 % - Markeringsfarve4 2 3 8 2" xfId="9056"/>
    <cellStyle name="40 % - Markeringsfarve4 2 3 8 2 2" xfId="16967"/>
    <cellStyle name="40 % - Markeringsfarve4 2 3 8 2 2 2" xfId="35127"/>
    <cellStyle name="40 % - Markeringsfarve4 2 3 8 2 3" xfId="28126"/>
    <cellStyle name="40 % - Markeringsfarve4 2 3 8 3" xfId="14731"/>
    <cellStyle name="40 % - Markeringsfarve4 2 3 8 3 2" xfId="32897"/>
    <cellStyle name="40 % - Markeringsfarve4 2 3 8 4" xfId="25895"/>
    <cellStyle name="40 % - Markeringsfarve4 2 3 9" xfId="6178"/>
    <cellStyle name="40 % - Markeringsfarve4 2 3 9 2" xfId="10997"/>
    <cellStyle name="40 % - Markeringsfarve4 2 3 9 2 2" xfId="18873"/>
    <cellStyle name="40 % - Markeringsfarve4 2 3 9 2 2 2" xfId="37033"/>
    <cellStyle name="40 % - Markeringsfarve4 2 3 9 2 3" xfId="30032"/>
    <cellStyle name="40 % - Markeringsfarve4 2 3 9 3" xfId="14732"/>
    <cellStyle name="40 % - Markeringsfarve4 2 3 9 3 2" xfId="32898"/>
    <cellStyle name="40 % - Markeringsfarve4 2 3 9 4" xfId="25896"/>
    <cellStyle name="40 % - Markeringsfarve4 2 4" xfId="1917"/>
    <cellStyle name="40 % - Markeringsfarve4 2 4 2" xfId="6180"/>
    <cellStyle name="40 % - Markeringsfarve4 2 4 2 2" xfId="6181"/>
    <cellStyle name="40 % - Markeringsfarve4 2 4 2 2 2" xfId="9869"/>
    <cellStyle name="40 % - Markeringsfarve4 2 4 2 2 2 2" xfId="17770"/>
    <cellStyle name="40 % - Markeringsfarve4 2 4 2 2 2 2 2" xfId="35930"/>
    <cellStyle name="40 % - Markeringsfarve4 2 4 2 2 2 3" xfId="28929"/>
    <cellStyle name="40 % - Markeringsfarve4 2 4 2 2 3" xfId="14735"/>
    <cellStyle name="40 % - Markeringsfarve4 2 4 2 2 3 2" xfId="32901"/>
    <cellStyle name="40 % - Markeringsfarve4 2 4 2 2 4" xfId="25899"/>
    <cellStyle name="40 % - Markeringsfarve4 2 4 2 3" xfId="8447"/>
    <cellStyle name="40 % - Markeringsfarve4 2 4 2 3 2" xfId="16364"/>
    <cellStyle name="40 % - Markeringsfarve4 2 4 2 3 2 2" xfId="34524"/>
    <cellStyle name="40 % - Markeringsfarve4 2 4 2 3 3" xfId="27523"/>
    <cellStyle name="40 % - Markeringsfarve4 2 4 2 4" xfId="14734"/>
    <cellStyle name="40 % - Markeringsfarve4 2 4 2 4 2" xfId="32900"/>
    <cellStyle name="40 % - Markeringsfarve4 2 4 2 5" xfId="25898"/>
    <cellStyle name="40 % - Markeringsfarve4 2 4 3" xfId="6182"/>
    <cellStyle name="40 % - Markeringsfarve4 2 4 3 2" xfId="9099"/>
    <cellStyle name="40 % - Markeringsfarve4 2 4 3 2 2" xfId="17010"/>
    <cellStyle name="40 % - Markeringsfarve4 2 4 3 2 2 2" xfId="35170"/>
    <cellStyle name="40 % - Markeringsfarve4 2 4 3 2 3" xfId="28169"/>
    <cellStyle name="40 % - Markeringsfarve4 2 4 3 3" xfId="14736"/>
    <cellStyle name="40 % - Markeringsfarve4 2 4 3 3 2" xfId="32902"/>
    <cellStyle name="40 % - Markeringsfarve4 2 4 3 4" xfId="25900"/>
    <cellStyle name="40 % - Markeringsfarve4 2 4 4" xfId="6183"/>
    <cellStyle name="40 % - Markeringsfarve4 2 4 4 2" xfId="10863"/>
    <cellStyle name="40 % - Markeringsfarve4 2 4 4 2 2" xfId="18746"/>
    <cellStyle name="40 % - Markeringsfarve4 2 4 4 2 2 2" xfId="36906"/>
    <cellStyle name="40 % - Markeringsfarve4 2 4 4 2 3" xfId="29905"/>
    <cellStyle name="40 % - Markeringsfarve4 2 4 4 3" xfId="14737"/>
    <cellStyle name="40 % - Markeringsfarve4 2 4 4 3 2" xfId="32903"/>
    <cellStyle name="40 % - Markeringsfarve4 2 4 4 4" xfId="25901"/>
    <cellStyle name="40 % - Markeringsfarve4 2 4 5" xfId="8159"/>
    <cellStyle name="40 % - Markeringsfarve4 2 4 5 2" xfId="16077"/>
    <cellStyle name="40 % - Markeringsfarve4 2 4 5 2 2" xfId="34237"/>
    <cellStyle name="40 % - Markeringsfarve4 2 4 5 3" xfId="27236"/>
    <cellStyle name="40 % - Markeringsfarve4 2 4 6" xfId="14733"/>
    <cellStyle name="40 % - Markeringsfarve4 2 4 6 2" xfId="32899"/>
    <cellStyle name="40 % - Markeringsfarve4 2 4 7" xfId="6179"/>
    <cellStyle name="40 % - Markeringsfarve4 2 4 7 2" xfId="25897"/>
    <cellStyle name="40 % - Markeringsfarve4 2 4 8" xfId="22035"/>
    <cellStyle name="40 % - Markeringsfarve4 2 5" xfId="6184"/>
    <cellStyle name="40 % - Markeringsfarve4 2 5 2" xfId="6185"/>
    <cellStyle name="40 % - Markeringsfarve4 2 5 2 2" xfId="6186"/>
    <cellStyle name="40 % - Markeringsfarve4 2 5 2 2 2" xfId="10036"/>
    <cellStyle name="40 % - Markeringsfarve4 2 5 2 2 2 2" xfId="17937"/>
    <cellStyle name="40 % - Markeringsfarve4 2 5 2 2 2 2 2" xfId="36097"/>
    <cellStyle name="40 % - Markeringsfarve4 2 5 2 2 2 3" xfId="29096"/>
    <cellStyle name="40 % - Markeringsfarve4 2 5 2 2 3" xfId="14740"/>
    <cellStyle name="40 % - Markeringsfarve4 2 5 2 2 3 2" xfId="32906"/>
    <cellStyle name="40 % - Markeringsfarve4 2 5 2 2 4" xfId="25904"/>
    <cellStyle name="40 % - Markeringsfarve4 2 5 2 3" xfId="8582"/>
    <cellStyle name="40 % - Markeringsfarve4 2 5 2 3 2" xfId="16499"/>
    <cellStyle name="40 % - Markeringsfarve4 2 5 2 3 2 2" xfId="34659"/>
    <cellStyle name="40 % - Markeringsfarve4 2 5 2 3 3" xfId="27658"/>
    <cellStyle name="40 % - Markeringsfarve4 2 5 2 4" xfId="14739"/>
    <cellStyle name="40 % - Markeringsfarve4 2 5 2 4 2" xfId="32905"/>
    <cellStyle name="40 % - Markeringsfarve4 2 5 2 5" xfId="25903"/>
    <cellStyle name="40 % - Markeringsfarve4 2 5 3" xfId="6187"/>
    <cellStyle name="40 % - Markeringsfarve4 2 5 3 2" xfId="9266"/>
    <cellStyle name="40 % - Markeringsfarve4 2 5 3 2 2" xfId="17177"/>
    <cellStyle name="40 % - Markeringsfarve4 2 5 3 2 2 2" xfId="35337"/>
    <cellStyle name="40 % - Markeringsfarve4 2 5 3 2 3" xfId="28336"/>
    <cellStyle name="40 % - Markeringsfarve4 2 5 3 3" xfId="14741"/>
    <cellStyle name="40 % - Markeringsfarve4 2 5 3 3 2" xfId="32907"/>
    <cellStyle name="40 % - Markeringsfarve4 2 5 3 4" xfId="25905"/>
    <cellStyle name="40 % - Markeringsfarve4 2 5 4" xfId="6188"/>
    <cellStyle name="40 % - Markeringsfarve4 2 5 4 2" xfId="10513"/>
    <cellStyle name="40 % - Markeringsfarve4 2 5 4 2 2" xfId="18407"/>
    <cellStyle name="40 % - Markeringsfarve4 2 5 4 2 2 2" xfId="36567"/>
    <cellStyle name="40 % - Markeringsfarve4 2 5 4 2 3" xfId="29566"/>
    <cellStyle name="40 % - Markeringsfarve4 2 5 4 3" xfId="14742"/>
    <cellStyle name="40 % - Markeringsfarve4 2 5 4 3 2" xfId="32908"/>
    <cellStyle name="40 % - Markeringsfarve4 2 5 4 4" xfId="25906"/>
    <cellStyle name="40 % - Markeringsfarve4 2 5 5" xfId="8160"/>
    <cellStyle name="40 % - Markeringsfarve4 2 5 5 2" xfId="16078"/>
    <cellStyle name="40 % - Markeringsfarve4 2 5 5 2 2" xfId="34238"/>
    <cellStyle name="40 % - Markeringsfarve4 2 5 5 3" xfId="27237"/>
    <cellStyle name="40 % - Markeringsfarve4 2 5 6" xfId="14738"/>
    <cellStyle name="40 % - Markeringsfarve4 2 5 6 2" xfId="32904"/>
    <cellStyle name="40 % - Markeringsfarve4 2 5 7" xfId="25902"/>
    <cellStyle name="40 % - Markeringsfarve4 2 6" xfId="6189"/>
    <cellStyle name="40 % - Markeringsfarve4 2 6 2" xfId="6190"/>
    <cellStyle name="40 % - Markeringsfarve4 2 6 2 2" xfId="6191"/>
    <cellStyle name="40 % - Markeringsfarve4 2 6 2 2 2" xfId="10107"/>
    <cellStyle name="40 % - Markeringsfarve4 2 6 2 2 2 2" xfId="18008"/>
    <cellStyle name="40 % - Markeringsfarve4 2 6 2 2 2 2 2" xfId="36168"/>
    <cellStyle name="40 % - Markeringsfarve4 2 6 2 2 2 3" xfId="29167"/>
    <cellStyle name="40 % - Markeringsfarve4 2 6 2 2 3" xfId="14745"/>
    <cellStyle name="40 % - Markeringsfarve4 2 6 2 2 3 2" xfId="32911"/>
    <cellStyle name="40 % - Markeringsfarve4 2 6 2 2 4" xfId="25909"/>
    <cellStyle name="40 % - Markeringsfarve4 2 6 2 3" xfId="8649"/>
    <cellStyle name="40 % - Markeringsfarve4 2 6 2 3 2" xfId="16563"/>
    <cellStyle name="40 % - Markeringsfarve4 2 6 2 3 2 2" xfId="34723"/>
    <cellStyle name="40 % - Markeringsfarve4 2 6 2 3 3" xfId="27722"/>
    <cellStyle name="40 % - Markeringsfarve4 2 6 2 4" xfId="14744"/>
    <cellStyle name="40 % - Markeringsfarve4 2 6 2 4 2" xfId="32910"/>
    <cellStyle name="40 % - Markeringsfarve4 2 6 2 5" xfId="25908"/>
    <cellStyle name="40 % - Markeringsfarve4 2 6 3" xfId="6192"/>
    <cellStyle name="40 % - Markeringsfarve4 2 6 3 2" xfId="9383"/>
    <cellStyle name="40 % - Markeringsfarve4 2 6 3 2 2" xfId="17293"/>
    <cellStyle name="40 % - Markeringsfarve4 2 6 3 2 2 2" xfId="35453"/>
    <cellStyle name="40 % - Markeringsfarve4 2 6 3 2 3" xfId="28452"/>
    <cellStyle name="40 % - Markeringsfarve4 2 6 3 3" xfId="14746"/>
    <cellStyle name="40 % - Markeringsfarve4 2 6 3 3 2" xfId="32912"/>
    <cellStyle name="40 % - Markeringsfarve4 2 6 3 4" xfId="25910"/>
    <cellStyle name="40 % - Markeringsfarve4 2 6 4" xfId="6193"/>
    <cellStyle name="40 % - Markeringsfarve4 2 6 4 2" xfId="10815"/>
    <cellStyle name="40 % - Markeringsfarve4 2 6 4 2 2" xfId="18702"/>
    <cellStyle name="40 % - Markeringsfarve4 2 6 4 2 2 2" xfId="36862"/>
    <cellStyle name="40 % - Markeringsfarve4 2 6 4 2 3" xfId="29861"/>
    <cellStyle name="40 % - Markeringsfarve4 2 6 4 3" xfId="14747"/>
    <cellStyle name="40 % - Markeringsfarve4 2 6 4 3 2" xfId="32913"/>
    <cellStyle name="40 % - Markeringsfarve4 2 6 4 4" xfId="25911"/>
    <cellStyle name="40 % - Markeringsfarve4 2 6 5" xfId="8161"/>
    <cellStyle name="40 % - Markeringsfarve4 2 6 5 2" xfId="16079"/>
    <cellStyle name="40 % - Markeringsfarve4 2 6 5 2 2" xfId="34239"/>
    <cellStyle name="40 % - Markeringsfarve4 2 6 5 3" xfId="27238"/>
    <cellStyle name="40 % - Markeringsfarve4 2 6 6" xfId="14743"/>
    <cellStyle name="40 % - Markeringsfarve4 2 6 6 2" xfId="32909"/>
    <cellStyle name="40 % - Markeringsfarve4 2 6 7" xfId="25907"/>
    <cellStyle name="40 % - Markeringsfarve4 2 7" xfId="6194"/>
    <cellStyle name="40 % - Markeringsfarve4 2 7 2" xfId="6195"/>
    <cellStyle name="40 % - Markeringsfarve4 2 7 2 2" xfId="6196"/>
    <cellStyle name="40 % - Markeringsfarve4 2 7 2 2 2" xfId="10224"/>
    <cellStyle name="40 % - Markeringsfarve4 2 7 2 2 2 2" xfId="18125"/>
    <cellStyle name="40 % - Markeringsfarve4 2 7 2 2 2 2 2" xfId="36285"/>
    <cellStyle name="40 % - Markeringsfarve4 2 7 2 2 2 3" xfId="29284"/>
    <cellStyle name="40 % - Markeringsfarve4 2 7 2 2 3" xfId="14750"/>
    <cellStyle name="40 % - Markeringsfarve4 2 7 2 2 3 2" xfId="32916"/>
    <cellStyle name="40 % - Markeringsfarve4 2 7 2 2 4" xfId="25914"/>
    <cellStyle name="40 % - Markeringsfarve4 2 7 2 3" xfId="8748"/>
    <cellStyle name="40 % - Markeringsfarve4 2 7 2 3 2" xfId="16662"/>
    <cellStyle name="40 % - Markeringsfarve4 2 7 2 3 2 2" xfId="34822"/>
    <cellStyle name="40 % - Markeringsfarve4 2 7 2 3 3" xfId="27821"/>
    <cellStyle name="40 % - Markeringsfarve4 2 7 2 4" xfId="14749"/>
    <cellStyle name="40 % - Markeringsfarve4 2 7 2 4 2" xfId="32915"/>
    <cellStyle name="40 % - Markeringsfarve4 2 7 2 5" xfId="25913"/>
    <cellStyle name="40 % - Markeringsfarve4 2 7 3" xfId="6197"/>
    <cellStyle name="40 % - Markeringsfarve4 2 7 3 2" xfId="9500"/>
    <cellStyle name="40 % - Markeringsfarve4 2 7 3 2 2" xfId="17410"/>
    <cellStyle name="40 % - Markeringsfarve4 2 7 3 2 2 2" xfId="35570"/>
    <cellStyle name="40 % - Markeringsfarve4 2 7 3 2 3" xfId="28569"/>
    <cellStyle name="40 % - Markeringsfarve4 2 7 3 3" xfId="14751"/>
    <cellStyle name="40 % - Markeringsfarve4 2 7 3 3 2" xfId="32917"/>
    <cellStyle name="40 % - Markeringsfarve4 2 7 3 4" xfId="25915"/>
    <cellStyle name="40 % - Markeringsfarve4 2 7 4" xfId="6198"/>
    <cellStyle name="40 % - Markeringsfarve4 2 7 4 2" xfId="10465"/>
    <cellStyle name="40 % - Markeringsfarve4 2 7 4 2 2" xfId="18362"/>
    <cellStyle name="40 % - Markeringsfarve4 2 7 4 2 2 2" xfId="36522"/>
    <cellStyle name="40 % - Markeringsfarve4 2 7 4 2 3" xfId="29521"/>
    <cellStyle name="40 % - Markeringsfarve4 2 7 4 3" xfId="14752"/>
    <cellStyle name="40 % - Markeringsfarve4 2 7 4 3 2" xfId="32918"/>
    <cellStyle name="40 % - Markeringsfarve4 2 7 4 4" xfId="25916"/>
    <cellStyle name="40 % - Markeringsfarve4 2 7 5" xfId="8162"/>
    <cellStyle name="40 % - Markeringsfarve4 2 7 5 2" xfId="16080"/>
    <cellStyle name="40 % - Markeringsfarve4 2 7 5 2 2" xfId="34240"/>
    <cellStyle name="40 % - Markeringsfarve4 2 7 5 3" xfId="27239"/>
    <cellStyle name="40 % - Markeringsfarve4 2 7 6" xfId="14748"/>
    <cellStyle name="40 % - Markeringsfarve4 2 7 6 2" xfId="32914"/>
    <cellStyle name="40 % - Markeringsfarve4 2 7 7" xfId="25912"/>
    <cellStyle name="40 % - Markeringsfarve4 2 8" xfId="6199"/>
    <cellStyle name="40 % - Markeringsfarve4 2 8 2" xfId="6200"/>
    <cellStyle name="40 % - Markeringsfarve4 2 8 2 2" xfId="6201"/>
    <cellStyle name="40 % - Markeringsfarve4 2 8 2 2 2" xfId="10390"/>
    <cellStyle name="40 % - Markeringsfarve4 2 8 2 2 2 2" xfId="18291"/>
    <cellStyle name="40 % - Markeringsfarve4 2 8 2 2 2 2 2" xfId="36451"/>
    <cellStyle name="40 % - Markeringsfarve4 2 8 2 2 2 3" xfId="29450"/>
    <cellStyle name="40 % - Markeringsfarve4 2 8 2 2 3" xfId="14755"/>
    <cellStyle name="40 % - Markeringsfarve4 2 8 2 2 3 2" xfId="32921"/>
    <cellStyle name="40 % - Markeringsfarve4 2 8 2 2 4" xfId="25919"/>
    <cellStyle name="40 % - Markeringsfarve4 2 8 2 3" xfId="8883"/>
    <cellStyle name="40 % - Markeringsfarve4 2 8 2 3 2" xfId="16797"/>
    <cellStyle name="40 % - Markeringsfarve4 2 8 2 3 2 2" xfId="34957"/>
    <cellStyle name="40 % - Markeringsfarve4 2 8 2 3 3" xfId="27956"/>
    <cellStyle name="40 % - Markeringsfarve4 2 8 2 4" xfId="14754"/>
    <cellStyle name="40 % - Markeringsfarve4 2 8 2 4 2" xfId="32920"/>
    <cellStyle name="40 % - Markeringsfarve4 2 8 2 5" xfId="25918"/>
    <cellStyle name="40 % - Markeringsfarve4 2 8 3" xfId="6202"/>
    <cellStyle name="40 % - Markeringsfarve4 2 8 3 2" xfId="9667"/>
    <cellStyle name="40 % - Markeringsfarve4 2 8 3 2 2" xfId="17577"/>
    <cellStyle name="40 % - Markeringsfarve4 2 8 3 2 2 2" xfId="35737"/>
    <cellStyle name="40 % - Markeringsfarve4 2 8 3 2 3" xfId="28736"/>
    <cellStyle name="40 % - Markeringsfarve4 2 8 3 3" xfId="14756"/>
    <cellStyle name="40 % - Markeringsfarve4 2 8 3 3 2" xfId="32922"/>
    <cellStyle name="40 % - Markeringsfarve4 2 8 3 4" xfId="25920"/>
    <cellStyle name="40 % - Markeringsfarve4 2 8 4" xfId="6203"/>
    <cellStyle name="40 % - Markeringsfarve4 2 8 4 2" xfId="8939"/>
    <cellStyle name="40 % - Markeringsfarve4 2 8 4 2 2" xfId="16852"/>
    <cellStyle name="40 % - Markeringsfarve4 2 8 4 2 2 2" xfId="35012"/>
    <cellStyle name="40 % - Markeringsfarve4 2 8 4 2 3" xfId="28011"/>
    <cellStyle name="40 % - Markeringsfarve4 2 8 4 3" xfId="14757"/>
    <cellStyle name="40 % - Markeringsfarve4 2 8 4 3 2" xfId="32923"/>
    <cellStyle name="40 % - Markeringsfarve4 2 8 4 4" xfId="25921"/>
    <cellStyle name="40 % - Markeringsfarve4 2 8 5" xfId="8163"/>
    <cellStyle name="40 % - Markeringsfarve4 2 8 5 2" xfId="16081"/>
    <cellStyle name="40 % - Markeringsfarve4 2 8 5 2 2" xfId="34241"/>
    <cellStyle name="40 % - Markeringsfarve4 2 8 5 3" xfId="27240"/>
    <cellStyle name="40 % - Markeringsfarve4 2 8 6" xfId="14753"/>
    <cellStyle name="40 % - Markeringsfarve4 2 8 6 2" xfId="32919"/>
    <cellStyle name="40 % - Markeringsfarve4 2 8 7" xfId="25917"/>
    <cellStyle name="40 % - Markeringsfarve4 2 9" xfId="6204"/>
    <cellStyle name="40 % - Markeringsfarve4 2 9 2" xfId="6205"/>
    <cellStyle name="40 % - Markeringsfarve4 2 9 2 2" xfId="9750"/>
    <cellStyle name="40 % - Markeringsfarve4 2 9 2 2 2" xfId="17651"/>
    <cellStyle name="40 % - Markeringsfarve4 2 9 2 2 2 2" xfId="35811"/>
    <cellStyle name="40 % - Markeringsfarve4 2 9 2 2 3" xfId="28810"/>
    <cellStyle name="40 % - Markeringsfarve4 2 9 2 3" xfId="14759"/>
    <cellStyle name="40 % - Markeringsfarve4 2 9 2 3 2" xfId="32925"/>
    <cellStyle name="40 % - Markeringsfarve4 2 9 2 4" xfId="25923"/>
    <cellStyle name="40 % - Markeringsfarve4 2 9 3" xfId="8348"/>
    <cellStyle name="40 % - Markeringsfarve4 2 9 3 2" xfId="16265"/>
    <cellStyle name="40 % - Markeringsfarve4 2 9 3 2 2" xfId="34425"/>
    <cellStyle name="40 % - Markeringsfarve4 2 9 3 3" xfId="27424"/>
    <cellStyle name="40 % - Markeringsfarve4 2 9 4" xfId="14758"/>
    <cellStyle name="40 % - Markeringsfarve4 2 9 4 2" xfId="32924"/>
    <cellStyle name="40 % - Markeringsfarve4 2 9 5" xfId="25922"/>
    <cellStyle name="40 % - Markeringsfarve4 3" xfId="1918"/>
    <cellStyle name="40 % - Markeringsfarve4 3 10" xfId="6207"/>
    <cellStyle name="40 % - Markeringsfarve4 3 10 2" xfId="8963"/>
    <cellStyle name="40 % - Markeringsfarve4 3 10 2 2" xfId="16875"/>
    <cellStyle name="40 % - Markeringsfarve4 3 10 2 2 2" xfId="35035"/>
    <cellStyle name="40 % - Markeringsfarve4 3 10 2 3" xfId="28034"/>
    <cellStyle name="40 % - Markeringsfarve4 3 10 3" xfId="14761"/>
    <cellStyle name="40 % - Markeringsfarve4 3 10 3 2" xfId="32927"/>
    <cellStyle name="40 % - Markeringsfarve4 3 10 4" xfId="25925"/>
    <cellStyle name="40 % - Markeringsfarve4 3 11" xfId="6208"/>
    <cellStyle name="40 % - Markeringsfarve4 3 11 2" xfId="10765"/>
    <cellStyle name="40 % - Markeringsfarve4 3 11 2 2" xfId="18653"/>
    <cellStyle name="40 % - Markeringsfarve4 3 11 2 2 2" xfId="36813"/>
    <cellStyle name="40 % - Markeringsfarve4 3 11 2 3" xfId="29812"/>
    <cellStyle name="40 % - Markeringsfarve4 3 11 3" xfId="14762"/>
    <cellStyle name="40 % - Markeringsfarve4 3 11 3 2" xfId="32928"/>
    <cellStyle name="40 % - Markeringsfarve4 3 11 4" xfId="25926"/>
    <cellStyle name="40 % - Markeringsfarve4 3 12" xfId="8164"/>
    <cellStyle name="40 % - Markeringsfarve4 3 12 2" xfId="16082"/>
    <cellStyle name="40 % - Markeringsfarve4 3 12 2 2" xfId="34242"/>
    <cellStyle name="40 % - Markeringsfarve4 3 12 3" xfId="27241"/>
    <cellStyle name="40 % - Markeringsfarve4 3 13" xfId="14760"/>
    <cellStyle name="40 % - Markeringsfarve4 3 13 2" xfId="32926"/>
    <cellStyle name="40 % - Markeringsfarve4 3 14" xfId="6206"/>
    <cellStyle name="40 % - Markeringsfarve4 3 14 2" xfId="25924"/>
    <cellStyle name="40 % - Markeringsfarve4 3 15" xfId="22036"/>
    <cellStyle name="40 % - Markeringsfarve4 3 2" xfId="1919"/>
    <cellStyle name="40 % - Markeringsfarve4 3 2 10" xfId="8165"/>
    <cellStyle name="40 % - Markeringsfarve4 3 2 10 2" xfId="16083"/>
    <cellStyle name="40 % - Markeringsfarve4 3 2 10 2 2" xfId="34243"/>
    <cellStyle name="40 % - Markeringsfarve4 3 2 10 3" xfId="27242"/>
    <cellStyle name="40 % - Markeringsfarve4 3 2 11" xfId="14763"/>
    <cellStyle name="40 % - Markeringsfarve4 3 2 11 2" xfId="32929"/>
    <cellStyle name="40 % - Markeringsfarve4 3 2 12" xfId="6209"/>
    <cellStyle name="40 % - Markeringsfarve4 3 2 12 2" xfId="25927"/>
    <cellStyle name="40 % - Markeringsfarve4 3 2 13" xfId="22037"/>
    <cellStyle name="40 % - Markeringsfarve4 3 2 2" xfId="6210"/>
    <cellStyle name="40 % - Markeringsfarve4 3 2 2 2" xfId="6211"/>
    <cellStyle name="40 % - Markeringsfarve4 3 2 2 2 2" xfId="6212"/>
    <cellStyle name="40 % - Markeringsfarve4 3 2 2 2 2 2" xfId="9896"/>
    <cellStyle name="40 % - Markeringsfarve4 3 2 2 2 2 2 2" xfId="17797"/>
    <cellStyle name="40 % - Markeringsfarve4 3 2 2 2 2 2 2 2" xfId="35957"/>
    <cellStyle name="40 % - Markeringsfarve4 3 2 2 2 2 2 3" xfId="28956"/>
    <cellStyle name="40 % - Markeringsfarve4 3 2 2 2 2 3" xfId="14766"/>
    <cellStyle name="40 % - Markeringsfarve4 3 2 2 2 2 3 2" xfId="32932"/>
    <cellStyle name="40 % - Markeringsfarve4 3 2 2 2 2 4" xfId="25930"/>
    <cellStyle name="40 % - Markeringsfarve4 3 2 2 2 3" xfId="8470"/>
    <cellStyle name="40 % - Markeringsfarve4 3 2 2 2 3 2" xfId="16387"/>
    <cellStyle name="40 % - Markeringsfarve4 3 2 2 2 3 2 2" xfId="34547"/>
    <cellStyle name="40 % - Markeringsfarve4 3 2 2 2 3 3" xfId="27546"/>
    <cellStyle name="40 % - Markeringsfarve4 3 2 2 2 4" xfId="14765"/>
    <cellStyle name="40 % - Markeringsfarve4 3 2 2 2 4 2" xfId="32931"/>
    <cellStyle name="40 % - Markeringsfarve4 3 2 2 2 5" xfId="25929"/>
    <cellStyle name="40 % - Markeringsfarve4 3 2 2 3" xfId="6213"/>
    <cellStyle name="40 % - Markeringsfarve4 3 2 2 3 2" xfId="9126"/>
    <cellStyle name="40 % - Markeringsfarve4 3 2 2 3 2 2" xfId="17037"/>
    <cellStyle name="40 % - Markeringsfarve4 3 2 2 3 2 2 2" xfId="35197"/>
    <cellStyle name="40 % - Markeringsfarve4 3 2 2 3 2 3" xfId="28196"/>
    <cellStyle name="40 % - Markeringsfarve4 3 2 2 3 3" xfId="14767"/>
    <cellStyle name="40 % - Markeringsfarve4 3 2 2 3 3 2" xfId="32933"/>
    <cellStyle name="40 % - Markeringsfarve4 3 2 2 3 4" xfId="25931"/>
    <cellStyle name="40 % - Markeringsfarve4 3 2 2 4" xfId="6214"/>
    <cellStyle name="40 % - Markeringsfarve4 3 2 2 4 2" xfId="10714"/>
    <cellStyle name="40 % - Markeringsfarve4 3 2 2 4 2 2" xfId="18603"/>
    <cellStyle name="40 % - Markeringsfarve4 3 2 2 4 2 2 2" xfId="36763"/>
    <cellStyle name="40 % - Markeringsfarve4 3 2 2 4 2 3" xfId="29762"/>
    <cellStyle name="40 % - Markeringsfarve4 3 2 2 4 3" xfId="14768"/>
    <cellStyle name="40 % - Markeringsfarve4 3 2 2 4 3 2" xfId="32934"/>
    <cellStyle name="40 % - Markeringsfarve4 3 2 2 4 4" xfId="25932"/>
    <cellStyle name="40 % - Markeringsfarve4 3 2 2 5" xfId="8166"/>
    <cellStyle name="40 % - Markeringsfarve4 3 2 2 5 2" xfId="16084"/>
    <cellStyle name="40 % - Markeringsfarve4 3 2 2 5 2 2" xfId="34244"/>
    <cellStyle name="40 % - Markeringsfarve4 3 2 2 5 3" xfId="27243"/>
    <cellStyle name="40 % - Markeringsfarve4 3 2 2 6" xfId="14764"/>
    <cellStyle name="40 % - Markeringsfarve4 3 2 2 6 2" xfId="32930"/>
    <cellStyle name="40 % - Markeringsfarve4 3 2 2 7" xfId="25928"/>
    <cellStyle name="40 % - Markeringsfarve4 3 2 3" xfId="6215"/>
    <cellStyle name="40 % - Markeringsfarve4 3 2 3 2" xfId="6216"/>
    <cellStyle name="40 % - Markeringsfarve4 3 2 3 2 2" xfId="6217"/>
    <cellStyle name="40 % - Markeringsfarve4 3 2 3 2 2 2" xfId="10040"/>
    <cellStyle name="40 % - Markeringsfarve4 3 2 3 2 2 2 2" xfId="17941"/>
    <cellStyle name="40 % - Markeringsfarve4 3 2 3 2 2 2 2 2" xfId="36101"/>
    <cellStyle name="40 % - Markeringsfarve4 3 2 3 2 2 2 3" xfId="29100"/>
    <cellStyle name="40 % - Markeringsfarve4 3 2 3 2 2 3" xfId="14771"/>
    <cellStyle name="40 % - Markeringsfarve4 3 2 3 2 2 3 2" xfId="32937"/>
    <cellStyle name="40 % - Markeringsfarve4 3 2 3 2 2 4" xfId="25935"/>
    <cellStyle name="40 % - Markeringsfarve4 3 2 3 2 3" xfId="8586"/>
    <cellStyle name="40 % - Markeringsfarve4 3 2 3 2 3 2" xfId="16503"/>
    <cellStyle name="40 % - Markeringsfarve4 3 2 3 2 3 2 2" xfId="34663"/>
    <cellStyle name="40 % - Markeringsfarve4 3 2 3 2 3 3" xfId="27662"/>
    <cellStyle name="40 % - Markeringsfarve4 3 2 3 2 4" xfId="14770"/>
    <cellStyle name="40 % - Markeringsfarve4 3 2 3 2 4 2" xfId="32936"/>
    <cellStyle name="40 % - Markeringsfarve4 3 2 3 2 5" xfId="25934"/>
    <cellStyle name="40 % - Markeringsfarve4 3 2 3 3" xfId="6218"/>
    <cellStyle name="40 % - Markeringsfarve4 3 2 3 3 2" xfId="9270"/>
    <cellStyle name="40 % - Markeringsfarve4 3 2 3 3 2 2" xfId="17181"/>
    <cellStyle name="40 % - Markeringsfarve4 3 2 3 3 2 2 2" xfId="35341"/>
    <cellStyle name="40 % - Markeringsfarve4 3 2 3 3 2 3" xfId="28340"/>
    <cellStyle name="40 % - Markeringsfarve4 3 2 3 3 3" xfId="14772"/>
    <cellStyle name="40 % - Markeringsfarve4 3 2 3 3 3 2" xfId="32938"/>
    <cellStyle name="40 % - Markeringsfarve4 3 2 3 3 4" xfId="25936"/>
    <cellStyle name="40 % - Markeringsfarve4 3 2 3 4" xfId="6219"/>
    <cellStyle name="40 % - Markeringsfarve4 3 2 3 4 2" xfId="10939"/>
    <cellStyle name="40 % - Markeringsfarve4 3 2 3 4 2 2" xfId="18819"/>
    <cellStyle name="40 % - Markeringsfarve4 3 2 3 4 2 2 2" xfId="36979"/>
    <cellStyle name="40 % - Markeringsfarve4 3 2 3 4 2 3" xfId="29978"/>
    <cellStyle name="40 % - Markeringsfarve4 3 2 3 4 3" xfId="14773"/>
    <cellStyle name="40 % - Markeringsfarve4 3 2 3 4 3 2" xfId="32939"/>
    <cellStyle name="40 % - Markeringsfarve4 3 2 3 4 4" xfId="25937"/>
    <cellStyle name="40 % - Markeringsfarve4 3 2 3 5" xfId="8167"/>
    <cellStyle name="40 % - Markeringsfarve4 3 2 3 5 2" xfId="16085"/>
    <cellStyle name="40 % - Markeringsfarve4 3 2 3 5 2 2" xfId="34245"/>
    <cellStyle name="40 % - Markeringsfarve4 3 2 3 5 3" xfId="27244"/>
    <cellStyle name="40 % - Markeringsfarve4 3 2 3 6" xfId="14769"/>
    <cellStyle name="40 % - Markeringsfarve4 3 2 3 6 2" xfId="32935"/>
    <cellStyle name="40 % - Markeringsfarve4 3 2 3 7" xfId="25933"/>
    <cellStyle name="40 % - Markeringsfarve4 3 2 4" xfId="6220"/>
    <cellStyle name="40 % - Markeringsfarve4 3 2 4 2" xfId="6221"/>
    <cellStyle name="40 % - Markeringsfarve4 3 2 4 2 2" xfId="6222"/>
    <cellStyle name="40 % - Markeringsfarve4 3 2 4 2 2 2" xfId="10134"/>
    <cellStyle name="40 % - Markeringsfarve4 3 2 4 2 2 2 2" xfId="18035"/>
    <cellStyle name="40 % - Markeringsfarve4 3 2 4 2 2 2 2 2" xfId="36195"/>
    <cellStyle name="40 % - Markeringsfarve4 3 2 4 2 2 2 3" xfId="29194"/>
    <cellStyle name="40 % - Markeringsfarve4 3 2 4 2 2 3" xfId="14776"/>
    <cellStyle name="40 % - Markeringsfarve4 3 2 4 2 2 3 2" xfId="32942"/>
    <cellStyle name="40 % - Markeringsfarve4 3 2 4 2 2 4" xfId="25940"/>
    <cellStyle name="40 % - Markeringsfarve4 3 2 4 2 3" xfId="8672"/>
    <cellStyle name="40 % - Markeringsfarve4 3 2 4 2 3 2" xfId="16586"/>
    <cellStyle name="40 % - Markeringsfarve4 3 2 4 2 3 2 2" xfId="34746"/>
    <cellStyle name="40 % - Markeringsfarve4 3 2 4 2 3 3" xfId="27745"/>
    <cellStyle name="40 % - Markeringsfarve4 3 2 4 2 4" xfId="14775"/>
    <cellStyle name="40 % - Markeringsfarve4 3 2 4 2 4 2" xfId="32941"/>
    <cellStyle name="40 % - Markeringsfarve4 3 2 4 2 5" xfId="25939"/>
    <cellStyle name="40 % - Markeringsfarve4 3 2 4 3" xfId="6223"/>
    <cellStyle name="40 % - Markeringsfarve4 3 2 4 3 2" xfId="9410"/>
    <cellStyle name="40 % - Markeringsfarve4 3 2 4 3 2 2" xfId="17320"/>
    <cellStyle name="40 % - Markeringsfarve4 3 2 4 3 2 2 2" xfId="35480"/>
    <cellStyle name="40 % - Markeringsfarve4 3 2 4 3 2 3" xfId="28479"/>
    <cellStyle name="40 % - Markeringsfarve4 3 2 4 3 3" xfId="14777"/>
    <cellStyle name="40 % - Markeringsfarve4 3 2 4 3 3 2" xfId="32943"/>
    <cellStyle name="40 % - Markeringsfarve4 3 2 4 3 4" xfId="25941"/>
    <cellStyle name="40 % - Markeringsfarve4 3 2 4 4" xfId="6224"/>
    <cellStyle name="40 % - Markeringsfarve4 3 2 4 4 2" xfId="10664"/>
    <cellStyle name="40 % - Markeringsfarve4 3 2 4 4 2 2" xfId="18556"/>
    <cellStyle name="40 % - Markeringsfarve4 3 2 4 4 2 2 2" xfId="36716"/>
    <cellStyle name="40 % - Markeringsfarve4 3 2 4 4 2 3" xfId="29715"/>
    <cellStyle name="40 % - Markeringsfarve4 3 2 4 4 3" xfId="14778"/>
    <cellStyle name="40 % - Markeringsfarve4 3 2 4 4 3 2" xfId="32944"/>
    <cellStyle name="40 % - Markeringsfarve4 3 2 4 4 4" xfId="25942"/>
    <cellStyle name="40 % - Markeringsfarve4 3 2 4 5" xfId="8168"/>
    <cellStyle name="40 % - Markeringsfarve4 3 2 4 5 2" xfId="16086"/>
    <cellStyle name="40 % - Markeringsfarve4 3 2 4 5 2 2" xfId="34246"/>
    <cellStyle name="40 % - Markeringsfarve4 3 2 4 5 3" xfId="27245"/>
    <cellStyle name="40 % - Markeringsfarve4 3 2 4 6" xfId="14774"/>
    <cellStyle name="40 % - Markeringsfarve4 3 2 4 6 2" xfId="32940"/>
    <cellStyle name="40 % - Markeringsfarve4 3 2 4 7" xfId="25938"/>
    <cellStyle name="40 % - Markeringsfarve4 3 2 5" xfId="6225"/>
    <cellStyle name="40 % - Markeringsfarve4 3 2 5 2" xfId="6226"/>
    <cellStyle name="40 % - Markeringsfarve4 3 2 5 2 2" xfId="6227"/>
    <cellStyle name="40 % - Markeringsfarve4 3 2 5 2 2 2" xfId="10251"/>
    <cellStyle name="40 % - Markeringsfarve4 3 2 5 2 2 2 2" xfId="18152"/>
    <cellStyle name="40 % - Markeringsfarve4 3 2 5 2 2 2 2 2" xfId="36312"/>
    <cellStyle name="40 % - Markeringsfarve4 3 2 5 2 2 2 3" xfId="29311"/>
    <cellStyle name="40 % - Markeringsfarve4 3 2 5 2 2 3" xfId="14781"/>
    <cellStyle name="40 % - Markeringsfarve4 3 2 5 2 2 3 2" xfId="32947"/>
    <cellStyle name="40 % - Markeringsfarve4 3 2 5 2 2 4" xfId="25945"/>
    <cellStyle name="40 % - Markeringsfarve4 3 2 5 2 3" xfId="8771"/>
    <cellStyle name="40 % - Markeringsfarve4 3 2 5 2 3 2" xfId="16685"/>
    <cellStyle name="40 % - Markeringsfarve4 3 2 5 2 3 2 2" xfId="34845"/>
    <cellStyle name="40 % - Markeringsfarve4 3 2 5 2 3 3" xfId="27844"/>
    <cellStyle name="40 % - Markeringsfarve4 3 2 5 2 4" xfId="14780"/>
    <cellStyle name="40 % - Markeringsfarve4 3 2 5 2 4 2" xfId="32946"/>
    <cellStyle name="40 % - Markeringsfarve4 3 2 5 2 5" xfId="25944"/>
    <cellStyle name="40 % - Markeringsfarve4 3 2 5 3" xfId="6228"/>
    <cellStyle name="40 % - Markeringsfarve4 3 2 5 3 2" xfId="9527"/>
    <cellStyle name="40 % - Markeringsfarve4 3 2 5 3 2 2" xfId="17437"/>
    <cellStyle name="40 % - Markeringsfarve4 3 2 5 3 2 2 2" xfId="35597"/>
    <cellStyle name="40 % - Markeringsfarve4 3 2 5 3 2 3" xfId="28596"/>
    <cellStyle name="40 % - Markeringsfarve4 3 2 5 3 3" xfId="14782"/>
    <cellStyle name="40 % - Markeringsfarve4 3 2 5 3 3 2" xfId="32948"/>
    <cellStyle name="40 % - Markeringsfarve4 3 2 5 3 4" xfId="25946"/>
    <cellStyle name="40 % - Markeringsfarve4 3 2 5 4" xfId="6229"/>
    <cellStyle name="40 % - Markeringsfarve4 3 2 5 4 2" xfId="10899"/>
    <cellStyle name="40 % - Markeringsfarve4 3 2 5 4 2 2" xfId="18781"/>
    <cellStyle name="40 % - Markeringsfarve4 3 2 5 4 2 2 2" xfId="36941"/>
    <cellStyle name="40 % - Markeringsfarve4 3 2 5 4 2 3" xfId="29940"/>
    <cellStyle name="40 % - Markeringsfarve4 3 2 5 4 3" xfId="14783"/>
    <cellStyle name="40 % - Markeringsfarve4 3 2 5 4 3 2" xfId="32949"/>
    <cellStyle name="40 % - Markeringsfarve4 3 2 5 4 4" xfId="25947"/>
    <cellStyle name="40 % - Markeringsfarve4 3 2 5 5" xfId="8169"/>
    <cellStyle name="40 % - Markeringsfarve4 3 2 5 5 2" xfId="16087"/>
    <cellStyle name="40 % - Markeringsfarve4 3 2 5 5 2 2" xfId="34247"/>
    <cellStyle name="40 % - Markeringsfarve4 3 2 5 5 3" xfId="27246"/>
    <cellStyle name="40 % - Markeringsfarve4 3 2 5 6" xfId="14779"/>
    <cellStyle name="40 % - Markeringsfarve4 3 2 5 6 2" xfId="32945"/>
    <cellStyle name="40 % - Markeringsfarve4 3 2 5 7" xfId="25943"/>
    <cellStyle name="40 % - Markeringsfarve4 3 2 6" xfId="6230"/>
    <cellStyle name="40 % - Markeringsfarve4 3 2 6 2" xfId="6231"/>
    <cellStyle name="40 % - Markeringsfarve4 3 2 6 2 2" xfId="6232"/>
    <cellStyle name="40 % - Markeringsfarve4 3 2 6 2 2 2" xfId="10394"/>
    <cellStyle name="40 % - Markeringsfarve4 3 2 6 2 2 2 2" xfId="18295"/>
    <cellStyle name="40 % - Markeringsfarve4 3 2 6 2 2 2 2 2" xfId="36455"/>
    <cellStyle name="40 % - Markeringsfarve4 3 2 6 2 2 2 3" xfId="29454"/>
    <cellStyle name="40 % - Markeringsfarve4 3 2 6 2 2 3" xfId="14786"/>
    <cellStyle name="40 % - Markeringsfarve4 3 2 6 2 2 3 2" xfId="32952"/>
    <cellStyle name="40 % - Markeringsfarve4 3 2 6 2 2 4" xfId="25950"/>
    <cellStyle name="40 % - Markeringsfarve4 3 2 6 2 3" xfId="8887"/>
    <cellStyle name="40 % - Markeringsfarve4 3 2 6 2 3 2" xfId="16801"/>
    <cellStyle name="40 % - Markeringsfarve4 3 2 6 2 3 2 2" xfId="34961"/>
    <cellStyle name="40 % - Markeringsfarve4 3 2 6 2 3 3" xfId="27960"/>
    <cellStyle name="40 % - Markeringsfarve4 3 2 6 2 4" xfId="14785"/>
    <cellStyle name="40 % - Markeringsfarve4 3 2 6 2 4 2" xfId="32951"/>
    <cellStyle name="40 % - Markeringsfarve4 3 2 6 2 5" xfId="25949"/>
    <cellStyle name="40 % - Markeringsfarve4 3 2 6 3" xfId="6233"/>
    <cellStyle name="40 % - Markeringsfarve4 3 2 6 3 2" xfId="9671"/>
    <cellStyle name="40 % - Markeringsfarve4 3 2 6 3 2 2" xfId="17581"/>
    <cellStyle name="40 % - Markeringsfarve4 3 2 6 3 2 2 2" xfId="35741"/>
    <cellStyle name="40 % - Markeringsfarve4 3 2 6 3 2 3" xfId="28740"/>
    <cellStyle name="40 % - Markeringsfarve4 3 2 6 3 3" xfId="14787"/>
    <cellStyle name="40 % - Markeringsfarve4 3 2 6 3 3 2" xfId="32953"/>
    <cellStyle name="40 % - Markeringsfarve4 3 2 6 3 4" xfId="25951"/>
    <cellStyle name="40 % - Markeringsfarve4 3 2 6 4" xfId="6234"/>
    <cellStyle name="40 % - Markeringsfarve4 3 2 6 4 2" xfId="10622"/>
    <cellStyle name="40 % - Markeringsfarve4 3 2 6 4 2 2" xfId="18515"/>
    <cellStyle name="40 % - Markeringsfarve4 3 2 6 4 2 2 2" xfId="36675"/>
    <cellStyle name="40 % - Markeringsfarve4 3 2 6 4 2 3" xfId="29674"/>
    <cellStyle name="40 % - Markeringsfarve4 3 2 6 4 3" xfId="14788"/>
    <cellStyle name="40 % - Markeringsfarve4 3 2 6 4 3 2" xfId="32954"/>
    <cellStyle name="40 % - Markeringsfarve4 3 2 6 4 4" xfId="25952"/>
    <cellStyle name="40 % - Markeringsfarve4 3 2 6 5" xfId="8170"/>
    <cellStyle name="40 % - Markeringsfarve4 3 2 6 5 2" xfId="16088"/>
    <cellStyle name="40 % - Markeringsfarve4 3 2 6 5 2 2" xfId="34248"/>
    <cellStyle name="40 % - Markeringsfarve4 3 2 6 5 3" xfId="27247"/>
    <cellStyle name="40 % - Markeringsfarve4 3 2 6 6" xfId="14784"/>
    <cellStyle name="40 % - Markeringsfarve4 3 2 6 6 2" xfId="32950"/>
    <cellStyle name="40 % - Markeringsfarve4 3 2 6 7" xfId="25948"/>
    <cellStyle name="40 % - Markeringsfarve4 3 2 7" xfId="6235"/>
    <cellStyle name="40 % - Markeringsfarve4 3 2 7 2" xfId="6236"/>
    <cellStyle name="40 % - Markeringsfarve4 3 2 7 2 2" xfId="9777"/>
    <cellStyle name="40 % - Markeringsfarve4 3 2 7 2 2 2" xfId="17678"/>
    <cellStyle name="40 % - Markeringsfarve4 3 2 7 2 2 2 2" xfId="35838"/>
    <cellStyle name="40 % - Markeringsfarve4 3 2 7 2 2 3" xfId="28837"/>
    <cellStyle name="40 % - Markeringsfarve4 3 2 7 2 3" xfId="14790"/>
    <cellStyle name="40 % - Markeringsfarve4 3 2 7 2 3 2" xfId="32956"/>
    <cellStyle name="40 % - Markeringsfarve4 3 2 7 2 4" xfId="25954"/>
    <cellStyle name="40 % - Markeringsfarve4 3 2 7 3" xfId="8371"/>
    <cellStyle name="40 % - Markeringsfarve4 3 2 7 3 2" xfId="16288"/>
    <cellStyle name="40 % - Markeringsfarve4 3 2 7 3 2 2" xfId="34448"/>
    <cellStyle name="40 % - Markeringsfarve4 3 2 7 3 3" xfId="27447"/>
    <cellStyle name="40 % - Markeringsfarve4 3 2 7 4" xfId="14789"/>
    <cellStyle name="40 % - Markeringsfarve4 3 2 7 4 2" xfId="32955"/>
    <cellStyle name="40 % - Markeringsfarve4 3 2 7 5" xfId="25953"/>
    <cellStyle name="40 % - Markeringsfarve4 3 2 8" xfId="6237"/>
    <cellStyle name="40 % - Markeringsfarve4 3 2 8 2" xfId="9005"/>
    <cellStyle name="40 % - Markeringsfarve4 3 2 8 2 2" xfId="16916"/>
    <cellStyle name="40 % - Markeringsfarve4 3 2 8 2 2 2" xfId="35076"/>
    <cellStyle name="40 % - Markeringsfarve4 3 2 8 2 3" xfId="28075"/>
    <cellStyle name="40 % - Markeringsfarve4 3 2 8 3" xfId="14791"/>
    <cellStyle name="40 % - Markeringsfarve4 3 2 8 3 2" xfId="32957"/>
    <cellStyle name="40 % - Markeringsfarve4 3 2 8 4" xfId="25955"/>
    <cellStyle name="40 % - Markeringsfarve4 3 2 9" xfId="6238"/>
    <cellStyle name="40 % - Markeringsfarve4 3 2 9 2" xfId="10994"/>
    <cellStyle name="40 % - Markeringsfarve4 3 2 9 2 2" xfId="18870"/>
    <cellStyle name="40 % - Markeringsfarve4 3 2 9 2 2 2" xfId="37030"/>
    <cellStyle name="40 % - Markeringsfarve4 3 2 9 2 3" xfId="30029"/>
    <cellStyle name="40 % - Markeringsfarve4 3 2 9 3" xfId="14792"/>
    <cellStyle name="40 % - Markeringsfarve4 3 2 9 3 2" xfId="32958"/>
    <cellStyle name="40 % - Markeringsfarve4 3 2 9 4" xfId="25956"/>
    <cellStyle name="40 % - Markeringsfarve4 3 3" xfId="6239"/>
    <cellStyle name="40 % - Markeringsfarve4 3 3 10" xfId="8171"/>
    <cellStyle name="40 % - Markeringsfarve4 3 3 10 2" xfId="16089"/>
    <cellStyle name="40 % - Markeringsfarve4 3 3 10 2 2" xfId="34249"/>
    <cellStyle name="40 % - Markeringsfarve4 3 3 10 3" xfId="27248"/>
    <cellStyle name="40 % - Markeringsfarve4 3 3 11" xfId="14793"/>
    <cellStyle name="40 % - Markeringsfarve4 3 3 11 2" xfId="32959"/>
    <cellStyle name="40 % - Markeringsfarve4 3 3 12" xfId="25957"/>
    <cellStyle name="40 % - Markeringsfarve4 3 3 2" xfId="6240"/>
    <cellStyle name="40 % - Markeringsfarve4 3 3 2 2" xfId="6241"/>
    <cellStyle name="40 % - Markeringsfarve4 3 3 2 2 2" xfId="6242"/>
    <cellStyle name="40 % - Markeringsfarve4 3 3 2 2 2 2" xfId="9935"/>
    <cellStyle name="40 % - Markeringsfarve4 3 3 2 2 2 2 2" xfId="17836"/>
    <cellStyle name="40 % - Markeringsfarve4 3 3 2 2 2 2 2 2" xfId="35996"/>
    <cellStyle name="40 % - Markeringsfarve4 3 3 2 2 2 2 3" xfId="28995"/>
    <cellStyle name="40 % - Markeringsfarve4 3 3 2 2 2 3" xfId="14796"/>
    <cellStyle name="40 % - Markeringsfarve4 3 3 2 2 2 3 2" xfId="32962"/>
    <cellStyle name="40 % - Markeringsfarve4 3 3 2 2 2 4" xfId="25960"/>
    <cellStyle name="40 % - Markeringsfarve4 3 3 2 2 3" xfId="8503"/>
    <cellStyle name="40 % - Markeringsfarve4 3 3 2 2 3 2" xfId="16420"/>
    <cellStyle name="40 % - Markeringsfarve4 3 3 2 2 3 2 2" xfId="34580"/>
    <cellStyle name="40 % - Markeringsfarve4 3 3 2 2 3 3" xfId="27579"/>
    <cellStyle name="40 % - Markeringsfarve4 3 3 2 2 4" xfId="14795"/>
    <cellStyle name="40 % - Markeringsfarve4 3 3 2 2 4 2" xfId="32961"/>
    <cellStyle name="40 % - Markeringsfarve4 3 3 2 2 5" xfId="25959"/>
    <cellStyle name="40 % - Markeringsfarve4 3 3 2 3" xfId="6243"/>
    <cellStyle name="40 % - Markeringsfarve4 3 3 2 3 2" xfId="9165"/>
    <cellStyle name="40 % - Markeringsfarve4 3 3 2 3 2 2" xfId="17076"/>
    <cellStyle name="40 % - Markeringsfarve4 3 3 2 3 2 2 2" xfId="35236"/>
    <cellStyle name="40 % - Markeringsfarve4 3 3 2 3 2 3" xfId="28235"/>
    <cellStyle name="40 % - Markeringsfarve4 3 3 2 3 3" xfId="14797"/>
    <cellStyle name="40 % - Markeringsfarve4 3 3 2 3 3 2" xfId="32963"/>
    <cellStyle name="40 % - Markeringsfarve4 3 3 2 3 4" xfId="25961"/>
    <cellStyle name="40 % - Markeringsfarve4 3 3 2 4" xfId="6244"/>
    <cellStyle name="40 % - Markeringsfarve4 3 3 2 4 2" xfId="10510"/>
    <cellStyle name="40 % - Markeringsfarve4 3 3 2 4 2 2" xfId="18404"/>
    <cellStyle name="40 % - Markeringsfarve4 3 3 2 4 2 2 2" xfId="36564"/>
    <cellStyle name="40 % - Markeringsfarve4 3 3 2 4 2 3" xfId="29563"/>
    <cellStyle name="40 % - Markeringsfarve4 3 3 2 4 3" xfId="14798"/>
    <cellStyle name="40 % - Markeringsfarve4 3 3 2 4 3 2" xfId="32964"/>
    <cellStyle name="40 % - Markeringsfarve4 3 3 2 4 4" xfId="25962"/>
    <cellStyle name="40 % - Markeringsfarve4 3 3 2 5" xfId="8172"/>
    <cellStyle name="40 % - Markeringsfarve4 3 3 2 5 2" xfId="16090"/>
    <cellStyle name="40 % - Markeringsfarve4 3 3 2 5 2 2" xfId="34250"/>
    <cellStyle name="40 % - Markeringsfarve4 3 3 2 5 3" xfId="27249"/>
    <cellStyle name="40 % - Markeringsfarve4 3 3 2 6" xfId="14794"/>
    <cellStyle name="40 % - Markeringsfarve4 3 3 2 6 2" xfId="32960"/>
    <cellStyle name="40 % - Markeringsfarve4 3 3 2 7" xfId="25958"/>
    <cellStyle name="40 % - Markeringsfarve4 3 3 3" xfId="6245"/>
    <cellStyle name="40 % - Markeringsfarve4 3 3 3 2" xfId="6246"/>
    <cellStyle name="40 % - Markeringsfarve4 3 3 3 2 2" xfId="6247"/>
    <cellStyle name="40 % - Markeringsfarve4 3 3 3 2 2 2" xfId="10041"/>
    <cellStyle name="40 % - Markeringsfarve4 3 3 3 2 2 2 2" xfId="17942"/>
    <cellStyle name="40 % - Markeringsfarve4 3 3 3 2 2 2 2 2" xfId="36102"/>
    <cellStyle name="40 % - Markeringsfarve4 3 3 3 2 2 2 3" xfId="29101"/>
    <cellStyle name="40 % - Markeringsfarve4 3 3 3 2 2 3" xfId="14801"/>
    <cellStyle name="40 % - Markeringsfarve4 3 3 3 2 2 3 2" xfId="32967"/>
    <cellStyle name="40 % - Markeringsfarve4 3 3 3 2 2 4" xfId="25965"/>
    <cellStyle name="40 % - Markeringsfarve4 3 3 3 2 3" xfId="8587"/>
    <cellStyle name="40 % - Markeringsfarve4 3 3 3 2 3 2" xfId="16504"/>
    <cellStyle name="40 % - Markeringsfarve4 3 3 3 2 3 2 2" xfId="34664"/>
    <cellStyle name="40 % - Markeringsfarve4 3 3 3 2 3 3" xfId="27663"/>
    <cellStyle name="40 % - Markeringsfarve4 3 3 3 2 4" xfId="14800"/>
    <cellStyle name="40 % - Markeringsfarve4 3 3 3 2 4 2" xfId="32966"/>
    <cellStyle name="40 % - Markeringsfarve4 3 3 3 2 5" xfId="25964"/>
    <cellStyle name="40 % - Markeringsfarve4 3 3 3 3" xfId="6248"/>
    <cellStyle name="40 % - Markeringsfarve4 3 3 3 3 2" xfId="9271"/>
    <cellStyle name="40 % - Markeringsfarve4 3 3 3 3 2 2" xfId="17182"/>
    <cellStyle name="40 % - Markeringsfarve4 3 3 3 3 2 2 2" xfId="35342"/>
    <cellStyle name="40 % - Markeringsfarve4 3 3 3 3 2 3" xfId="28341"/>
    <cellStyle name="40 % - Markeringsfarve4 3 3 3 3 3" xfId="14802"/>
    <cellStyle name="40 % - Markeringsfarve4 3 3 3 3 3 2" xfId="32968"/>
    <cellStyle name="40 % - Markeringsfarve4 3 3 3 3 4" xfId="25966"/>
    <cellStyle name="40 % - Markeringsfarve4 3 3 3 4" xfId="6249"/>
    <cellStyle name="40 % - Markeringsfarve4 3 3 3 4 2" xfId="10807"/>
    <cellStyle name="40 % - Markeringsfarve4 3 3 3 4 2 2" xfId="18694"/>
    <cellStyle name="40 % - Markeringsfarve4 3 3 3 4 2 2 2" xfId="36854"/>
    <cellStyle name="40 % - Markeringsfarve4 3 3 3 4 2 3" xfId="29853"/>
    <cellStyle name="40 % - Markeringsfarve4 3 3 3 4 3" xfId="14803"/>
    <cellStyle name="40 % - Markeringsfarve4 3 3 3 4 3 2" xfId="32969"/>
    <cellStyle name="40 % - Markeringsfarve4 3 3 3 4 4" xfId="25967"/>
    <cellStyle name="40 % - Markeringsfarve4 3 3 3 5" xfId="8173"/>
    <cellStyle name="40 % - Markeringsfarve4 3 3 3 5 2" xfId="16091"/>
    <cellStyle name="40 % - Markeringsfarve4 3 3 3 5 2 2" xfId="34251"/>
    <cellStyle name="40 % - Markeringsfarve4 3 3 3 5 3" xfId="27250"/>
    <cellStyle name="40 % - Markeringsfarve4 3 3 3 6" xfId="14799"/>
    <cellStyle name="40 % - Markeringsfarve4 3 3 3 6 2" xfId="32965"/>
    <cellStyle name="40 % - Markeringsfarve4 3 3 3 7" xfId="25963"/>
    <cellStyle name="40 % - Markeringsfarve4 3 3 4" xfId="6250"/>
    <cellStyle name="40 % - Markeringsfarve4 3 3 4 2" xfId="6251"/>
    <cellStyle name="40 % - Markeringsfarve4 3 3 4 2 2" xfId="6252"/>
    <cellStyle name="40 % - Markeringsfarve4 3 3 4 2 2 2" xfId="10173"/>
    <cellStyle name="40 % - Markeringsfarve4 3 3 4 2 2 2 2" xfId="18074"/>
    <cellStyle name="40 % - Markeringsfarve4 3 3 4 2 2 2 2 2" xfId="36234"/>
    <cellStyle name="40 % - Markeringsfarve4 3 3 4 2 2 2 3" xfId="29233"/>
    <cellStyle name="40 % - Markeringsfarve4 3 3 4 2 2 3" xfId="14806"/>
    <cellStyle name="40 % - Markeringsfarve4 3 3 4 2 2 3 2" xfId="32972"/>
    <cellStyle name="40 % - Markeringsfarve4 3 3 4 2 2 4" xfId="25970"/>
    <cellStyle name="40 % - Markeringsfarve4 3 3 4 2 3" xfId="8705"/>
    <cellStyle name="40 % - Markeringsfarve4 3 3 4 2 3 2" xfId="16619"/>
    <cellStyle name="40 % - Markeringsfarve4 3 3 4 2 3 2 2" xfId="34779"/>
    <cellStyle name="40 % - Markeringsfarve4 3 3 4 2 3 3" xfId="27778"/>
    <cellStyle name="40 % - Markeringsfarve4 3 3 4 2 4" xfId="14805"/>
    <cellStyle name="40 % - Markeringsfarve4 3 3 4 2 4 2" xfId="32971"/>
    <cellStyle name="40 % - Markeringsfarve4 3 3 4 2 5" xfId="25969"/>
    <cellStyle name="40 % - Markeringsfarve4 3 3 4 3" xfId="6253"/>
    <cellStyle name="40 % - Markeringsfarve4 3 3 4 3 2" xfId="9449"/>
    <cellStyle name="40 % - Markeringsfarve4 3 3 4 3 2 2" xfId="17359"/>
    <cellStyle name="40 % - Markeringsfarve4 3 3 4 3 2 2 2" xfId="35519"/>
    <cellStyle name="40 % - Markeringsfarve4 3 3 4 3 2 3" xfId="28518"/>
    <cellStyle name="40 % - Markeringsfarve4 3 3 4 3 3" xfId="14807"/>
    <cellStyle name="40 % - Markeringsfarve4 3 3 4 3 3 2" xfId="32973"/>
    <cellStyle name="40 % - Markeringsfarve4 3 3 4 3 4" xfId="25971"/>
    <cellStyle name="40 % - Markeringsfarve4 3 3 4 4" xfId="6254"/>
    <cellStyle name="40 % - Markeringsfarve4 3 3 4 4 2" xfId="10456"/>
    <cellStyle name="40 % - Markeringsfarve4 3 3 4 4 2 2" xfId="18353"/>
    <cellStyle name="40 % - Markeringsfarve4 3 3 4 4 2 2 2" xfId="36513"/>
    <cellStyle name="40 % - Markeringsfarve4 3 3 4 4 2 3" xfId="29512"/>
    <cellStyle name="40 % - Markeringsfarve4 3 3 4 4 3" xfId="14808"/>
    <cellStyle name="40 % - Markeringsfarve4 3 3 4 4 3 2" xfId="32974"/>
    <cellStyle name="40 % - Markeringsfarve4 3 3 4 4 4" xfId="25972"/>
    <cellStyle name="40 % - Markeringsfarve4 3 3 4 5" xfId="8174"/>
    <cellStyle name="40 % - Markeringsfarve4 3 3 4 5 2" xfId="16092"/>
    <cellStyle name="40 % - Markeringsfarve4 3 3 4 5 2 2" xfId="34252"/>
    <cellStyle name="40 % - Markeringsfarve4 3 3 4 5 3" xfId="27251"/>
    <cellStyle name="40 % - Markeringsfarve4 3 3 4 6" xfId="14804"/>
    <cellStyle name="40 % - Markeringsfarve4 3 3 4 6 2" xfId="32970"/>
    <cellStyle name="40 % - Markeringsfarve4 3 3 4 7" xfId="25968"/>
    <cellStyle name="40 % - Markeringsfarve4 3 3 5" xfId="6255"/>
    <cellStyle name="40 % - Markeringsfarve4 3 3 5 2" xfId="6256"/>
    <cellStyle name="40 % - Markeringsfarve4 3 3 5 2 2" xfId="6257"/>
    <cellStyle name="40 % - Markeringsfarve4 3 3 5 2 2 2" xfId="10290"/>
    <cellStyle name="40 % - Markeringsfarve4 3 3 5 2 2 2 2" xfId="18191"/>
    <cellStyle name="40 % - Markeringsfarve4 3 3 5 2 2 2 2 2" xfId="36351"/>
    <cellStyle name="40 % - Markeringsfarve4 3 3 5 2 2 2 3" xfId="29350"/>
    <cellStyle name="40 % - Markeringsfarve4 3 3 5 2 2 3" xfId="14811"/>
    <cellStyle name="40 % - Markeringsfarve4 3 3 5 2 2 3 2" xfId="32977"/>
    <cellStyle name="40 % - Markeringsfarve4 3 3 5 2 2 4" xfId="25975"/>
    <cellStyle name="40 % - Markeringsfarve4 3 3 5 2 3" xfId="8804"/>
    <cellStyle name="40 % - Markeringsfarve4 3 3 5 2 3 2" xfId="16718"/>
    <cellStyle name="40 % - Markeringsfarve4 3 3 5 2 3 2 2" xfId="34878"/>
    <cellStyle name="40 % - Markeringsfarve4 3 3 5 2 3 3" xfId="27877"/>
    <cellStyle name="40 % - Markeringsfarve4 3 3 5 2 4" xfId="14810"/>
    <cellStyle name="40 % - Markeringsfarve4 3 3 5 2 4 2" xfId="32976"/>
    <cellStyle name="40 % - Markeringsfarve4 3 3 5 2 5" xfId="25974"/>
    <cellStyle name="40 % - Markeringsfarve4 3 3 5 3" xfId="6258"/>
    <cellStyle name="40 % - Markeringsfarve4 3 3 5 3 2" xfId="9566"/>
    <cellStyle name="40 % - Markeringsfarve4 3 3 5 3 2 2" xfId="17476"/>
    <cellStyle name="40 % - Markeringsfarve4 3 3 5 3 2 2 2" xfId="35636"/>
    <cellStyle name="40 % - Markeringsfarve4 3 3 5 3 2 3" xfId="28635"/>
    <cellStyle name="40 % - Markeringsfarve4 3 3 5 3 3" xfId="14812"/>
    <cellStyle name="40 % - Markeringsfarve4 3 3 5 3 3 2" xfId="32978"/>
    <cellStyle name="40 % - Markeringsfarve4 3 3 5 3 4" xfId="25976"/>
    <cellStyle name="40 % - Markeringsfarve4 3 3 5 4" xfId="6259"/>
    <cellStyle name="40 % - Markeringsfarve4 3 3 5 4 2" xfId="10793"/>
    <cellStyle name="40 % - Markeringsfarve4 3 3 5 4 2 2" xfId="18680"/>
    <cellStyle name="40 % - Markeringsfarve4 3 3 5 4 2 2 2" xfId="36840"/>
    <cellStyle name="40 % - Markeringsfarve4 3 3 5 4 2 3" xfId="29839"/>
    <cellStyle name="40 % - Markeringsfarve4 3 3 5 4 3" xfId="14813"/>
    <cellStyle name="40 % - Markeringsfarve4 3 3 5 4 3 2" xfId="32979"/>
    <cellStyle name="40 % - Markeringsfarve4 3 3 5 4 4" xfId="25977"/>
    <cellStyle name="40 % - Markeringsfarve4 3 3 5 5" xfId="8175"/>
    <cellStyle name="40 % - Markeringsfarve4 3 3 5 5 2" xfId="16093"/>
    <cellStyle name="40 % - Markeringsfarve4 3 3 5 5 2 2" xfId="34253"/>
    <cellStyle name="40 % - Markeringsfarve4 3 3 5 5 3" xfId="27252"/>
    <cellStyle name="40 % - Markeringsfarve4 3 3 5 6" xfId="14809"/>
    <cellStyle name="40 % - Markeringsfarve4 3 3 5 6 2" xfId="32975"/>
    <cellStyle name="40 % - Markeringsfarve4 3 3 5 7" xfId="25973"/>
    <cellStyle name="40 % - Markeringsfarve4 3 3 6" xfId="6260"/>
    <cellStyle name="40 % - Markeringsfarve4 3 3 6 2" xfId="6261"/>
    <cellStyle name="40 % - Markeringsfarve4 3 3 6 2 2" xfId="6262"/>
    <cellStyle name="40 % - Markeringsfarve4 3 3 6 2 2 2" xfId="10395"/>
    <cellStyle name="40 % - Markeringsfarve4 3 3 6 2 2 2 2" xfId="18296"/>
    <cellStyle name="40 % - Markeringsfarve4 3 3 6 2 2 2 2 2" xfId="36456"/>
    <cellStyle name="40 % - Markeringsfarve4 3 3 6 2 2 2 3" xfId="29455"/>
    <cellStyle name="40 % - Markeringsfarve4 3 3 6 2 2 3" xfId="14816"/>
    <cellStyle name="40 % - Markeringsfarve4 3 3 6 2 2 3 2" xfId="32982"/>
    <cellStyle name="40 % - Markeringsfarve4 3 3 6 2 2 4" xfId="25980"/>
    <cellStyle name="40 % - Markeringsfarve4 3 3 6 2 3" xfId="8888"/>
    <cellStyle name="40 % - Markeringsfarve4 3 3 6 2 3 2" xfId="16802"/>
    <cellStyle name="40 % - Markeringsfarve4 3 3 6 2 3 2 2" xfId="34962"/>
    <cellStyle name="40 % - Markeringsfarve4 3 3 6 2 3 3" xfId="27961"/>
    <cellStyle name="40 % - Markeringsfarve4 3 3 6 2 4" xfId="14815"/>
    <cellStyle name="40 % - Markeringsfarve4 3 3 6 2 4 2" xfId="32981"/>
    <cellStyle name="40 % - Markeringsfarve4 3 3 6 2 5" xfId="25979"/>
    <cellStyle name="40 % - Markeringsfarve4 3 3 6 3" xfId="6263"/>
    <cellStyle name="40 % - Markeringsfarve4 3 3 6 3 2" xfId="9672"/>
    <cellStyle name="40 % - Markeringsfarve4 3 3 6 3 2 2" xfId="17582"/>
    <cellStyle name="40 % - Markeringsfarve4 3 3 6 3 2 2 2" xfId="35742"/>
    <cellStyle name="40 % - Markeringsfarve4 3 3 6 3 2 3" xfId="28741"/>
    <cellStyle name="40 % - Markeringsfarve4 3 3 6 3 3" xfId="14817"/>
    <cellStyle name="40 % - Markeringsfarve4 3 3 6 3 3 2" xfId="32983"/>
    <cellStyle name="40 % - Markeringsfarve4 3 3 6 3 4" xfId="25981"/>
    <cellStyle name="40 % - Markeringsfarve4 3 3 6 4" xfId="6264"/>
    <cellStyle name="40 % - Markeringsfarve4 3 3 6 4 2" xfId="10996"/>
    <cellStyle name="40 % - Markeringsfarve4 3 3 6 4 2 2" xfId="18872"/>
    <cellStyle name="40 % - Markeringsfarve4 3 3 6 4 2 2 2" xfId="37032"/>
    <cellStyle name="40 % - Markeringsfarve4 3 3 6 4 2 3" xfId="30031"/>
    <cellStyle name="40 % - Markeringsfarve4 3 3 6 4 3" xfId="14818"/>
    <cellStyle name="40 % - Markeringsfarve4 3 3 6 4 3 2" xfId="32984"/>
    <cellStyle name="40 % - Markeringsfarve4 3 3 6 4 4" xfId="25982"/>
    <cellStyle name="40 % - Markeringsfarve4 3 3 6 5" xfId="8176"/>
    <cellStyle name="40 % - Markeringsfarve4 3 3 6 5 2" xfId="16094"/>
    <cellStyle name="40 % - Markeringsfarve4 3 3 6 5 2 2" xfId="34254"/>
    <cellStyle name="40 % - Markeringsfarve4 3 3 6 5 3" xfId="27253"/>
    <cellStyle name="40 % - Markeringsfarve4 3 3 6 6" xfId="14814"/>
    <cellStyle name="40 % - Markeringsfarve4 3 3 6 6 2" xfId="32980"/>
    <cellStyle name="40 % - Markeringsfarve4 3 3 6 7" xfId="25978"/>
    <cellStyle name="40 % - Markeringsfarve4 3 3 7" xfId="6265"/>
    <cellStyle name="40 % - Markeringsfarve4 3 3 7 2" xfId="6266"/>
    <cellStyle name="40 % - Markeringsfarve4 3 3 7 2 2" xfId="9816"/>
    <cellStyle name="40 % - Markeringsfarve4 3 3 7 2 2 2" xfId="17717"/>
    <cellStyle name="40 % - Markeringsfarve4 3 3 7 2 2 2 2" xfId="35877"/>
    <cellStyle name="40 % - Markeringsfarve4 3 3 7 2 2 3" xfId="28876"/>
    <cellStyle name="40 % - Markeringsfarve4 3 3 7 2 3" xfId="14820"/>
    <cellStyle name="40 % - Markeringsfarve4 3 3 7 2 3 2" xfId="32986"/>
    <cellStyle name="40 % - Markeringsfarve4 3 3 7 2 4" xfId="25984"/>
    <cellStyle name="40 % - Markeringsfarve4 3 3 7 3" xfId="8404"/>
    <cellStyle name="40 % - Markeringsfarve4 3 3 7 3 2" xfId="16321"/>
    <cellStyle name="40 % - Markeringsfarve4 3 3 7 3 2 2" xfId="34481"/>
    <cellStyle name="40 % - Markeringsfarve4 3 3 7 3 3" xfId="27480"/>
    <cellStyle name="40 % - Markeringsfarve4 3 3 7 4" xfId="14819"/>
    <cellStyle name="40 % - Markeringsfarve4 3 3 7 4 2" xfId="32985"/>
    <cellStyle name="40 % - Markeringsfarve4 3 3 7 5" xfId="25983"/>
    <cellStyle name="40 % - Markeringsfarve4 3 3 8" xfId="6267"/>
    <cellStyle name="40 % - Markeringsfarve4 3 3 8 2" xfId="9044"/>
    <cellStyle name="40 % - Markeringsfarve4 3 3 8 2 2" xfId="16955"/>
    <cellStyle name="40 % - Markeringsfarve4 3 3 8 2 2 2" xfId="35115"/>
    <cellStyle name="40 % - Markeringsfarve4 3 3 8 2 3" xfId="28114"/>
    <cellStyle name="40 % - Markeringsfarve4 3 3 8 3" xfId="14821"/>
    <cellStyle name="40 % - Markeringsfarve4 3 3 8 3 2" xfId="32987"/>
    <cellStyle name="40 % - Markeringsfarve4 3 3 8 4" xfId="25985"/>
    <cellStyle name="40 % - Markeringsfarve4 3 3 9" xfId="6268"/>
    <cellStyle name="40 % - Markeringsfarve4 3 3 9 2" xfId="10860"/>
    <cellStyle name="40 % - Markeringsfarve4 3 3 9 2 2" xfId="18743"/>
    <cellStyle name="40 % - Markeringsfarve4 3 3 9 2 2 2" xfId="36903"/>
    <cellStyle name="40 % - Markeringsfarve4 3 3 9 2 3" xfId="29902"/>
    <cellStyle name="40 % - Markeringsfarve4 3 3 9 3" xfId="14822"/>
    <cellStyle name="40 % - Markeringsfarve4 3 3 9 3 2" xfId="32988"/>
    <cellStyle name="40 % - Markeringsfarve4 3 3 9 4" xfId="25986"/>
    <cellStyle name="40 % - Markeringsfarve4 3 4" xfId="6269"/>
    <cellStyle name="40 % - Markeringsfarve4 3 4 2" xfId="6270"/>
    <cellStyle name="40 % - Markeringsfarve4 3 4 2 2" xfId="6271"/>
    <cellStyle name="40 % - Markeringsfarve4 3 4 2 2 2" xfId="9857"/>
    <cellStyle name="40 % - Markeringsfarve4 3 4 2 2 2 2" xfId="17758"/>
    <cellStyle name="40 % - Markeringsfarve4 3 4 2 2 2 2 2" xfId="35918"/>
    <cellStyle name="40 % - Markeringsfarve4 3 4 2 2 2 3" xfId="28917"/>
    <cellStyle name="40 % - Markeringsfarve4 3 4 2 2 3" xfId="14825"/>
    <cellStyle name="40 % - Markeringsfarve4 3 4 2 2 3 2" xfId="32991"/>
    <cellStyle name="40 % - Markeringsfarve4 3 4 2 2 4" xfId="25989"/>
    <cellStyle name="40 % - Markeringsfarve4 3 4 2 3" xfId="8437"/>
    <cellStyle name="40 % - Markeringsfarve4 3 4 2 3 2" xfId="16354"/>
    <cellStyle name="40 % - Markeringsfarve4 3 4 2 3 2 2" xfId="34514"/>
    <cellStyle name="40 % - Markeringsfarve4 3 4 2 3 3" xfId="27513"/>
    <cellStyle name="40 % - Markeringsfarve4 3 4 2 4" xfId="14824"/>
    <cellStyle name="40 % - Markeringsfarve4 3 4 2 4 2" xfId="32990"/>
    <cellStyle name="40 % - Markeringsfarve4 3 4 2 5" xfId="25988"/>
    <cellStyle name="40 % - Markeringsfarve4 3 4 3" xfId="6272"/>
    <cellStyle name="40 % - Markeringsfarve4 3 4 3 2" xfId="9087"/>
    <cellStyle name="40 % - Markeringsfarve4 3 4 3 2 2" xfId="16998"/>
    <cellStyle name="40 % - Markeringsfarve4 3 4 3 2 2 2" xfId="35158"/>
    <cellStyle name="40 % - Markeringsfarve4 3 4 3 2 3" xfId="28157"/>
    <cellStyle name="40 % - Markeringsfarve4 3 4 3 3" xfId="14826"/>
    <cellStyle name="40 % - Markeringsfarve4 3 4 3 3 2" xfId="32992"/>
    <cellStyle name="40 % - Markeringsfarve4 3 4 3 4" xfId="25990"/>
    <cellStyle name="40 % - Markeringsfarve4 3 4 4" xfId="6273"/>
    <cellStyle name="40 % - Markeringsfarve4 3 4 4 2" xfId="10716"/>
    <cellStyle name="40 % - Markeringsfarve4 3 4 4 2 2" xfId="18605"/>
    <cellStyle name="40 % - Markeringsfarve4 3 4 4 2 2 2" xfId="36765"/>
    <cellStyle name="40 % - Markeringsfarve4 3 4 4 2 3" xfId="29764"/>
    <cellStyle name="40 % - Markeringsfarve4 3 4 4 3" xfId="14827"/>
    <cellStyle name="40 % - Markeringsfarve4 3 4 4 3 2" xfId="32993"/>
    <cellStyle name="40 % - Markeringsfarve4 3 4 4 4" xfId="25991"/>
    <cellStyle name="40 % - Markeringsfarve4 3 4 5" xfId="8177"/>
    <cellStyle name="40 % - Markeringsfarve4 3 4 5 2" xfId="16095"/>
    <cellStyle name="40 % - Markeringsfarve4 3 4 5 2 2" xfId="34255"/>
    <cellStyle name="40 % - Markeringsfarve4 3 4 5 3" xfId="27254"/>
    <cellStyle name="40 % - Markeringsfarve4 3 4 6" xfId="14823"/>
    <cellStyle name="40 % - Markeringsfarve4 3 4 6 2" xfId="32989"/>
    <cellStyle name="40 % - Markeringsfarve4 3 4 7" xfId="25987"/>
    <cellStyle name="40 % - Markeringsfarve4 3 5" xfId="6274"/>
    <cellStyle name="40 % - Markeringsfarve4 3 5 2" xfId="6275"/>
    <cellStyle name="40 % - Markeringsfarve4 3 5 2 2" xfId="6276"/>
    <cellStyle name="40 % - Markeringsfarve4 3 5 2 2 2" xfId="10039"/>
    <cellStyle name="40 % - Markeringsfarve4 3 5 2 2 2 2" xfId="17940"/>
    <cellStyle name="40 % - Markeringsfarve4 3 5 2 2 2 2 2" xfId="36100"/>
    <cellStyle name="40 % - Markeringsfarve4 3 5 2 2 2 3" xfId="29099"/>
    <cellStyle name="40 % - Markeringsfarve4 3 5 2 2 3" xfId="14830"/>
    <cellStyle name="40 % - Markeringsfarve4 3 5 2 2 3 2" xfId="32996"/>
    <cellStyle name="40 % - Markeringsfarve4 3 5 2 2 4" xfId="25994"/>
    <cellStyle name="40 % - Markeringsfarve4 3 5 2 3" xfId="8585"/>
    <cellStyle name="40 % - Markeringsfarve4 3 5 2 3 2" xfId="16502"/>
    <cellStyle name="40 % - Markeringsfarve4 3 5 2 3 2 2" xfId="34662"/>
    <cellStyle name="40 % - Markeringsfarve4 3 5 2 3 3" xfId="27661"/>
    <cellStyle name="40 % - Markeringsfarve4 3 5 2 4" xfId="14829"/>
    <cellStyle name="40 % - Markeringsfarve4 3 5 2 4 2" xfId="32995"/>
    <cellStyle name="40 % - Markeringsfarve4 3 5 2 5" xfId="25993"/>
    <cellStyle name="40 % - Markeringsfarve4 3 5 3" xfId="6277"/>
    <cellStyle name="40 % - Markeringsfarve4 3 5 3 2" xfId="9269"/>
    <cellStyle name="40 % - Markeringsfarve4 3 5 3 2 2" xfId="17180"/>
    <cellStyle name="40 % - Markeringsfarve4 3 5 3 2 2 2" xfId="35340"/>
    <cellStyle name="40 % - Markeringsfarve4 3 5 3 2 3" xfId="28339"/>
    <cellStyle name="40 % - Markeringsfarve4 3 5 3 3" xfId="14831"/>
    <cellStyle name="40 % - Markeringsfarve4 3 5 3 3 2" xfId="32997"/>
    <cellStyle name="40 % - Markeringsfarve4 3 5 3 4" xfId="25995"/>
    <cellStyle name="40 % - Markeringsfarve4 3 5 4" xfId="6278"/>
    <cellStyle name="40 % - Markeringsfarve4 3 5 4 2" xfId="10967"/>
    <cellStyle name="40 % - Markeringsfarve4 3 5 4 2 2" xfId="18846"/>
    <cellStyle name="40 % - Markeringsfarve4 3 5 4 2 2 2" xfId="37006"/>
    <cellStyle name="40 % - Markeringsfarve4 3 5 4 2 3" xfId="30005"/>
    <cellStyle name="40 % - Markeringsfarve4 3 5 4 3" xfId="14832"/>
    <cellStyle name="40 % - Markeringsfarve4 3 5 4 3 2" xfId="32998"/>
    <cellStyle name="40 % - Markeringsfarve4 3 5 4 4" xfId="25996"/>
    <cellStyle name="40 % - Markeringsfarve4 3 5 5" xfId="8178"/>
    <cellStyle name="40 % - Markeringsfarve4 3 5 5 2" xfId="16096"/>
    <cellStyle name="40 % - Markeringsfarve4 3 5 5 2 2" xfId="34256"/>
    <cellStyle name="40 % - Markeringsfarve4 3 5 5 3" xfId="27255"/>
    <cellStyle name="40 % - Markeringsfarve4 3 5 6" xfId="14828"/>
    <cellStyle name="40 % - Markeringsfarve4 3 5 6 2" xfId="32994"/>
    <cellStyle name="40 % - Markeringsfarve4 3 5 7" xfId="25992"/>
    <cellStyle name="40 % - Markeringsfarve4 3 6" xfId="6279"/>
    <cellStyle name="40 % - Markeringsfarve4 3 6 2" xfId="6280"/>
    <cellStyle name="40 % - Markeringsfarve4 3 6 2 2" xfId="6281"/>
    <cellStyle name="40 % - Markeringsfarve4 3 6 2 2 2" xfId="10095"/>
    <cellStyle name="40 % - Markeringsfarve4 3 6 2 2 2 2" xfId="17996"/>
    <cellStyle name="40 % - Markeringsfarve4 3 6 2 2 2 2 2" xfId="36156"/>
    <cellStyle name="40 % - Markeringsfarve4 3 6 2 2 2 3" xfId="29155"/>
    <cellStyle name="40 % - Markeringsfarve4 3 6 2 2 3" xfId="14835"/>
    <cellStyle name="40 % - Markeringsfarve4 3 6 2 2 3 2" xfId="33001"/>
    <cellStyle name="40 % - Markeringsfarve4 3 6 2 2 4" xfId="25999"/>
    <cellStyle name="40 % - Markeringsfarve4 3 6 2 3" xfId="8639"/>
    <cellStyle name="40 % - Markeringsfarve4 3 6 2 3 2" xfId="16553"/>
    <cellStyle name="40 % - Markeringsfarve4 3 6 2 3 2 2" xfId="34713"/>
    <cellStyle name="40 % - Markeringsfarve4 3 6 2 3 3" xfId="27712"/>
    <cellStyle name="40 % - Markeringsfarve4 3 6 2 4" xfId="14834"/>
    <cellStyle name="40 % - Markeringsfarve4 3 6 2 4 2" xfId="33000"/>
    <cellStyle name="40 % - Markeringsfarve4 3 6 2 5" xfId="25998"/>
    <cellStyle name="40 % - Markeringsfarve4 3 6 3" xfId="6282"/>
    <cellStyle name="40 % - Markeringsfarve4 3 6 3 2" xfId="9371"/>
    <cellStyle name="40 % - Markeringsfarve4 3 6 3 2 2" xfId="17281"/>
    <cellStyle name="40 % - Markeringsfarve4 3 6 3 2 2 2" xfId="35441"/>
    <cellStyle name="40 % - Markeringsfarve4 3 6 3 2 3" xfId="28440"/>
    <cellStyle name="40 % - Markeringsfarve4 3 6 3 3" xfId="14836"/>
    <cellStyle name="40 % - Markeringsfarve4 3 6 3 3 2" xfId="33002"/>
    <cellStyle name="40 % - Markeringsfarve4 3 6 3 4" xfId="26000"/>
    <cellStyle name="40 % - Markeringsfarve4 3 6 4" xfId="6283"/>
    <cellStyle name="40 % - Markeringsfarve4 3 6 4 2" xfId="10691"/>
    <cellStyle name="40 % - Markeringsfarve4 3 6 4 2 2" xfId="18582"/>
    <cellStyle name="40 % - Markeringsfarve4 3 6 4 2 2 2" xfId="36742"/>
    <cellStyle name="40 % - Markeringsfarve4 3 6 4 2 3" xfId="29741"/>
    <cellStyle name="40 % - Markeringsfarve4 3 6 4 3" xfId="14837"/>
    <cellStyle name="40 % - Markeringsfarve4 3 6 4 3 2" xfId="33003"/>
    <cellStyle name="40 % - Markeringsfarve4 3 6 4 4" xfId="26001"/>
    <cellStyle name="40 % - Markeringsfarve4 3 6 5" xfId="8179"/>
    <cellStyle name="40 % - Markeringsfarve4 3 6 5 2" xfId="16097"/>
    <cellStyle name="40 % - Markeringsfarve4 3 6 5 2 2" xfId="34257"/>
    <cellStyle name="40 % - Markeringsfarve4 3 6 5 3" xfId="27256"/>
    <cellStyle name="40 % - Markeringsfarve4 3 6 6" xfId="14833"/>
    <cellStyle name="40 % - Markeringsfarve4 3 6 6 2" xfId="32999"/>
    <cellStyle name="40 % - Markeringsfarve4 3 6 7" xfId="25997"/>
    <cellStyle name="40 % - Markeringsfarve4 3 7" xfId="6284"/>
    <cellStyle name="40 % - Markeringsfarve4 3 7 2" xfId="6285"/>
    <cellStyle name="40 % - Markeringsfarve4 3 7 2 2" xfId="6286"/>
    <cellStyle name="40 % - Markeringsfarve4 3 7 2 2 2" xfId="10212"/>
    <cellStyle name="40 % - Markeringsfarve4 3 7 2 2 2 2" xfId="18113"/>
    <cellStyle name="40 % - Markeringsfarve4 3 7 2 2 2 2 2" xfId="36273"/>
    <cellStyle name="40 % - Markeringsfarve4 3 7 2 2 2 3" xfId="29272"/>
    <cellStyle name="40 % - Markeringsfarve4 3 7 2 2 3" xfId="14840"/>
    <cellStyle name="40 % - Markeringsfarve4 3 7 2 2 3 2" xfId="33006"/>
    <cellStyle name="40 % - Markeringsfarve4 3 7 2 2 4" xfId="26004"/>
    <cellStyle name="40 % - Markeringsfarve4 3 7 2 3" xfId="8738"/>
    <cellStyle name="40 % - Markeringsfarve4 3 7 2 3 2" xfId="16652"/>
    <cellStyle name="40 % - Markeringsfarve4 3 7 2 3 2 2" xfId="34812"/>
    <cellStyle name="40 % - Markeringsfarve4 3 7 2 3 3" xfId="27811"/>
    <cellStyle name="40 % - Markeringsfarve4 3 7 2 4" xfId="14839"/>
    <cellStyle name="40 % - Markeringsfarve4 3 7 2 4 2" xfId="33005"/>
    <cellStyle name="40 % - Markeringsfarve4 3 7 2 5" xfId="26003"/>
    <cellStyle name="40 % - Markeringsfarve4 3 7 3" xfId="6287"/>
    <cellStyle name="40 % - Markeringsfarve4 3 7 3 2" xfId="9488"/>
    <cellStyle name="40 % - Markeringsfarve4 3 7 3 2 2" xfId="17398"/>
    <cellStyle name="40 % - Markeringsfarve4 3 7 3 2 2 2" xfId="35558"/>
    <cellStyle name="40 % - Markeringsfarve4 3 7 3 2 3" xfId="28557"/>
    <cellStyle name="40 % - Markeringsfarve4 3 7 3 3" xfId="14841"/>
    <cellStyle name="40 % - Markeringsfarve4 3 7 3 3 2" xfId="33007"/>
    <cellStyle name="40 % - Markeringsfarve4 3 7 3 4" xfId="26005"/>
    <cellStyle name="40 % - Markeringsfarve4 3 7 4" xfId="6288"/>
    <cellStyle name="40 % - Markeringsfarve4 3 7 4 2" xfId="10925"/>
    <cellStyle name="40 % - Markeringsfarve4 3 7 4 2 2" xfId="18806"/>
    <cellStyle name="40 % - Markeringsfarve4 3 7 4 2 2 2" xfId="36966"/>
    <cellStyle name="40 % - Markeringsfarve4 3 7 4 2 3" xfId="29965"/>
    <cellStyle name="40 % - Markeringsfarve4 3 7 4 3" xfId="14842"/>
    <cellStyle name="40 % - Markeringsfarve4 3 7 4 3 2" xfId="33008"/>
    <cellStyle name="40 % - Markeringsfarve4 3 7 4 4" xfId="26006"/>
    <cellStyle name="40 % - Markeringsfarve4 3 7 5" xfId="8180"/>
    <cellStyle name="40 % - Markeringsfarve4 3 7 5 2" xfId="16098"/>
    <cellStyle name="40 % - Markeringsfarve4 3 7 5 2 2" xfId="34258"/>
    <cellStyle name="40 % - Markeringsfarve4 3 7 5 3" xfId="27257"/>
    <cellStyle name="40 % - Markeringsfarve4 3 7 6" xfId="14838"/>
    <cellStyle name="40 % - Markeringsfarve4 3 7 6 2" xfId="33004"/>
    <cellStyle name="40 % - Markeringsfarve4 3 7 7" xfId="26002"/>
    <cellStyle name="40 % - Markeringsfarve4 3 8" xfId="6289"/>
    <cellStyle name="40 % - Markeringsfarve4 3 8 2" xfId="6290"/>
    <cellStyle name="40 % - Markeringsfarve4 3 8 2 2" xfId="6291"/>
    <cellStyle name="40 % - Markeringsfarve4 3 8 2 2 2" xfId="10393"/>
    <cellStyle name="40 % - Markeringsfarve4 3 8 2 2 2 2" xfId="18294"/>
    <cellStyle name="40 % - Markeringsfarve4 3 8 2 2 2 2 2" xfId="36454"/>
    <cellStyle name="40 % - Markeringsfarve4 3 8 2 2 2 3" xfId="29453"/>
    <cellStyle name="40 % - Markeringsfarve4 3 8 2 2 3" xfId="14845"/>
    <cellStyle name="40 % - Markeringsfarve4 3 8 2 2 3 2" xfId="33011"/>
    <cellStyle name="40 % - Markeringsfarve4 3 8 2 2 4" xfId="26009"/>
    <cellStyle name="40 % - Markeringsfarve4 3 8 2 3" xfId="8886"/>
    <cellStyle name="40 % - Markeringsfarve4 3 8 2 3 2" xfId="16800"/>
    <cellStyle name="40 % - Markeringsfarve4 3 8 2 3 2 2" xfId="34960"/>
    <cellStyle name="40 % - Markeringsfarve4 3 8 2 3 3" xfId="27959"/>
    <cellStyle name="40 % - Markeringsfarve4 3 8 2 4" xfId="14844"/>
    <cellStyle name="40 % - Markeringsfarve4 3 8 2 4 2" xfId="33010"/>
    <cellStyle name="40 % - Markeringsfarve4 3 8 2 5" xfId="26008"/>
    <cellStyle name="40 % - Markeringsfarve4 3 8 3" xfId="6292"/>
    <cellStyle name="40 % - Markeringsfarve4 3 8 3 2" xfId="9670"/>
    <cellStyle name="40 % - Markeringsfarve4 3 8 3 2 2" xfId="17580"/>
    <cellStyle name="40 % - Markeringsfarve4 3 8 3 2 2 2" xfId="35740"/>
    <cellStyle name="40 % - Markeringsfarve4 3 8 3 2 3" xfId="28739"/>
    <cellStyle name="40 % - Markeringsfarve4 3 8 3 3" xfId="14846"/>
    <cellStyle name="40 % - Markeringsfarve4 3 8 3 3 2" xfId="33012"/>
    <cellStyle name="40 % - Markeringsfarve4 3 8 3 4" xfId="26010"/>
    <cellStyle name="40 % - Markeringsfarve4 3 8 4" xfId="6293"/>
    <cellStyle name="40 % - Markeringsfarve4 3 8 4 2" xfId="10650"/>
    <cellStyle name="40 % - Markeringsfarve4 3 8 4 2 2" xfId="18543"/>
    <cellStyle name="40 % - Markeringsfarve4 3 8 4 2 2 2" xfId="36703"/>
    <cellStyle name="40 % - Markeringsfarve4 3 8 4 2 3" xfId="29702"/>
    <cellStyle name="40 % - Markeringsfarve4 3 8 4 3" xfId="14847"/>
    <cellStyle name="40 % - Markeringsfarve4 3 8 4 3 2" xfId="33013"/>
    <cellStyle name="40 % - Markeringsfarve4 3 8 4 4" xfId="26011"/>
    <cellStyle name="40 % - Markeringsfarve4 3 8 5" xfId="8181"/>
    <cellStyle name="40 % - Markeringsfarve4 3 8 5 2" xfId="16099"/>
    <cellStyle name="40 % - Markeringsfarve4 3 8 5 2 2" xfId="34259"/>
    <cellStyle name="40 % - Markeringsfarve4 3 8 5 3" xfId="27258"/>
    <cellStyle name="40 % - Markeringsfarve4 3 8 6" xfId="14843"/>
    <cellStyle name="40 % - Markeringsfarve4 3 8 6 2" xfId="33009"/>
    <cellStyle name="40 % - Markeringsfarve4 3 8 7" xfId="26007"/>
    <cellStyle name="40 % - Markeringsfarve4 3 9" xfId="6294"/>
    <cellStyle name="40 % - Markeringsfarve4 3 9 2" xfId="6295"/>
    <cellStyle name="40 % - Markeringsfarve4 3 9 2 2" xfId="9738"/>
    <cellStyle name="40 % - Markeringsfarve4 3 9 2 2 2" xfId="17639"/>
    <cellStyle name="40 % - Markeringsfarve4 3 9 2 2 2 2" xfId="35799"/>
    <cellStyle name="40 % - Markeringsfarve4 3 9 2 2 3" xfId="28798"/>
    <cellStyle name="40 % - Markeringsfarve4 3 9 2 3" xfId="14849"/>
    <cellStyle name="40 % - Markeringsfarve4 3 9 2 3 2" xfId="33015"/>
    <cellStyle name="40 % - Markeringsfarve4 3 9 2 4" xfId="26013"/>
    <cellStyle name="40 % - Markeringsfarve4 3 9 3" xfId="8338"/>
    <cellStyle name="40 % - Markeringsfarve4 3 9 3 2" xfId="16255"/>
    <cellStyle name="40 % - Markeringsfarve4 3 9 3 2 2" xfId="34415"/>
    <cellStyle name="40 % - Markeringsfarve4 3 9 3 3" xfId="27414"/>
    <cellStyle name="40 % - Markeringsfarve4 3 9 4" xfId="14848"/>
    <cellStyle name="40 % - Markeringsfarve4 3 9 4 2" xfId="33014"/>
    <cellStyle name="40 % - Markeringsfarve4 3 9 5" xfId="26012"/>
    <cellStyle name="40 % - Markeringsfarve4 4" xfId="1920"/>
    <cellStyle name="40 % - Markeringsfarve4 4 10" xfId="8182"/>
    <cellStyle name="40 % - Markeringsfarve4 4 10 2" xfId="16100"/>
    <cellStyle name="40 % - Markeringsfarve4 4 10 2 2" xfId="34260"/>
    <cellStyle name="40 % - Markeringsfarve4 4 10 3" xfId="27259"/>
    <cellStyle name="40 % - Markeringsfarve4 4 11" xfId="14850"/>
    <cellStyle name="40 % - Markeringsfarve4 4 11 2" xfId="33016"/>
    <cellStyle name="40 % - Markeringsfarve4 4 12" xfId="6296"/>
    <cellStyle name="40 % - Markeringsfarve4 4 12 2" xfId="26014"/>
    <cellStyle name="40 % - Markeringsfarve4 4 13" xfId="22038"/>
    <cellStyle name="40 % - Markeringsfarve4 4 2" xfId="1921"/>
    <cellStyle name="40 % - Markeringsfarve4 4 2 2" xfId="6298"/>
    <cellStyle name="40 % - Markeringsfarve4 4 2 2 2" xfId="6299"/>
    <cellStyle name="40 % - Markeringsfarve4 4 2 2 2 2" xfId="9882"/>
    <cellStyle name="40 % - Markeringsfarve4 4 2 2 2 2 2" xfId="17783"/>
    <cellStyle name="40 % - Markeringsfarve4 4 2 2 2 2 2 2" xfId="35943"/>
    <cellStyle name="40 % - Markeringsfarve4 4 2 2 2 2 3" xfId="28942"/>
    <cellStyle name="40 % - Markeringsfarve4 4 2 2 2 3" xfId="14853"/>
    <cellStyle name="40 % - Markeringsfarve4 4 2 2 2 3 2" xfId="33019"/>
    <cellStyle name="40 % - Markeringsfarve4 4 2 2 2 4" xfId="26017"/>
    <cellStyle name="40 % - Markeringsfarve4 4 2 2 3" xfId="8458"/>
    <cellStyle name="40 % - Markeringsfarve4 4 2 2 3 2" xfId="16375"/>
    <cellStyle name="40 % - Markeringsfarve4 4 2 2 3 2 2" xfId="34535"/>
    <cellStyle name="40 % - Markeringsfarve4 4 2 2 3 3" xfId="27534"/>
    <cellStyle name="40 % - Markeringsfarve4 4 2 2 4" xfId="14852"/>
    <cellStyle name="40 % - Markeringsfarve4 4 2 2 4 2" xfId="33018"/>
    <cellStyle name="40 % - Markeringsfarve4 4 2 2 5" xfId="26016"/>
    <cellStyle name="40 % - Markeringsfarve4 4 2 3" xfId="6300"/>
    <cellStyle name="40 % - Markeringsfarve4 4 2 3 2" xfId="9112"/>
    <cellStyle name="40 % - Markeringsfarve4 4 2 3 2 2" xfId="17023"/>
    <cellStyle name="40 % - Markeringsfarve4 4 2 3 2 2 2" xfId="35183"/>
    <cellStyle name="40 % - Markeringsfarve4 4 2 3 2 3" xfId="28182"/>
    <cellStyle name="40 % - Markeringsfarve4 4 2 3 3" xfId="14854"/>
    <cellStyle name="40 % - Markeringsfarve4 4 2 3 3 2" xfId="33020"/>
    <cellStyle name="40 % - Markeringsfarve4 4 2 3 4" xfId="26018"/>
    <cellStyle name="40 % - Markeringsfarve4 4 2 4" xfId="6301"/>
    <cellStyle name="40 % - Markeringsfarve4 4 2 4 2" xfId="10512"/>
    <cellStyle name="40 % - Markeringsfarve4 4 2 4 2 2" xfId="18406"/>
    <cellStyle name="40 % - Markeringsfarve4 4 2 4 2 2 2" xfId="36566"/>
    <cellStyle name="40 % - Markeringsfarve4 4 2 4 2 3" xfId="29565"/>
    <cellStyle name="40 % - Markeringsfarve4 4 2 4 3" xfId="14855"/>
    <cellStyle name="40 % - Markeringsfarve4 4 2 4 3 2" xfId="33021"/>
    <cellStyle name="40 % - Markeringsfarve4 4 2 4 4" xfId="26019"/>
    <cellStyle name="40 % - Markeringsfarve4 4 2 5" xfId="8183"/>
    <cellStyle name="40 % - Markeringsfarve4 4 2 5 2" xfId="16101"/>
    <cellStyle name="40 % - Markeringsfarve4 4 2 5 2 2" xfId="34261"/>
    <cellStyle name="40 % - Markeringsfarve4 4 2 5 3" xfId="27260"/>
    <cellStyle name="40 % - Markeringsfarve4 4 2 6" xfId="14851"/>
    <cellStyle name="40 % - Markeringsfarve4 4 2 6 2" xfId="33017"/>
    <cellStyle name="40 % - Markeringsfarve4 4 2 7" xfId="6297"/>
    <cellStyle name="40 % - Markeringsfarve4 4 2 7 2" xfId="26015"/>
    <cellStyle name="40 % - Markeringsfarve4 4 2 8" xfId="22039"/>
    <cellStyle name="40 % - Markeringsfarve4 4 3" xfId="6302"/>
    <cellStyle name="40 % - Markeringsfarve4 4 3 2" xfId="6303"/>
    <cellStyle name="40 % - Markeringsfarve4 4 3 2 2" xfId="6304"/>
    <cellStyle name="40 % - Markeringsfarve4 4 3 2 2 2" xfId="10042"/>
    <cellStyle name="40 % - Markeringsfarve4 4 3 2 2 2 2" xfId="17943"/>
    <cellStyle name="40 % - Markeringsfarve4 4 3 2 2 2 2 2" xfId="36103"/>
    <cellStyle name="40 % - Markeringsfarve4 4 3 2 2 2 3" xfId="29102"/>
    <cellStyle name="40 % - Markeringsfarve4 4 3 2 2 3" xfId="14858"/>
    <cellStyle name="40 % - Markeringsfarve4 4 3 2 2 3 2" xfId="33024"/>
    <cellStyle name="40 % - Markeringsfarve4 4 3 2 2 4" xfId="26022"/>
    <cellStyle name="40 % - Markeringsfarve4 4 3 2 3" xfId="8588"/>
    <cellStyle name="40 % - Markeringsfarve4 4 3 2 3 2" xfId="16505"/>
    <cellStyle name="40 % - Markeringsfarve4 4 3 2 3 2 2" xfId="34665"/>
    <cellStyle name="40 % - Markeringsfarve4 4 3 2 3 3" xfId="27664"/>
    <cellStyle name="40 % - Markeringsfarve4 4 3 2 4" xfId="14857"/>
    <cellStyle name="40 % - Markeringsfarve4 4 3 2 4 2" xfId="33023"/>
    <cellStyle name="40 % - Markeringsfarve4 4 3 2 5" xfId="26021"/>
    <cellStyle name="40 % - Markeringsfarve4 4 3 3" xfId="6305"/>
    <cellStyle name="40 % - Markeringsfarve4 4 3 3 2" xfId="9272"/>
    <cellStyle name="40 % - Markeringsfarve4 4 3 3 2 2" xfId="17183"/>
    <cellStyle name="40 % - Markeringsfarve4 4 3 3 2 2 2" xfId="35343"/>
    <cellStyle name="40 % - Markeringsfarve4 4 3 3 2 3" xfId="28342"/>
    <cellStyle name="40 % - Markeringsfarve4 4 3 3 3" xfId="14859"/>
    <cellStyle name="40 % - Markeringsfarve4 4 3 3 3 2" xfId="33025"/>
    <cellStyle name="40 % - Markeringsfarve4 4 3 3 4" xfId="26023"/>
    <cellStyle name="40 % - Markeringsfarve4 4 3 4" xfId="6306"/>
    <cellStyle name="40 % - Markeringsfarve4 4 3 4 2" xfId="10835"/>
    <cellStyle name="40 % - Markeringsfarve4 4 3 4 2 2" xfId="18721"/>
    <cellStyle name="40 % - Markeringsfarve4 4 3 4 2 2 2" xfId="36881"/>
    <cellStyle name="40 % - Markeringsfarve4 4 3 4 2 3" xfId="29880"/>
    <cellStyle name="40 % - Markeringsfarve4 4 3 4 3" xfId="14860"/>
    <cellStyle name="40 % - Markeringsfarve4 4 3 4 3 2" xfId="33026"/>
    <cellStyle name="40 % - Markeringsfarve4 4 3 4 4" xfId="26024"/>
    <cellStyle name="40 % - Markeringsfarve4 4 3 5" xfId="8184"/>
    <cellStyle name="40 % - Markeringsfarve4 4 3 5 2" xfId="16102"/>
    <cellStyle name="40 % - Markeringsfarve4 4 3 5 2 2" xfId="34262"/>
    <cellStyle name="40 % - Markeringsfarve4 4 3 5 3" xfId="27261"/>
    <cellStyle name="40 % - Markeringsfarve4 4 3 6" xfId="14856"/>
    <cellStyle name="40 % - Markeringsfarve4 4 3 6 2" xfId="33022"/>
    <cellStyle name="40 % - Markeringsfarve4 4 3 7" xfId="26020"/>
    <cellStyle name="40 % - Markeringsfarve4 4 4" xfId="6307"/>
    <cellStyle name="40 % - Markeringsfarve4 4 4 2" xfId="6308"/>
    <cellStyle name="40 % - Markeringsfarve4 4 4 2 2" xfId="6309"/>
    <cellStyle name="40 % - Markeringsfarve4 4 4 2 2 2" xfId="10120"/>
    <cellStyle name="40 % - Markeringsfarve4 4 4 2 2 2 2" xfId="18021"/>
    <cellStyle name="40 % - Markeringsfarve4 4 4 2 2 2 2 2" xfId="36181"/>
    <cellStyle name="40 % - Markeringsfarve4 4 4 2 2 2 3" xfId="29180"/>
    <cellStyle name="40 % - Markeringsfarve4 4 4 2 2 3" xfId="14863"/>
    <cellStyle name="40 % - Markeringsfarve4 4 4 2 2 3 2" xfId="33029"/>
    <cellStyle name="40 % - Markeringsfarve4 4 4 2 2 4" xfId="26027"/>
    <cellStyle name="40 % - Markeringsfarve4 4 4 2 3" xfId="8660"/>
    <cellStyle name="40 % - Markeringsfarve4 4 4 2 3 2" xfId="16574"/>
    <cellStyle name="40 % - Markeringsfarve4 4 4 2 3 2 2" xfId="34734"/>
    <cellStyle name="40 % - Markeringsfarve4 4 4 2 3 3" xfId="27733"/>
    <cellStyle name="40 % - Markeringsfarve4 4 4 2 4" xfId="14862"/>
    <cellStyle name="40 % - Markeringsfarve4 4 4 2 4 2" xfId="33028"/>
    <cellStyle name="40 % - Markeringsfarve4 4 4 2 5" xfId="26026"/>
    <cellStyle name="40 % - Markeringsfarve4 4 4 3" xfId="6310"/>
    <cellStyle name="40 % - Markeringsfarve4 4 4 3 2" xfId="9396"/>
    <cellStyle name="40 % - Markeringsfarve4 4 4 3 2 2" xfId="17306"/>
    <cellStyle name="40 % - Markeringsfarve4 4 4 3 2 2 2" xfId="35466"/>
    <cellStyle name="40 % - Markeringsfarve4 4 4 3 2 3" xfId="28465"/>
    <cellStyle name="40 % - Markeringsfarve4 4 4 3 3" xfId="14864"/>
    <cellStyle name="40 % - Markeringsfarve4 4 4 3 3 2" xfId="33030"/>
    <cellStyle name="40 % - Markeringsfarve4 4 4 3 4" xfId="26028"/>
    <cellStyle name="40 % - Markeringsfarve4 4 4 4" xfId="6311"/>
    <cellStyle name="40 % - Markeringsfarve4 4 4 4 2" xfId="10486"/>
    <cellStyle name="40 % - Markeringsfarve4 4 4 4 2 2" xfId="18382"/>
    <cellStyle name="40 % - Markeringsfarve4 4 4 4 2 2 2" xfId="36542"/>
    <cellStyle name="40 % - Markeringsfarve4 4 4 4 2 3" xfId="29541"/>
    <cellStyle name="40 % - Markeringsfarve4 4 4 4 3" xfId="14865"/>
    <cellStyle name="40 % - Markeringsfarve4 4 4 4 3 2" xfId="33031"/>
    <cellStyle name="40 % - Markeringsfarve4 4 4 4 4" xfId="26029"/>
    <cellStyle name="40 % - Markeringsfarve4 4 4 5" xfId="8185"/>
    <cellStyle name="40 % - Markeringsfarve4 4 4 5 2" xfId="16103"/>
    <cellStyle name="40 % - Markeringsfarve4 4 4 5 2 2" xfId="34263"/>
    <cellStyle name="40 % - Markeringsfarve4 4 4 5 3" xfId="27262"/>
    <cellStyle name="40 % - Markeringsfarve4 4 4 6" xfId="14861"/>
    <cellStyle name="40 % - Markeringsfarve4 4 4 6 2" xfId="33027"/>
    <cellStyle name="40 % - Markeringsfarve4 4 4 7" xfId="26025"/>
    <cellStyle name="40 % - Markeringsfarve4 4 5" xfId="6312"/>
    <cellStyle name="40 % - Markeringsfarve4 4 5 2" xfId="6313"/>
    <cellStyle name="40 % - Markeringsfarve4 4 5 2 2" xfId="6314"/>
    <cellStyle name="40 % - Markeringsfarve4 4 5 2 2 2" xfId="10237"/>
    <cellStyle name="40 % - Markeringsfarve4 4 5 2 2 2 2" xfId="18138"/>
    <cellStyle name="40 % - Markeringsfarve4 4 5 2 2 2 2 2" xfId="36298"/>
    <cellStyle name="40 % - Markeringsfarve4 4 5 2 2 2 3" xfId="29297"/>
    <cellStyle name="40 % - Markeringsfarve4 4 5 2 2 3" xfId="14868"/>
    <cellStyle name="40 % - Markeringsfarve4 4 5 2 2 3 2" xfId="33034"/>
    <cellStyle name="40 % - Markeringsfarve4 4 5 2 2 4" xfId="26032"/>
    <cellStyle name="40 % - Markeringsfarve4 4 5 2 3" xfId="8759"/>
    <cellStyle name="40 % - Markeringsfarve4 4 5 2 3 2" xfId="16673"/>
    <cellStyle name="40 % - Markeringsfarve4 4 5 2 3 2 2" xfId="34833"/>
    <cellStyle name="40 % - Markeringsfarve4 4 5 2 3 3" xfId="27832"/>
    <cellStyle name="40 % - Markeringsfarve4 4 5 2 4" xfId="14867"/>
    <cellStyle name="40 % - Markeringsfarve4 4 5 2 4 2" xfId="33033"/>
    <cellStyle name="40 % - Markeringsfarve4 4 5 2 5" xfId="26031"/>
    <cellStyle name="40 % - Markeringsfarve4 4 5 3" xfId="6315"/>
    <cellStyle name="40 % - Markeringsfarve4 4 5 3 2" xfId="9513"/>
    <cellStyle name="40 % - Markeringsfarve4 4 5 3 2 2" xfId="17423"/>
    <cellStyle name="40 % - Markeringsfarve4 4 5 3 2 2 2" xfId="35583"/>
    <cellStyle name="40 % - Markeringsfarve4 4 5 3 2 3" xfId="28582"/>
    <cellStyle name="40 % - Markeringsfarve4 4 5 3 3" xfId="14869"/>
    <cellStyle name="40 % - Markeringsfarve4 4 5 3 3 2" xfId="33035"/>
    <cellStyle name="40 % - Markeringsfarve4 4 5 3 4" xfId="26033"/>
    <cellStyle name="40 % - Markeringsfarve4 4 5 4" xfId="6316"/>
    <cellStyle name="40 % - Markeringsfarve4 4 5 4 2" xfId="10439"/>
    <cellStyle name="40 % - Markeringsfarve4 4 5 4 2 2" xfId="18336"/>
    <cellStyle name="40 % - Markeringsfarve4 4 5 4 2 2 2" xfId="36496"/>
    <cellStyle name="40 % - Markeringsfarve4 4 5 4 2 3" xfId="29495"/>
    <cellStyle name="40 % - Markeringsfarve4 4 5 4 3" xfId="14870"/>
    <cellStyle name="40 % - Markeringsfarve4 4 5 4 3 2" xfId="33036"/>
    <cellStyle name="40 % - Markeringsfarve4 4 5 4 4" xfId="26034"/>
    <cellStyle name="40 % - Markeringsfarve4 4 5 5" xfId="8186"/>
    <cellStyle name="40 % - Markeringsfarve4 4 5 5 2" xfId="16104"/>
    <cellStyle name="40 % - Markeringsfarve4 4 5 5 2 2" xfId="34264"/>
    <cellStyle name="40 % - Markeringsfarve4 4 5 5 3" xfId="27263"/>
    <cellStyle name="40 % - Markeringsfarve4 4 5 6" xfId="14866"/>
    <cellStyle name="40 % - Markeringsfarve4 4 5 6 2" xfId="33032"/>
    <cellStyle name="40 % - Markeringsfarve4 4 5 7" xfId="26030"/>
    <cellStyle name="40 % - Markeringsfarve4 4 6" xfId="6317"/>
    <cellStyle name="40 % - Markeringsfarve4 4 6 2" xfId="6318"/>
    <cellStyle name="40 % - Markeringsfarve4 4 6 2 2" xfId="6319"/>
    <cellStyle name="40 % - Markeringsfarve4 4 6 2 2 2" xfId="10396"/>
    <cellStyle name="40 % - Markeringsfarve4 4 6 2 2 2 2" xfId="18297"/>
    <cellStyle name="40 % - Markeringsfarve4 4 6 2 2 2 2 2" xfId="36457"/>
    <cellStyle name="40 % - Markeringsfarve4 4 6 2 2 2 3" xfId="29456"/>
    <cellStyle name="40 % - Markeringsfarve4 4 6 2 2 3" xfId="14873"/>
    <cellStyle name="40 % - Markeringsfarve4 4 6 2 2 3 2" xfId="33039"/>
    <cellStyle name="40 % - Markeringsfarve4 4 6 2 2 4" xfId="26037"/>
    <cellStyle name="40 % - Markeringsfarve4 4 6 2 3" xfId="8889"/>
    <cellStyle name="40 % - Markeringsfarve4 4 6 2 3 2" xfId="16803"/>
    <cellStyle name="40 % - Markeringsfarve4 4 6 2 3 2 2" xfId="34963"/>
    <cellStyle name="40 % - Markeringsfarve4 4 6 2 3 3" xfId="27962"/>
    <cellStyle name="40 % - Markeringsfarve4 4 6 2 4" xfId="14872"/>
    <cellStyle name="40 % - Markeringsfarve4 4 6 2 4 2" xfId="33038"/>
    <cellStyle name="40 % - Markeringsfarve4 4 6 2 5" xfId="26036"/>
    <cellStyle name="40 % - Markeringsfarve4 4 6 3" xfId="6320"/>
    <cellStyle name="40 % - Markeringsfarve4 4 6 3 2" xfId="9673"/>
    <cellStyle name="40 % - Markeringsfarve4 4 6 3 2 2" xfId="17583"/>
    <cellStyle name="40 % - Markeringsfarve4 4 6 3 2 2 2" xfId="35743"/>
    <cellStyle name="40 % - Markeringsfarve4 4 6 3 2 3" xfId="28742"/>
    <cellStyle name="40 % - Markeringsfarve4 4 6 3 3" xfId="14874"/>
    <cellStyle name="40 % - Markeringsfarve4 4 6 3 3 2" xfId="33040"/>
    <cellStyle name="40 % - Markeringsfarve4 4 6 3 4" xfId="26038"/>
    <cellStyle name="40 % - Markeringsfarve4 4 6 4" xfId="6321"/>
    <cellStyle name="40 % - Markeringsfarve4 4 6 4 2" xfId="10780"/>
    <cellStyle name="40 % - Markeringsfarve4 4 6 4 2 2" xfId="18668"/>
    <cellStyle name="40 % - Markeringsfarve4 4 6 4 2 2 2" xfId="36828"/>
    <cellStyle name="40 % - Markeringsfarve4 4 6 4 2 3" xfId="29827"/>
    <cellStyle name="40 % - Markeringsfarve4 4 6 4 3" xfId="14875"/>
    <cellStyle name="40 % - Markeringsfarve4 4 6 4 3 2" xfId="33041"/>
    <cellStyle name="40 % - Markeringsfarve4 4 6 4 4" xfId="26039"/>
    <cellStyle name="40 % - Markeringsfarve4 4 6 5" xfId="8187"/>
    <cellStyle name="40 % - Markeringsfarve4 4 6 5 2" xfId="16105"/>
    <cellStyle name="40 % - Markeringsfarve4 4 6 5 2 2" xfId="34265"/>
    <cellStyle name="40 % - Markeringsfarve4 4 6 5 3" xfId="27264"/>
    <cellStyle name="40 % - Markeringsfarve4 4 6 6" xfId="14871"/>
    <cellStyle name="40 % - Markeringsfarve4 4 6 6 2" xfId="33037"/>
    <cellStyle name="40 % - Markeringsfarve4 4 6 7" xfId="26035"/>
    <cellStyle name="40 % - Markeringsfarve4 4 7" xfId="6322"/>
    <cellStyle name="40 % - Markeringsfarve4 4 7 2" xfId="6323"/>
    <cellStyle name="40 % - Markeringsfarve4 4 7 2 2" xfId="9763"/>
    <cellStyle name="40 % - Markeringsfarve4 4 7 2 2 2" xfId="17664"/>
    <cellStyle name="40 % - Markeringsfarve4 4 7 2 2 2 2" xfId="35824"/>
    <cellStyle name="40 % - Markeringsfarve4 4 7 2 2 3" xfId="28823"/>
    <cellStyle name="40 % - Markeringsfarve4 4 7 2 3" xfId="14877"/>
    <cellStyle name="40 % - Markeringsfarve4 4 7 2 3 2" xfId="33043"/>
    <cellStyle name="40 % - Markeringsfarve4 4 7 2 4" xfId="26041"/>
    <cellStyle name="40 % - Markeringsfarve4 4 7 3" xfId="8359"/>
    <cellStyle name="40 % - Markeringsfarve4 4 7 3 2" xfId="16276"/>
    <cellStyle name="40 % - Markeringsfarve4 4 7 3 2 2" xfId="34436"/>
    <cellStyle name="40 % - Markeringsfarve4 4 7 3 3" xfId="27435"/>
    <cellStyle name="40 % - Markeringsfarve4 4 7 4" xfId="14876"/>
    <cellStyle name="40 % - Markeringsfarve4 4 7 4 2" xfId="33042"/>
    <cellStyle name="40 % - Markeringsfarve4 4 7 5" xfId="26040"/>
    <cellStyle name="40 % - Markeringsfarve4 4 8" xfId="6324"/>
    <cellStyle name="40 % - Markeringsfarve4 4 8 2" xfId="8991"/>
    <cellStyle name="40 % - Markeringsfarve4 4 8 2 2" xfId="16902"/>
    <cellStyle name="40 % - Markeringsfarve4 4 8 2 2 2" xfId="35062"/>
    <cellStyle name="40 % - Markeringsfarve4 4 8 2 3" xfId="28061"/>
    <cellStyle name="40 % - Markeringsfarve4 4 8 3" xfId="14878"/>
    <cellStyle name="40 % - Markeringsfarve4 4 8 3 2" xfId="33044"/>
    <cellStyle name="40 % - Markeringsfarve4 4 8 4" xfId="26042"/>
    <cellStyle name="40 % - Markeringsfarve4 4 9" xfId="6325"/>
    <cellStyle name="40 % - Markeringsfarve4 4 9 2" xfId="10862"/>
    <cellStyle name="40 % - Markeringsfarve4 4 9 2 2" xfId="18745"/>
    <cellStyle name="40 % - Markeringsfarve4 4 9 2 2 2" xfId="36905"/>
    <cellStyle name="40 % - Markeringsfarve4 4 9 2 3" xfId="29904"/>
    <cellStyle name="40 % - Markeringsfarve4 4 9 3" xfId="14879"/>
    <cellStyle name="40 % - Markeringsfarve4 4 9 3 2" xfId="33045"/>
    <cellStyle name="40 % - Markeringsfarve4 4 9 4" xfId="26043"/>
    <cellStyle name="40 % - Markeringsfarve4 5" xfId="1922"/>
    <cellStyle name="40 % - Markeringsfarve4 5 10" xfId="8188"/>
    <cellStyle name="40 % - Markeringsfarve4 5 10 2" xfId="16106"/>
    <cellStyle name="40 % - Markeringsfarve4 5 10 2 2" xfId="34266"/>
    <cellStyle name="40 % - Markeringsfarve4 5 10 3" xfId="27265"/>
    <cellStyle name="40 % - Markeringsfarve4 5 11" xfId="14880"/>
    <cellStyle name="40 % - Markeringsfarve4 5 11 2" xfId="33046"/>
    <cellStyle name="40 % - Markeringsfarve4 5 12" xfId="6326"/>
    <cellStyle name="40 % - Markeringsfarve4 5 12 2" xfId="26044"/>
    <cellStyle name="40 % - Markeringsfarve4 5 13" xfId="22040"/>
    <cellStyle name="40 % - Markeringsfarve4 5 2" xfId="1923"/>
    <cellStyle name="40 % - Markeringsfarve4 5 2 2" xfId="6328"/>
    <cellStyle name="40 % - Markeringsfarve4 5 2 2 2" xfId="6329"/>
    <cellStyle name="40 % - Markeringsfarve4 5 2 2 2 2" xfId="9921"/>
    <cellStyle name="40 % - Markeringsfarve4 5 2 2 2 2 2" xfId="17822"/>
    <cellStyle name="40 % - Markeringsfarve4 5 2 2 2 2 2 2" xfId="35982"/>
    <cellStyle name="40 % - Markeringsfarve4 5 2 2 2 2 3" xfId="28981"/>
    <cellStyle name="40 % - Markeringsfarve4 5 2 2 2 3" xfId="14883"/>
    <cellStyle name="40 % - Markeringsfarve4 5 2 2 2 3 2" xfId="33049"/>
    <cellStyle name="40 % - Markeringsfarve4 5 2 2 2 4" xfId="26047"/>
    <cellStyle name="40 % - Markeringsfarve4 5 2 2 3" xfId="8491"/>
    <cellStyle name="40 % - Markeringsfarve4 5 2 2 3 2" xfId="16408"/>
    <cellStyle name="40 % - Markeringsfarve4 5 2 2 3 2 2" xfId="34568"/>
    <cellStyle name="40 % - Markeringsfarve4 5 2 2 3 3" xfId="27567"/>
    <cellStyle name="40 % - Markeringsfarve4 5 2 2 4" xfId="14882"/>
    <cellStyle name="40 % - Markeringsfarve4 5 2 2 4 2" xfId="33048"/>
    <cellStyle name="40 % - Markeringsfarve4 5 2 2 5" xfId="26046"/>
    <cellStyle name="40 % - Markeringsfarve4 5 2 3" xfId="6330"/>
    <cellStyle name="40 % - Markeringsfarve4 5 2 3 2" xfId="9151"/>
    <cellStyle name="40 % - Markeringsfarve4 5 2 3 2 2" xfId="17062"/>
    <cellStyle name="40 % - Markeringsfarve4 5 2 3 2 2 2" xfId="35222"/>
    <cellStyle name="40 % - Markeringsfarve4 5 2 3 2 3" xfId="28221"/>
    <cellStyle name="40 % - Markeringsfarve4 5 2 3 3" xfId="14884"/>
    <cellStyle name="40 % - Markeringsfarve4 5 2 3 3 2" xfId="33050"/>
    <cellStyle name="40 % - Markeringsfarve4 5 2 3 4" xfId="26048"/>
    <cellStyle name="40 % - Markeringsfarve4 5 2 4" xfId="6331"/>
    <cellStyle name="40 % - Markeringsfarve4 5 2 4 2" xfId="10715"/>
    <cellStyle name="40 % - Markeringsfarve4 5 2 4 2 2" xfId="18604"/>
    <cellStyle name="40 % - Markeringsfarve4 5 2 4 2 2 2" xfId="36764"/>
    <cellStyle name="40 % - Markeringsfarve4 5 2 4 2 3" xfId="29763"/>
    <cellStyle name="40 % - Markeringsfarve4 5 2 4 3" xfId="14885"/>
    <cellStyle name="40 % - Markeringsfarve4 5 2 4 3 2" xfId="33051"/>
    <cellStyle name="40 % - Markeringsfarve4 5 2 4 4" xfId="26049"/>
    <cellStyle name="40 % - Markeringsfarve4 5 2 5" xfId="8189"/>
    <cellStyle name="40 % - Markeringsfarve4 5 2 5 2" xfId="16107"/>
    <cellStyle name="40 % - Markeringsfarve4 5 2 5 2 2" xfId="34267"/>
    <cellStyle name="40 % - Markeringsfarve4 5 2 5 3" xfId="27266"/>
    <cellStyle name="40 % - Markeringsfarve4 5 2 6" xfId="14881"/>
    <cellStyle name="40 % - Markeringsfarve4 5 2 6 2" xfId="33047"/>
    <cellStyle name="40 % - Markeringsfarve4 5 2 7" xfId="6327"/>
    <cellStyle name="40 % - Markeringsfarve4 5 2 7 2" xfId="26045"/>
    <cellStyle name="40 % - Markeringsfarve4 5 2 8" xfId="22041"/>
    <cellStyle name="40 % - Markeringsfarve4 5 3" xfId="6332"/>
    <cellStyle name="40 % - Markeringsfarve4 5 3 2" xfId="6333"/>
    <cellStyle name="40 % - Markeringsfarve4 5 3 2 2" xfId="6334"/>
    <cellStyle name="40 % - Markeringsfarve4 5 3 2 2 2" xfId="10043"/>
    <cellStyle name="40 % - Markeringsfarve4 5 3 2 2 2 2" xfId="17944"/>
    <cellStyle name="40 % - Markeringsfarve4 5 3 2 2 2 2 2" xfId="36104"/>
    <cellStyle name="40 % - Markeringsfarve4 5 3 2 2 2 3" xfId="29103"/>
    <cellStyle name="40 % - Markeringsfarve4 5 3 2 2 3" xfId="14888"/>
    <cellStyle name="40 % - Markeringsfarve4 5 3 2 2 3 2" xfId="33054"/>
    <cellStyle name="40 % - Markeringsfarve4 5 3 2 2 4" xfId="26052"/>
    <cellStyle name="40 % - Markeringsfarve4 5 3 2 3" xfId="8589"/>
    <cellStyle name="40 % - Markeringsfarve4 5 3 2 3 2" xfId="16506"/>
    <cellStyle name="40 % - Markeringsfarve4 5 3 2 3 2 2" xfId="34666"/>
    <cellStyle name="40 % - Markeringsfarve4 5 3 2 3 3" xfId="27665"/>
    <cellStyle name="40 % - Markeringsfarve4 5 3 2 4" xfId="14887"/>
    <cellStyle name="40 % - Markeringsfarve4 5 3 2 4 2" xfId="33053"/>
    <cellStyle name="40 % - Markeringsfarve4 5 3 2 5" xfId="26051"/>
    <cellStyle name="40 % - Markeringsfarve4 5 3 3" xfId="6335"/>
    <cellStyle name="40 % - Markeringsfarve4 5 3 3 2" xfId="9273"/>
    <cellStyle name="40 % - Markeringsfarve4 5 3 3 2 2" xfId="17184"/>
    <cellStyle name="40 % - Markeringsfarve4 5 3 3 2 2 2" xfId="35344"/>
    <cellStyle name="40 % - Markeringsfarve4 5 3 3 2 3" xfId="28343"/>
    <cellStyle name="40 % - Markeringsfarve4 5 3 3 3" xfId="14889"/>
    <cellStyle name="40 % - Markeringsfarve4 5 3 3 3 2" xfId="33055"/>
    <cellStyle name="40 % - Markeringsfarve4 5 3 3 4" xfId="26053"/>
    <cellStyle name="40 % - Markeringsfarve4 5 3 4" xfId="6336"/>
    <cellStyle name="40 % - Markeringsfarve4 5 3 4 2" xfId="10953"/>
    <cellStyle name="40 % - Markeringsfarve4 5 3 4 2 2" xfId="18833"/>
    <cellStyle name="40 % - Markeringsfarve4 5 3 4 2 2 2" xfId="36993"/>
    <cellStyle name="40 % - Markeringsfarve4 5 3 4 2 3" xfId="29992"/>
    <cellStyle name="40 % - Markeringsfarve4 5 3 4 3" xfId="14890"/>
    <cellStyle name="40 % - Markeringsfarve4 5 3 4 3 2" xfId="33056"/>
    <cellStyle name="40 % - Markeringsfarve4 5 3 4 4" xfId="26054"/>
    <cellStyle name="40 % - Markeringsfarve4 5 3 5" xfId="8190"/>
    <cellStyle name="40 % - Markeringsfarve4 5 3 5 2" xfId="16108"/>
    <cellStyle name="40 % - Markeringsfarve4 5 3 5 2 2" xfId="34268"/>
    <cellStyle name="40 % - Markeringsfarve4 5 3 5 3" xfId="27267"/>
    <cellStyle name="40 % - Markeringsfarve4 5 3 6" xfId="14886"/>
    <cellStyle name="40 % - Markeringsfarve4 5 3 6 2" xfId="33052"/>
    <cellStyle name="40 % - Markeringsfarve4 5 3 7" xfId="26050"/>
    <cellStyle name="40 % - Markeringsfarve4 5 4" xfId="6337"/>
    <cellStyle name="40 % - Markeringsfarve4 5 4 2" xfId="6338"/>
    <cellStyle name="40 % - Markeringsfarve4 5 4 2 2" xfId="6339"/>
    <cellStyle name="40 % - Markeringsfarve4 5 4 2 2 2" xfId="10159"/>
    <cellStyle name="40 % - Markeringsfarve4 5 4 2 2 2 2" xfId="18060"/>
    <cellStyle name="40 % - Markeringsfarve4 5 4 2 2 2 2 2" xfId="36220"/>
    <cellStyle name="40 % - Markeringsfarve4 5 4 2 2 2 3" xfId="29219"/>
    <cellStyle name="40 % - Markeringsfarve4 5 4 2 2 3" xfId="14893"/>
    <cellStyle name="40 % - Markeringsfarve4 5 4 2 2 3 2" xfId="33059"/>
    <cellStyle name="40 % - Markeringsfarve4 5 4 2 2 4" xfId="26057"/>
    <cellStyle name="40 % - Markeringsfarve4 5 4 2 3" xfId="8693"/>
    <cellStyle name="40 % - Markeringsfarve4 5 4 2 3 2" xfId="16607"/>
    <cellStyle name="40 % - Markeringsfarve4 5 4 2 3 2 2" xfId="34767"/>
    <cellStyle name="40 % - Markeringsfarve4 5 4 2 3 3" xfId="27766"/>
    <cellStyle name="40 % - Markeringsfarve4 5 4 2 4" xfId="14892"/>
    <cellStyle name="40 % - Markeringsfarve4 5 4 2 4 2" xfId="33058"/>
    <cellStyle name="40 % - Markeringsfarve4 5 4 2 5" xfId="26056"/>
    <cellStyle name="40 % - Markeringsfarve4 5 4 3" xfId="6340"/>
    <cellStyle name="40 % - Markeringsfarve4 5 4 3 2" xfId="9435"/>
    <cellStyle name="40 % - Markeringsfarve4 5 4 3 2 2" xfId="17345"/>
    <cellStyle name="40 % - Markeringsfarve4 5 4 3 2 2 2" xfId="35505"/>
    <cellStyle name="40 % - Markeringsfarve4 5 4 3 2 3" xfId="28504"/>
    <cellStyle name="40 % - Markeringsfarve4 5 4 3 3" xfId="14894"/>
    <cellStyle name="40 % - Markeringsfarve4 5 4 3 3 2" xfId="33060"/>
    <cellStyle name="40 % - Markeringsfarve4 5 4 3 4" xfId="26058"/>
    <cellStyle name="40 % - Markeringsfarve4 5 4 4" xfId="6341"/>
    <cellStyle name="40 % - Markeringsfarve4 5 4 4 2" xfId="10678"/>
    <cellStyle name="40 % - Markeringsfarve4 5 4 4 2 2" xfId="18570"/>
    <cellStyle name="40 % - Markeringsfarve4 5 4 4 2 2 2" xfId="36730"/>
    <cellStyle name="40 % - Markeringsfarve4 5 4 4 2 3" xfId="29729"/>
    <cellStyle name="40 % - Markeringsfarve4 5 4 4 3" xfId="14895"/>
    <cellStyle name="40 % - Markeringsfarve4 5 4 4 3 2" xfId="33061"/>
    <cellStyle name="40 % - Markeringsfarve4 5 4 4 4" xfId="26059"/>
    <cellStyle name="40 % - Markeringsfarve4 5 4 5" xfId="8191"/>
    <cellStyle name="40 % - Markeringsfarve4 5 4 5 2" xfId="16109"/>
    <cellStyle name="40 % - Markeringsfarve4 5 4 5 2 2" xfId="34269"/>
    <cellStyle name="40 % - Markeringsfarve4 5 4 5 3" xfId="27268"/>
    <cellStyle name="40 % - Markeringsfarve4 5 4 6" xfId="14891"/>
    <cellStyle name="40 % - Markeringsfarve4 5 4 6 2" xfId="33057"/>
    <cellStyle name="40 % - Markeringsfarve4 5 4 7" xfId="26055"/>
    <cellStyle name="40 % - Markeringsfarve4 5 5" xfId="6342"/>
    <cellStyle name="40 % - Markeringsfarve4 5 5 2" xfId="6343"/>
    <cellStyle name="40 % - Markeringsfarve4 5 5 2 2" xfId="6344"/>
    <cellStyle name="40 % - Markeringsfarve4 5 5 2 2 2" xfId="10276"/>
    <cellStyle name="40 % - Markeringsfarve4 5 5 2 2 2 2" xfId="18177"/>
    <cellStyle name="40 % - Markeringsfarve4 5 5 2 2 2 2 2" xfId="36337"/>
    <cellStyle name="40 % - Markeringsfarve4 5 5 2 2 2 3" xfId="29336"/>
    <cellStyle name="40 % - Markeringsfarve4 5 5 2 2 3" xfId="14898"/>
    <cellStyle name="40 % - Markeringsfarve4 5 5 2 2 3 2" xfId="33064"/>
    <cellStyle name="40 % - Markeringsfarve4 5 5 2 2 4" xfId="26062"/>
    <cellStyle name="40 % - Markeringsfarve4 5 5 2 3" xfId="8792"/>
    <cellStyle name="40 % - Markeringsfarve4 5 5 2 3 2" xfId="16706"/>
    <cellStyle name="40 % - Markeringsfarve4 5 5 2 3 2 2" xfId="34866"/>
    <cellStyle name="40 % - Markeringsfarve4 5 5 2 3 3" xfId="27865"/>
    <cellStyle name="40 % - Markeringsfarve4 5 5 2 4" xfId="14897"/>
    <cellStyle name="40 % - Markeringsfarve4 5 5 2 4 2" xfId="33063"/>
    <cellStyle name="40 % - Markeringsfarve4 5 5 2 5" xfId="26061"/>
    <cellStyle name="40 % - Markeringsfarve4 5 5 3" xfId="6345"/>
    <cellStyle name="40 % - Markeringsfarve4 5 5 3 2" xfId="9552"/>
    <cellStyle name="40 % - Markeringsfarve4 5 5 3 2 2" xfId="17462"/>
    <cellStyle name="40 % - Markeringsfarve4 5 5 3 2 2 2" xfId="35622"/>
    <cellStyle name="40 % - Markeringsfarve4 5 5 3 2 3" xfId="28621"/>
    <cellStyle name="40 % - Markeringsfarve4 5 5 3 3" xfId="14899"/>
    <cellStyle name="40 % - Markeringsfarve4 5 5 3 3 2" xfId="33065"/>
    <cellStyle name="40 % - Markeringsfarve4 5 5 3 4" xfId="26063"/>
    <cellStyle name="40 % - Markeringsfarve4 5 5 4" xfId="6346"/>
    <cellStyle name="40 % - Markeringsfarve4 5 5 4 2" xfId="10912"/>
    <cellStyle name="40 % - Markeringsfarve4 5 5 4 2 2" xfId="18793"/>
    <cellStyle name="40 % - Markeringsfarve4 5 5 4 2 2 2" xfId="36953"/>
    <cellStyle name="40 % - Markeringsfarve4 5 5 4 2 3" xfId="29952"/>
    <cellStyle name="40 % - Markeringsfarve4 5 5 4 3" xfId="14900"/>
    <cellStyle name="40 % - Markeringsfarve4 5 5 4 3 2" xfId="33066"/>
    <cellStyle name="40 % - Markeringsfarve4 5 5 4 4" xfId="26064"/>
    <cellStyle name="40 % - Markeringsfarve4 5 5 5" xfId="8192"/>
    <cellStyle name="40 % - Markeringsfarve4 5 5 5 2" xfId="16110"/>
    <cellStyle name="40 % - Markeringsfarve4 5 5 5 2 2" xfId="34270"/>
    <cellStyle name="40 % - Markeringsfarve4 5 5 5 3" xfId="27269"/>
    <cellStyle name="40 % - Markeringsfarve4 5 5 6" xfId="14896"/>
    <cellStyle name="40 % - Markeringsfarve4 5 5 6 2" xfId="33062"/>
    <cellStyle name="40 % - Markeringsfarve4 5 5 7" xfId="26060"/>
    <cellStyle name="40 % - Markeringsfarve4 5 6" xfId="6347"/>
    <cellStyle name="40 % - Markeringsfarve4 5 6 2" xfId="6348"/>
    <cellStyle name="40 % - Markeringsfarve4 5 6 2 2" xfId="6349"/>
    <cellStyle name="40 % - Markeringsfarve4 5 6 2 2 2" xfId="10397"/>
    <cellStyle name="40 % - Markeringsfarve4 5 6 2 2 2 2" xfId="18298"/>
    <cellStyle name="40 % - Markeringsfarve4 5 6 2 2 2 2 2" xfId="36458"/>
    <cellStyle name="40 % - Markeringsfarve4 5 6 2 2 2 3" xfId="29457"/>
    <cellStyle name="40 % - Markeringsfarve4 5 6 2 2 3" xfId="14903"/>
    <cellStyle name="40 % - Markeringsfarve4 5 6 2 2 3 2" xfId="33069"/>
    <cellStyle name="40 % - Markeringsfarve4 5 6 2 2 4" xfId="26067"/>
    <cellStyle name="40 % - Markeringsfarve4 5 6 2 3" xfId="8890"/>
    <cellStyle name="40 % - Markeringsfarve4 5 6 2 3 2" xfId="16804"/>
    <cellStyle name="40 % - Markeringsfarve4 5 6 2 3 2 2" xfId="34964"/>
    <cellStyle name="40 % - Markeringsfarve4 5 6 2 3 3" xfId="27963"/>
    <cellStyle name="40 % - Markeringsfarve4 5 6 2 4" xfId="14902"/>
    <cellStyle name="40 % - Markeringsfarve4 5 6 2 4 2" xfId="33068"/>
    <cellStyle name="40 % - Markeringsfarve4 5 6 2 5" xfId="26066"/>
    <cellStyle name="40 % - Markeringsfarve4 5 6 3" xfId="6350"/>
    <cellStyle name="40 % - Markeringsfarve4 5 6 3 2" xfId="9674"/>
    <cellStyle name="40 % - Markeringsfarve4 5 6 3 2 2" xfId="17584"/>
    <cellStyle name="40 % - Markeringsfarve4 5 6 3 2 2 2" xfId="35744"/>
    <cellStyle name="40 % - Markeringsfarve4 5 6 3 2 3" xfId="28743"/>
    <cellStyle name="40 % - Markeringsfarve4 5 6 3 3" xfId="14904"/>
    <cellStyle name="40 % - Markeringsfarve4 5 6 3 3 2" xfId="33070"/>
    <cellStyle name="40 % - Markeringsfarve4 5 6 3 4" xfId="26068"/>
    <cellStyle name="40 % - Markeringsfarve4 5 6 4" xfId="6351"/>
    <cellStyle name="40 % - Markeringsfarve4 5 6 4 2" xfId="10636"/>
    <cellStyle name="40 % - Markeringsfarve4 5 6 4 2 2" xfId="18529"/>
    <cellStyle name="40 % - Markeringsfarve4 5 6 4 2 2 2" xfId="36689"/>
    <cellStyle name="40 % - Markeringsfarve4 5 6 4 2 3" xfId="29688"/>
    <cellStyle name="40 % - Markeringsfarve4 5 6 4 3" xfId="14905"/>
    <cellStyle name="40 % - Markeringsfarve4 5 6 4 3 2" xfId="33071"/>
    <cellStyle name="40 % - Markeringsfarve4 5 6 4 4" xfId="26069"/>
    <cellStyle name="40 % - Markeringsfarve4 5 6 5" xfId="8193"/>
    <cellStyle name="40 % - Markeringsfarve4 5 6 5 2" xfId="16111"/>
    <cellStyle name="40 % - Markeringsfarve4 5 6 5 2 2" xfId="34271"/>
    <cellStyle name="40 % - Markeringsfarve4 5 6 5 3" xfId="27270"/>
    <cellStyle name="40 % - Markeringsfarve4 5 6 6" xfId="14901"/>
    <cellStyle name="40 % - Markeringsfarve4 5 6 6 2" xfId="33067"/>
    <cellStyle name="40 % - Markeringsfarve4 5 6 7" xfId="26065"/>
    <cellStyle name="40 % - Markeringsfarve4 5 7" xfId="6352"/>
    <cellStyle name="40 % - Markeringsfarve4 5 7 2" xfId="6353"/>
    <cellStyle name="40 % - Markeringsfarve4 5 7 2 2" xfId="9802"/>
    <cellStyle name="40 % - Markeringsfarve4 5 7 2 2 2" xfId="17703"/>
    <cellStyle name="40 % - Markeringsfarve4 5 7 2 2 2 2" xfId="35863"/>
    <cellStyle name="40 % - Markeringsfarve4 5 7 2 2 3" xfId="28862"/>
    <cellStyle name="40 % - Markeringsfarve4 5 7 2 3" xfId="14907"/>
    <cellStyle name="40 % - Markeringsfarve4 5 7 2 3 2" xfId="33073"/>
    <cellStyle name="40 % - Markeringsfarve4 5 7 2 4" xfId="26071"/>
    <cellStyle name="40 % - Markeringsfarve4 5 7 3" xfId="8392"/>
    <cellStyle name="40 % - Markeringsfarve4 5 7 3 2" xfId="16309"/>
    <cellStyle name="40 % - Markeringsfarve4 5 7 3 2 2" xfId="34469"/>
    <cellStyle name="40 % - Markeringsfarve4 5 7 3 3" xfId="27468"/>
    <cellStyle name="40 % - Markeringsfarve4 5 7 4" xfId="14906"/>
    <cellStyle name="40 % - Markeringsfarve4 5 7 4 2" xfId="33072"/>
    <cellStyle name="40 % - Markeringsfarve4 5 7 5" xfId="26070"/>
    <cellStyle name="40 % - Markeringsfarve4 5 8" xfId="6354"/>
    <cellStyle name="40 % - Markeringsfarve4 5 8 2" xfId="9030"/>
    <cellStyle name="40 % - Markeringsfarve4 5 8 2 2" xfId="16941"/>
    <cellStyle name="40 % - Markeringsfarve4 5 8 2 2 2" xfId="35101"/>
    <cellStyle name="40 % - Markeringsfarve4 5 8 2 3" xfId="28100"/>
    <cellStyle name="40 % - Markeringsfarve4 5 8 3" xfId="14908"/>
    <cellStyle name="40 % - Markeringsfarve4 5 8 3 2" xfId="33074"/>
    <cellStyle name="40 % - Markeringsfarve4 5 8 4" xfId="26072"/>
    <cellStyle name="40 % - Markeringsfarve4 5 9" xfId="6355"/>
    <cellStyle name="40 % - Markeringsfarve4 5 9 2" xfId="10995"/>
    <cellStyle name="40 % - Markeringsfarve4 5 9 2 2" xfId="18871"/>
    <cellStyle name="40 % - Markeringsfarve4 5 9 2 2 2" xfId="37031"/>
    <cellStyle name="40 % - Markeringsfarve4 5 9 2 3" xfId="30030"/>
    <cellStyle name="40 % - Markeringsfarve4 5 9 3" xfId="14909"/>
    <cellStyle name="40 % - Markeringsfarve4 5 9 3 2" xfId="33075"/>
    <cellStyle name="40 % - Markeringsfarve4 5 9 4" xfId="26073"/>
    <cellStyle name="40 % - Markeringsfarve4 6" xfId="1924"/>
    <cellStyle name="40 % - Markeringsfarve4 6 2" xfId="1925"/>
    <cellStyle name="40 % - Markeringsfarve4 6 2 2" xfId="6358"/>
    <cellStyle name="40 % - Markeringsfarve4 6 2 2 2" xfId="9843"/>
    <cellStyle name="40 % - Markeringsfarve4 6 2 2 2 2" xfId="17744"/>
    <cellStyle name="40 % - Markeringsfarve4 6 2 2 2 2 2" xfId="35904"/>
    <cellStyle name="40 % - Markeringsfarve4 6 2 2 2 3" xfId="28903"/>
    <cellStyle name="40 % - Markeringsfarve4 6 2 2 3" xfId="14912"/>
    <cellStyle name="40 % - Markeringsfarve4 6 2 2 3 2" xfId="33078"/>
    <cellStyle name="40 % - Markeringsfarve4 6 2 2 4" xfId="26076"/>
    <cellStyle name="40 % - Markeringsfarve4 6 2 3" xfId="8425"/>
    <cellStyle name="40 % - Markeringsfarve4 6 2 3 2" xfId="16342"/>
    <cellStyle name="40 % - Markeringsfarve4 6 2 3 2 2" xfId="34502"/>
    <cellStyle name="40 % - Markeringsfarve4 6 2 3 3" xfId="27501"/>
    <cellStyle name="40 % - Markeringsfarve4 6 2 4" xfId="14911"/>
    <cellStyle name="40 % - Markeringsfarve4 6 2 4 2" xfId="33077"/>
    <cellStyle name="40 % - Markeringsfarve4 6 2 5" xfId="6357"/>
    <cellStyle name="40 % - Markeringsfarve4 6 2 5 2" xfId="26075"/>
    <cellStyle name="40 % - Markeringsfarve4 6 2 6" xfId="22043"/>
    <cellStyle name="40 % - Markeringsfarve4 6 3" xfId="6359"/>
    <cellStyle name="40 % - Markeringsfarve4 6 3 2" xfId="9073"/>
    <cellStyle name="40 % - Markeringsfarve4 6 3 2 2" xfId="16984"/>
    <cellStyle name="40 % - Markeringsfarve4 6 3 2 2 2" xfId="35144"/>
    <cellStyle name="40 % - Markeringsfarve4 6 3 2 3" xfId="28143"/>
    <cellStyle name="40 % - Markeringsfarve4 6 3 3" xfId="14913"/>
    <cellStyle name="40 % - Markeringsfarve4 6 3 3 2" xfId="33079"/>
    <cellStyle name="40 % - Markeringsfarve4 6 3 4" xfId="26077"/>
    <cellStyle name="40 % - Markeringsfarve4 6 4" xfId="6360"/>
    <cellStyle name="40 % - Markeringsfarve4 6 4 2" xfId="10861"/>
    <cellStyle name="40 % - Markeringsfarve4 6 4 2 2" xfId="18744"/>
    <cellStyle name="40 % - Markeringsfarve4 6 4 2 2 2" xfId="36904"/>
    <cellStyle name="40 % - Markeringsfarve4 6 4 2 3" xfId="29903"/>
    <cellStyle name="40 % - Markeringsfarve4 6 4 3" xfId="14914"/>
    <cellStyle name="40 % - Markeringsfarve4 6 4 3 2" xfId="33080"/>
    <cellStyle name="40 % - Markeringsfarve4 6 4 4" xfId="26078"/>
    <cellStyle name="40 % - Markeringsfarve4 6 5" xfId="8194"/>
    <cellStyle name="40 % - Markeringsfarve4 6 5 2" xfId="16112"/>
    <cellStyle name="40 % - Markeringsfarve4 6 5 2 2" xfId="34272"/>
    <cellStyle name="40 % - Markeringsfarve4 6 5 3" xfId="27271"/>
    <cellStyle name="40 % - Markeringsfarve4 6 6" xfId="14910"/>
    <cellStyle name="40 % - Markeringsfarve4 6 6 2" xfId="33076"/>
    <cellStyle name="40 % - Markeringsfarve4 6 7" xfId="6356"/>
    <cellStyle name="40 % - Markeringsfarve4 6 7 2" xfId="26074"/>
    <cellStyle name="40 % - Markeringsfarve4 6 8" xfId="22042"/>
    <cellStyle name="40 % - Markeringsfarve4 7" xfId="1926"/>
    <cellStyle name="40 % - Markeringsfarve4 7 2" xfId="6362"/>
    <cellStyle name="40 % - Markeringsfarve4 7 2 2" xfId="6363"/>
    <cellStyle name="40 % - Markeringsfarve4 7 2 2 2" xfId="10035"/>
    <cellStyle name="40 % - Markeringsfarve4 7 2 2 2 2" xfId="17936"/>
    <cellStyle name="40 % - Markeringsfarve4 7 2 2 2 2 2" xfId="36096"/>
    <cellStyle name="40 % - Markeringsfarve4 7 2 2 2 3" xfId="29095"/>
    <cellStyle name="40 % - Markeringsfarve4 7 2 2 3" xfId="14917"/>
    <cellStyle name="40 % - Markeringsfarve4 7 2 2 3 2" xfId="33083"/>
    <cellStyle name="40 % - Markeringsfarve4 7 2 2 4" xfId="26081"/>
    <cellStyle name="40 % - Markeringsfarve4 7 2 3" xfId="8581"/>
    <cellStyle name="40 % - Markeringsfarve4 7 2 3 2" xfId="16498"/>
    <cellStyle name="40 % - Markeringsfarve4 7 2 3 2 2" xfId="34658"/>
    <cellStyle name="40 % - Markeringsfarve4 7 2 3 3" xfId="27657"/>
    <cellStyle name="40 % - Markeringsfarve4 7 2 4" xfId="14916"/>
    <cellStyle name="40 % - Markeringsfarve4 7 2 4 2" xfId="33082"/>
    <cellStyle name="40 % - Markeringsfarve4 7 2 5" xfId="26080"/>
    <cellStyle name="40 % - Markeringsfarve4 7 3" xfId="6364"/>
    <cellStyle name="40 % - Markeringsfarve4 7 3 2" xfId="9265"/>
    <cellStyle name="40 % - Markeringsfarve4 7 3 2 2" xfId="17176"/>
    <cellStyle name="40 % - Markeringsfarve4 7 3 2 2 2" xfId="35336"/>
    <cellStyle name="40 % - Markeringsfarve4 7 3 2 3" xfId="28335"/>
    <cellStyle name="40 % - Markeringsfarve4 7 3 3" xfId="14918"/>
    <cellStyle name="40 % - Markeringsfarve4 7 3 3 2" xfId="33084"/>
    <cellStyle name="40 % - Markeringsfarve4 7 3 4" xfId="26082"/>
    <cellStyle name="40 % - Markeringsfarve4 7 4" xfId="6365"/>
    <cellStyle name="40 % - Markeringsfarve4 7 4 2" xfId="10511"/>
    <cellStyle name="40 % - Markeringsfarve4 7 4 2 2" xfId="18405"/>
    <cellStyle name="40 % - Markeringsfarve4 7 4 2 2 2" xfId="36565"/>
    <cellStyle name="40 % - Markeringsfarve4 7 4 2 3" xfId="29564"/>
    <cellStyle name="40 % - Markeringsfarve4 7 4 3" xfId="14919"/>
    <cellStyle name="40 % - Markeringsfarve4 7 4 3 2" xfId="33085"/>
    <cellStyle name="40 % - Markeringsfarve4 7 4 4" xfId="26083"/>
    <cellStyle name="40 % - Markeringsfarve4 7 5" xfId="8195"/>
    <cellStyle name="40 % - Markeringsfarve4 7 5 2" xfId="16113"/>
    <cellStyle name="40 % - Markeringsfarve4 7 5 2 2" xfId="34273"/>
    <cellStyle name="40 % - Markeringsfarve4 7 5 3" xfId="27272"/>
    <cellStyle name="40 % - Markeringsfarve4 7 6" xfId="14915"/>
    <cellStyle name="40 % - Markeringsfarve4 7 6 2" xfId="33081"/>
    <cellStyle name="40 % - Markeringsfarve4 7 7" xfId="6361"/>
    <cellStyle name="40 % - Markeringsfarve4 7 7 2" xfId="26079"/>
    <cellStyle name="40 % - Markeringsfarve4 7 8" xfId="22044"/>
    <cellStyle name="40 % - Markeringsfarve4 8" xfId="6366"/>
    <cellStyle name="40 % - Markeringsfarve4 8 2" xfId="6367"/>
    <cellStyle name="40 % - Markeringsfarve4 8 2 2" xfId="6368"/>
    <cellStyle name="40 % - Markeringsfarve4 8 2 2 2" xfId="10081"/>
    <cellStyle name="40 % - Markeringsfarve4 8 2 2 2 2" xfId="17982"/>
    <cellStyle name="40 % - Markeringsfarve4 8 2 2 2 2 2" xfId="36142"/>
    <cellStyle name="40 % - Markeringsfarve4 8 2 2 2 3" xfId="29141"/>
    <cellStyle name="40 % - Markeringsfarve4 8 2 2 3" xfId="14922"/>
    <cellStyle name="40 % - Markeringsfarve4 8 2 2 3 2" xfId="33088"/>
    <cellStyle name="40 % - Markeringsfarve4 8 2 2 4" xfId="26086"/>
    <cellStyle name="40 % - Markeringsfarve4 8 2 3" xfId="8627"/>
    <cellStyle name="40 % - Markeringsfarve4 8 2 3 2" xfId="16541"/>
    <cellStyle name="40 % - Markeringsfarve4 8 2 3 2 2" xfId="34701"/>
    <cellStyle name="40 % - Markeringsfarve4 8 2 3 3" xfId="27700"/>
    <cellStyle name="40 % - Markeringsfarve4 8 2 4" xfId="14921"/>
    <cellStyle name="40 % - Markeringsfarve4 8 2 4 2" xfId="33087"/>
    <cellStyle name="40 % - Markeringsfarve4 8 2 5" xfId="26085"/>
    <cellStyle name="40 % - Markeringsfarve4 8 3" xfId="6369"/>
    <cellStyle name="40 % - Markeringsfarve4 8 3 2" xfId="9357"/>
    <cellStyle name="40 % - Markeringsfarve4 8 3 2 2" xfId="17267"/>
    <cellStyle name="40 % - Markeringsfarve4 8 3 2 2 2" xfId="35427"/>
    <cellStyle name="40 % - Markeringsfarve4 8 3 2 3" xfId="28426"/>
    <cellStyle name="40 % - Markeringsfarve4 8 3 3" xfId="14923"/>
    <cellStyle name="40 % - Markeringsfarve4 8 3 3 2" xfId="33089"/>
    <cellStyle name="40 % - Markeringsfarve4 8 3 4" xfId="26087"/>
    <cellStyle name="40 % - Markeringsfarve4 8 4" xfId="6370"/>
    <cellStyle name="40 % - Markeringsfarve4 8 4 2" xfId="10820"/>
    <cellStyle name="40 % - Markeringsfarve4 8 4 2 2" xfId="18707"/>
    <cellStyle name="40 % - Markeringsfarve4 8 4 2 2 2" xfId="36867"/>
    <cellStyle name="40 % - Markeringsfarve4 8 4 2 3" xfId="29866"/>
    <cellStyle name="40 % - Markeringsfarve4 8 4 3" xfId="14924"/>
    <cellStyle name="40 % - Markeringsfarve4 8 4 3 2" xfId="33090"/>
    <cellStyle name="40 % - Markeringsfarve4 8 4 4" xfId="26088"/>
    <cellStyle name="40 % - Markeringsfarve4 8 5" xfId="8196"/>
    <cellStyle name="40 % - Markeringsfarve4 8 5 2" xfId="16114"/>
    <cellStyle name="40 % - Markeringsfarve4 8 5 2 2" xfId="34274"/>
    <cellStyle name="40 % - Markeringsfarve4 8 5 3" xfId="27273"/>
    <cellStyle name="40 % - Markeringsfarve4 8 6" xfId="14920"/>
    <cellStyle name="40 % - Markeringsfarve4 8 6 2" xfId="33086"/>
    <cellStyle name="40 % - Markeringsfarve4 8 7" xfId="26084"/>
    <cellStyle name="40 % - Markeringsfarve4 9" xfId="6371"/>
    <cellStyle name="40 % - Markeringsfarve4 9 2" xfId="6372"/>
    <cellStyle name="40 % - Markeringsfarve4 9 2 2" xfId="6373"/>
    <cellStyle name="40 % - Markeringsfarve4 9 2 2 2" xfId="10198"/>
    <cellStyle name="40 % - Markeringsfarve4 9 2 2 2 2" xfId="18099"/>
    <cellStyle name="40 % - Markeringsfarve4 9 2 2 2 2 2" xfId="36259"/>
    <cellStyle name="40 % - Markeringsfarve4 9 2 2 2 3" xfId="29258"/>
    <cellStyle name="40 % - Markeringsfarve4 9 2 2 3" xfId="14927"/>
    <cellStyle name="40 % - Markeringsfarve4 9 2 2 3 2" xfId="33093"/>
    <cellStyle name="40 % - Markeringsfarve4 9 2 2 4" xfId="26091"/>
    <cellStyle name="40 % - Markeringsfarve4 9 2 3" xfId="8726"/>
    <cellStyle name="40 % - Markeringsfarve4 9 2 3 2" xfId="16640"/>
    <cellStyle name="40 % - Markeringsfarve4 9 2 3 2 2" xfId="34800"/>
    <cellStyle name="40 % - Markeringsfarve4 9 2 3 3" xfId="27799"/>
    <cellStyle name="40 % - Markeringsfarve4 9 2 4" xfId="14926"/>
    <cellStyle name="40 % - Markeringsfarve4 9 2 4 2" xfId="33092"/>
    <cellStyle name="40 % - Markeringsfarve4 9 2 5" xfId="26090"/>
    <cellStyle name="40 % - Markeringsfarve4 9 3" xfId="6374"/>
    <cellStyle name="40 % - Markeringsfarve4 9 3 2" xfId="9474"/>
    <cellStyle name="40 % - Markeringsfarve4 9 3 2 2" xfId="17384"/>
    <cellStyle name="40 % - Markeringsfarve4 9 3 2 2 2" xfId="35544"/>
    <cellStyle name="40 % - Markeringsfarve4 9 3 2 3" xfId="28543"/>
    <cellStyle name="40 % - Markeringsfarve4 9 3 3" xfId="14928"/>
    <cellStyle name="40 % - Markeringsfarve4 9 3 3 2" xfId="33094"/>
    <cellStyle name="40 % - Markeringsfarve4 9 3 4" xfId="26092"/>
    <cellStyle name="40 % - Markeringsfarve4 9 4" xfId="6375"/>
    <cellStyle name="40 % - Markeringsfarve4 9 4 2" xfId="10471"/>
    <cellStyle name="40 % - Markeringsfarve4 9 4 2 2" xfId="18368"/>
    <cellStyle name="40 % - Markeringsfarve4 9 4 2 2 2" xfId="36528"/>
    <cellStyle name="40 % - Markeringsfarve4 9 4 2 3" xfId="29527"/>
    <cellStyle name="40 % - Markeringsfarve4 9 4 3" xfId="14929"/>
    <cellStyle name="40 % - Markeringsfarve4 9 4 3 2" xfId="33095"/>
    <cellStyle name="40 % - Markeringsfarve4 9 4 4" xfId="26093"/>
    <cellStyle name="40 % - Markeringsfarve4 9 5" xfId="8197"/>
    <cellStyle name="40 % - Markeringsfarve4 9 5 2" xfId="16115"/>
    <cellStyle name="40 % - Markeringsfarve4 9 5 2 2" xfId="34275"/>
    <cellStyle name="40 % - Markeringsfarve4 9 5 3" xfId="27274"/>
    <cellStyle name="40 % - Markeringsfarve4 9 6" xfId="14925"/>
    <cellStyle name="40 % - Markeringsfarve4 9 6 2" xfId="33091"/>
    <cellStyle name="40 % - Markeringsfarve4 9 7" xfId="26089"/>
    <cellStyle name="40 % - Markeringsfarve5 10" xfId="6377"/>
    <cellStyle name="40 % - Markeringsfarve5 10 2" xfId="6378"/>
    <cellStyle name="40 % - Markeringsfarve5 10 2 2" xfId="6379"/>
    <cellStyle name="40 % - Markeringsfarve5 10 2 2 2" xfId="10398"/>
    <cellStyle name="40 % - Markeringsfarve5 10 2 2 2 2" xfId="18299"/>
    <cellStyle name="40 % - Markeringsfarve5 10 2 2 2 2 2" xfId="36459"/>
    <cellStyle name="40 % - Markeringsfarve5 10 2 2 2 3" xfId="29458"/>
    <cellStyle name="40 % - Markeringsfarve5 10 2 2 3" xfId="14933"/>
    <cellStyle name="40 % - Markeringsfarve5 10 2 2 3 2" xfId="33099"/>
    <cellStyle name="40 % - Markeringsfarve5 10 2 2 4" xfId="26097"/>
    <cellStyle name="40 % - Markeringsfarve5 10 2 3" xfId="8891"/>
    <cellStyle name="40 % - Markeringsfarve5 10 2 3 2" xfId="16805"/>
    <cellStyle name="40 % - Markeringsfarve5 10 2 3 2 2" xfId="34965"/>
    <cellStyle name="40 % - Markeringsfarve5 10 2 3 3" xfId="27964"/>
    <cellStyle name="40 % - Markeringsfarve5 10 2 4" xfId="14932"/>
    <cellStyle name="40 % - Markeringsfarve5 10 2 4 2" xfId="33098"/>
    <cellStyle name="40 % - Markeringsfarve5 10 2 5" xfId="26096"/>
    <cellStyle name="40 % - Markeringsfarve5 10 3" xfId="6380"/>
    <cellStyle name="40 % - Markeringsfarve5 10 3 2" xfId="9675"/>
    <cellStyle name="40 % - Markeringsfarve5 10 3 2 2" xfId="17585"/>
    <cellStyle name="40 % - Markeringsfarve5 10 3 2 2 2" xfId="35745"/>
    <cellStyle name="40 % - Markeringsfarve5 10 3 2 3" xfId="28744"/>
    <cellStyle name="40 % - Markeringsfarve5 10 3 3" xfId="14934"/>
    <cellStyle name="40 % - Markeringsfarve5 10 3 3 2" xfId="33100"/>
    <cellStyle name="40 % - Markeringsfarve5 10 3 4" xfId="26098"/>
    <cellStyle name="40 % - Markeringsfarve5 10 4" xfId="6381"/>
    <cellStyle name="40 % - Markeringsfarve5 10 4 2" xfId="8925"/>
    <cellStyle name="40 % - Markeringsfarve5 10 4 2 2" xfId="16838"/>
    <cellStyle name="40 % - Markeringsfarve5 10 4 2 2 2" xfId="34998"/>
    <cellStyle name="40 % - Markeringsfarve5 10 4 2 3" xfId="27997"/>
    <cellStyle name="40 % - Markeringsfarve5 10 4 3" xfId="14935"/>
    <cellStyle name="40 % - Markeringsfarve5 10 4 3 2" xfId="33101"/>
    <cellStyle name="40 % - Markeringsfarve5 10 4 4" xfId="26099"/>
    <cellStyle name="40 % - Markeringsfarve5 10 5" xfId="8199"/>
    <cellStyle name="40 % - Markeringsfarve5 10 5 2" xfId="16117"/>
    <cellStyle name="40 % - Markeringsfarve5 10 5 2 2" xfId="34277"/>
    <cellStyle name="40 % - Markeringsfarve5 10 5 3" xfId="27276"/>
    <cellStyle name="40 % - Markeringsfarve5 10 6" xfId="14931"/>
    <cellStyle name="40 % - Markeringsfarve5 10 6 2" xfId="33097"/>
    <cellStyle name="40 % - Markeringsfarve5 10 7" xfId="26095"/>
    <cellStyle name="40 % - Markeringsfarve5 11" xfId="6382"/>
    <cellStyle name="40 % - Markeringsfarve5 11 2" xfId="6383"/>
    <cellStyle name="40 % - Markeringsfarve5 11 2 2" xfId="9725"/>
    <cellStyle name="40 % - Markeringsfarve5 11 2 2 2" xfId="17626"/>
    <cellStyle name="40 % - Markeringsfarve5 11 2 2 2 2" xfId="35786"/>
    <cellStyle name="40 % - Markeringsfarve5 11 2 2 3" xfId="28785"/>
    <cellStyle name="40 % - Markeringsfarve5 11 2 3" xfId="14937"/>
    <cellStyle name="40 % - Markeringsfarve5 11 2 3 2" xfId="33103"/>
    <cellStyle name="40 % - Markeringsfarve5 11 2 4" xfId="26101"/>
    <cellStyle name="40 % - Markeringsfarve5 11 3" xfId="6384"/>
    <cellStyle name="40 % - Markeringsfarve5 11 3 2" xfId="10770"/>
    <cellStyle name="40 % - Markeringsfarve5 11 3 2 2" xfId="18658"/>
    <cellStyle name="40 % - Markeringsfarve5 11 3 2 2 2" xfId="36818"/>
    <cellStyle name="40 % - Markeringsfarve5 11 3 2 3" xfId="29817"/>
    <cellStyle name="40 % - Markeringsfarve5 11 3 3" xfId="14938"/>
    <cellStyle name="40 % - Markeringsfarve5 11 3 3 2" xfId="33104"/>
    <cellStyle name="40 % - Markeringsfarve5 11 3 4" xfId="26102"/>
    <cellStyle name="40 % - Markeringsfarve5 11 4" xfId="8200"/>
    <cellStyle name="40 % - Markeringsfarve5 11 4 2" xfId="16118"/>
    <cellStyle name="40 % - Markeringsfarve5 11 4 2 2" xfId="34278"/>
    <cellStyle name="40 % - Markeringsfarve5 11 4 3" xfId="27277"/>
    <cellStyle name="40 % - Markeringsfarve5 11 5" xfId="14936"/>
    <cellStyle name="40 % - Markeringsfarve5 11 5 2" xfId="33102"/>
    <cellStyle name="40 % - Markeringsfarve5 11 6" xfId="26100"/>
    <cellStyle name="40 % - Markeringsfarve5 12" xfId="6385"/>
    <cellStyle name="40 % - Markeringsfarve5 12 2" xfId="6386"/>
    <cellStyle name="40 % - Markeringsfarve5 12 2 2" xfId="10991"/>
    <cellStyle name="40 % - Markeringsfarve5 12 2 2 2" xfId="18867"/>
    <cellStyle name="40 % - Markeringsfarve5 12 2 2 2 2" xfId="37027"/>
    <cellStyle name="40 % - Markeringsfarve5 12 2 2 3" xfId="30026"/>
    <cellStyle name="40 % - Markeringsfarve5 12 2 3" xfId="14940"/>
    <cellStyle name="40 % - Markeringsfarve5 12 2 3 2" xfId="33106"/>
    <cellStyle name="40 % - Markeringsfarve5 12 2 4" xfId="26104"/>
    <cellStyle name="40 % - Markeringsfarve5 12 3" xfId="8201"/>
    <cellStyle name="40 % - Markeringsfarve5 12 3 2" xfId="16119"/>
    <cellStyle name="40 % - Markeringsfarve5 12 3 2 2" xfId="34279"/>
    <cellStyle name="40 % - Markeringsfarve5 12 3 3" xfId="27278"/>
    <cellStyle name="40 % - Markeringsfarve5 12 4" xfId="14939"/>
    <cellStyle name="40 % - Markeringsfarve5 12 4 2" xfId="33105"/>
    <cellStyle name="40 % - Markeringsfarve5 12 5" xfId="26103"/>
    <cellStyle name="40 % - Markeringsfarve5 13" xfId="6387"/>
    <cellStyle name="40 % - Markeringsfarve5 13 2" xfId="6388"/>
    <cellStyle name="40 % - Markeringsfarve5 13 2 2" xfId="10711"/>
    <cellStyle name="40 % - Markeringsfarve5 13 2 2 2" xfId="18600"/>
    <cellStyle name="40 % - Markeringsfarve5 13 2 2 2 2" xfId="36760"/>
    <cellStyle name="40 % - Markeringsfarve5 13 2 2 3" xfId="29759"/>
    <cellStyle name="40 % - Markeringsfarve5 13 2 3" xfId="14942"/>
    <cellStyle name="40 % - Markeringsfarve5 13 2 3 2" xfId="33108"/>
    <cellStyle name="40 % - Markeringsfarve5 13 2 4" xfId="26106"/>
    <cellStyle name="40 % - Markeringsfarve5 13 3" xfId="8202"/>
    <cellStyle name="40 % - Markeringsfarve5 13 3 2" xfId="16120"/>
    <cellStyle name="40 % - Markeringsfarve5 13 3 2 2" xfId="34280"/>
    <cellStyle name="40 % - Markeringsfarve5 13 3 3" xfId="27279"/>
    <cellStyle name="40 % - Markeringsfarve5 13 4" xfId="14941"/>
    <cellStyle name="40 % - Markeringsfarve5 13 4 2" xfId="33107"/>
    <cellStyle name="40 % - Markeringsfarve5 13 5" xfId="26105"/>
    <cellStyle name="40 % - Markeringsfarve5 14" xfId="6389"/>
    <cellStyle name="40 % - Markeringsfarve5 14 2" xfId="6390"/>
    <cellStyle name="40 % - Markeringsfarve5 14 2 2" xfId="10700"/>
    <cellStyle name="40 % - Markeringsfarve5 14 2 2 2" xfId="18591"/>
    <cellStyle name="40 % - Markeringsfarve5 14 2 2 2 2" xfId="36751"/>
    <cellStyle name="40 % - Markeringsfarve5 14 2 2 3" xfId="29750"/>
    <cellStyle name="40 % - Markeringsfarve5 14 2 3" xfId="14944"/>
    <cellStyle name="40 % - Markeringsfarve5 14 2 3 2" xfId="33110"/>
    <cellStyle name="40 % - Markeringsfarve5 14 2 4" xfId="26108"/>
    <cellStyle name="40 % - Markeringsfarve5 14 3" xfId="8198"/>
    <cellStyle name="40 % - Markeringsfarve5 14 3 2" xfId="16116"/>
    <cellStyle name="40 % - Markeringsfarve5 14 3 2 2" xfId="34276"/>
    <cellStyle name="40 % - Markeringsfarve5 14 3 3" xfId="27275"/>
    <cellStyle name="40 % - Markeringsfarve5 14 4" xfId="14943"/>
    <cellStyle name="40 % - Markeringsfarve5 14 4 2" xfId="33109"/>
    <cellStyle name="40 % - Markeringsfarve5 14 5" xfId="26107"/>
    <cellStyle name="40 % - Markeringsfarve5 15" xfId="6391"/>
    <cellStyle name="40 % - Markeringsfarve5 15 2" xfId="8949"/>
    <cellStyle name="40 % - Markeringsfarve5 15 2 2" xfId="16862"/>
    <cellStyle name="40 % - Markeringsfarve5 15 2 2 2" xfId="35022"/>
    <cellStyle name="40 % - Markeringsfarve5 15 2 3" xfId="28021"/>
    <cellStyle name="40 % - Markeringsfarve5 15 3" xfId="14945"/>
    <cellStyle name="40 % - Markeringsfarve5 15 3 2" xfId="33111"/>
    <cellStyle name="40 % - Markeringsfarve5 15 4" xfId="26109"/>
    <cellStyle name="40 % - Markeringsfarve5 16" xfId="6392"/>
    <cellStyle name="40 % - Markeringsfarve5 16 2" xfId="10775"/>
    <cellStyle name="40 % - Markeringsfarve5 16 2 2" xfId="18663"/>
    <cellStyle name="40 % - Markeringsfarve5 16 2 2 2" xfId="36823"/>
    <cellStyle name="40 % - Markeringsfarve5 16 2 3" xfId="29822"/>
    <cellStyle name="40 % - Markeringsfarve5 16 3" xfId="14946"/>
    <cellStyle name="40 % - Markeringsfarve5 16 3 2" xfId="33112"/>
    <cellStyle name="40 % - Markeringsfarve5 16 4" xfId="26110"/>
    <cellStyle name="40 % - Markeringsfarve5 17" xfId="6393"/>
    <cellStyle name="40 % - Markeringsfarve5 17 2" xfId="8969"/>
    <cellStyle name="40 % - Markeringsfarve5 17 2 2" xfId="16880"/>
    <cellStyle name="40 % - Markeringsfarve5 17 2 2 2" xfId="35040"/>
    <cellStyle name="40 % - Markeringsfarve5 17 2 3" xfId="28039"/>
    <cellStyle name="40 % - Markeringsfarve5 17 3" xfId="14947"/>
    <cellStyle name="40 % - Markeringsfarve5 17 3 2" xfId="33113"/>
    <cellStyle name="40 % - Markeringsfarve5 17 4" xfId="26111"/>
    <cellStyle name="40 % - Markeringsfarve5 18" xfId="7628"/>
    <cellStyle name="40 % - Markeringsfarve5 18 2" xfId="15549"/>
    <cellStyle name="40 % - Markeringsfarve5 18 2 2" xfId="33709"/>
    <cellStyle name="40 % - Markeringsfarve5 18 3" xfId="26708"/>
    <cellStyle name="40 % - Markeringsfarve5 19" xfId="6376"/>
    <cellStyle name="40 % - Markeringsfarve5 19 2" xfId="14930"/>
    <cellStyle name="40 % - Markeringsfarve5 19 2 2" xfId="33096"/>
    <cellStyle name="40 % - Markeringsfarve5 19 3" xfId="26094"/>
    <cellStyle name="40 % - Markeringsfarve5 2" xfId="1927"/>
    <cellStyle name="40 % - Markeringsfarve5 2 10" xfId="6395"/>
    <cellStyle name="40 % - Markeringsfarve5 2 10 2" xfId="8979"/>
    <cellStyle name="40 % - Markeringsfarve5 2 10 2 2" xfId="16890"/>
    <cellStyle name="40 % - Markeringsfarve5 2 10 2 2 2" xfId="35050"/>
    <cellStyle name="40 % - Markeringsfarve5 2 10 2 3" xfId="28049"/>
    <cellStyle name="40 % - Markeringsfarve5 2 10 3" xfId="14949"/>
    <cellStyle name="40 % - Markeringsfarve5 2 10 3 2" xfId="33115"/>
    <cellStyle name="40 % - Markeringsfarve5 2 10 4" xfId="26113"/>
    <cellStyle name="40 % - Markeringsfarve5 2 11" xfId="6396"/>
    <cellStyle name="40 % - Markeringsfarve5 2 11 2" xfId="10943"/>
    <cellStyle name="40 % - Markeringsfarve5 2 11 2 2" xfId="18823"/>
    <cellStyle name="40 % - Markeringsfarve5 2 11 2 2 2" xfId="36983"/>
    <cellStyle name="40 % - Markeringsfarve5 2 11 2 3" xfId="29982"/>
    <cellStyle name="40 % - Markeringsfarve5 2 11 3" xfId="14950"/>
    <cellStyle name="40 % - Markeringsfarve5 2 11 3 2" xfId="33116"/>
    <cellStyle name="40 % - Markeringsfarve5 2 11 4" xfId="26114"/>
    <cellStyle name="40 % - Markeringsfarve5 2 12" xfId="8203"/>
    <cellStyle name="40 % - Markeringsfarve5 2 12 2" xfId="16121"/>
    <cellStyle name="40 % - Markeringsfarve5 2 12 2 2" xfId="34281"/>
    <cellStyle name="40 % - Markeringsfarve5 2 12 3" xfId="27280"/>
    <cellStyle name="40 % - Markeringsfarve5 2 13" xfId="14948"/>
    <cellStyle name="40 % - Markeringsfarve5 2 13 2" xfId="33114"/>
    <cellStyle name="40 % - Markeringsfarve5 2 14" xfId="6394"/>
    <cellStyle name="40 % - Markeringsfarve5 2 14 2" xfId="26112"/>
    <cellStyle name="40 % - Markeringsfarve5 2 15" xfId="22045"/>
    <cellStyle name="40 % - Markeringsfarve5 2 2" xfId="1928"/>
    <cellStyle name="40 % - Markeringsfarve5 2 2 10" xfId="8204"/>
    <cellStyle name="40 % - Markeringsfarve5 2 2 10 2" xfId="16122"/>
    <cellStyle name="40 % - Markeringsfarve5 2 2 10 2 2" xfId="34282"/>
    <cellStyle name="40 % - Markeringsfarve5 2 2 10 3" xfId="27281"/>
    <cellStyle name="40 % - Markeringsfarve5 2 2 11" xfId="14951"/>
    <cellStyle name="40 % - Markeringsfarve5 2 2 11 2" xfId="33117"/>
    <cellStyle name="40 % - Markeringsfarve5 2 2 12" xfId="6397"/>
    <cellStyle name="40 % - Markeringsfarve5 2 2 12 2" xfId="26115"/>
    <cellStyle name="40 % - Markeringsfarve5 2 2 13" xfId="22046"/>
    <cellStyle name="40 % - Markeringsfarve5 2 2 2" xfId="1929"/>
    <cellStyle name="40 % - Markeringsfarve5 2 2 2 2" xfId="6399"/>
    <cellStyle name="40 % - Markeringsfarve5 2 2 2 2 2" xfId="6400"/>
    <cellStyle name="40 % - Markeringsfarve5 2 2 2 2 2 2" xfId="9910"/>
    <cellStyle name="40 % - Markeringsfarve5 2 2 2 2 2 2 2" xfId="17811"/>
    <cellStyle name="40 % - Markeringsfarve5 2 2 2 2 2 2 2 2" xfId="35971"/>
    <cellStyle name="40 % - Markeringsfarve5 2 2 2 2 2 2 3" xfId="28970"/>
    <cellStyle name="40 % - Markeringsfarve5 2 2 2 2 2 3" xfId="14954"/>
    <cellStyle name="40 % - Markeringsfarve5 2 2 2 2 2 3 2" xfId="33120"/>
    <cellStyle name="40 % - Markeringsfarve5 2 2 2 2 2 4" xfId="26118"/>
    <cellStyle name="40 % - Markeringsfarve5 2 2 2 2 3" xfId="8481"/>
    <cellStyle name="40 % - Markeringsfarve5 2 2 2 2 3 2" xfId="16398"/>
    <cellStyle name="40 % - Markeringsfarve5 2 2 2 2 3 2 2" xfId="34558"/>
    <cellStyle name="40 % - Markeringsfarve5 2 2 2 2 3 3" xfId="27557"/>
    <cellStyle name="40 % - Markeringsfarve5 2 2 2 2 4" xfId="14953"/>
    <cellStyle name="40 % - Markeringsfarve5 2 2 2 2 4 2" xfId="33119"/>
    <cellStyle name="40 % - Markeringsfarve5 2 2 2 2 5" xfId="26117"/>
    <cellStyle name="40 % - Markeringsfarve5 2 2 2 3" xfId="6401"/>
    <cellStyle name="40 % - Markeringsfarve5 2 2 2 3 2" xfId="9140"/>
    <cellStyle name="40 % - Markeringsfarve5 2 2 2 3 2 2" xfId="17051"/>
    <cellStyle name="40 % - Markeringsfarve5 2 2 2 3 2 2 2" xfId="35211"/>
    <cellStyle name="40 % - Markeringsfarve5 2 2 2 3 2 3" xfId="28210"/>
    <cellStyle name="40 % - Markeringsfarve5 2 2 2 3 3" xfId="14955"/>
    <cellStyle name="40 % - Markeringsfarve5 2 2 2 3 3 2" xfId="33121"/>
    <cellStyle name="40 % - Markeringsfarve5 2 2 2 3 4" xfId="26119"/>
    <cellStyle name="40 % - Markeringsfarve5 2 2 2 4" xfId="6402"/>
    <cellStyle name="40 % - Markeringsfarve5 2 2 2 4 2" xfId="10901"/>
    <cellStyle name="40 % - Markeringsfarve5 2 2 2 4 2 2" xfId="18783"/>
    <cellStyle name="40 % - Markeringsfarve5 2 2 2 4 2 2 2" xfId="36943"/>
    <cellStyle name="40 % - Markeringsfarve5 2 2 2 4 2 3" xfId="29942"/>
    <cellStyle name="40 % - Markeringsfarve5 2 2 2 4 3" xfId="14956"/>
    <cellStyle name="40 % - Markeringsfarve5 2 2 2 4 3 2" xfId="33122"/>
    <cellStyle name="40 % - Markeringsfarve5 2 2 2 4 4" xfId="26120"/>
    <cellStyle name="40 % - Markeringsfarve5 2 2 2 5" xfId="8205"/>
    <cellStyle name="40 % - Markeringsfarve5 2 2 2 5 2" xfId="16123"/>
    <cellStyle name="40 % - Markeringsfarve5 2 2 2 5 2 2" xfId="34283"/>
    <cellStyle name="40 % - Markeringsfarve5 2 2 2 5 3" xfId="27282"/>
    <cellStyle name="40 % - Markeringsfarve5 2 2 2 6" xfId="14952"/>
    <cellStyle name="40 % - Markeringsfarve5 2 2 2 6 2" xfId="33118"/>
    <cellStyle name="40 % - Markeringsfarve5 2 2 2 7" xfId="6398"/>
    <cellStyle name="40 % - Markeringsfarve5 2 2 2 7 2" xfId="26116"/>
    <cellStyle name="40 % - Markeringsfarve5 2 2 2 8" xfId="22047"/>
    <cellStyle name="40 % - Markeringsfarve5 2 2 3" xfId="6403"/>
    <cellStyle name="40 % - Markeringsfarve5 2 2 3 2" xfId="6404"/>
    <cellStyle name="40 % - Markeringsfarve5 2 2 3 2 2" xfId="6405"/>
    <cellStyle name="40 % - Markeringsfarve5 2 2 3 2 2 2" xfId="10046"/>
    <cellStyle name="40 % - Markeringsfarve5 2 2 3 2 2 2 2" xfId="17947"/>
    <cellStyle name="40 % - Markeringsfarve5 2 2 3 2 2 2 2 2" xfId="36107"/>
    <cellStyle name="40 % - Markeringsfarve5 2 2 3 2 2 2 3" xfId="29106"/>
    <cellStyle name="40 % - Markeringsfarve5 2 2 3 2 2 3" xfId="14959"/>
    <cellStyle name="40 % - Markeringsfarve5 2 2 3 2 2 3 2" xfId="33125"/>
    <cellStyle name="40 % - Markeringsfarve5 2 2 3 2 2 4" xfId="26123"/>
    <cellStyle name="40 % - Markeringsfarve5 2 2 3 2 3" xfId="8592"/>
    <cellStyle name="40 % - Markeringsfarve5 2 2 3 2 3 2" xfId="16509"/>
    <cellStyle name="40 % - Markeringsfarve5 2 2 3 2 3 2 2" xfId="34669"/>
    <cellStyle name="40 % - Markeringsfarve5 2 2 3 2 3 3" xfId="27668"/>
    <cellStyle name="40 % - Markeringsfarve5 2 2 3 2 4" xfId="14958"/>
    <cellStyle name="40 % - Markeringsfarve5 2 2 3 2 4 2" xfId="33124"/>
    <cellStyle name="40 % - Markeringsfarve5 2 2 3 2 5" xfId="26122"/>
    <cellStyle name="40 % - Markeringsfarve5 2 2 3 3" xfId="6406"/>
    <cellStyle name="40 % - Markeringsfarve5 2 2 3 3 2" xfId="9276"/>
    <cellStyle name="40 % - Markeringsfarve5 2 2 3 3 2 2" xfId="17187"/>
    <cellStyle name="40 % - Markeringsfarve5 2 2 3 3 2 2 2" xfId="35347"/>
    <cellStyle name="40 % - Markeringsfarve5 2 2 3 3 2 3" xfId="28346"/>
    <cellStyle name="40 % - Markeringsfarve5 2 2 3 3 3" xfId="14960"/>
    <cellStyle name="40 % - Markeringsfarve5 2 2 3 3 3 2" xfId="33126"/>
    <cellStyle name="40 % - Markeringsfarve5 2 2 3 3 4" xfId="26124"/>
    <cellStyle name="40 % - Markeringsfarve5 2 2 3 4" xfId="6407"/>
    <cellStyle name="40 % - Markeringsfarve5 2 2 3 4 2" xfId="10625"/>
    <cellStyle name="40 % - Markeringsfarve5 2 2 3 4 2 2" xfId="18518"/>
    <cellStyle name="40 % - Markeringsfarve5 2 2 3 4 2 2 2" xfId="36678"/>
    <cellStyle name="40 % - Markeringsfarve5 2 2 3 4 2 3" xfId="29677"/>
    <cellStyle name="40 % - Markeringsfarve5 2 2 3 4 3" xfId="14961"/>
    <cellStyle name="40 % - Markeringsfarve5 2 2 3 4 3 2" xfId="33127"/>
    <cellStyle name="40 % - Markeringsfarve5 2 2 3 4 4" xfId="26125"/>
    <cellStyle name="40 % - Markeringsfarve5 2 2 3 5" xfId="8206"/>
    <cellStyle name="40 % - Markeringsfarve5 2 2 3 5 2" xfId="16124"/>
    <cellStyle name="40 % - Markeringsfarve5 2 2 3 5 2 2" xfId="34284"/>
    <cellStyle name="40 % - Markeringsfarve5 2 2 3 5 3" xfId="27283"/>
    <cellStyle name="40 % - Markeringsfarve5 2 2 3 6" xfId="14957"/>
    <cellStyle name="40 % - Markeringsfarve5 2 2 3 6 2" xfId="33123"/>
    <cellStyle name="40 % - Markeringsfarve5 2 2 3 7" xfId="26121"/>
    <cellStyle name="40 % - Markeringsfarve5 2 2 4" xfId="6408"/>
    <cellStyle name="40 % - Markeringsfarve5 2 2 4 2" xfId="6409"/>
    <cellStyle name="40 % - Markeringsfarve5 2 2 4 2 2" xfId="6410"/>
    <cellStyle name="40 % - Markeringsfarve5 2 2 4 2 2 2" xfId="10148"/>
    <cellStyle name="40 % - Markeringsfarve5 2 2 4 2 2 2 2" xfId="18049"/>
    <cellStyle name="40 % - Markeringsfarve5 2 2 4 2 2 2 2 2" xfId="36209"/>
    <cellStyle name="40 % - Markeringsfarve5 2 2 4 2 2 2 3" xfId="29208"/>
    <cellStyle name="40 % - Markeringsfarve5 2 2 4 2 2 3" xfId="14964"/>
    <cellStyle name="40 % - Markeringsfarve5 2 2 4 2 2 3 2" xfId="33130"/>
    <cellStyle name="40 % - Markeringsfarve5 2 2 4 2 2 4" xfId="26128"/>
    <cellStyle name="40 % - Markeringsfarve5 2 2 4 2 3" xfId="8683"/>
    <cellStyle name="40 % - Markeringsfarve5 2 2 4 2 3 2" xfId="16597"/>
    <cellStyle name="40 % - Markeringsfarve5 2 2 4 2 3 2 2" xfId="34757"/>
    <cellStyle name="40 % - Markeringsfarve5 2 2 4 2 3 3" xfId="27756"/>
    <cellStyle name="40 % - Markeringsfarve5 2 2 4 2 4" xfId="14963"/>
    <cellStyle name="40 % - Markeringsfarve5 2 2 4 2 4 2" xfId="33129"/>
    <cellStyle name="40 % - Markeringsfarve5 2 2 4 2 5" xfId="26127"/>
    <cellStyle name="40 % - Markeringsfarve5 2 2 4 3" xfId="6411"/>
    <cellStyle name="40 % - Markeringsfarve5 2 2 4 3 2" xfId="9424"/>
    <cellStyle name="40 % - Markeringsfarve5 2 2 4 3 2 2" xfId="17334"/>
    <cellStyle name="40 % - Markeringsfarve5 2 2 4 3 2 2 2" xfId="35494"/>
    <cellStyle name="40 % - Markeringsfarve5 2 2 4 3 2 3" xfId="28493"/>
    <cellStyle name="40 % - Markeringsfarve5 2 2 4 3 3" xfId="14965"/>
    <cellStyle name="40 % - Markeringsfarve5 2 2 4 3 3 2" xfId="33131"/>
    <cellStyle name="40 % - Markeringsfarve5 2 2 4 3 4" xfId="26129"/>
    <cellStyle name="40 % - Markeringsfarve5 2 2 4 4" xfId="6412"/>
    <cellStyle name="40 % - Markeringsfarve5 2 2 4 4 2" xfId="10857"/>
    <cellStyle name="40 % - Markeringsfarve5 2 2 4 4 2 2" xfId="18740"/>
    <cellStyle name="40 % - Markeringsfarve5 2 2 4 4 2 2 2" xfId="36900"/>
    <cellStyle name="40 % - Markeringsfarve5 2 2 4 4 2 3" xfId="29899"/>
    <cellStyle name="40 % - Markeringsfarve5 2 2 4 4 3" xfId="14966"/>
    <cellStyle name="40 % - Markeringsfarve5 2 2 4 4 3 2" xfId="33132"/>
    <cellStyle name="40 % - Markeringsfarve5 2 2 4 4 4" xfId="26130"/>
    <cellStyle name="40 % - Markeringsfarve5 2 2 4 5" xfId="8207"/>
    <cellStyle name="40 % - Markeringsfarve5 2 2 4 5 2" xfId="16125"/>
    <cellStyle name="40 % - Markeringsfarve5 2 2 4 5 2 2" xfId="34285"/>
    <cellStyle name="40 % - Markeringsfarve5 2 2 4 5 3" xfId="27284"/>
    <cellStyle name="40 % - Markeringsfarve5 2 2 4 6" xfId="14962"/>
    <cellStyle name="40 % - Markeringsfarve5 2 2 4 6 2" xfId="33128"/>
    <cellStyle name="40 % - Markeringsfarve5 2 2 4 7" xfId="26126"/>
    <cellStyle name="40 % - Markeringsfarve5 2 2 5" xfId="6413"/>
    <cellStyle name="40 % - Markeringsfarve5 2 2 5 2" xfId="6414"/>
    <cellStyle name="40 % - Markeringsfarve5 2 2 5 2 2" xfId="6415"/>
    <cellStyle name="40 % - Markeringsfarve5 2 2 5 2 2 2" xfId="10265"/>
    <cellStyle name="40 % - Markeringsfarve5 2 2 5 2 2 2 2" xfId="18166"/>
    <cellStyle name="40 % - Markeringsfarve5 2 2 5 2 2 2 2 2" xfId="36326"/>
    <cellStyle name="40 % - Markeringsfarve5 2 2 5 2 2 2 3" xfId="29325"/>
    <cellStyle name="40 % - Markeringsfarve5 2 2 5 2 2 3" xfId="14969"/>
    <cellStyle name="40 % - Markeringsfarve5 2 2 5 2 2 3 2" xfId="33135"/>
    <cellStyle name="40 % - Markeringsfarve5 2 2 5 2 2 4" xfId="26133"/>
    <cellStyle name="40 % - Markeringsfarve5 2 2 5 2 3" xfId="8782"/>
    <cellStyle name="40 % - Markeringsfarve5 2 2 5 2 3 2" xfId="16696"/>
    <cellStyle name="40 % - Markeringsfarve5 2 2 5 2 3 2 2" xfId="34856"/>
    <cellStyle name="40 % - Markeringsfarve5 2 2 5 2 3 3" xfId="27855"/>
    <cellStyle name="40 % - Markeringsfarve5 2 2 5 2 4" xfId="14968"/>
    <cellStyle name="40 % - Markeringsfarve5 2 2 5 2 4 2" xfId="33134"/>
    <cellStyle name="40 % - Markeringsfarve5 2 2 5 2 5" xfId="26132"/>
    <cellStyle name="40 % - Markeringsfarve5 2 2 5 3" xfId="6416"/>
    <cellStyle name="40 % - Markeringsfarve5 2 2 5 3 2" xfId="9541"/>
    <cellStyle name="40 % - Markeringsfarve5 2 2 5 3 2 2" xfId="17451"/>
    <cellStyle name="40 % - Markeringsfarve5 2 2 5 3 2 2 2" xfId="35611"/>
    <cellStyle name="40 % - Markeringsfarve5 2 2 5 3 2 3" xfId="28610"/>
    <cellStyle name="40 % - Markeringsfarve5 2 2 5 3 3" xfId="14970"/>
    <cellStyle name="40 % - Markeringsfarve5 2 2 5 3 3 2" xfId="33136"/>
    <cellStyle name="40 % - Markeringsfarve5 2 2 5 3 4" xfId="26134"/>
    <cellStyle name="40 % - Markeringsfarve5 2 2 5 4" xfId="6417"/>
    <cellStyle name="40 % - Markeringsfarve5 2 2 5 4 2" xfId="10507"/>
    <cellStyle name="40 % - Markeringsfarve5 2 2 5 4 2 2" xfId="18401"/>
    <cellStyle name="40 % - Markeringsfarve5 2 2 5 4 2 2 2" xfId="36561"/>
    <cellStyle name="40 % - Markeringsfarve5 2 2 5 4 2 3" xfId="29560"/>
    <cellStyle name="40 % - Markeringsfarve5 2 2 5 4 3" xfId="14971"/>
    <cellStyle name="40 % - Markeringsfarve5 2 2 5 4 3 2" xfId="33137"/>
    <cellStyle name="40 % - Markeringsfarve5 2 2 5 4 4" xfId="26135"/>
    <cellStyle name="40 % - Markeringsfarve5 2 2 5 5" xfId="8208"/>
    <cellStyle name="40 % - Markeringsfarve5 2 2 5 5 2" xfId="16126"/>
    <cellStyle name="40 % - Markeringsfarve5 2 2 5 5 2 2" xfId="34286"/>
    <cellStyle name="40 % - Markeringsfarve5 2 2 5 5 3" xfId="27285"/>
    <cellStyle name="40 % - Markeringsfarve5 2 2 5 6" xfId="14967"/>
    <cellStyle name="40 % - Markeringsfarve5 2 2 5 6 2" xfId="33133"/>
    <cellStyle name="40 % - Markeringsfarve5 2 2 5 7" xfId="26131"/>
    <cellStyle name="40 % - Markeringsfarve5 2 2 6" xfId="6418"/>
    <cellStyle name="40 % - Markeringsfarve5 2 2 6 2" xfId="6419"/>
    <cellStyle name="40 % - Markeringsfarve5 2 2 6 2 2" xfId="6420"/>
    <cellStyle name="40 % - Markeringsfarve5 2 2 6 2 2 2" xfId="10400"/>
    <cellStyle name="40 % - Markeringsfarve5 2 2 6 2 2 2 2" xfId="18301"/>
    <cellStyle name="40 % - Markeringsfarve5 2 2 6 2 2 2 2 2" xfId="36461"/>
    <cellStyle name="40 % - Markeringsfarve5 2 2 6 2 2 2 3" xfId="29460"/>
    <cellStyle name="40 % - Markeringsfarve5 2 2 6 2 2 3" xfId="14974"/>
    <cellStyle name="40 % - Markeringsfarve5 2 2 6 2 2 3 2" xfId="33140"/>
    <cellStyle name="40 % - Markeringsfarve5 2 2 6 2 2 4" xfId="26138"/>
    <cellStyle name="40 % - Markeringsfarve5 2 2 6 2 3" xfId="8893"/>
    <cellStyle name="40 % - Markeringsfarve5 2 2 6 2 3 2" xfId="16807"/>
    <cellStyle name="40 % - Markeringsfarve5 2 2 6 2 3 2 2" xfId="34967"/>
    <cellStyle name="40 % - Markeringsfarve5 2 2 6 2 3 3" xfId="27966"/>
    <cellStyle name="40 % - Markeringsfarve5 2 2 6 2 4" xfId="14973"/>
    <cellStyle name="40 % - Markeringsfarve5 2 2 6 2 4 2" xfId="33139"/>
    <cellStyle name="40 % - Markeringsfarve5 2 2 6 2 5" xfId="26137"/>
    <cellStyle name="40 % - Markeringsfarve5 2 2 6 3" xfId="6421"/>
    <cellStyle name="40 % - Markeringsfarve5 2 2 6 3 2" xfId="9677"/>
    <cellStyle name="40 % - Markeringsfarve5 2 2 6 3 2 2" xfId="17587"/>
    <cellStyle name="40 % - Markeringsfarve5 2 2 6 3 2 2 2" xfId="35747"/>
    <cellStyle name="40 % - Markeringsfarve5 2 2 6 3 2 3" xfId="28746"/>
    <cellStyle name="40 % - Markeringsfarve5 2 2 6 3 3" xfId="14975"/>
    <cellStyle name="40 % - Markeringsfarve5 2 2 6 3 3 2" xfId="33141"/>
    <cellStyle name="40 % - Markeringsfarve5 2 2 6 3 4" xfId="26139"/>
    <cellStyle name="40 % - Markeringsfarve5 2 2 6 4" xfId="6422"/>
    <cellStyle name="40 % - Markeringsfarve5 2 2 6 4 2" xfId="10810"/>
    <cellStyle name="40 % - Markeringsfarve5 2 2 6 4 2 2" xfId="18697"/>
    <cellStyle name="40 % - Markeringsfarve5 2 2 6 4 2 2 2" xfId="36857"/>
    <cellStyle name="40 % - Markeringsfarve5 2 2 6 4 2 3" xfId="29856"/>
    <cellStyle name="40 % - Markeringsfarve5 2 2 6 4 3" xfId="14976"/>
    <cellStyle name="40 % - Markeringsfarve5 2 2 6 4 3 2" xfId="33142"/>
    <cellStyle name="40 % - Markeringsfarve5 2 2 6 4 4" xfId="26140"/>
    <cellStyle name="40 % - Markeringsfarve5 2 2 6 5" xfId="8209"/>
    <cellStyle name="40 % - Markeringsfarve5 2 2 6 5 2" xfId="16127"/>
    <cellStyle name="40 % - Markeringsfarve5 2 2 6 5 2 2" xfId="34287"/>
    <cellStyle name="40 % - Markeringsfarve5 2 2 6 5 3" xfId="27286"/>
    <cellStyle name="40 % - Markeringsfarve5 2 2 6 6" xfId="14972"/>
    <cellStyle name="40 % - Markeringsfarve5 2 2 6 6 2" xfId="33138"/>
    <cellStyle name="40 % - Markeringsfarve5 2 2 6 7" xfId="26136"/>
    <cellStyle name="40 % - Markeringsfarve5 2 2 7" xfId="6423"/>
    <cellStyle name="40 % - Markeringsfarve5 2 2 7 2" xfId="6424"/>
    <cellStyle name="40 % - Markeringsfarve5 2 2 7 2 2" xfId="9791"/>
    <cellStyle name="40 % - Markeringsfarve5 2 2 7 2 2 2" xfId="17692"/>
    <cellStyle name="40 % - Markeringsfarve5 2 2 7 2 2 2 2" xfId="35852"/>
    <cellStyle name="40 % - Markeringsfarve5 2 2 7 2 2 3" xfId="28851"/>
    <cellStyle name="40 % - Markeringsfarve5 2 2 7 2 3" xfId="14978"/>
    <cellStyle name="40 % - Markeringsfarve5 2 2 7 2 3 2" xfId="33144"/>
    <cellStyle name="40 % - Markeringsfarve5 2 2 7 2 4" xfId="26142"/>
    <cellStyle name="40 % - Markeringsfarve5 2 2 7 3" xfId="8382"/>
    <cellStyle name="40 % - Markeringsfarve5 2 2 7 3 2" xfId="16299"/>
    <cellStyle name="40 % - Markeringsfarve5 2 2 7 3 2 2" xfId="34459"/>
    <cellStyle name="40 % - Markeringsfarve5 2 2 7 3 3" xfId="27458"/>
    <cellStyle name="40 % - Markeringsfarve5 2 2 7 4" xfId="14977"/>
    <cellStyle name="40 % - Markeringsfarve5 2 2 7 4 2" xfId="33143"/>
    <cellStyle name="40 % - Markeringsfarve5 2 2 7 5" xfId="26141"/>
    <cellStyle name="40 % - Markeringsfarve5 2 2 8" xfId="6425"/>
    <cellStyle name="40 % - Markeringsfarve5 2 2 8 2" xfId="9019"/>
    <cellStyle name="40 % - Markeringsfarve5 2 2 8 2 2" xfId="16930"/>
    <cellStyle name="40 % - Markeringsfarve5 2 2 8 2 2 2" xfId="35090"/>
    <cellStyle name="40 % - Markeringsfarve5 2 2 8 2 3" xfId="28089"/>
    <cellStyle name="40 % - Markeringsfarve5 2 2 8 3" xfId="14979"/>
    <cellStyle name="40 % - Markeringsfarve5 2 2 8 3 2" xfId="33145"/>
    <cellStyle name="40 % - Markeringsfarve5 2 2 8 4" xfId="26143"/>
    <cellStyle name="40 % - Markeringsfarve5 2 2 9" xfId="6426"/>
    <cellStyle name="40 % - Markeringsfarve5 2 2 9 2" xfId="10666"/>
    <cellStyle name="40 % - Markeringsfarve5 2 2 9 2 2" xfId="18558"/>
    <cellStyle name="40 % - Markeringsfarve5 2 2 9 2 2 2" xfId="36718"/>
    <cellStyle name="40 % - Markeringsfarve5 2 2 9 2 3" xfId="29717"/>
    <cellStyle name="40 % - Markeringsfarve5 2 2 9 3" xfId="14980"/>
    <cellStyle name="40 % - Markeringsfarve5 2 2 9 3 2" xfId="33146"/>
    <cellStyle name="40 % - Markeringsfarve5 2 2 9 4" xfId="26144"/>
    <cellStyle name="40 % - Markeringsfarve5 2 3" xfId="1930"/>
    <cellStyle name="40 % - Markeringsfarve5 2 3 10" xfId="8210"/>
    <cellStyle name="40 % - Markeringsfarve5 2 3 10 2" xfId="16128"/>
    <cellStyle name="40 % - Markeringsfarve5 2 3 10 2 2" xfId="34288"/>
    <cellStyle name="40 % - Markeringsfarve5 2 3 10 3" xfId="27287"/>
    <cellStyle name="40 % - Markeringsfarve5 2 3 11" xfId="14981"/>
    <cellStyle name="40 % - Markeringsfarve5 2 3 11 2" xfId="33147"/>
    <cellStyle name="40 % - Markeringsfarve5 2 3 12" xfId="6427"/>
    <cellStyle name="40 % - Markeringsfarve5 2 3 12 2" xfId="26145"/>
    <cellStyle name="40 % - Markeringsfarve5 2 3 13" xfId="22048"/>
    <cellStyle name="40 % - Markeringsfarve5 2 3 2" xfId="1931"/>
    <cellStyle name="40 % - Markeringsfarve5 2 3 2 2" xfId="6429"/>
    <cellStyle name="40 % - Markeringsfarve5 2 3 2 2 2" xfId="6430"/>
    <cellStyle name="40 % - Markeringsfarve5 2 3 2 2 2 2" xfId="9949"/>
    <cellStyle name="40 % - Markeringsfarve5 2 3 2 2 2 2 2" xfId="17850"/>
    <cellStyle name="40 % - Markeringsfarve5 2 3 2 2 2 2 2 2" xfId="36010"/>
    <cellStyle name="40 % - Markeringsfarve5 2 3 2 2 2 2 3" xfId="29009"/>
    <cellStyle name="40 % - Markeringsfarve5 2 3 2 2 2 3" xfId="14984"/>
    <cellStyle name="40 % - Markeringsfarve5 2 3 2 2 2 3 2" xfId="33150"/>
    <cellStyle name="40 % - Markeringsfarve5 2 3 2 2 2 4" xfId="26148"/>
    <cellStyle name="40 % - Markeringsfarve5 2 3 2 2 3" xfId="8514"/>
    <cellStyle name="40 % - Markeringsfarve5 2 3 2 2 3 2" xfId="16431"/>
    <cellStyle name="40 % - Markeringsfarve5 2 3 2 2 3 2 2" xfId="34591"/>
    <cellStyle name="40 % - Markeringsfarve5 2 3 2 2 3 3" xfId="27590"/>
    <cellStyle name="40 % - Markeringsfarve5 2 3 2 2 4" xfId="14983"/>
    <cellStyle name="40 % - Markeringsfarve5 2 3 2 2 4 2" xfId="33149"/>
    <cellStyle name="40 % - Markeringsfarve5 2 3 2 2 5" xfId="26147"/>
    <cellStyle name="40 % - Markeringsfarve5 2 3 2 3" xfId="6431"/>
    <cellStyle name="40 % - Markeringsfarve5 2 3 2 3 2" xfId="9179"/>
    <cellStyle name="40 % - Markeringsfarve5 2 3 2 3 2 2" xfId="17090"/>
    <cellStyle name="40 % - Markeringsfarve5 2 3 2 3 2 2 2" xfId="35250"/>
    <cellStyle name="40 % - Markeringsfarve5 2 3 2 3 2 3" xfId="28249"/>
    <cellStyle name="40 % - Markeringsfarve5 2 3 2 3 3" xfId="14985"/>
    <cellStyle name="40 % - Markeringsfarve5 2 3 2 3 3 2" xfId="33151"/>
    <cellStyle name="40 % - Markeringsfarve5 2 3 2 3 4" xfId="26149"/>
    <cellStyle name="40 % - Markeringsfarve5 2 3 2 4" xfId="6432"/>
    <cellStyle name="40 % - Markeringsfarve5 2 3 2 4 2" xfId="10795"/>
    <cellStyle name="40 % - Markeringsfarve5 2 3 2 4 2 2" xfId="18682"/>
    <cellStyle name="40 % - Markeringsfarve5 2 3 2 4 2 2 2" xfId="36842"/>
    <cellStyle name="40 % - Markeringsfarve5 2 3 2 4 2 3" xfId="29841"/>
    <cellStyle name="40 % - Markeringsfarve5 2 3 2 4 3" xfId="14986"/>
    <cellStyle name="40 % - Markeringsfarve5 2 3 2 4 3 2" xfId="33152"/>
    <cellStyle name="40 % - Markeringsfarve5 2 3 2 4 4" xfId="26150"/>
    <cellStyle name="40 % - Markeringsfarve5 2 3 2 5" xfId="8211"/>
    <cellStyle name="40 % - Markeringsfarve5 2 3 2 5 2" xfId="16129"/>
    <cellStyle name="40 % - Markeringsfarve5 2 3 2 5 2 2" xfId="34289"/>
    <cellStyle name="40 % - Markeringsfarve5 2 3 2 5 3" xfId="27288"/>
    <cellStyle name="40 % - Markeringsfarve5 2 3 2 6" xfId="14982"/>
    <cellStyle name="40 % - Markeringsfarve5 2 3 2 6 2" xfId="33148"/>
    <cellStyle name="40 % - Markeringsfarve5 2 3 2 7" xfId="6428"/>
    <cellStyle name="40 % - Markeringsfarve5 2 3 2 7 2" xfId="26146"/>
    <cellStyle name="40 % - Markeringsfarve5 2 3 2 8" xfId="22049"/>
    <cellStyle name="40 % - Markeringsfarve5 2 3 3" xfId="6433"/>
    <cellStyle name="40 % - Markeringsfarve5 2 3 3 2" xfId="6434"/>
    <cellStyle name="40 % - Markeringsfarve5 2 3 3 2 2" xfId="6435"/>
    <cellStyle name="40 % - Markeringsfarve5 2 3 3 2 2 2" xfId="10047"/>
    <cellStyle name="40 % - Markeringsfarve5 2 3 3 2 2 2 2" xfId="17948"/>
    <cellStyle name="40 % - Markeringsfarve5 2 3 3 2 2 2 2 2" xfId="36108"/>
    <cellStyle name="40 % - Markeringsfarve5 2 3 3 2 2 2 3" xfId="29107"/>
    <cellStyle name="40 % - Markeringsfarve5 2 3 3 2 2 3" xfId="14989"/>
    <cellStyle name="40 % - Markeringsfarve5 2 3 3 2 2 3 2" xfId="33155"/>
    <cellStyle name="40 % - Markeringsfarve5 2 3 3 2 2 4" xfId="26153"/>
    <cellStyle name="40 % - Markeringsfarve5 2 3 3 2 3" xfId="8593"/>
    <cellStyle name="40 % - Markeringsfarve5 2 3 3 2 3 2" xfId="16510"/>
    <cellStyle name="40 % - Markeringsfarve5 2 3 3 2 3 2 2" xfId="34670"/>
    <cellStyle name="40 % - Markeringsfarve5 2 3 3 2 3 3" xfId="27669"/>
    <cellStyle name="40 % - Markeringsfarve5 2 3 3 2 4" xfId="14988"/>
    <cellStyle name="40 % - Markeringsfarve5 2 3 3 2 4 2" xfId="33154"/>
    <cellStyle name="40 % - Markeringsfarve5 2 3 3 2 5" xfId="26152"/>
    <cellStyle name="40 % - Markeringsfarve5 2 3 3 3" xfId="6436"/>
    <cellStyle name="40 % - Markeringsfarve5 2 3 3 3 2" xfId="9277"/>
    <cellStyle name="40 % - Markeringsfarve5 2 3 3 3 2 2" xfId="17188"/>
    <cellStyle name="40 % - Markeringsfarve5 2 3 3 3 2 2 2" xfId="35348"/>
    <cellStyle name="40 % - Markeringsfarve5 2 3 3 3 2 3" xfId="28347"/>
    <cellStyle name="40 % - Markeringsfarve5 2 3 3 3 3" xfId="14990"/>
    <cellStyle name="40 % - Markeringsfarve5 2 3 3 3 3 2" xfId="33156"/>
    <cellStyle name="40 % - Markeringsfarve5 2 3 3 3 4" xfId="26154"/>
    <cellStyle name="40 % - Markeringsfarve5 2 3 3 4" xfId="6437"/>
    <cellStyle name="40 % - Markeringsfarve5 2 3 3 4 2" xfId="10993"/>
    <cellStyle name="40 % - Markeringsfarve5 2 3 3 4 2 2" xfId="18869"/>
    <cellStyle name="40 % - Markeringsfarve5 2 3 3 4 2 2 2" xfId="37029"/>
    <cellStyle name="40 % - Markeringsfarve5 2 3 3 4 2 3" xfId="30028"/>
    <cellStyle name="40 % - Markeringsfarve5 2 3 3 4 3" xfId="14991"/>
    <cellStyle name="40 % - Markeringsfarve5 2 3 3 4 3 2" xfId="33157"/>
    <cellStyle name="40 % - Markeringsfarve5 2 3 3 4 4" xfId="26155"/>
    <cellStyle name="40 % - Markeringsfarve5 2 3 3 5" xfId="8212"/>
    <cellStyle name="40 % - Markeringsfarve5 2 3 3 5 2" xfId="16130"/>
    <cellStyle name="40 % - Markeringsfarve5 2 3 3 5 2 2" xfId="34290"/>
    <cellStyle name="40 % - Markeringsfarve5 2 3 3 5 3" xfId="27289"/>
    <cellStyle name="40 % - Markeringsfarve5 2 3 3 6" xfId="14987"/>
    <cellStyle name="40 % - Markeringsfarve5 2 3 3 6 2" xfId="33153"/>
    <cellStyle name="40 % - Markeringsfarve5 2 3 3 7" xfId="26151"/>
    <cellStyle name="40 % - Markeringsfarve5 2 3 4" xfId="6438"/>
    <cellStyle name="40 % - Markeringsfarve5 2 3 4 2" xfId="6439"/>
    <cellStyle name="40 % - Markeringsfarve5 2 3 4 2 2" xfId="6440"/>
    <cellStyle name="40 % - Markeringsfarve5 2 3 4 2 2 2" xfId="10187"/>
    <cellStyle name="40 % - Markeringsfarve5 2 3 4 2 2 2 2" xfId="18088"/>
    <cellStyle name="40 % - Markeringsfarve5 2 3 4 2 2 2 2 2" xfId="36248"/>
    <cellStyle name="40 % - Markeringsfarve5 2 3 4 2 2 2 3" xfId="29247"/>
    <cellStyle name="40 % - Markeringsfarve5 2 3 4 2 2 3" xfId="14994"/>
    <cellStyle name="40 % - Markeringsfarve5 2 3 4 2 2 3 2" xfId="33160"/>
    <cellStyle name="40 % - Markeringsfarve5 2 3 4 2 2 4" xfId="26158"/>
    <cellStyle name="40 % - Markeringsfarve5 2 3 4 2 3" xfId="8716"/>
    <cellStyle name="40 % - Markeringsfarve5 2 3 4 2 3 2" xfId="16630"/>
    <cellStyle name="40 % - Markeringsfarve5 2 3 4 2 3 2 2" xfId="34790"/>
    <cellStyle name="40 % - Markeringsfarve5 2 3 4 2 3 3" xfId="27789"/>
    <cellStyle name="40 % - Markeringsfarve5 2 3 4 2 4" xfId="14993"/>
    <cellStyle name="40 % - Markeringsfarve5 2 3 4 2 4 2" xfId="33159"/>
    <cellStyle name="40 % - Markeringsfarve5 2 3 4 2 5" xfId="26157"/>
    <cellStyle name="40 % - Markeringsfarve5 2 3 4 3" xfId="6441"/>
    <cellStyle name="40 % - Markeringsfarve5 2 3 4 3 2" xfId="9463"/>
    <cellStyle name="40 % - Markeringsfarve5 2 3 4 3 2 2" xfId="17373"/>
    <cellStyle name="40 % - Markeringsfarve5 2 3 4 3 2 2 2" xfId="35533"/>
    <cellStyle name="40 % - Markeringsfarve5 2 3 4 3 2 3" xfId="28532"/>
    <cellStyle name="40 % - Markeringsfarve5 2 3 4 3 3" xfId="14995"/>
    <cellStyle name="40 % - Markeringsfarve5 2 3 4 3 3 2" xfId="33161"/>
    <cellStyle name="40 % - Markeringsfarve5 2 3 4 3 4" xfId="26159"/>
    <cellStyle name="40 % - Markeringsfarve5 2 3 4 4" xfId="6442"/>
    <cellStyle name="40 % - Markeringsfarve5 2 3 4 4 2" xfId="10713"/>
    <cellStyle name="40 % - Markeringsfarve5 2 3 4 4 2 2" xfId="18602"/>
    <cellStyle name="40 % - Markeringsfarve5 2 3 4 4 2 2 2" xfId="36762"/>
    <cellStyle name="40 % - Markeringsfarve5 2 3 4 4 2 3" xfId="29761"/>
    <cellStyle name="40 % - Markeringsfarve5 2 3 4 4 3" xfId="14996"/>
    <cellStyle name="40 % - Markeringsfarve5 2 3 4 4 3 2" xfId="33162"/>
    <cellStyle name="40 % - Markeringsfarve5 2 3 4 4 4" xfId="26160"/>
    <cellStyle name="40 % - Markeringsfarve5 2 3 4 5" xfId="8213"/>
    <cellStyle name="40 % - Markeringsfarve5 2 3 4 5 2" xfId="16131"/>
    <cellStyle name="40 % - Markeringsfarve5 2 3 4 5 2 2" xfId="34291"/>
    <cellStyle name="40 % - Markeringsfarve5 2 3 4 5 3" xfId="27290"/>
    <cellStyle name="40 % - Markeringsfarve5 2 3 4 6" xfId="14992"/>
    <cellStyle name="40 % - Markeringsfarve5 2 3 4 6 2" xfId="33158"/>
    <cellStyle name="40 % - Markeringsfarve5 2 3 4 7" xfId="26156"/>
    <cellStyle name="40 % - Markeringsfarve5 2 3 5" xfId="6443"/>
    <cellStyle name="40 % - Markeringsfarve5 2 3 5 2" xfId="6444"/>
    <cellStyle name="40 % - Markeringsfarve5 2 3 5 2 2" xfId="6445"/>
    <cellStyle name="40 % - Markeringsfarve5 2 3 5 2 2 2" xfId="10304"/>
    <cellStyle name="40 % - Markeringsfarve5 2 3 5 2 2 2 2" xfId="18205"/>
    <cellStyle name="40 % - Markeringsfarve5 2 3 5 2 2 2 2 2" xfId="36365"/>
    <cellStyle name="40 % - Markeringsfarve5 2 3 5 2 2 2 3" xfId="29364"/>
    <cellStyle name="40 % - Markeringsfarve5 2 3 5 2 2 3" xfId="14999"/>
    <cellStyle name="40 % - Markeringsfarve5 2 3 5 2 2 3 2" xfId="33165"/>
    <cellStyle name="40 % - Markeringsfarve5 2 3 5 2 2 4" xfId="26163"/>
    <cellStyle name="40 % - Markeringsfarve5 2 3 5 2 3" xfId="8815"/>
    <cellStyle name="40 % - Markeringsfarve5 2 3 5 2 3 2" xfId="16729"/>
    <cellStyle name="40 % - Markeringsfarve5 2 3 5 2 3 2 2" xfId="34889"/>
    <cellStyle name="40 % - Markeringsfarve5 2 3 5 2 3 3" xfId="27888"/>
    <cellStyle name="40 % - Markeringsfarve5 2 3 5 2 4" xfId="14998"/>
    <cellStyle name="40 % - Markeringsfarve5 2 3 5 2 4 2" xfId="33164"/>
    <cellStyle name="40 % - Markeringsfarve5 2 3 5 2 5" xfId="26162"/>
    <cellStyle name="40 % - Markeringsfarve5 2 3 5 3" xfId="6446"/>
    <cellStyle name="40 % - Markeringsfarve5 2 3 5 3 2" xfId="9580"/>
    <cellStyle name="40 % - Markeringsfarve5 2 3 5 3 2 2" xfId="17490"/>
    <cellStyle name="40 % - Markeringsfarve5 2 3 5 3 2 2 2" xfId="35650"/>
    <cellStyle name="40 % - Markeringsfarve5 2 3 5 3 2 3" xfId="28649"/>
    <cellStyle name="40 % - Markeringsfarve5 2 3 5 3 3" xfId="15000"/>
    <cellStyle name="40 % - Markeringsfarve5 2 3 5 3 3 2" xfId="33166"/>
    <cellStyle name="40 % - Markeringsfarve5 2 3 5 3 4" xfId="26164"/>
    <cellStyle name="40 % - Markeringsfarve5 2 3 5 4" xfId="6447"/>
    <cellStyle name="40 % - Markeringsfarve5 2 3 5 4 2" xfId="10969"/>
    <cellStyle name="40 % - Markeringsfarve5 2 3 5 4 2 2" xfId="18848"/>
    <cellStyle name="40 % - Markeringsfarve5 2 3 5 4 2 2 2" xfId="37008"/>
    <cellStyle name="40 % - Markeringsfarve5 2 3 5 4 2 3" xfId="30007"/>
    <cellStyle name="40 % - Markeringsfarve5 2 3 5 4 3" xfId="15001"/>
    <cellStyle name="40 % - Markeringsfarve5 2 3 5 4 3 2" xfId="33167"/>
    <cellStyle name="40 % - Markeringsfarve5 2 3 5 4 4" xfId="26165"/>
    <cellStyle name="40 % - Markeringsfarve5 2 3 5 5" xfId="8214"/>
    <cellStyle name="40 % - Markeringsfarve5 2 3 5 5 2" xfId="16132"/>
    <cellStyle name="40 % - Markeringsfarve5 2 3 5 5 2 2" xfId="34292"/>
    <cellStyle name="40 % - Markeringsfarve5 2 3 5 5 3" xfId="27291"/>
    <cellStyle name="40 % - Markeringsfarve5 2 3 5 6" xfId="14997"/>
    <cellStyle name="40 % - Markeringsfarve5 2 3 5 6 2" xfId="33163"/>
    <cellStyle name="40 % - Markeringsfarve5 2 3 5 7" xfId="26161"/>
    <cellStyle name="40 % - Markeringsfarve5 2 3 6" xfId="6448"/>
    <cellStyle name="40 % - Markeringsfarve5 2 3 6 2" xfId="6449"/>
    <cellStyle name="40 % - Markeringsfarve5 2 3 6 2 2" xfId="6450"/>
    <cellStyle name="40 % - Markeringsfarve5 2 3 6 2 2 2" xfId="10401"/>
    <cellStyle name="40 % - Markeringsfarve5 2 3 6 2 2 2 2" xfId="18302"/>
    <cellStyle name="40 % - Markeringsfarve5 2 3 6 2 2 2 2 2" xfId="36462"/>
    <cellStyle name="40 % - Markeringsfarve5 2 3 6 2 2 2 3" xfId="29461"/>
    <cellStyle name="40 % - Markeringsfarve5 2 3 6 2 2 3" xfId="15004"/>
    <cellStyle name="40 % - Markeringsfarve5 2 3 6 2 2 3 2" xfId="33170"/>
    <cellStyle name="40 % - Markeringsfarve5 2 3 6 2 2 4" xfId="26168"/>
    <cellStyle name="40 % - Markeringsfarve5 2 3 6 2 3" xfId="8894"/>
    <cellStyle name="40 % - Markeringsfarve5 2 3 6 2 3 2" xfId="16808"/>
    <cellStyle name="40 % - Markeringsfarve5 2 3 6 2 3 2 2" xfId="34968"/>
    <cellStyle name="40 % - Markeringsfarve5 2 3 6 2 3 3" xfId="27967"/>
    <cellStyle name="40 % - Markeringsfarve5 2 3 6 2 4" xfId="15003"/>
    <cellStyle name="40 % - Markeringsfarve5 2 3 6 2 4 2" xfId="33169"/>
    <cellStyle name="40 % - Markeringsfarve5 2 3 6 2 5" xfId="26167"/>
    <cellStyle name="40 % - Markeringsfarve5 2 3 6 3" xfId="6451"/>
    <cellStyle name="40 % - Markeringsfarve5 2 3 6 3 2" xfId="9678"/>
    <cellStyle name="40 % - Markeringsfarve5 2 3 6 3 2 2" xfId="17588"/>
    <cellStyle name="40 % - Markeringsfarve5 2 3 6 3 2 2 2" xfId="35748"/>
    <cellStyle name="40 % - Markeringsfarve5 2 3 6 3 2 3" xfId="28747"/>
    <cellStyle name="40 % - Markeringsfarve5 2 3 6 3 3" xfId="15005"/>
    <cellStyle name="40 % - Markeringsfarve5 2 3 6 3 3 2" xfId="33171"/>
    <cellStyle name="40 % - Markeringsfarve5 2 3 6 3 4" xfId="26169"/>
    <cellStyle name="40 % - Markeringsfarve5 2 3 6 4" xfId="6452"/>
    <cellStyle name="40 % - Markeringsfarve5 2 3 6 4 2" xfId="10693"/>
    <cellStyle name="40 % - Markeringsfarve5 2 3 6 4 2 2" xfId="18584"/>
    <cellStyle name="40 % - Markeringsfarve5 2 3 6 4 2 2 2" xfId="36744"/>
    <cellStyle name="40 % - Markeringsfarve5 2 3 6 4 2 3" xfId="29743"/>
    <cellStyle name="40 % - Markeringsfarve5 2 3 6 4 3" xfId="15006"/>
    <cellStyle name="40 % - Markeringsfarve5 2 3 6 4 3 2" xfId="33172"/>
    <cellStyle name="40 % - Markeringsfarve5 2 3 6 4 4" xfId="26170"/>
    <cellStyle name="40 % - Markeringsfarve5 2 3 6 5" xfId="8215"/>
    <cellStyle name="40 % - Markeringsfarve5 2 3 6 5 2" xfId="16133"/>
    <cellStyle name="40 % - Markeringsfarve5 2 3 6 5 2 2" xfId="34293"/>
    <cellStyle name="40 % - Markeringsfarve5 2 3 6 5 3" xfId="27292"/>
    <cellStyle name="40 % - Markeringsfarve5 2 3 6 6" xfId="15002"/>
    <cellStyle name="40 % - Markeringsfarve5 2 3 6 6 2" xfId="33168"/>
    <cellStyle name="40 % - Markeringsfarve5 2 3 6 7" xfId="26166"/>
    <cellStyle name="40 % - Markeringsfarve5 2 3 7" xfId="6453"/>
    <cellStyle name="40 % - Markeringsfarve5 2 3 7 2" xfId="6454"/>
    <cellStyle name="40 % - Markeringsfarve5 2 3 7 2 2" xfId="9830"/>
    <cellStyle name="40 % - Markeringsfarve5 2 3 7 2 2 2" xfId="17731"/>
    <cellStyle name="40 % - Markeringsfarve5 2 3 7 2 2 2 2" xfId="35891"/>
    <cellStyle name="40 % - Markeringsfarve5 2 3 7 2 2 3" xfId="28890"/>
    <cellStyle name="40 % - Markeringsfarve5 2 3 7 2 3" xfId="15008"/>
    <cellStyle name="40 % - Markeringsfarve5 2 3 7 2 3 2" xfId="33174"/>
    <cellStyle name="40 % - Markeringsfarve5 2 3 7 2 4" xfId="26172"/>
    <cellStyle name="40 % - Markeringsfarve5 2 3 7 3" xfId="8415"/>
    <cellStyle name="40 % - Markeringsfarve5 2 3 7 3 2" xfId="16332"/>
    <cellStyle name="40 % - Markeringsfarve5 2 3 7 3 2 2" xfId="34492"/>
    <cellStyle name="40 % - Markeringsfarve5 2 3 7 3 3" xfId="27491"/>
    <cellStyle name="40 % - Markeringsfarve5 2 3 7 4" xfId="15007"/>
    <cellStyle name="40 % - Markeringsfarve5 2 3 7 4 2" xfId="33173"/>
    <cellStyle name="40 % - Markeringsfarve5 2 3 7 5" xfId="26171"/>
    <cellStyle name="40 % - Markeringsfarve5 2 3 8" xfId="6455"/>
    <cellStyle name="40 % - Markeringsfarve5 2 3 8 2" xfId="9058"/>
    <cellStyle name="40 % - Markeringsfarve5 2 3 8 2 2" xfId="16969"/>
    <cellStyle name="40 % - Markeringsfarve5 2 3 8 2 2 2" xfId="35129"/>
    <cellStyle name="40 % - Markeringsfarve5 2 3 8 2 3" xfId="28128"/>
    <cellStyle name="40 % - Markeringsfarve5 2 3 8 3" xfId="15009"/>
    <cellStyle name="40 % - Markeringsfarve5 2 3 8 3 2" xfId="33175"/>
    <cellStyle name="40 % - Markeringsfarve5 2 3 8 4" xfId="26173"/>
    <cellStyle name="40 % - Markeringsfarve5 2 3 9" xfId="6456"/>
    <cellStyle name="40 % - Markeringsfarve5 2 3 9 2" xfId="10460"/>
    <cellStyle name="40 % - Markeringsfarve5 2 3 9 2 2" xfId="18357"/>
    <cellStyle name="40 % - Markeringsfarve5 2 3 9 2 2 2" xfId="36517"/>
    <cellStyle name="40 % - Markeringsfarve5 2 3 9 2 3" xfId="29516"/>
    <cellStyle name="40 % - Markeringsfarve5 2 3 9 3" xfId="15010"/>
    <cellStyle name="40 % - Markeringsfarve5 2 3 9 3 2" xfId="33176"/>
    <cellStyle name="40 % - Markeringsfarve5 2 3 9 4" xfId="26174"/>
    <cellStyle name="40 % - Markeringsfarve5 2 4" xfId="1932"/>
    <cellStyle name="40 % - Markeringsfarve5 2 4 2" xfId="6458"/>
    <cellStyle name="40 % - Markeringsfarve5 2 4 2 2" xfId="6459"/>
    <cellStyle name="40 % - Markeringsfarve5 2 4 2 2 2" xfId="9871"/>
    <cellStyle name="40 % - Markeringsfarve5 2 4 2 2 2 2" xfId="17772"/>
    <cellStyle name="40 % - Markeringsfarve5 2 4 2 2 2 2 2" xfId="35932"/>
    <cellStyle name="40 % - Markeringsfarve5 2 4 2 2 2 3" xfId="28931"/>
    <cellStyle name="40 % - Markeringsfarve5 2 4 2 2 3" xfId="15013"/>
    <cellStyle name="40 % - Markeringsfarve5 2 4 2 2 3 2" xfId="33179"/>
    <cellStyle name="40 % - Markeringsfarve5 2 4 2 2 4" xfId="26177"/>
    <cellStyle name="40 % - Markeringsfarve5 2 4 2 3" xfId="8448"/>
    <cellStyle name="40 % - Markeringsfarve5 2 4 2 3 2" xfId="16365"/>
    <cellStyle name="40 % - Markeringsfarve5 2 4 2 3 2 2" xfId="34525"/>
    <cellStyle name="40 % - Markeringsfarve5 2 4 2 3 3" xfId="27524"/>
    <cellStyle name="40 % - Markeringsfarve5 2 4 2 4" xfId="15012"/>
    <cellStyle name="40 % - Markeringsfarve5 2 4 2 4 2" xfId="33178"/>
    <cellStyle name="40 % - Markeringsfarve5 2 4 2 5" xfId="26176"/>
    <cellStyle name="40 % - Markeringsfarve5 2 4 3" xfId="6460"/>
    <cellStyle name="40 % - Markeringsfarve5 2 4 3 2" xfId="9101"/>
    <cellStyle name="40 % - Markeringsfarve5 2 4 3 2 2" xfId="17012"/>
    <cellStyle name="40 % - Markeringsfarve5 2 4 3 2 2 2" xfId="35172"/>
    <cellStyle name="40 % - Markeringsfarve5 2 4 3 2 3" xfId="28171"/>
    <cellStyle name="40 % - Markeringsfarve5 2 4 3 3" xfId="15014"/>
    <cellStyle name="40 % - Markeringsfarve5 2 4 3 3 2" xfId="33180"/>
    <cellStyle name="40 % - Markeringsfarve5 2 4 3 4" xfId="26178"/>
    <cellStyle name="40 % - Markeringsfarve5 2 4 4" xfId="6461"/>
    <cellStyle name="40 % - Markeringsfarve5 2 4 4 2" xfId="10927"/>
    <cellStyle name="40 % - Markeringsfarve5 2 4 4 2 2" xfId="18808"/>
    <cellStyle name="40 % - Markeringsfarve5 2 4 4 2 2 2" xfId="36968"/>
    <cellStyle name="40 % - Markeringsfarve5 2 4 4 2 3" xfId="29967"/>
    <cellStyle name="40 % - Markeringsfarve5 2 4 4 3" xfId="15015"/>
    <cellStyle name="40 % - Markeringsfarve5 2 4 4 3 2" xfId="33181"/>
    <cellStyle name="40 % - Markeringsfarve5 2 4 4 4" xfId="26179"/>
    <cellStyle name="40 % - Markeringsfarve5 2 4 5" xfId="8216"/>
    <cellStyle name="40 % - Markeringsfarve5 2 4 5 2" xfId="16134"/>
    <cellStyle name="40 % - Markeringsfarve5 2 4 5 2 2" xfId="34294"/>
    <cellStyle name="40 % - Markeringsfarve5 2 4 5 3" xfId="27293"/>
    <cellStyle name="40 % - Markeringsfarve5 2 4 6" xfId="15011"/>
    <cellStyle name="40 % - Markeringsfarve5 2 4 6 2" xfId="33177"/>
    <cellStyle name="40 % - Markeringsfarve5 2 4 7" xfId="6457"/>
    <cellStyle name="40 % - Markeringsfarve5 2 4 7 2" xfId="26175"/>
    <cellStyle name="40 % - Markeringsfarve5 2 4 8" xfId="22050"/>
    <cellStyle name="40 % - Markeringsfarve5 2 5" xfId="6462"/>
    <cellStyle name="40 % - Markeringsfarve5 2 5 2" xfId="6463"/>
    <cellStyle name="40 % - Markeringsfarve5 2 5 2 2" xfId="6464"/>
    <cellStyle name="40 % - Markeringsfarve5 2 5 2 2 2" xfId="10045"/>
    <cellStyle name="40 % - Markeringsfarve5 2 5 2 2 2 2" xfId="17946"/>
    <cellStyle name="40 % - Markeringsfarve5 2 5 2 2 2 2 2" xfId="36106"/>
    <cellStyle name="40 % - Markeringsfarve5 2 5 2 2 2 3" xfId="29105"/>
    <cellStyle name="40 % - Markeringsfarve5 2 5 2 2 3" xfId="15018"/>
    <cellStyle name="40 % - Markeringsfarve5 2 5 2 2 3 2" xfId="33184"/>
    <cellStyle name="40 % - Markeringsfarve5 2 5 2 2 4" xfId="26182"/>
    <cellStyle name="40 % - Markeringsfarve5 2 5 2 3" xfId="8591"/>
    <cellStyle name="40 % - Markeringsfarve5 2 5 2 3 2" xfId="16508"/>
    <cellStyle name="40 % - Markeringsfarve5 2 5 2 3 2 2" xfId="34668"/>
    <cellStyle name="40 % - Markeringsfarve5 2 5 2 3 3" xfId="27667"/>
    <cellStyle name="40 % - Markeringsfarve5 2 5 2 4" xfId="15017"/>
    <cellStyle name="40 % - Markeringsfarve5 2 5 2 4 2" xfId="33183"/>
    <cellStyle name="40 % - Markeringsfarve5 2 5 2 5" xfId="26181"/>
    <cellStyle name="40 % - Markeringsfarve5 2 5 3" xfId="6465"/>
    <cellStyle name="40 % - Markeringsfarve5 2 5 3 2" xfId="9275"/>
    <cellStyle name="40 % - Markeringsfarve5 2 5 3 2 2" xfId="17186"/>
    <cellStyle name="40 % - Markeringsfarve5 2 5 3 2 2 2" xfId="35346"/>
    <cellStyle name="40 % - Markeringsfarve5 2 5 3 2 3" xfId="28345"/>
    <cellStyle name="40 % - Markeringsfarve5 2 5 3 3" xfId="15019"/>
    <cellStyle name="40 % - Markeringsfarve5 2 5 3 3 2" xfId="33185"/>
    <cellStyle name="40 % - Markeringsfarve5 2 5 3 4" xfId="26183"/>
    <cellStyle name="40 % - Markeringsfarve5 2 5 4" xfId="6466"/>
    <cellStyle name="40 % - Markeringsfarve5 2 5 4 2" xfId="10652"/>
    <cellStyle name="40 % - Markeringsfarve5 2 5 4 2 2" xfId="18545"/>
    <cellStyle name="40 % - Markeringsfarve5 2 5 4 2 2 2" xfId="36705"/>
    <cellStyle name="40 % - Markeringsfarve5 2 5 4 2 3" xfId="29704"/>
    <cellStyle name="40 % - Markeringsfarve5 2 5 4 3" xfId="15020"/>
    <cellStyle name="40 % - Markeringsfarve5 2 5 4 3 2" xfId="33186"/>
    <cellStyle name="40 % - Markeringsfarve5 2 5 4 4" xfId="26184"/>
    <cellStyle name="40 % - Markeringsfarve5 2 5 5" xfId="8217"/>
    <cellStyle name="40 % - Markeringsfarve5 2 5 5 2" xfId="16135"/>
    <cellStyle name="40 % - Markeringsfarve5 2 5 5 2 2" xfId="34295"/>
    <cellStyle name="40 % - Markeringsfarve5 2 5 5 3" xfId="27294"/>
    <cellStyle name="40 % - Markeringsfarve5 2 5 6" xfId="15016"/>
    <cellStyle name="40 % - Markeringsfarve5 2 5 6 2" xfId="33182"/>
    <cellStyle name="40 % - Markeringsfarve5 2 5 7" xfId="26180"/>
    <cellStyle name="40 % - Markeringsfarve5 2 6" xfId="6467"/>
    <cellStyle name="40 % - Markeringsfarve5 2 6 2" xfId="6468"/>
    <cellStyle name="40 % - Markeringsfarve5 2 6 2 2" xfId="6469"/>
    <cellStyle name="40 % - Markeringsfarve5 2 6 2 2 2" xfId="10109"/>
    <cellStyle name="40 % - Markeringsfarve5 2 6 2 2 2 2" xfId="18010"/>
    <cellStyle name="40 % - Markeringsfarve5 2 6 2 2 2 2 2" xfId="36170"/>
    <cellStyle name="40 % - Markeringsfarve5 2 6 2 2 2 3" xfId="29169"/>
    <cellStyle name="40 % - Markeringsfarve5 2 6 2 2 3" xfId="15023"/>
    <cellStyle name="40 % - Markeringsfarve5 2 6 2 2 3 2" xfId="33189"/>
    <cellStyle name="40 % - Markeringsfarve5 2 6 2 2 4" xfId="26187"/>
    <cellStyle name="40 % - Markeringsfarve5 2 6 2 3" xfId="8650"/>
    <cellStyle name="40 % - Markeringsfarve5 2 6 2 3 2" xfId="16564"/>
    <cellStyle name="40 % - Markeringsfarve5 2 6 2 3 2 2" xfId="34724"/>
    <cellStyle name="40 % - Markeringsfarve5 2 6 2 3 3" xfId="27723"/>
    <cellStyle name="40 % - Markeringsfarve5 2 6 2 4" xfId="15022"/>
    <cellStyle name="40 % - Markeringsfarve5 2 6 2 4 2" xfId="33188"/>
    <cellStyle name="40 % - Markeringsfarve5 2 6 2 5" xfId="26186"/>
    <cellStyle name="40 % - Markeringsfarve5 2 6 3" xfId="6470"/>
    <cellStyle name="40 % - Markeringsfarve5 2 6 3 2" xfId="9385"/>
    <cellStyle name="40 % - Markeringsfarve5 2 6 3 2 2" xfId="17295"/>
    <cellStyle name="40 % - Markeringsfarve5 2 6 3 2 2 2" xfId="35455"/>
    <cellStyle name="40 % - Markeringsfarve5 2 6 3 2 3" xfId="28454"/>
    <cellStyle name="40 % - Markeringsfarve5 2 6 3 3" xfId="15024"/>
    <cellStyle name="40 % - Markeringsfarve5 2 6 3 3 2" xfId="33190"/>
    <cellStyle name="40 % - Markeringsfarve5 2 6 3 4" xfId="26188"/>
    <cellStyle name="40 % - Markeringsfarve5 2 6 4" xfId="6471"/>
    <cellStyle name="40 % - Markeringsfarve5 2 6 4 2" xfId="10859"/>
    <cellStyle name="40 % - Markeringsfarve5 2 6 4 2 2" xfId="18742"/>
    <cellStyle name="40 % - Markeringsfarve5 2 6 4 2 2 2" xfId="36902"/>
    <cellStyle name="40 % - Markeringsfarve5 2 6 4 2 3" xfId="29901"/>
    <cellStyle name="40 % - Markeringsfarve5 2 6 4 3" xfId="15025"/>
    <cellStyle name="40 % - Markeringsfarve5 2 6 4 3 2" xfId="33191"/>
    <cellStyle name="40 % - Markeringsfarve5 2 6 4 4" xfId="26189"/>
    <cellStyle name="40 % - Markeringsfarve5 2 6 5" xfId="8218"/>
    <cellStyle name="40 % - Markeringsfarve5 2 6 5 2" xfId="16136"/>
    <cellStyle name="40 % - Markeringsfarve5 2 6 5 2 2" xfId="34296"/>
    <cellStyle name="40 % - Markeringsfarve5 2 6 5 3" xfId="27295"/>
    <cellStyle name="40 % - Markeringsfarve5 2 6 6" xfId="15021"/>
    <cellStyle name="40 % - Markeringsfarve5 2 6 6 2" xfId="33187"/>
    <cellStyle name="40 % - Markeringsfarve5 2 6 7" xfId="26185"/>
    <cellStyle name="40 % - Markeringsfarve5 2 7" xfId="6472"/>
    <cellStyle name="40 % - Markeringsfarve5 2 7 2" xfId="6473"/>
    <cellStyle name="40 % - Markeringsfarve5 2 7 2 2" xfId="6474"/>
    <cellStyle name="40 % - Markeringsfarve5 2 7 2 2 2" xfId="10226"/>
    <cellStyle name="40 % - Markeringsfarve5 2 7 2 2 2 2" xfId="18127"/>
    <cellStyle name="40 % - Markeringsfarve5 2 7 2 2 2 2 2" xfId="36287"/>
    <cellStyle name="40 % - Markeringsfarve5 2 7 2 2 2 3" xfId="29286"/>
    <cellStyle name="40 % - Markeringsfarve5 2 7 2 2 3" xfId="15028"/>
    <cellStyle name="40 % - Markeringsfarve5 2 7 2 2 3 2" xfId="33194"/>
    <cellStyle name="40 % - Markeringsfarve5 2 7 2 2 4" xfId="26192"/>
    <cellStyle name="40 % - Markeringsfarve5 2 7 2 3" xfId="8749"/>
    <cellStyle name="40 % - Markeringsfarve5 2 7 2 3 2" xfId="16663"/>
    <cellStyle name="40 % - Markeringsfarve5 2 7 2 3 2 2" xfId="34823"/>
    <cellStyle name="40 % - Markeringsfarve5 2 7 2 3 3" xfId="27822"/>
    <cellStyle name="40 % - Markeringsfarve5 2 7 2 4" xfId="15027"/>
    <cellStyle name="40 % - Markeringsfarve5 2 7 2 4 2" xfId="33193"/>
    <cellStyle name="40 % - Markeringsfarve5 2 7 2 5" xfId="26191"/>
    <cellStyle name="40 % - Markeringsfarve5 2 7 3" xfId="6475"/>
    <cellStyle name="40 % - Markeringsfarve5 2 7 3 2" xfId="9502"/>
    <cellStyle name="40 % - Markeringsfarve5 2 7 3 2 2" xfId="17412"/>
    <cellStyle name="40 % - Markeringsfarve5 2 7 3 2 2 2" xfId="35572"/>
    <cellStyle name="40 % - Markeringsfarve5 2 7 3 2 3" xfId="28571"/>
    <cellStyle name="40 % - Markeringsfarve5 2 7 3 3" xfId="15029"/>
    <cellStyle name="40 % - Markeringsfarve5 2 7 3 3 2" xfId="33195"/>
    <cellStyle name="40 % - Markeringsfarve5 2 7 3 4" xfId="26193"/>
    <cellStyle name="40 % - Markeringsfarve5 2 7 4" xfId="6476"/>
    <cellStyle name="40 % - Markeringsfarve5 2 7 4 2" xfId="10509"/>
    <cellStyle name="40 % - Markeringsfarve5 2 7 4 2 2" xfId="18403"/>
    <cellStyle name="40 % - Markeringsfarve5 2 7 4 2 2 2" xfId="36563"/>
    <cellStyle name="40 % - Markeringsfarve5 2 7 4 2 3" xfId="29562"/>
    <cellStyle name="40 % - Markeringsfarve5 2 7 4 3" xfId="15030"/>
    <cellStyle name="40 % - Markeringsfarve5 2 7 4 3 2" xfId="33196"/>
    <cellStyle name="40 % - Markeringsfarve5 2 7 4 4" xfId="26194"/>
    <cellStyle name="40 % - Markeringsfarve5 2 7 5" xfId="8219"/>
    <cellStyle name="40 % - Markeringsfarve5 2 7 5 2" xfId="16137"/>
    <cellStyle name="40 % - Markeringsfarve5 2 7 5 2 2" xfId="34297"/>
    <cellStyle name="40 % - Markeringsfarve5 2 7 5 3" xfId="27296"/>
    <cellStyle name="40 % - Markeringsfarve5 2 7 6" xfId="15026"/>
    <cellStyle name="40 % - Markeringsfarve5 2 7 6 2" xfId="33192"/>
    <cellStyle name="40 % - Markeringsfarve5 2 7 7" xfId="26190"/>
    <cellStyle name="40 % - Markeringsfarve5 2 8" xfId="6477"/>
    <cellStyle name="40 % - Markeringsfarve5 2 8 2" xfId="6478"/>
    <cellStyle name="40 % - Markeringsfarve5 2 8 2 2" xfId="6479"/>
    <cellStyle name="40 % - Markeringsfarve5 2 8 2 2 2" xfId="10399"/>
    <cellStyle name="40 % - Markeringsfarve5 2 8 2 2 2 2" xfId="18300"/>
    <cellStyle name="40 % - Markeringsfarve5 2 8 2 2 2 2 2" xfId="36460"/>
    <cellStyle name="40 % - Markeringsfarve5 2 8 2 2 2 3" xfId="29459"/>
    <cellStyle name="40 % - Markeringsfarve5 2 8 2 2 3" xfId="15033"/>
    <cellStyle name="40 % - Markeringsfarve5 2 8 2 2 3 2" xfId="33199"/>
    <cellStyle name="40 % - Markeringsfarve5 2 8 2 2 4" xfId="26197"/>
    <cellStyle name="40 % - Markeringsfarve5 2 8 2 3" xfId="8892"/>
    <cellStyle name="40 % - Markeringsfarve5 2 8 2 3 2" xfId="16806"/>
    <cellStyle name="40 % - Markeringsfarve5 2 8 2 3 2 2" xfId="34966"/>
    <cellStyle name="40 % - Markeringsfarve5 2 8 2 3 3" xfId="27965"/>
    <cellStyle name="40 % - Markeringsfarve5 2 8 2 4" xfId="15032"/>
    <cellStyle name="40 % - Markeringsfarve5 2 8 2 4 2" xfId="33198"/>
    <cellStyle name="40 % - Markeringsfarve5 2 8 2 5" xfId="26196"/>
    <cellStyle name="40 % - Markeringsfarve5 2 8 3" xfId="6480"/>
    <cellStyle name="40 % - Markeringsfarve5 2 8 3 2" xfId="9676"/>
    <cellStyle name="40 % - Markeringsfarve5 2 8 3 2 2" xfId="17586"/>
    <cellStyle name="40 % - Markeringsfarve5 2 8 3 2 2 2" xfId="35746"/>
    <cellStyle name="40 % - Markeringsfarve5 2 8 3 2 3" xfId="28745"/>
    <cellStyle name="40 % - Markeringsfarve5 2 8 3 3" xfId="15034"/>
    <cellStyle name="40 % - Markeringsfarve5 2 8 3 3 2" xfId="33200"/>
    <cellStyle name="40 % - Markeringsfarve5 2 8 3 4" xfId="26198"/>
    <cellStyle name="40 % - Markeringsfarve5 2 8 4" xfId="6481"/>
    <cellStyle name="40 % - Markeringsfarve5 2 8 4 2" xfId="10838"/>
    <cellStyle name="40 % - Markeringsfarve5 2 8 4 2 2" xfId="18724"/>
    <cellStyle name="40 % - Markeringsfarve5 2 8 4 2 2 2" xfId="36884"/>
    <cellStyle name="40 % - Markeringsfarve5 2 8 4 2 3" xfId="29883"/>
    <cellStyle name="40 % - Markeringsfarve5 2 8 4 3" xfId="15035"/>
    <cellStyle name="40 % - Markeringsfarve5 2 8 4 3 2" xfId="33201"/>
    <cellStyle name="40 % - Markeringsfarve5 2 8 4 4" xfId="26199"/>
    <cellStyle name="40 % - Markeringsfarve5 2 8 5" xfId="8220"/>
    <cellStyle name="40 % - Markeringsfarve5 2 8 5 2" xfId="16138"/>
    <cellStyle name="40 % - Markeringsfarve5 2 8 5 2 2" xfId="34298"/>
    <cellStyle name="40 % - Markeringsfarve5 2 8 5 3" xfId="27297"/>
    <cellStyle name="40 % - Markeringsfarve5 2 8 6" xfId="15031"/>
    <cellStyle name="40 % - Markeringsfarve5 2 8 6 2" xfId="33197"/>
    <cellStyle name="40 % - Markeringsfarve5 2 8 7" xfId="26195"/>
    <cellStyle name="40 % - Markeringsfarve5 2 9" xfId="6482"/>
    <cellStyle name="40 % - Markeringsfarve5 2 9 2" xfId="6483"/>
    <cellStyle name="40 % - Markeringsfarve5 2 9 2 2" xfId="9752"/>
    <cellStyle name="40 % - Markeringsfarve5 2 9 2 2 2" xfId="17653"/>
    <cellStyle name="40 % - Markeringsfarve5 2 9 2 2 2 2" xfId="35813"/>
    <cellStyle name="40 % - Markeringsfarve5 2 9 2 2 3" xfId="28812"/>
    <cellStyle name="40 % - Markeringsfarve5 2 9 2 3" xfId="15037"/>
    <cellStyle name="40 % - Markeringsfarve5 2 9 2 3 2" xfId="33203"/>
    <cellStyle name="40 % - Markeringsfarve5 2 9 2 4" xfId="26201"/>
    <cellStyle name="40 % - Markeringsfarve5 2 9 3" xfId="8349"/>
    <cellStyle name="40 % - Markeringsfarve5 2 9 3 2" xfId="16266"/>
    <cellStyle name="40 % - Markeringsfarve5 2 9 3 2 2" xfId="34426"/>
    <cellStyle name="40 % - Markeringsfarve5 2 9 3 3" xfId="27425"/>
    <cellStyle name="40 % - Markeringsfarve5 2 9 4" xfId="15036"/>
    <cellStyle name="40 % - Markeringsfarve5 2 9 4 2" xfId="33202"/>
    <cellStyle name="40 % - Markeringsfarve5 2 9 5" xfId="26200"/>
    <cellStyle name="40 % - Markeringsfarve5 3" xfId="1933"/>
    <cellStyle name="40 % - Markeringsfarve5 3 10" xfId="6485"/>
    <cellStyle name="40 % - Markeringsfarve5 3 10 2" xfId="8965"/>
    <cellStyle name="40 % - Markeringsfarve5 3 10 2 2" xfId="16877"/>
    <cellStyle name="40 % - Markeringsfarve5 3 10 2 2 2" xfId="35037"/>
    <cellStyle name="40 % - Markeringsfarve5 3 10 2 3" xfId="28036"/>
    <cellStyle name="40 % - Markeringsfarve5 3 10 3" xfId="15039"/>
    <cellStyle name="40 % - Markeringsfarve5 3 10 3 2" xfId="33205"/>
    <cellStyle name="40 % - Markeringsfarve5 3 10 4" xfId="26203"/>
    <cellStyle name="40 % - Markeringsfarve5 3 11" xfId="6486"/>
    <cellStyle name="40 % - Markeringsfarve5 3 11 2" xfId="10489"/>
    <cellStyle name="40 % - Markeringsfarve5 3 11 2 2" xfId="18385"/>
    <cellStyle name="40 % - Markeringsfarve5 3 11 2 2 2" xfId="36545"/>
    <cellStyle name="40 % - Markeringsfarve5 3 11 2 3" xfId="29544"/>
    <cellStyle name="40 % - Markeringsfarve5 3 11 3" xfId="15040"/>
    <cellStyle name="40 % - Markeringsfarve5 3 11 3 2" xfId="33206"/>
    <cellStyle name="40 % - Markeringsfarve5 3 11 4" xfId="26204"/>
    <cellStyle name="40 % - Markeringsfarve5 3 12" xfId="8221"/>
    <cellStyle name="40 % - Markeringsfarve5 3 12 2" xfId="16139"/>
    <cellStyle name="40 % - Markeringsfarve5 3 12 2 2" xfId="34299"/>
    <cellStyle name="40 % - Markeringsfarve5 3 12 3" xfId="27298"/>
    <cellStyle name="40 % - Markeringsfarve5 3 13" xfId="15038"/>
    <cellStyle name="40 % - Markeringsfarve5 3 13 2" xfId="33204"/>
    <cellStyle name="40 % - Markeringsfarve5 3 14" xfId="6484"/>
    <cellStyle name="40 % - Markeringsfarve5 3 14 2" xfId="26202"/>
    <cellStyle name="40 % - Markeringsfarve5 3 15" xfId="22051"/>
    <cellStyle name="40 % - Markeringsfarve5 3 2" xfId="1934"/>
    <cellStyle name="40 % - Markeringsfarve5 3 2 10" xfId="8222"/>
    <cellStyle name="40 % - Markeringsfarve5 3 2 10 2" xfId="16140"/>
    <cellStyle name="40 % - Markeringsfarve5 3 2 10 2 2" xfId="34300"/>
    <cellStyle name="40 % - Markeringsfarve5 3 2 10 3" xfId="27299"/>
    <cellStyle name="40 % - Markeringsfarve5 3 2 11" xfId="15041"/>
    <cellStyle name="40 % - Markeringsfarve5 3 2 11 2" xfId="33207"/>
    <cellStyle name="40 % - Markeringsfarve5 3 2 12" xfId="6487"/>
    <cellStyle name="40 % - Markeringsfarve5 3 2 12 2" xfId="26205"/>
    <cellStyle name="40 % - Markeringsfarve5 3 2 13" xfId="22052"/>
    <cellStyle name="40 % - Markeringsfarve5 3 2 2" xfId="6488"/>
    <cellStyle name="40 % - Markeringsfarve5 3 2 2 2" xfId="6489"/>
    <cellStyle name="40 % - Markeringsfarve5 3 2 2 2 2" xfId="6490"/>
    <cellStyle name="40 % - Markeringsfarve5 3 2 2 2 2 2" xfId="9898"/>
    <cellStyle name="40 % - Markeringsfarve5 3 2 2 2 2 2 2" xfId="17799"/>
    <cellStyle name="40 % - Markeringsfarve5 3 2 2 2 2 2 2 2" xfId="35959"/>
    <cellStyle name="40 % - Markeringsfarve5 3 2 2 2 2 2 3" xfId="28958"/>
    <cellStyle name="40 % - Markeringsfarve5 3 2 2 2 2 3" xfId="15044"/>
    <cellStyle name="40 % - Markeringsfarve5 3 2 2 2 2 3 2" xfId="33210"/>
    <cellStyle name="40 % - Markeringsfarve5 3 2 2 2 2 4" xfId="26208"/>
    <cellStyle name="40 % - Markeringsfarve5 3 2 2 2 3" xfId="8471"/>
    <cellStyle name="40 % - Markeringsfarve5 3 2 2 2 3 2" xfId="16388"/>
    <cellStyle name="40 % - Markeringsfarve5 3 2 2 2 3 2 2" xfId="34548"/>
    <cellStyle name="40 % - Markeringsfarve5 3 2 2 2 3 3" xfId="27547"/>
    <cellStyle name="40 % - Markeringsfarve5 3 2 2 2 4" xfId="15043"/>
    <cellStyle name="40 % - Markeringsfarve5 3 2 2 2 4 2" xfId="33209"/>
    <cellStyle name="40 % - Markeringsfarve5 3 2 2 2 5" xfId="26207"/>
    <cellStyle name="40 % - Markeringsfarve5 3 2 2 3" xfId="6491"/>
    <cellStyle name="40 % - Markeringsfarve5 3 2 2 3 2" xfId="9128"/>
    <cellStyle name="40 % - Markeringsfarve5 3 2 2 3 2 2" xfId="17039"/>
    <cellStyle name="40 % - Markeringsfarve5 3 2 2 3 2 2 2" xfId="35199"/>
    <cellStyle name="40 % - Markeringsfarve5 3 2 2 3 2 3" xfId="28198"/>
    <cellStyle name="40 % - Markeringsfarve5 3 2 2 3 3" xfId="15045"/>
    <cellStyle name="40 % - Markeringsfarve5 3 2 2 3 3 2" xfId="33211"/>
    <cellStyle name="40 % - Markeringsfarve5 3 2 2 3 4" xfId="26209"/>
    <cellStyle name="40 % - Markeringsfarve5 3 2 2 4" xfId="6492"/>
    <cellStyle name="40 % - Markeringsfarve5 3 2 2 4 2" xfId="10782"/>
    <cellStyle name="40 % - Markeringsfarve5 3 2 2 4 2 2" xfId="18670"/>
    <cellStyle name="40 % - Markeringsfarve5 3 2 2 4 2 2 2" xfId="36830"/>
    <cellStyle name="40 % - Markeringsfarve5 3 2 2 4 2 3" xfId="29829"/>
    <cellStyle name="40 % - Markeringsfarve5 3 2 2 4 3" xfId="15046"/>
    <cellStyle name="40 % - Markeringsfarve5 3 2 2 4 3 2" xfId="33212"/>
    <cellStyle name="40 % - Markeringsfarve5 3 2 2 4 4" xfId="26210"/>
    <cellStyle name="40 % - Markeringsfarve5 3 2 2 5" xfId="8223"/>
    <cellStyle name="40 % - Markeringsfarve5 3 2 2 5 2" xfId="16141"/>
    <cellStyle name="40 % - Markeringsfarve5 3 2 2 5 2 2" xfId="34301"/>
    <cellStyle name="40 % - Markeringsfarve5 3 2 2 5 3" xfId="27300"/>
    <cellStyle name="40 % - Markeringsfarve5 3 2 2 6" xfId="15042"/>
    <cellStyle name="40 % - Markeringsfarve5 3 2 2 6 2" xfId="33208"/>
    <cellStyle name="40 % - Markeringsfarve5 3 2 2 7" xfId="26206"/>
    <cellStyle name="40 % - Markeringsfarve5 3 2 3" xfId="6493"/>
    <cellStyle name="40 % - Markeringsfarve5 3 2 3 2" xfId="6494"/>
    <cellStyle name="40 % - Markeringsfarve5 3 2 3 2 2" xfId="6495"/>
    <cellStyle name="40 % - Markeringsfarve5 3 2 3 2 2 2" xfId="10049"/>
    <cellStyle name="40 % - Markeringsfarve5 3 2 3 2 2 2 2" xfId="17950"/>
    <cellStyle name="40 % - Markeringsfarve5 3 2 3 2 2 2 2 2" xfId="36110"/>
    <cellStyle name="40 % - Markeringsfarve5 3 2 3 2 2 2 3" xfId="29109"/>
    <cellStyle name="40 % - Markeringsfarve5 3 2 3 2 2 3" xfId="15049"/>
    <cellStyle name="40 % - Markeringsfarve5 3 2 3 2 2 3 2" xfId="33215"/>
    <cellStyle name="40 % - Markeringsfarve5 3 2 3 2 2 4" xfId="26213"/>
    <cellStyle name="40 % - Markeringsfarve5 3 2 3 2 3" xfId="8595"/>
    <cellStyle name="40 % - Markeringsfarve5 3 2 3 2 3 2" xfId="16512"/>
    <cellStyle name="40 % - Markeringsfarve5 3 2 3 2 3 2 2" xfId="34672"/>
    <cellStyle name="40 % - Markeringsfarve5 3 2 3 2 3 3" xfId="27671"/>
    <cellStyle name="40 % - Markeringsfarve5 3 2 3 2 4" xfId="15048"/>
    <cellStyle name="40 % - Markeringsfarve5 3 2 3 2 4 2" xfId="33214"/>
    <cellStyle name="40 % - Markeringsfarve5 3 2 3 2 5" xfId="26212"/>
    <cellStyle name="40 % - Markeringsfarve5 3 2 3 3" xfId="6496"/>
    <cellStyle name="40 % - Markeringsfarve5 3 2 3 3 2" xfId="9279"/>
    <cellStyle name="40 % - Markeringsfarve5 3 2 3 3 2 2" xfId="17190"/>
    <cellStyle name="40 % - Markeringsfarve5 3 2 3 3 2 2 2" xfId="35350"/>
    <cellStyle name="40 % - Markeringsfarve5 3 2 3 3 2 3" xfId="28349"/>
    <cellStyle name="40 % - Markeringsfarve5 3 2 3 3 3" xfId="15050"/>
    <cellStyle name="40 % - Markeringsfarve5 3 2 3 3 3 2" xfId="33216"/>
    <cellStyle name="40 % - Markeringsfarve5 3 2 3 3 4" xfId="26214"/>
    <cellStyle name="40 % - Markeringsfarve5 3 2 3 4" xfId="6497"/>
    <cellStyle name="40 % - Markeringsfarve5 3 2 3 4 2" xfId="10992"/>
    <cellStyle name="40 % - Markeringsfarve5 3 2 3 4 2 2" xfId="18868"/>
    <cellStyle name="40 % - Markeringsfarve5 3 2 3 4 2 2 2" xfId="37028"/>
    <cellStyle name="40 % - Markeringsfarve5 3 2 3 4 2 3" xfId="30027"/>
    <cellStyle name="40 % - Markeringsfarve5 3 2 3 4 3" xfId="15051"/>
    <cellStyle name="40 % - Markeringsfarve5 3 2 3 4 3 2" xfId="33217"/>
    <cellStyle name="40 % - Markeringsfarve5 3 2 3 4 4" xfId="26215"/>
    <cellStyle name="40 % - Markeringsfarve5 3 2 3 5" xfId="8224"/>
    <cellStyle name="40 % - Markeringsfarve5 3 2 3 5 2" xfId="16142"/>
    <cellStyle name="40 % - Markeringsfarve5 3 2 3 5 2 2" xfId="34302"/>
    <cellStyle name="40 % - Markeringsfarve5 3 2 3 5 3" xfId="27301"/>
    <cellStyle name="40 % - Markeringsfarve5 3 2 3 6" xfId="15047"/>
    <cellStyle name="40 % - Markeringsfarve5 3 2 3 6 2" xfId="33213"/>
    <cellStyle name="40 % - Markeringsfarve5 3 2 3 7" xfId="26211"/>
    <cellStyle name="40 % - Markeringsfarve5 3 2 4" xfId="6498"/>
    <cellStyle name="40 % - Markeringsfarve5 3 2 4 2" xfId="6499"/>
    <cellStyle name="40 % - Markeringsfarve5 3 2 4 2 2" xfId="6500"/>
    <cellStyle name="40 % - Markeringsfarve5 3 2 4 2 2 2" xfId="10136"/>
    <cellStyle name="40 % - Markeringsfarve5 3 2 4 2 2 2 2" xfId="18037"/>
    <cellStyle name="40 % - Markeringsfarve5 3 2 4 2 2 2 2 2" xfId="36197"/>
    <cellStyle name="40 % - Markeringsfarve5 3 2 4 2 2 2 3" xfId="29196"/>
    <cellStyle name="40 % - Markeringsfarve5 3 2 4 2 2 3" xfId="15054"/>
    <cellStyle name="40 % - Markeringsfarve5 3 2 4 2 2 3 2" xfId="33220"/>
    <cellStyle name="40 % - Markeringsfarve5 3 2 4 2 2 4" xfId="26218"/>
    <cellStyle name="40 % - Markeringsfarve5 3 2 4 2 3" xfId="8673"/>
    <cellStyle name="40 % - Markeringsfarve5 3 2 4 2 3 2" xfId="16587"/>
    <cellStyle name="40 % - Markeringsfarve5 3 2 4 2 3 2 2" xfId="34747"/>
    <cellStyle name="40 % - Markeringsfarve5 3 2 4 2 3 3" xfId="27746"/>
    <cellStyle name="40 % - Markeringsfarve5 3 2 4 2 4" xfId="15053"/>
    <cellStyle name="40 % - Markeringsfarve5 3 2 4 2 4 2" xfId="33219"/>
    <cellStyle name="40 % - Markeringsfarve5 3 2 4 2 5" xfId="26217"/>
    <cellStyle name="40 % - Markeringsfarve5 3 2 4 3" xfId="6501"/>
    <cellStyle name="40 % - Markeringsfarve5 3 2 4 3 2" xfId="9412"/>
    <cellStyle name="40 % - Markeringsfarve5 3 2 4 3 2 2" xfId="17322"/>
    <cellStyle name="40 % - Markeringsfarve5 3 2 4 3 2 2 2" xfId="35482"/>
    <cellStyle name="40 % - Markeringsfarve5 3 2 4 3 2 3" xfId="28481"/>
    <cellStyle name="40 % - Markeringsfarve5 3 2 4 3 3" xfId="15055"/>
    <cellStyle name="40 % - Markeringsfarve5 3 2 4 3 3 2" xfId="33221"/>
    <cellStyle name="40 % - Markeringsfarve5 3 2 4 3 4" xfId="26219"/>
    <cellStyle name="40 % - Markeringsfarve5 3 2 4 4" xfId="6502"/>
    <cellStyle name="40 % - Markeringsfarve5 3 2 4 4 2" xfId="10712"/>
    <cellStyle name="40 % - Markeringsfarve5 3 2 4 4 2 2" xfId="18601"/>
    <cellStyle name="40 % - Markeringsfarve5 3 2 4 4 2 2 2" xfId="36761"/>
    <cellStyle name="40 % - Markeringsfarve5 3 2 4 4 2 3" xfId="29760"/>
    <cellStyle name="40 % - Markeringsfarve5 3 2 4 4 3" xfId="15056"/>
    <cellStyle name="40 % - Markeringsfarve5 3 2 4 4 3 2" xfId="33222"/>
    <cellStyle name="40 % - Markeringsfarve5 3 2 4 4 4" xfId="26220"/>
    <cellStyle name="40 % - Markeringsfarve5 3 2 4 5" xfId="8225"/>
    <cellStyle name="40 % - Markeringsfarve5 3 2 4 5 2" xfId="16143"/>
    <cellStyle name="40 % - Markeringsfarve5 3 2 4 5 2 2" xfId="34303"/>
    <cellStyle name="40 % - Markeringsfarve5 3 2 4 5 3" xfId="27302"/>
    <cellStyle name="40 % - Markeringsfarve5 3 2 4 6" xfId="15052"/>
    <cellStyle name="40 % - Markeringsfarve5 3 2 4 6 2" xfId="33218"/>
    <cellStyle name="40 % - Markeringsfarve5 3 2 4 7" xfId="26216"/>
    <cellStyle name="40 % - Markeringsfarve5 3 2 5" xfId="6503"/>
    <cellStyle name="40 % - Markeringsfarve5 3 2 5 2" xfId="6504"/>
    <cellStyle name="40 % - Markeringsfarve5 3 2 5 2 2" xfId="6505"/>
    <cellStyle name="40 % - Markeringsfarve5 3 2 5 2 2 2" xfId="10253"/>
    <cellStyle name="40 % - Markeringsfarve5 3 2 5 2 2 2 2" xfId="18154"/>
    <cellStyle name="40 % - Markeringsfarve5 3 2 5 2 2 2 2 2" xfId="36314"/>
    <cellStyle name="40 % - Markeringsfarve5 3 2 5 2 2 2 3" xfId="29313"/>
    <cellStyle name="40 % - Markeringsfarve5 3 2 5 2 2 3" xfId="15059"/>
    <cellStyle name="40 % - Markeringsfarve5 3 2 5 2 2 3 2" xfId="33225"/>
    <cellStyle name="40 % - Markeringsfarve5 3 2 5 2 2 4" xfId="26223"/>
    <cellStyle name="40 % - Markeringsfarve5 3 2 5 2 3" xfId="8772"/>
    <cellStyle name="40 % - Markeringsfarve5 3 2 5 2 3 2" xfId="16686"/>
    <cellStyle name="40 % - Markeringsfarve5 3 2 5 2 3 2 2" xfId="34846"/>
    <cellStyle name="40 % - Markeringsfarve5 3 2 5 2 3 3" xfId="27845"/>
    <cellStyle name="40 % - Markeringsfarve5 3 2 5 2 4" xfId="15058"/>
    <cellStyle name="40 % - Markeringsfarve5 3 2 5 2 4 2" xfId="33224"/>
    <cellStyle name="40 % - Markeringsfarve5 3 2 5 2 5" xfId="26222"/>
    <cellStyle name="40 % - Markeringsfarve5 3 2 5 3" xfId="6506"/>
    <cellStyle name="40 % - Markeringsfarve5 3 2 5 3 2" xfId="9529"/>
    <cellStyle name="40 % - Markeringsfarve5 3 2 5 3 2 2" xfId="17439"/>
    <cellStyle name="40 % - Markeringsfarve5 3 2 5 3 2 2 2" xfId="35599"/>
    <cellStyle name="40 % - Markeringsfarve5 3 2 5 3 2 3" xfId="28598"/>
    <cellStyle name="40 % - Markeringsfarve5 3 2 5 3 3" xfId="15060"/>
    <cellStyle name="40 % - Markeringsfarve5 3 2 5 3 3 2" xfId="33226"/>
    <cellStyle name="40 % - Markeringsfarve5 3 2 5 3 4" xfId="26224"/>
    <cellStyle name="40 % - Markeringsfarve5 3 2 5 4" xfId="6507"/>
    <cellStyle name="40 % - Markeringsfarve5 3 2 5 4 2" xfId="10956"/>
    <cellStyle name="40 % - Markeringsfarve5 3 2 5 4 2 2" xfId="18836"/>
    <cellStyle name="40 % - Markeringsfarve5 3 2 5 4 2 2 2" xfId="36996"/>
    <cellStyle name="40 % - Markeringsfarve5 3 2 5 4 2 3" xfId="29995"/>
    <cellStyle name="40 % - Markeringsfarve5 3 2 5 4 3" xfId="15061"/>
    <cellStyle name="40 % - Markeringsfarve5 3 2 5 4 3 2" xfId="33227"/>
    <cellStyle name="40 % - Markeringsfarve5 3 2 5 4 4" xfId="26225"/>
    <cellStyle name="40 % - Markeringsfarve5 3 2 5 5" xfId="8226"/>
    <cellStyle name="40 % - Markeringsfarve5 3 2 5 5 2" xfId="16144"/>
    <cellStyle name="40 % - Markeringsfarve5 3 2 5 5 2 2" xfId="34304"/>
    <cellStyle name="40 % - Markeringsfarve5 3 2 5 5 3" xfId="27303"/>
    <cellStyle name="40 % - Markeringsfarve5 3 2 5 6" xfId="15057"/>
    <cellStyle name="40 % - Markeringsfarve5 3 2 5 6 2" xfId="33223"/>
    <cellStyle name="40 % - Markeringsfarve5 3 2 5 7" xfId="26221"/>
    <cellStyle name="40 % - Markeringsfarve5 3 2 6" xfId="6508"/>
    <cellStyle name="40 % - Markeringsfarve5 3 2 6 2" xfId="6509"/>
    <cellStyle name="40 % - Markeringsfarve5 3 2 6 2 2" xfId="6510"/>
    <cellStyle name="40 % - Markeringsfarve5 3 2 6 2 2 2" xfId="10403"/>
    <cellStyle name="40 % - Markeringsfarve5 3 2 6 2 2 2 2" xfId="18304"/>
    <cellStyle name="40 % - Markeringsfarve5 3 2 6 2 2 2 2 2" xfId="36464"/>
    <cellStyle name="40 % - Markeringsfarve5 3 2 6 2 2 2 3" xfId="29463"/>
    <cellStyle name="40 % - Markeringsfarve5 3 2 6 2 2 3" xfId="15064"/>
    <cellStyle name="40 % - Markeringsfarve5 3 2 6 2 2 3 2" xfId="33230"/>
    <cellStyle name="40 % - Markeringsfarve5 3 2 6 2 2 4" xfId="26228"/>
    <cellStyle name="40 % - Markeringsfarve5 3 2 6 2 3" xfId="8896"/>
    <cellStyle name="40 % - Markeringsfarve5 3 2 6 2 3 2" xfId="16810"/>
    <cellStyle name="40 % - Markeringsfarve5 3 2 6 2 3 2 2" xfId="34970"/>
    <cellStyle name="40 % - Markeringsfarve5 3 2 6 2 3 3" xfId="27969"/>
    <cellStyle name="40 % - Markeringsfarve5 3 2 6 2 4" xfId="15063"/>
    <cellStyle name="40 % - Markeringsfarve5 3 2 6 2 4 2" xfId="33229"/>
    <cellStyle name="40 % - Markeringsfarve5 3 2 6 2 5" xfId="26227"/>
    <cellStyle name="40 % - Markeringsfarve5 3 2 6 3" xfId="6511"/>
    <cellStyle name="40 % - Markeringsfarve5 3 2 6 3 2" xfId="9680"/>
    <cellStyle name="40 % - Markeringsfarve5 3 2 6 3 2 2" xfId="17590"/>
    <cellStyle name="40 % - Markeringsfarve5 3 2 6 3 2 2 2" xfId="35750"/>
    <cellStyle name="40 % - Markeringsfarve5 3 2 6 3 2 3" xfId="28749"/>
    <cellStyle name="40 % - Markeringsfarve5 3 2 6 3 3" xfId="15065"/>
    <cellStyle name="40 % - Markeringsfarve5 3 2 6 3 3 2" xfId="33231"/>
    <cellStyle name="40 % - Markeringsfarve5 3 2 6 3 4" xfId="26229"/>
    <cellStyle name="40 % - Markeringsfarve5 3 2 6 4" xfId="6512"/>
    <cellStyle name="40 % - Markeringsfarve5 3 2 6 4 2" xfId="10680"/>
    <cellStyle name="40 % - Markeringsfarve5 3 2 6 4 2 2" xfId="18572"/>
    <cellStyle name="40 % - Markeringsfarve5 3 2 6 4 2 2 2" xfId="36732"/>
    <cellStyle name="40 % - Markeringsfarve5 3 2 6 4 2 3" xfId="29731"/>
    <cellStyle name="40 % - Markeringsfarve5 3 2 6 4 3" xfId="15066"/>
    <cellStyle name="40 % - Markeringsfarve5 3 2 6 4 3 2" xfId="33232"/>
    <cellStyle name="40 % - Markeringsfarve5 3 2 6 4 4" xfId="26230"/>
    <cellStyle name="40 % - Markeringsfarve5 3 2 6 5" xfId="8227"/>
    <cellStyle name="40 % - Markeringsfarve5 3 2 6 5 2" xfId="16145"/>
    <cellStyle name="40 % - Markeringsfarve5 3 2 6 5 2 2" xfId="34305"/>
    <cellStyle name="40 % - Markeringsfarve5 3 2 6 5 3" xfId="27304"/>
    <cellStyle name="40 % - Markeringsfarve5 3 2 6 6" xfId="15062"/>
    <cellStyle name="40 % - Markeringsfarve5 3 2 6 6 2" xfId="33228"/>
    <cellStyle name="40 % - Markeringsfarve5 3 2 6 7" xfId="26226"/>
    <cellStyle name="40 % - Markeringsfarve5 3 2 7" xfId="6513"/>
    <cellStyle name="40 % - Markeringsfarve5 3 2 7 2" xfId="6514"/>
    <cellStyle name="40 % - Markeringsfarve5 3 2 7 2 2" xfId="9779"/>
    <cellStyle name="40 % - Markeringsfarve5 3 2 7 2 2 2" xfId="17680"/>
    <cellStyle name="40 % - Markeringsfarve5 3 2 7 2 2 2 2" xfId="35840"/>
    <cellStyle name="40 % - Markeringsfarve5 3 2 7 2 2 3" xfId="28839"/>
    <cellStyle name="40 % - Markeringsfarve5 3 2 7 2 3" xfId="15068"/>
    <cellStyle name="40 % - Markeringsfarve5 3 2 7 2 3 2" xfId="33234"/>
    <cellStyle name="40 % - Markeringsfarve5 3 2 7 2 4" xfId="26232"/>
    <cellStyle name="40 % - Markeringsfarve5 3 2 7 3" xfId="8372"/>
    <cellStyle name="40 % - Markeringsfarve5 3 2 7 3 2" xfId="16289"/>
    <cellStyle name="40 % - Markeringsfarve5 3 2 7 3 2 2" xfId="34449"/>
    <cellStyle name="40 % - Markeringsfarve5 3 2 7 3 3" xfId="27448"/>
    <cellStyle name="40 % - Markeringsfarve5 3 2 7 4" xfId="15067"/>
    <cellStyle name="40 % - Markeringsfarve5 3 2 7 4 2" xfId="33233"/>
    <cellStyle name="40 % - Markeringsfarve5 3 2 7 5" xfId="26231"/>
    <cellStyle name="40 % - Markeringsfarve5 3 2 8" xfId="6515"/>
    <cellStyle name="40 % - Markeringsfarve5 3 2 8 2" xfId="9007"/>
    <cellStyle name="40 % - Markeringsfarve5 3 2 8 2 2" xfId="16918"/>
    <cellStyle name="40 % - Markeringsfarve5 3 2 8 2 2 2" xfId="35078"/>
    <cellStyle name="40 % - Markeringsfarve5 3 2 8 2 3" xfId="28077"/>
    <cellStyle name="40 % - Markeringsfarve5 3 2 8 3" xfId="15069"/>
    <cellStyle name="40 % - Markeringsfarve5 3 2 8 3 2" xfId="33235"/>
    <cellStyle name="40 % - Markeringsfarve5 3 2 8 4" xfId="26233"/>
    <cellStyle name="40 % - Markeringsfarve5 3 2 9" xfId="6516"/>
    <cellStyle name="40 % - Markeringsfarve5 3 2 9 2" xfId="10442"/>
    <cellStyle name="40 % - Markeringsfarve5 3 2 9 2 2" xfId="18339"/>
    <cellStyle name="40 % - Markeringsfarve5 3 2 9 2 2 2" xfId="36499"/>
    <cellStyle name="40 % - Markeringsfarve5 3 2 9 2 3" xfId="29498"/>
    <cellStyle name="40 % - Markeringsfarve5 3 2 9 3" xfId="15070"/>
    <cellStyle name="40 % - Markeringsfarve5 3 2 9 3 2" xfId="33236"/>
    <cellStyle name="40 % - Markeringsfarve5 3 2 9 4" xfId="26234"/>
    <cellStyle name="40 % - Markeringsfarve5 3 3" xfId="6517"/>
    <cellStyle name="40 % - Markeringsfarve5 3 3 10" xfId="8228"/>
    <cellStyle name="40 % - Markeringsfarve5 3 3 10 2" xfId="16146"/>
    <cellStyle name="40 % - Markeringsfarve5 3 3 10 2 2" xfId="34306"/>
    <cellStyle name="40 % - Markeringsfarve5 3 3 10 3" xfId="27305"/>
    <cellStyle name="40 % - Markeringsfarve5 3 3 11" xfId="15071"/>
    <cellStyle name="40 % - Markeringsfarve5 3 3 11 2" xfId="33237"/>
    <cellStyle name="40 % - Markeringsfarve5 3 3 12" xfId="26235"/>
    <cellStyle name="40 % - Markeringsfarve5 3 3 2" xfId="6518"/>
    <cellStyle name="40 % - Markeringsfarve5 3 3 2 2" xfId="6519"/>
    <cellStyle name="40 % - Markeringsfarve5 3 3 2 2 2" xfId="6520"/>
    <cellStyle name="40 % - Markeringsfarve5 3 3 2 2 2 2" xfId="9937"/>
    <cellStyle name="40 % - Markeringsfarve5 3 3 2 2 2 2 2" xfId="17838"/>
    <cellStyle name="40 % - Markeringsfarve5 3 3 2 2 2 2 2 2" xfId="35998"/>
    <cellStyle name="40 % - Markeringsfarve5 3 3 2 2 2 2 3" xfId="28997"/>
    <cellStyle name="40 % - Markeringsfarve5 3 3 2 2 2 3" xfId="15074"/>
    <cellStyle name="40 % - Markeringsfarve5 3 3 2 2 2 3 2" xfId="33240"/>
    <cellStyle name="40 % - Markeringsfarve5 3 3 2 2 2 4" xfId="26238"/>
    <cellStyle name="40 % - Markeringsfarve5 3 3 2 2 3" xfId="8504"/>
    <cellStyle name="40 % - Markeringsfarve5 3 3 2 2 3 2" xfId="16421"/>
    <cellStyle name="40 % - Markeringsfarve5 3 3 2 2 3 2 2" xfId="34581"/>
    <cellStyle name="40 % - Markeringsfarve5 3 3 2 2 3 3" xfId="27580"/>
    <cellStyle name="40 % - Markeringsfarve5 3 3 2 2 4" xfId="15073"/>
    <cellStyle name="40 % - Markeringsfarve5 3 3 2 2 4 2" xfId="33239"/>
    <cellStyle name="40 % - Markeringsfarve5 3 3 2 2 5" xfId="26237"/>
    <cellStyle name="40 % - Markeringsfarve5 3 3 2 3" xfId="6521"/>
    <cellStyle name="40 % - Markeringsfarve5 3 3 2 3 2" xfId="9167"/>
    <cellStyle name="40 % - Markeringsfarve5 3 3 2 3 2 2" xfId="17078"/>
    <cellStyle name="40 % - Markeringsfarve5 3 3 2 3 2 2 2" xfId="35238"/>
    <cellStyle name="40 % - Markeringsfarve5 3 3 2 3 2 3" xfId="28237"/>
    <cellStyle name="40 % - Markeringsfarve5 3 3 2 3 3" xfId="15075"/>
    <cellStyle name="40 % - Markeringsfarve5 3 3 2 3 3 2" xfId="33241"/>
    <cellStyle name="40 % - Markeringsfarve5 3 3 2 3 4" xfId="26239"/>
    <cellStyle name="40 % - Markeringsfarve5 3 3 2 4" xfId="6522"/>
    <cellStyle name="40 % - Markeringsfarve5 3 3 2 4 2" xfId="10639"/>
    <cellStyle name="40 % - Markeringsfarve5 3 3 2 4 2 2" xfId="18532"/>
    <cellStyle name="40 % - Markeringsfarve5 3 3 2 4 2 2 2" xfId="36692"/>
    <cellStyle name="40 % - Markeringsfarve5 3 3 2 4 2 3" xfId="29691"/>
    <cellStyle name="40 % - Markeringsfarve5 3 3 2 4 3" xfId="15076"/>
    <cellStyle name="40 % - Markeringsfarve5 3 3 2 4 3 2" xfId="33242"/>
    <cellStyle name="40 % - Markeringsfarve5 3 3 2 4 4" xfId="26240"/>
    <cellStyle name="40 % - Markeringsfarve5 3 3 2 5" xfId="8229"/>
    <cellStyle name="40 % - Markeringsfarve5 3 3 2 5 2" xfId="16147"/>
    <cellStyle name="40 % - Markeringsfarve5 3 3 2 5 2 2" xfId="34307"/>
    <cellStyle name="40 % - Markeringsfarve5 3 3 2 5 3" xfId="27306"/>
    <cellStyle name="40 % - Markeringsfarve5 3 3 2 6" xfId="15072"/>
    <cellStyle name="40 % - Markeringsfarve5 3 3 2 6 2" xfId="33238"/>
    <cellStyle name="40 % - Markeringsfarve5 3 3 2 7" xfId="26236"/>
    <cellStyle name="40 % - Markeringsfarve5 3 3 3" xfId="6523"/>
    <cellStyle name="40 % - Markeringsfarve5 3 3 3 2" xfId="6524"/>
    <cellStyle name="40 % - Markeringsfarve5 3 3 3 2 2" xfId="6525"/>
    <cellStyle name="40 % - Markeringsfarve5 3 3 3 2 2 2" xfId="10050"/>
    <cellStyle name="40 % - Markeringsfarve5 3 3 3 2 2 2 2" xfId="17951"/>
    <cellStyle name="40 % - Markeringsfarve5 3 3 3 2 2 2 2 2" xfId="36111"/>
    <cellStyle name="40 % - Markeringsfarve5 3 3 3 2 2 2 3" xfId="29110"/>
    <cellStyle name="40 % - Markeringsfarve5 3 3 3 2 2 3" xfId="15079"/>
    <cellStyle name="40 % - Markeringsfarve5 3 3 3 2 2 3 2" xfId="33245"/>
    <cellStyle name="40 % - Markeringsfarve5 3 3 3 2 2 4" xfId="26243"/>
    <cellStyle name="40 % - Markeringsfarve5 3 3 3 2 3" xfId="8596"/>
    <cellStyle name="40 % - Markeringsfarve5 3 3 3 2 3 2" xfId="16513"/>
    <cellStyle name="40 % - Markeringsfarve5 3 3 3 2 3 2 2" xfId="34673"/>
    <cellStyle name="40 % - Markeringsfarve5 3 3 3 2 3 3" xfId="27672"/>
    <cellStyle name="40 % - Markeringsfarve5 3 3 3 2 4" xfId="15078"/>
    <cellStyle name="40 % - Markeringsfarve5 3 3 3 2 4 2" xfId="33244"/>
    <cellStyle name="40 % - Markeringsfarve5 3 3 3 2 5" xfId="26242"/>
    <cellStyle name="40 % - Markeringsfarve5 3 3 3 3" xfId="6526"/>
    <cellStyle name="40 % - Markeringsfarve5 3 3 3 3 2" xfId="9280"/>
    <cellStyle name="40 % - Markeringsfarve5 3 3 3 3 2 2" xfId="17191"/>
    <cellStyle name="40 % - Markeringsfarve5 3 3 3 3 2 2 2" xfId="35351"/>
    <cellStyle name="40 % - Markeringsfarve5 3 3 3 3 2 3" xfId="28350"/>
    <cellStyle name="40 % - Markeringsfarve5 3 3 3 3 3" xfId="15080"/>
    <cellStyle name="40 % - Markeringsfarve5 3 3 3 3 3 2" xfId="33246"/>
    <cellStyle name="40 % - Markeringsfarve5 3 3 3 3 4" xfId="26244"/>
    <cellStyle name="40 % - Markeringsfarve5 3 3 3 4" xfId="6527"/>
    <cellStyle name="40 % - Markeringsfarve5 3 3 3 4 2" xfId="10858"/>
    <cellStyle name="40 % - Markeringsfarve5 3 3 3 4 2 2" xfId="18741"/>
    <cellStyle name="40 % - Markeringsfarve5 3 3 3 4 2 2 2" xfId="36901"/>
    <cellStyle name="40 % - Markeringsfarve5 3 3 3 4 2 3" xfId="29900"/>
    <cellStyle name="40 % - Markeringsfarve5 3 3 3 4 3" xfId="15081"/>
    <cellStyle name="40 % - Markeringsfarve5 3 3 3 4 3 2" xfId="33247"/>
    <cellStyle name="40 % - Markeringsfarve5 3 3 3 4 4" xfId="26245"/>
    <cellStyle name="40 % - Markeringsfarve5 3 3 3 5" xfId="8230"/>
    <cellStyle name="40 % - Markeringsfarve5 3 3 3 5 2" xfId="16148"/>
    <cellStyle name="40 % - Markeringsfarve5 3 3 3 5 2 2" xfId="34308"/>
    <cellStyle name="40 % - Markeringsfarve5 3 3 3 5 3" xfId="27307"/>
    <cellStyle name="40 % - Markeringsfarve5 3 3 3 6" xfId="15077"/>
    <cellStyle name="40 % - Markeringsfarve5 3 3 3 6 2" xfId="33243"/>
    <cellStyle name="40 % - Markeringsfarve5 3 3 3 7" xfId="26241"/>
    <cellStyle name="40 % - Markeringsfarve5 3 3 4" xfId="6528"/>
    <cellStyle name="40 % - Markeringsfarve5 3 3 4 2" xfId="6529"/>
    <cellStyle name="40 % - Markeringsfarve5 3 3 4 2 2" xfId="6530"/>
    <cellStyle name="40 % - Markeringsfarve5 3 3 4 2 2 2" xfId="10175"/>
    <cellStyle name="40 % - Markeringsfarve5 3 3 4 2 2 2 2" xfId="18076"/>
    <cellStyle name="40 % - Markeringsfarve5 3 3 4 2 2 2 2 2" xfId="36236"/>
    <cellStyle name="40 % - Markeringsfarve5 3 3 4 2 2 2 3" xfId="29235"/>
    <cellStyle name="40 % - Markeringsfarve5 3 3 4 2 2 3" xfId="15084"/>
    <cellStyle name="40 % - Markeringsfarve5 3 3 4 2 2 3 2" xfId="33250"/>
    <cellStyle name="40 % - Markeringsfarve5 3 3 4 2 2 4" xfId="26248"/>
    <cellStyle name="40 % - Markeringsfarve5 3 3 4 2 3" xfId="8706"/>
    <cellStyle name="40 % - Markeringsfarve5 3 3 4 2 3 2" xfId="16620"/>
    <cellStyle name="40 % - Markeringsfarve5 3 3 4 2 3 2 2" xfId="34780"/>
    <cellStyle name="40 % - Markeringsfarve5 3 3 4 2 3 3" xfId="27779"/>
    <cellStyle name="40 % - Markeringsfarve5 3 3 4 2 4" xfId="15083"/>
    <cellStyle name="40 % - Markeringsfarve5 3 3 4 2 4 2" xfId="33249"/>
    <cellStyle name="40 % - Markeringsfarve5 3 3 4 2 5" xfId="26247"/>
    <cellStyle name="40 % - Markeringsfarve5 3 3 4 3" xfId="6531"/>
    <cellStyle name="40 % - Markeringsfarve5 3 3 4 3 2" xfId="9451"/>
    <cellStyle name="40 % - Markeringsfarve5 3 3 4 3 2 2" xfId="17361"/>
    <cellStyle name="40 % - Markeringsfarve5 3 3 4 3 2 2 2" xfId="35521"/>
    <cellStyle name="40 % - Markeringsfarve5 3 3 4 3 2 3" xfId="28520"/>
    <cellStyle name="40 % - Markeringsfarve5 3 3 4 3 3" xfId="15085"/>
    <cellStyle name="40 % - Markeringsfarve5 3 3 4 3 3 2" xfId="33251"/>
    <cellStyle name="40 % - Markeringsfarve5 3 3 4 3 4" xfId="26249"/>
    <cellStyle name="40 % - Markeringsfarve5 3 3 4 4" xfId="6532"/>
    <cellStyle name="40 % - Markeringsfarve5 3 3 4 4 2" xfId="10508"/>
    <cellStyle name="40 % - Markeringsfarve5 3 3 4 4 2 2" xfId="18402"/>
    <cellStyle name="40 % - Markeringsfarve5 3 3 4 4 2 2 2" xfId="36562"/>
    <cellStyle name="40 % - Markeringsfarve5 3 3 4 4 2 3" xfId="29561"/>
    <cellStyle name="40 % - Markeringsfarve5 3 3 4 4 3" xfId="15086"/>
    <cellStyle name="40 % - Markeringsfarve5 3 3 4 4 3 2" xfId="33252"/>
    <cellStyle name="40 % - Markeringsfarve5 3 3 4 4 4" xfId="26250"/>
    <cellStyle name="40 % - Markeringsfarve5 3 3 4 5" xfId="8231"/>
    <cellStyle name="40 % - Markeringsfarve5 3 3 4 5 2" xfId="16149"/>
    <cellStyle name="40 % - Markeringsfarve5 3 3 4 5 2 2" xfId="34309"/>
    <cellStyle name="40 % - Markeringsfarve5 3 3 4 5 3" xfId="27308"/>
    <cellStyle name="40 % - Markeringsfarve5 3 3 4 6" xfId="15082"/>
    <cellStyle name="40 % - Markeringsfarve5 3 3 4 6 2" xfId="33248"/>
    <cellStyle name="40 % - Markeringsfarve5 3 3 4 7" xfId="26246"/>
    <cellStyle name="40 % - Markeringsfarve5 3 3 5" xfId="6533"/>
    <cellStyle name="40 % - Markeringsfarve5 3 3 5 2" xfId="6534"/>
    <cellStyle name="40 % - Markeringsfarve5 3 3 5 2 2" xfId="6535"/>
    <cellStyle name="40 % - Markeringsfarve5 3 3 5 2 2 2" xfId="10292"/>
    <cellStyle name="40 % - Markeringsfarve5 3 3 5 2 2 2 2" xfId="18193"/>
    <cellStyle name="40 % - Markeringsfarve5 3 3 5 2 2 2 2 2" xfId="36353"/>
    <cellStyle name="40 % - Markeringsfarve5 3 3 5 2 2 2 3" xfId="29352"/>
    <cellStyle name="40 % - Markeringsfarve5 3 3 5 2 2 3" xfId="15089"/>
    <cellStyle name="40 % - Markeringsfarve5 3 3 5 2 2 3 2" xfId="33255"/>
    <cellStyle name="40 % - Markeringsfarve5 3 3 5 2 2 4" xfId="26253"/>
    <cellStyle name="40 % - Markeringsfarve5 3 3 5 2 3" xfId="8805"/>
    <cellStyle name="40 % - Markeringsfarve5 3 3 5 2 3 2" xfId="16719"/>
    <cellStyle name="40 % - Markeringsfarve5 3 3 5 2 3 2 2" xfId="34879"/>
    <cellStyle name="40 % - Markeringsfarve5 3 3 5 2 3 3" xfId="27878"/>
    <cellStyle name="40 % - Markeringsfarve5 3 3 5 2 4" xfId="15088"/>
    <cellStyle name="40 % - Markeringsfarve5 3 3 5 2 4 2" xfId="33254"/>
    <cellStyle name="40 % - Markeringsfarve5 3 3 5 2 5" xfId="26252"/>
    <cellStyle name="40 % - Markeringsfarve5 3 3 5 3" xfId="6536"/>
    <cellStyle name="40 % - Markeringsfarve5 3 3 5 3 2" xfId="9568"/>
    <cellStyle name="40 % - Markeringsfarve5 3 3 5 3 2 2" xfId="17478"/>
    <cellStyle name="40 % - Markeringsfarve5 3 3 5 3 2 2 2" xfId="35638"/>
    <cellStyle name="40 % - Markeringsfarve5 3 3 5 3 2 3" xfId="28637"/>
    <cellStyle name="40 % - Markeringsfarve5 3 3 5 3 3" xfId="15090"/>
    <cellStyle name="40 % - Markeringsfarve5 3 3 5 3 3 2" xfId="33256"/>
    <cellStyle name="40 % - Markeringsfarve5 3 3 5 3 4" xfId="26254"/>
    <cellStyle name="40 % - Markeringsfarve5 3 3 5 4" xfId="6537"/>
    <cellStyle name="40 % - Markeringsfarve5 3 3 5 4 2" xfId="10823"/>
    <cellStyle name="40 % - Markeringsfarve5 3 3 5 4 2 2" xfId="18710"/>
    <cellStyle name="40 % - Markeringsfarve5 3 3 5 4 2 2 2" xfId="36870"/>
    <cellStyle name="40 % - Markeringsfarve5 3 3 5 4 2 3" xfId="29869"/>
    <cellStyle name="40 % - Markeringsfarve5 3 3 5 4 3" xfId="15091"/>
    <cellStyle name="40 % - Markeringsfarve5 3 3 5 4 3 2" xfId="33257"/>
    <cellStyle name="40 % - Markeringsfarve5 3 3 5 4 4" xfId="26255"/>
    <cellStyle name="40 % - Markeringsfarve5 3 3 5 5" xfId="8232"/>
    <cellStyle name="40 % - Markeringsfarve5 3 3 5 5 2" xfId="16150"/>
    <cellStyle name="40 % - Markeringsfarve5 3 3 5 5 2 2" xfId="34310"/>
    <cellStyle name="40 % - Markeringsfarve5 3 3 5 5 3" xfId="27309"/>
    <cellStyle name="40 % - Markeringsfarve5 3 3 5 6" xfId="15087"/>
    <cellStyle name="40 % - Markeringsfarve5 3 3 5 6 2" xfId="33253"/>
    <cellStyle name="40 % - Markeringsfarve5 3 3 5 7" xfId="26251"/>
    <cellStyle name="40 % - Markeringsfarve5 3 3 6" xfId="6538"/>
    <cellStyle name="40 % - Markeringsfarve5 3 3 6 2" xfId="6539"/>
    <cellStyle name="40 % - Markeringsfarve5 3 3 6 2 2" xfId="6540"/>
    <cellStyle name="40 % - Markeringsfarve5 3 3 6 2 2 2" xfId="10404"/>
    <cellStyle name="40 % - Markeringsfarve5 3 3 6 2 2 2 2" xfId="18305"/>
    <cellStyle name="40 % - Markeringsfarve5 3 3 6 2 2 2 2 2" xfId="36465"/>
    <cellStyle name="40 % - Markeringsfarve5 3 3 6 2 2 2 3" xfId="29464"/>
    <cellStyle name="40 % - Markeringsfarve5 3 3 6 2 2 3" xfId="15094"/>
    <cellStyle name="40 % - Markeringsfarve5 3 3 6 2 2 3 2" xfId="33260"/>
    <cellStyle name="40 % - Markeringsfarve5 3 3 6 2 2 4" xfId="26258"/>
    <cellStyle name="40 % - Markeringsfarve5 3 3 6 2 3" xfId="8897"/>
    <cellStyle name="40 % - Markeringsfarve5 3 3 6 2 3 2" xfId="16811"/>
    <cellStyle name="40 % - Markeringsfarve5 3 3 6 2 3 2 2" xfId="34971"/>
    <cellStyle name="40 % - Markeringsfarve5 3 3 6 2 3 3" xfId="27970"/>
    <cellStyle name="40 % - Markeringsfarve5 3 3 6 2 4" xfId="15093"/>
    <cellStyle name="40 % - Markeringsfarve5 3 3 6 2 4 2" xfId="33259"/>
    <cellStyle name="40 % - Markeringsfarve5 3 3 6 2 5" xfId="26257"/>
    <cellStyle name="40 % - Markeringsfarve5 3 3 6 3" xfId="6541"/>
    <cellStyle name="40 % - Markeringsfarve5 3 3 6 3 2" xfId="9681"/>
    <cellStyle name="40 % - Markeringsfarve5 3 3 6 3 2 2" xfId="17591"/>
    <cellStyle name="40 % - Markeringsfarve5 3 3 6 3 2 2 2" xfId="35751"/>
    <cellStyle name="40 % - Markeringsfarve5 3 3 6 3 2 3" xfId="28750"/>
    <cellStyle name="40 % - Markeringsfarve5 3 3 6 3 3" xfId="15095"/>
    <cellStyle name="40 % - Markeringsfarve5 3 3 6 3 3 2" xfId="33261"/>
    <cellStyle name="40 % - Markeringsfarve5 3 3 6 3 4" xfId="26259"/>
    <cellStyle name="40 % - Markeringsfarve5 3 3 6 4" xfId="6542"/>
    <cellStyle name="40 % - Markeringsfarve5 3 3 6 4 2" xfId="10475"/>
    <cellStyle name="40 % - Markeringsfarve5 3 3 6 4 2 2" xfId="18372"/>
    <cellStyle name="40 % - Markeringsfarve5 3 3 6 4 2 2 2" xfId="36532"/>
    <cellStyle name="40 % - Markeringsfarve5 3 3 6 4 2 3" xfId="29531"/>
    <cellStyle name="40 % - Markeringsfarve5 3 3 6 4 3" xfId="15096"/>
    <cellStyle name="40 % - Markeringsfarve5 3 3 6 4 3 2" xfId="33262"/>
    <cellStyle name="40 % - Markeringsfarve5 3 3 6 4 4" xfId="26260"/>
    <cellStyle name="40 % - Markeringsfarve5 3 3 6 5" xfId="8233"/>
    <cellStyle name="40 % - Markeringsfarve5 3 3 6 5 2" xfId="16151"/>
    <cellStyle name="40 % - Markeringsfarve5 3 3 6 5 2 2" xfId="34311"/>
    <cellStyle name="40 % - Markeringsfarve5 3 3 6 5 3" xfId="27310"/>
    <cellStyle name="40 % - Markeringsfarve5 3 3 6 6" xfId="15092"/>
    <cellStyle name="40 % - Markeringsfarve5 3 3 6 6 2" xfId="33258"/>
    <cellStyle name="40 % - Markeringsfarve5 3 3 6 7" xfId="26256"/>
    <cellStyle name="40 % - Markeringsfarve5 3 3 7" xfId="6543"/>
    <cellStyle name="40 % - Markeringsfarve5 3 3 7 2" xfId="6544"/>
    <cellStyle name="40 % - Markeringsfarve5 3 3 7 2 2" xfId="9818"/>
    <cellStyle name="40 % - Markeringsfarve5 3 3 7 2 2 2" xfId="17719"/>
    <cellStyle name="40 % - Markeringsfarve5 3 3 7 2 2 2 2" xfId="35879"/>
    <cellStyle name="40 % - Markeringsfarve5 3 3 7 2 2 3" xfId="28878"/>
    <cellStyle name="40 % - Markeringsfarve5 3 3 7 2 3" xfId="15098"/>
    <cellStyle name="40 % - Markeringsfarve5 3 3 7 2 3 2" xfId="33264"/>
    <cellStyle name="40 % - Markeringsfarve5 3 3 7 2 4" xfId="26262"/>
    <cellStyle name="40 % - Markeringsfarve5 3 3 7 3" xfId="8405"/>
    <cellStyle name="40 % - Markeringsfarve5 3 3 7 3 2" xfId="16322"/>
    <cellStyle name="40 % - Markeringsfarve5 3 3 7 3 2 2" xfId="34482"/>
    <cellStyle name="40 % - Markeringsfarve5 3 3 7 3 3" xfId="27481"/>
    <cellStyle name="40 % - Markeringsfarve5 3 3 7 4" xfId="15097"/>
    <cellStyle name="40 % - Markeringsfarve5 3 3 7 4 2" xfId="33263"/>
    <cellStyle name="40 % - Markeringsfarve5 3 3 7 5" xfId="26261"/>
    <cellStyle name="40 % - Markeringsfarve5 3 3 8" xfId="6545"/>
    <cellStyle name="40 % - Markeringsfarve5 3 3 8 2" xfId="9046"/>
    <cellStyle name="40 % - Markeringsfarve5 3 3 8 2 2" xfId="16957"/>
    <cellStyle name="40 % - Markeringsfarve5 3 3 8 2 2 2" xfId="35117"/>
    <cellStyle name="40 % - Markeringsfarve5 3 3 8 2 3" xfId="28116"/>
    <cellStyle name="40 % - Markeringsfarve5 3 3 8 3" xfId="15099"/>
    <cellStyle name="40 % - Markeringsfarve5 3 3 8 3 2" xfId="33265"/>
    <cellStyle name="40 % - Markeringsfarve5 3 3 8 4" xfId="26263"/>
    <cellStyle name="40 % - Markeringsfarve5 3 3 9" xfId="6546"/>
    <cellStyle name="40 % - Markeringsfarve5 3 3 9 2" xfId="10915"/>
    <cellStyle name="40 % - Markeringsfarve5 3 3 9 2 2" xfId="18796"/>
    <cellStyle name="40 % - Markeringsfarve5 3 3 9 2 2 2" xfId="36956"/>
    <cellStyle name="40 % - Markeringsfarve5 3 3 9 2 3" xfId="29955"/>
    <cellStyle name="40 % - Markeringsfarve5 3 3 9 3" xfId="15100"/>
    <cellStyle name="40 % - Markeringsfarve5 3 3 9 3 2" xfId="33266"/>
    <cellStyle name="40 % - Markeringsfarve5 3 3 9 4" xfId="26264"/>
    <cellStyle name="40 % - Markeringsfarve5 3 4" xfId="6547"/>
    <cellStyle name="40 % - Markeringsfarve5 3 4 2" xfId="6548"/>
    <cellStyle name="40 % - Markeringsfarve5 3 4 2 2" xfId="6549"/>
    <cellStyle name="40 % - Markeringsfarve5 3 4 2 2 2" xfId="9859"/>
    <cellStyle name="40 % - Markeringsfarve5 3 4 2 2 2 2" xfId="17760"/>
    <cellStyle name="40 % - Markeringsfarve5 3 4 2 2 2 2 2" xfId="35920"/>
    <cellStyle name="40 % - Markeringsfarve5 3 4 2 2 2 3" xfId="28919"/>
    <cellStyle name="40 % - Markeringsfarve5 3 4 2 2 3" xfId="15103"/>
    <cellStyle name="40 % - Markeringsfarve5 3 4 2 2 3 2" xfId="33269"/>
    <cellStyle name="40 % - Markeringsfarve5 3 4 2 2 4" xfId="26267"/>
    <cellStyle name="40 % - Markeringsfarve5 3 4 2 3" xfId="8438"/>
    <cellStyle name="40 % - Markeringsfarve5 3 4 2 3 2" xfId="16355"/>
    <cellStyle name="40 % - Markeringsfarve5 3 4 2 3 2 2" xfId="34515"/>
    <cellStyle name="40 % - Markeringsfarve5 3 4 2 3 3" xfId="27514"/>
    <cellStyle name="40 % - Markeringsfarve5 3 4 2 4" xfId="15102"/>
    <cellStyle name="40 % - Markeringsfarve5 3 4 2 4 2" xfId="33268"/>
    <cellStyle name="40 % - Markeringsfarve5 3 4 2 5" xfId="26266"/>
    <cellStyle name="40 % - Markeringsfarve5 3 4 3" xfId="6550"/>
    <cellStyle name="40 % - Markeringsfarve5 3 4 3 2" xfId="9089"/>
    <cellStyle name="40 % - Markeringsfarve5 3 4 3 2 2" xfId="17000"/>
    <cellStyle name="40 % - Markeringsfarve5 3 4 3 2 2 2" xfId="35160"/>
    <cellStyle name="40 % - Markeringsfarve5 3 4 3 2 3" xfId="28159"/>
    <cellStyle name="40 % - Markeringsfarve5 3 4 3 3" xfId="15104"/>
    <cellStyle name="40 % - Markeringsfarve5 3 4 3 3 2" xfId="33270"/>
    <cellStyle name="40 % - Markeringsfarve5 3 4 3 4" xfId="26268"/>
    <cellStyle name="40 % - Markeringsfarve5 3 4 4" xfId="6551"/>
    <cellStyle name="40 % - Markeringsfarve5 3 4 4 2" xfId="8931"/>
    <cellStyle name="40 % - Markeringsfarve5 3 4 4 2 2" xfId="16844"/>
    <cellStyle name="40 % - Markeringsfarve5 3 4 4 2 2 2" xfId="35004"/>
    <cellStyle name="40 % - Markeringsfarve5 3 4 4 2 3" xfId="28003"/>
    <cellStyle name="40 % - Markeringsfarve5 3 4 4 3" xfId="15105"/>
    <cellStyle name="40 % - Markeringsfarve5 3 4 4 3 2" xfId="33271"/>
    <cellStyle name="40 % - Markeringsfarve5 3 4 4 4" xfId="26269"/>
    <cellStyle name="40 % - Markeringsfarve5 3 4 5" xfId="8234"/>
    <cellStyle name="40 % - Markeringsfarve5 3 4 5 2" xfId="16152"/>
    <cellStyle name="40 % - Markeringsfarve5 3 4 5 2 2" xfId="34312"/>
    <cellStyle name="40 % - Markeringsfarve5 3 4 5 3" xfId="27311"/>
    <cellStyle name="40 % - Markeringsfarve5 3 4 6" xfId="15101"/>
    <cellStyle name="40 % - Markeringsfarve5 3 4 6 2" xfId="33267"/>
    <cellStyle name="40 % - Markeringsfarve5 3 4 7" xfId="26265"/>
    <cellStyle name="40 % - Markeringsfarve5 3 5" xfId="6552"/>
    <cellStyle name="40 % - Markeringsfarve5 3 5 2" xfId="6553"/>
    <cellStyle name="40 % - Markeringsfarve5 3 5 2 2" xfId="6554"/>
    <cellStyle name="40 % - Markeringsfarve5 3 5 2 2 2" xfId="10048"/>
    <cellStyle name="40 % - Markeringsfarve5 3 5 2 2 2 2" xfId="17949"/>
    <cellStyle name="40 % - Markeringsfarve5 3 5 2 2 2 2 2" xfId="36109"/>
    <cellStyle name="40 % - Markeringsfarve5 3 5 2 2 2 3" xfId="29108"/>
    <cellStyle name="40 % - Markeringsfarve5 3 5 2 2 3" xfId="15108"/>
    <cellStyle name="40 % - Markeringsfarve5 3 5 2 2 3 2" xfId="33274"/>
    <cellStyle name="40 % - Markeringsfarve5 3 5 2 2 4" xfId="26272"/>
    <cellStyle name="40 % - Markeringsfarve5 3 5 2 3" xfId="8594"/>
    <cellStyle name="40 % - Markeringsfarve5 3 5 2 3 2" xfId="16511"/>
    <cellStyle name="40 % - Markeringsfarve5 3 5 2 3 2 2" xfId="34671"/>
    <cellStyle name="40 % - Markeringsfarve5 3 5 2 3 3" xfId="27670"/>
    <cellStyle name="40 % - Markeringsfarve5 3 5 2 4" xfId="15107"/>
    <cellStyle name="40 % - Markeringsfarve5 3 5 2 4 2" xfId="33273"/>
    <cellStyle name="40 % - Markeringsfarve5 3 5 2 5" xfId="26271"/>
    <cellStyle name="40 % - Markeringsfarve5 3 5 3" xfId="6555"/>
    <cellStyle name="40 % - Markeringsfarve5 3 5 3 2" xfId="9278"/>
    <cellStyle name="40 % - Markeringsfarve5 3 5 3 2 2" xfId="17189"/>
    <cellStyle name="40 % - Markeringsfarve5 3 5 3 2 2 2" xfId="35349"/>
    <cellStyle name="40 % - Markeringsfarve5 3 5 3 2 3" xfId="28348"/>
    <cellStyle name="40 % - Markeringsfarve5 3 5 3 3" xfId="15109"/>
    <cellStyle name="40 % - Markeringsfarve5 3 5 3 3 2" xfId="33275"/>
    <cellStyle name="40 % - Markeringsfarve5 3 5 3 4" xfId="26273"/>
    <cellStyle name="40 % - Markeringsfarve5 3 5 4" xfId="6556"/>
    <cellStyle name="40 % - Markeringsfarve5 3 5 4 2" xfId="9307"/>
    <cellStyle name="40 % - Markeringsfarve5 3 5 4 2 2" xfId="17218"/>
    <cellStyle name="40 % - Markeringsfarve5 3 5 4 2 2 2" xfId="35378"/>
    <cellStyle name="40 % - Markeringsfarve5 3 5 4 2 3" xfId="28377"/>
    <cellStyle name="40 % - Markeringsfarve5 3 5 4 3" xfId="15110"/>
    <cellStyle name="40 % - Markeringsfarve5 3 5 4 3 2" xfId="33276"/>
    <cellStyle name="40 % - Markeringsfarve5 3 5 4 4" xfId="26274"/>
    <cellStyle name="40 % - Markeringsfarve5 3 5 5" xfId="8235"/>
    <cellStyle name="40 % - Markeringsfarve5 3 5 5 2" xfId="16153"/>
    <cellStyle name="40 % - Markeringsfarve5 3 5 5 2 2" xfId="34313"/>
    <cellStyle name="40 % - Markeringsfarve5 3 5 5 3" xfId="27312"/>
    <cellStyle name="40 % - Markeringsfarve5 3 5 6" xfId="15106"/>
    <cellStyle name="40 % - Markeringsfarve5 3 5 6 2" xfId="33272"/>
    <cellStyle name="40 % - Markeringsfarve5 3 5 7" xfId="26270"/>
    <cellStyle name="40 % - Markeringsfarve5 3 6" xfId="6557"/>
    <cellStyle name="40 % - Markeringsfarve5 3 6 2" xfId="6558"/>
    <cellStyle name="40 % - Markeringsfarve5 3 6 2 2" xfId="6559"/>
    <cellStyle name="40 % - Markeringsfarve5 3 6 2 2 2" xfId="10097"/>
    <cellStyle name="40 % - Markeringsfarve5 3 6 2 2 2 2" xfId="17998"/>
    <cellStyle name="40 % - Markeringsfarve5 3 6 2 2 2 2 2" xfId="36158"/>
    <cellStyle name="40 % - Markeringsfarve5 3 6 2 2 2 3" xfId="29157"/>
    <cellStyle name="40 % - Markeringsfarve5 3 6 2 2 3" xfId="15113"/>
    <cellStyle name="40 % - Markeringsfarve5 3 6 2 2 3 2" xfId="33279"/>
    <cellStyle name="40 % - Markeringsfarve5 3 6 2 2 4" xfId="26277"/>
    <cellStyle name="40 % - Markeringsfarve5 3 6 2 3" xfId="8640"/>
    <cellStyle name="40 % - Markeringsfarve5 3 6 2 3 2" xfId="16554"/>
    <cellStyle name="40 % - Markeringsfarve5 3 6 2 3 2 2" xfId="34714"/>
    <cellStyle name="40 % - Markeringsfarve5 3 6 2 3 3" xfId="27713"/>
    <cellStyle name="40 % - Markeringsfarve5 3 6 2 4" xfId="15112"/>
    <cellStyle name="40 % - Markeringsfarve5 3 6 2 4 2" xfId="33278"/>
    <cellStyle name="40 % - Markeringsfarve5 3 6 2 5" xfId="26276"/>
    <cellStyle name="40 % - Markeringsfarve5 3 6 3" xfId="6560"/>
    <cellStyle name="40 % - Markeringsfarve5 3 6 3 2" xfId="9373"/>
    <cellStyle name="40 % - Markeringsfarve5 3 6 3 2 2" xfId="17283"/>
    <cellStyle name="40 % - Markeringsfarve5 3 6 3 2 2 2" xfId="35443"/>
    <cellStyle name="40 % - Markeringsfarve5 3 6 3 2 3" xfId="28442"/>
    <cellStyle name="40 % - Markeringsfarve5 3 6 3 3" xfId="15114"/>
    <cellStyle name="40 % - Markeringsfarve5 3 6 3 3 2" xfId="33280"/>
    <cellStyle name="40 % - Markeringsfarve5 3 6 3 4" xfId="26278"/>
    <cellStyle name="40 % - Markeringsfarve5 3 6 4" xfId="6561"/>
    <cellStyle name="40 % - Markeringsfarve5 3 6 4 2" xfId="10755"/>
    <cellStyle name="40 % - Markeringsfarve5 3 6 4 2 2" xfId="18644"/>
    <cellStyle name="40 % - Markeringsfarve5 3 6 4 2 2 2" xfId="36804"/>
    <cellStyle name="40 % - Markeringsfarve5 3 6 4 2 3" xfId="29803"/>
    <cellStyle name="40 % - Markeringsfarve5 3 6 4 3" xfId="15115"/>
    <cellStyle name="40 % - Markeringsfarve5 3 6 4 3 2" xfId="33281"/>
    <cellStyle name="40 % - Markeringsfarve5 3 6 4 4" xfId="26279"/>
    <cellStyle name="40 % - Markeringsfarve5 3 6 5" xfId="8236"/>
    <cellStyle name="40 % - Markeringsfarve5 3 6 5 2" xfId="16154"/>
    <cellStyle name="40 % - Markeringsfarve5 3 6 5 2 2" xfId="34314"/>
    <cellStyle name="40 % - Markeringsfarve5 3 6 5 3" xfId="27313"/>
    <cellStyle name="40 % - Markeringsfarve5 3 6 6" xfId="15111"/>
    <cellStyle name="40 % - Markeringsfarve5 3 6 6 2" xfId="33277"/>
    <cellStyle name="40 % - Markeringsfarve5 3 6 7" xfId="26275"/>
    <cellStyle name="40 % - Markeringsfarve5 3 7" xfId="6562"/>
    <cellStyle name="40 % - Markeringsfarve5 3 7 2" xfId="6563"/>
    <cellStyle name="40 % - Markeringsfarve5 3 7 2 2" xfId="6564"/>
    <cellStyle name="40 % - Markeringsfarve5 3 7 2 2 2" xfId="10214"/>
    <cellStyle name="40 % - Markeringsfarve5 3 7 2 2 2 2" xfId="18115"/>
    <cellStyle name="40 % - Markeringsfarve5 3 7 2 2 2 2 2" xfId="36275"/>
    <cellStyle name="40 % - Markeringsfarve5 3 7 2 2 2 3" xfId="29274"/>
    <cellStyle name="40 % - Markeringsfarve5 3 7 2 2 3" xfId="15118"/>
    <cellStyle name="40 % - Markeringsfarve5 3 7 2 2 3 2" xfId="33284"/>
    <cellStyle name="40 % - Markeringsfarve5 3 7 2 2 4" xfId="26282"/>
    <cellStyle name="40 % - Markeringsfarve5 3 7 2 3" xfId="8739"/>
    <cellStyle name="40 % - Markeringsfarve5 3 7 2 3 2" xfId="16653"/>
    <cellStyle name="40 % - Markeringsfarve5 3 7 2 3 2 2" xfId="34813"/>
    <cellStyle name="40 % - Markeringsfarve5 3 7 2 3 3" xfId="27812"/>
    <cellStyle name="40 % - Markeringsfarve5 3 7 2 4" xfId="15117"/>
    <cellStyle name="40 % - Markeringsfarve5 3 7 2 4 2" xfId="33283"/>
    <cellStyle name="40 % - Markeringsfarve5 3 7 2 5" xfId="26281"/>
    <cellStyle name="40 % - Markeringsfarve5 3 7 3" xfId="6565"/>
    <cellStyle name="40 % - Markeringsfarve5 3 7 3 2" xfId="9490"/>
    <cellStyle name="40 % - Markeringsfarve5 3 7 3 2 2" xfId="17400"/>
    <cellStyle name="40 % - Markeringsfarve5 3 7 3 2 2 2" xfId="35560"/>
    <cellStyle name="40 % - Markeringsfarve5 3 7 3 2 3" xfId="28559"/>
    <cellStyle name="40 % - Markeringsfarve5 3 7 3 3" xfId="15119"/>
    <cellStyle name="40 % - Markeringsfarve5 3 7 3 3 2" xfId="33285"/>
    <cellStyle name="40 % - Markeringsfarve5 3 7 3 4" xfId="26283"/>
    <cellStyle name="40 % - Markeringsfarve5 3 7 4" xfId="6566"/>
    <cellStyle name="40 % - Markeringsfarve5 3 7 4 2" xfId="10990"/>
    <cellStyle name="40 % - Markeringsfarve5 3 7 4 2 2" xfId="18866"/>
    <cellStyle name="40 % - Markeringsfarve5 3 7 4 2 2 2" xfId="37026"/>
    <cellStyle name="40 % - Markeringsfarve5 3 7 4 2 3" xfId="30025"/>
    <cellStyle name="40 % - Markeringsfarve5 3 7 4 3" xfId="15120"/>
    <cellStyle name="40 % - Markeringsfarve5 3 7 4 3 2" xfId="33286"/>
    <cellStyle name="40 % - Markeringsfarve5 3 7 4 4" xfId="26284"/>
    <cellStyle name="40 % - Markeringsfarve5 3 7 5" xfId="8237"/>
    <cellStyle name="40 % - Markeringsfarve5 3 7 5 2" xfId="16155"/>
    <cellStyle name="40 % - Markeringsfarve5 3 7 5 2 2" xfId="34315"/>
    <cellStyle name="40 % - Markeringsfarve5 3 7 5 3" xfId="27314"/>
    <cellStyle name="40 % - Markeringsfarve5 3 7 6" xfId="15116"/>
    <cellStyle name="40 % - Markeringsfarve5 3 7 6 2" xfId="33282"/>
    <cellStyle name="40 % - Markeringsfarve5 3 7 7" xfId="26280"/>
    <cellStyle name="40 % - Markeringsfarve5 3 8" xfId="6567"/>
    <cellStyle name="40 % - Markeringsfarve5 3 8 2" xfId="6568"/>
    <cellStyle name="40 % - Markeringsfarve5 3 8 2 2" xfId="6569"/>
    <cellStyle name="40 % - Markeringsfarve5 3 8 2 2 2" xfId="10402"/>
    <cellStyle name="40 % - Markeringsfarve5 3 8 2 2 2 2" xfId="18303"/>
    <cellStyle name="40 % - Markeringsfarve5 3 8 2 2 2 2 2" xfId="36463"/>
    <cellStyle name="40 % - Markeringsfarve5 3 8 2 2 2 3" xfId="29462"/>
    <cellStyle name="40 % - Markeringsfarve5 3 8 2 2 3" xfId="15123"/>
    <cellStyle name="40 % - Markeringsfarve5 3 8 2 2 3 2" xfId="33289"/>
    <cellStyle name="40 % - Markeringsfarve5 3 8 2 2 4" xfId="26287"/>
    <cellStyle name="40 % - Markeringsfarve5 3 8 2 3" xfId="8895"/>
    <cellStyle name="40 % - Markeringsfarve5 3 8 2 3 2" xfId="16809"/>
    <cellStyle name="40 % - Markeringsfarve5 3 8 2 3 2 2" xfId="34969"/>
    <cellStyle name="40 % - Markeringsfarve5 3 8 2 3 3" xfId="27968"/>
    <cellStyle name="40 % - Markeringsfarve5 3 8 2 4" xfId="15122"/>
    <cellStyle name="40 % - Markeringsfarve5 3 8 2 4 2" xfId="33288"/>
    <cellStyle name="40 % - Markeringsfarve5 3 8 2 5" xfId="26286"/>
    <cellStyle name="40 % - Markeringsfarve5 3 8 3" xfId="6570"/>
    <cellStyle name="40 % - Markeringsfarve5 3 8 3 2" xfId="9679"/>
    <cellStyle name="40 % - Markeringsfarve5 3 8 3 2 2" xfId="17589"/>
    <cellStyle name="40 % - Markeringsfarve5 3 8 3 2 2 2" xfId="35749"/>
    <cellStyle name="40 % - Markeringsfarve5 3 8 3 2 3" xfId="28748"/>
    <cellStyle name="40 % - Markeringsfarve5 3 8 3 3" xfId="15124"/>
    <cellStyle name="40 % - Markeringsfarve5 3 8 3 3 2" xfId="33290"/>
    <cellStyle name="40 % - Markeringsfarve5 3 8 3 4" xfId="26288"/>
    <cellStyle name="40 % - Markeringsfarve5 3 8 4" xfId="6571"/>
    <cellStyle name="40 % - Markeringsfarve5 3 8 4 2" xfId="10710"/>
    <cellStyle name="40 % - Markeringsfarve5 3 8 4 2 2" xfId="18599"/>
    <cellStyle name="40 % - Markeringsfarve5 3 8 4 2 2 2" xfId="36759"/>
    <cellStyle name="40 % - Markeringsfarve5 3 8 4 2 3" xfId="29758"/>
    <cellStyle name="40 % - Markeringsfarve5 3 8 4 3" xfId="15125"/>
    <cellStyle name="40 % - Markeringsfarve5 3 8 4 3 2" xfId="33291"/>
    <cellStyle name="40 % - Markeringsfarve5 3 8 4 4" xfId="26289"/>
    <cellStyle name="40 % - Markeringsfarve5 3 8 5" xfId="8238"/>
    <cellStyle name="40 % - Markeringsfarve5 3 8 5 2" xfId="16156"/>
    <cellStyle name="40 % - Markeringsfarve5 3 8 5 2 2" xfId="34316"/>
    <cellStyle name="40 % - Markeringsfarve5 3 8 5 3" xfId="27315"/>
    <cellStyle name="40 % - Markeringsfarve5 3 8 6" xfId="15121"/>
    <cellStyle name="40 % - Markeringsfarve5 3 8 6 2" xfId="33287"/>
    <cellStyle name="40 % - Markeringsfarve5 3 8 7" xfId="26285"/>
    <cellStyle name="40 % - Markeringsfarve5 3 9" xfId="6572"/>
    <cellStyle name="40 % - Markeringsfarve5 3 9 2" xfId="6573"/>
    <cellStyle name="40 % - Markeringsfarve5 3 9 2 2" xfId="9740"/>
    <cellStyle name="40 % - Markeringsfarve5 3 9 2 2 2" xfId="17641"/>
    <cellStyle name="40 % - Markeringsfarve5 3 9 2 2 2 2" xfId="35801"/>
    <cellStyle name="40 % - Markeringsfarve5 3 9 2 2 3" xfId="28800"/>
    <cellStyle name="40 % - Markeringsfarve5 3 9 2 3" xfId="15127"/>
    <cellStyle name="40 % - Markeringsfarve5 3 9 2 3 2" xfId="33293"/>
    <cellStyle name="40 % - Markeringsfarve5 3 9 2 4" xfId="26291"/>
    <cellStyle name="40 % - Markeringsfarve5 3 9 3" xfId="8339"/>
    <cellStyle name="40 % - Markeringsfarve5 3 9 3 2" xfId="16256"/>
    <cellStyle name="40 % - Markeringsfarve5 3 9 3 2 2" xfId="34416"/>
    <cellStyle name="40 % - Markeringsfarve5 3 9 3 3" xfId="27415"/>
    <cellStyle name="40 % - Markeringsfarve5 3 9 4" xfId="15126"/>
    <cellStyle name="40 % - Markeringsfarve5 3 9 4 2" xfId="33292"/>
    <cellStyle name="40 % - Markeringsfarve5 3 9 5" xfId="26290"/>
    <cellStyle name="40 % - Markeringsfarve5 4" xfId="1935"/>
    <cellStyle name="40 % - Markeringsfarve5 4 10" xfId="8239"/>
    <cellStyle name="40 % - Markeringsfarve5 4 10 2" xfId="16157"/>
    <cellStyle name="40 % - Markeringsfarve5 4 10 2 2" xfId="34317"/>
    <cellStyle name="40 % - Markeringsfarve5 4 10 3" xfId="27316"/>
    <cellStyle name="40 % - Markeringsfarve5 4 11" xfId="15128"/>
    <cellStyle name="40 % - Markeringsfarve5 4 11 2" xfId="33294"/>
    <cellStyle name="40 % - Markeringsfarve5 4 12" xfId="6574"/>
    <cellStyle name="40 % - Markeringsfarve5 4 12 2" xfId="26292"/>
    <cellStyle name="40 % - Markeringsfarve5 4 13" xfId="22053"/>
    <cellStyle name="40 % - Markeringsfarve5 4 2" xfId="1936"/>
    <cellStyle name="40 % - Markeringsfarve5 4 2 2" xfId="6576"/>
    <cellStyle name="40 % - Markeringsfarve5 4 2 2 2" xfId="6577"/>
    <cellStyle name="40 % - Markeringsfarve5 4 2 2 2 2" xfId="9884"/>
    <cellStyle name="40 % - Markeringsfarve5 4 2 2 2 2 2" xfId="17785"/>
    <cellStyle name="40 % - Markeringsfarve5 4 2 2 2 2 2 2" xfId="35945"/>
    <cellStyle name="40 % - Markeringsfarve5 4 2 2 2 2 3" xfId="28944"/>
    <cellStyle name="40 % - Markeringsfarve5 4 2 2 2 3" xfId="15131"/>
    <cellStyle name="40 % - Markeringsfarve5 4 2 2 2 3 2" xfId="33297"/>
    <cellStyle name="40 % - Markeringsfarve5 4 2 2 2 4" xfId="26295"/>
    <cellStyle name="40 % - Markeringsfarve5 4 2 2 3" xfId="8459"/>
    <cellStyle name="40 % - Markeringsfarve5 4 2 2 3 2" xfId="16376"/>
    <cellStyle name="40 % - Markeringsfarve5 4 2 2 3 2 2" xfId="34536"/>
    <cellStyle name="40 % - Markeringsfarve5 4 2 2 3 3" xfId="27535"/>
    <cellStyle name="40 % - Markeringsfarve5 4 2 2 4" xfId="15130"/>
    <cellStyle name="40 % - Markeringsfarve5 4 2 2 4 2" xfId="33296"/>
    <cellStyle name="40 % - Markeringsfarve5 4 2 2 5" xfId="26294"/>
    <cellStyle name="40 % - Markeringsfarve5 4 2 3" xfId="6578"/>
    <cellStyle name="40 % - Markeringsfarve5 4 2 3 2" xfId="9114"/>
    <cellStyle name="40 % - Markeringsfarve5 4 2 3 2 2" xfId="17025"/>
    <cellStyle name="40 % - Markeringsfarve5 4 2 3 2 2 2" xfId="35185"/>
    <cellStyle name="40 % - Markeringsfarve5 4 2 3 2 3" xfId="28184"/>
    <cellStyle name="40 % - Markeringsfarve5 4 2 3 3" xfId="15132"/>
    <cellStyle name="40 % - Markeringsfarve5 4 2 3 3 2" xfId="33298"/>
    <cellStyle name="40 % - Markeringsfarve5 4 2 3 4" xfId="26296"/>
    <cellStyle name="40 % - Markeringsfarve5 4 2 4" xfId="6579"/>
    <cellStyle name="40 % - Markeringsfarve5 4 2 4 2" xfId="10983"/>
    <cellStyle name="40 % - Markeringsfarve5 4 2 4 2 2" xfId="18859"/>
    <cellStyle name="40 % - Markeringsfarve5 4 2 4 2 2 2" xfId="37019"/>
    <cellStyle name="40 % - Markeringsfarve5 4 2 4 2 3" xfId="30018"/>
    <cellStyle name="40 % - Markeringsfarve5 4 2 4 3" xfId="15133"/>
    <cellStyle name="40 % - Markeringsfarve5 4 2 4 3 2" xfId="33299"/>
    <cellStyle name="40 % - Markeringsfarve5 4 2 4 4" xfId="26297"/>
    <cellStyle name="40 % - Markeringsfarve5 4 2 5" xfId="8240"/>
    <cellStyle name="40 % - Markeringsfarve5 4 2 5 2" xfId="16158"/>
    <cellStyle name="40 % - Markeringsfarve5 4 2 5 2 2" xfId="34318"/>
    <cellStyle name="40 % - Markeringsfarve5 4 2 5 3" xfId="27317"/>
    <cellStyle name="40 % - Markeringsfarve5 4 2 6" xfId="15129"/>
    <cellStyle name="40 % - Markeringsfarve5 4 2 6 2" xfId="33295"/>
    <cellStyle name="40 % - Markeringsfarve5 4 2 7" xfId="6575"/>
    <cellStyle name="40 % - Markeringsfarve5 4 2 7 2" xfId="26293"/>
    <cellStyle name="40 % - Markeringsfarve5 4 2 8" xfId="22054"/>
    <cellStyle name="40 % - Markeringsfarve5 4 3" xfId="6580"/>
    <cellStyle name="40 % - Markeringsfarve5 4 3 2" xfId="6581"/>
    <cellStyle name="40 % - Markeringsfarve5 4 3 2 2" xfId="6582"/>
    <cellStyle name="40 % - Markeringsfarve5 4 3 2 2 2" xfId="10051"/>
    <cellStyle name="40 % - Markeringsfarve5 4 3 2 2 2 2" xfId="17952"/>
    <cellStyle name="40 % - Markeringsfarve5 4 3 2 2 2 2 2" xfId="36112"/>
    <cellStyle name="40 % - Markeringsfarve5 4 3 2 2 2 3" xfId="29111"/>
    <cellStyle name="40 % - Markeringsfarve5 4 3 2 2 3" xfId="15136"/>
    <cellStyle name="40 % - Markeringsfarve5 4 3 2 2 3 2" xfId="33302"/>
    <cellStyle name="40 % - Markeringsfarve5 4 3 2 2 4" xfId="26300"/>
    <cellStyle name="40 % - Markeringsfarve5 4 3 2 3" xfId="8597"/>
    <cellStyle name="40 % - Markeringsfarve5 4 3 2 3 2" xfId="16514"/>
    <cellStyle name="40 % - Markeringsfarve5 4 3 2 3 2 2" xfId="34674"/>
    <cellStyle name="40 % - Markeringsfarve5 4 3 2 3 3" xfId="27673"/>
    <cellStyle name="40 % - Markeringsfarve5 4 3 2 4" xfId="15135"/>
    <cellStyle name="40 % - Markeringsfarve5 4 3 2 4 2" xfId="33301"/>
    <cellStyle name="40 % - Markeringsfarve5 4 3 2 5" xfId="26299"/>
    <cellStyle name="40 % - Markeringsfarve5 4 3 3" xfId="6583"/>
    <cellStyle name="40 % - Markeringsfarve5 4 3 3 2" xfId="9281"/>
    <cellStyle name="40 % - Markeringsfarve5 4 3 3 2 2" xfId="17192"/>
    <cellStyle name="40 % - Markeringsfarve5 4 3 3 2 2 2" xfId="35352"/>
    <cellStyle name="40 % - Markeringsfarve5 4 3 3 2 3" xfId="28351"/>
    <cellStyle name="40 % - Markeringsfarve5 4 3 3 3" xfId="15137"/>
    <cellStyle name="40 % - Markeringsfarve5 4 3 3 3 2" xfId="33303"/>
    <cellStyle name="40 % - Markeringsfarve5 4 3 3 4" xfId="26301"/>
    <cellStyle name="40 % - Markeringsfarve5 4 3 4" xfId="6584"/>
    <cellStyle name="40 % - Markeringsfarve5 4 3 4 2" xfId="10704"/>
    <cellStyle name="40 % - Markeringsfarve5 4 3 4 2 2" xfId="18593"/>
    <cellStyle name="40 % - Markeringsfarve5 4 3 4 2 2 2" xfId="36753"/>
    <cellStyle name="40 % - Markeringsfarve5 4 3 4 2 3" xfId="29752"/>
    <cellStyle name="40 % - Markeringsfarve5 4 3 4 3" xfId="15138"/>
    <cellStyle name="40 % - Markeringsfarve5 4 3 4 3 2" xfId="33304"/>
    <cellStyle name="40 % - Markeringsfarve5 4 3 4 4" xfId="26302"/>
    <cellStyle name="40 % - Markeringsfarve5 4 3 5" xfId="8241"/>
    <cellStyle name="40 % - Markeringsfarve5 4 3 5 2" xfId="16159"/>
    <cellStyle name="40 % - Markeringsfarve5 4 3 5 2 2" xfId="34319"/>
    <cellStyle name="40 % - Markeringsfarve5 4 3 5 3" xfId="27318"/>
    <cellStyle name="40 % - Markeringsfarve5 4 3 6" xfId="15134"/>
    <cellStyle name="40 % - Markeringsfarve5 4 3 6 2" xfId="33300"/>
    <cellStyle name="40 % - Markeringsfarve5 4 3 7" xfId="26298"/>
    <cellStyle name="40 % - Markeringsfarve5 4 4" xfId="6585"/>
    <cellStyle name="40 % - Markeringsfarve5 4 4 2" xfId="6586"/>
    <cellStyle name="40 % - Markeringsfarve5 4 4 2 2" xfId="6587"/>
    <cellStyle name="40 % - Markeringsfarve5 4 4 2 2 2" xfId="10122"/>
    <cellStyle name="40 % - Markeringsfarve5 4 4 2 2 2 2" xfId="18023"/>
    <cellStyle name="40 % - Markeringsfarve5 4 4 2 2 2 2 2" xfId="36183"/>
    <cellStyle name="40 % - Markeringsfarve5 4 4 2 2 2 3" xfId="29182"/>
    <cellStyle name="40 % - Markeringsfarve5 4 4 2 2 3" xfId="15141"/>
    <cellStyle name="40 % - Markeringsfarve5 4 4 2 2 3 2" xfId="33307"/>
    <cellStyle name="40 % - Markeringsfarve5 4 4 2 2 4" xfId="26305"/>
    <cellStyle name="40 % - Markeringsfarve5 4 4 2 3" xfId="8661"/>
    <cellStyle name="40 % - Markeringsfarve5 4 4 2 3 2" xfId="16575"/>
    <cellStyle name="40 % - Markeringsfarve5 4 4 2 3 2 2" xfId="34735"/>
    <cellStyle name="40 % - Markeringsfarve5 4 4 2 3 3" xfId="27734"/>
    <cellStyle name="40 % - Markeringsfarve5 4 4 2 4" xfId="15140"/>
    <cellStyle name="40 % - Markeringsfarve5 4 4 2 4 2" xfId="33306"/>
    <cellStyle name="40 % - Markeringsfarve5 4 4 2 5" xfId="26304"/>
    <cellStyle name="40 % - Markeringsfarve5 4 4 3" xfId="6588"/>
    <cellStyle name="40 % - Markeringsfarve5 4 4 3 2" xfId="9398"/>
    <cellStyle name="40 % - Markeringsfarve5 4 4 3 2 2" xfId="17308"/>
    <cellStyle name="40 % - Markeringsfarve5 4 4 3 2 2 2" xfId="35468"/>
    <cellStyle name="40 % - Markeringsfarve5 4 4 3 2 3" xfId="28467"/>
    <cellStyle name="40 % - Markeringsfarve5 4 4 3 3" xfId="15142"/>
    <cellStyle name="40 % - Markeringsfarve5 4 4 3 3 2" xfId="33308"/>
    <cellStyle name="40 % - Markeringsfarve5 4 4 3 4" xfId="26306"/>
    <cellStyle name="40 % - Markeringsfarve5 4 4 4" xfId="6589"/>
    <cellStyle name="40 % - Markeringsfarve5 4 4 4 2" xfId="10930"/>
    <cellStyle name="40 % - Markeringsfarve5 4 4 4 2 2" xfId="18811"/>
    <cellStyle name="40 % - Markeringsfarve5 4 4 4 2 2 2" xfId="36971"/>
    <cellStyle name="40 % - Markeringsfarve5 4 4 4 2 3" xfId="29970"/>
    <cellStyle name="40 % - Markeringsfarve5 4 4 4 3" xfId="15143"/>
    <cellStyle name="40 % - Markeringsfarve5 4 4 4 3 2" xfId="33309"/>
    <cellStyle name="40 % - Markeringsfarve5 4 4 4 4" xfId="26307"/>
    <cellStyle name="40 % - Markeringsfarve5 4 4 5" xfId="8242"/>
    <cellStyle name="40 % - Markeringsfarve5 4 4 5 2" xfId="16160"/>
    <cellStyle name="40 % - Markeringsfarve5 4 4 5 2 2" xfId="34320"/>
    <cellStyle name="40 % - Markeringsfarve5 4 4 5 3" xfId="27319"/>
    <cellStyle name="40 % - Markeringsfarve5 4 4 6" xfId="15139"/>
    <cellStyle name="40 % - Markeringsfarve5 4 4 6 2" xfId="33305"/>
    <cellStyle name="40 % - Markeringsfarve5 4 4 7" xfId="26303"/>
    <cellStyle name="40 % - Markeringsfarve5 4 5" xfId="6590"/>
    <cellStyle name="40 % - Markeringsfarve5 4 5 2" xfId="6591"/>
    <cellStyle name="40 % - Markeringsfarve5 4 5 2 2" xfId="6592"/>
    <cellStyle name="40 % - Markeringsfarve5 4 5 2 2 2" xfId="10239"/>
    <cellStyle name="40 % - Markeringsfarve5 4 5 2 2 2 2" xfId="18140"/>
    <cellStyle name="40 % - Markeringsfarve5 4 5 2 2 2 2 2" xfId="36300"/>
    <cellStyle name="40 % - Markeringsfarve5 4 5 2 2 2 3" xfId="29299"/>
    <cellStyle name="40 % - Markeringsfarve5 4 5 2 2 3" xfId="15146"/>
    <cellStyle name="40 % - Markeringsfarve5 4 5 2 2 3 2" xfId="33312"/>
    <cellStyle name="40 % - Markeringsfarve5 4 5 2 2 4" xfId="26310"/>
    <cellStyle name="40 % - Markeringsfarve5 4 5 2 3" xfId="8760"/>
    <cellStyle name="40 % - Markeringsfarve5 4 5 2 3 2" xfId="16674"/>
    <cellStyle name="40 % - Markeringsfarve5 4 5 2 3 2 2" xfId="34834"/>
    <cellStyle name="40 % - Markeringsfarve5 4 5 2 3 3" xfId="27833"/>
    <cellStyle name="40 % - Markeringsfarve5 4 5 2 4" xfId="15145"/>
    <cellStyle name="40 % - Markeringsfarve5 4 5 2 4 2" xfId="33311"/>
    <cellStyle name="40 % - Markeringsfarve5 4 5 2 5" xfId="26309"/>
    <cellStyle name="40 % - Markeringsfarve5 4 5 3" xfId="6593"/>
    <cellStyle name="40 % - Markeringsfarve5 4 5 3 2" xfId="9515"/>
    <cellStyle name="40 % - Markeringsfarve5 4 5 3 2 2" xfId="17425"/>
    <cellStyle name="40 % - Markeringsfarve5 4 5 3 2 2 2" xfId="35585"/>
    <cellStyle name="40 % - Markeringsfarve5 4 5 3 2 3" xfId="28584"/>
    <cellStyle name="40 % - Markeringsfarve5 4 5 3 3" xfId="15147"/>
    <cellStyle name="40 % - Markeringsfarve5 4 5 3 3 2" xfId="33313"/>
    <cellStyle name="40 % - Markeringsfarve5 4 5 3 4" xfId="26311"/>
    <cellStyle name="40 % - Markeringsfarve5 4 5 4" xfId="6594"/>
    <cellStyle name="40 % - Markeringsfarve5 4 5 4 2" xfId="10655"/>
    <cellStyle name="40 % - Markeringsfarve5 4 5 4 2 2" xfId="18548"/>
    <cellStyle name="40 % - Markeringsfarve5 4 5 4 2 2 2" xfId="36708"/>
    <cellStyle name="40 % - Markeringsfarve5 4 5 4 2 3" xfId="29707"/>
    <cellStyle name="40 % - Markeringsfarve5 4 5 4 3" xfId="15148"/>
    <cellStyle name="40 % - Markeringsfarve5 4 5 4 3 2" xfId="33314"/>
    <cellStyle name="40 % - Markeringsfarve5 4 5 4 4" xfId="26312"/>
    <cellStyle name="40 % - Markeringsfarve5 4 5 5" xfId="8243"/>
    <cellStyle name="40 % - Markeringsfarve5 4 5 5 2" xfId="16161"/>
    <cellStyle name="40 % - Markeringsfarve5 4 5 5 2 2" xfId="34321"/>
    <cellStyle name="40 % - Markeringsfarve5 4 5 5 3" xfId="27320"/>
    <cellStyle name="40 % - Markeringsfarve5 4 5 6" xfId="15144"/>
    <cellStyle name="40 % - Markeringsfarve5 4 5 6 2" xfId="33310"/>
    <cellStyle name="40 % - Markeringsfarve5 4 5 7" xfId="26308"/>
    <cellStyle name="40 % - Markeringsfarve5 4 6" xfId="6595"/>
    <cellStyle name="40 % - Markeringsfarve5 4 6 2" xfId="6596"/>
    <cellStyle name="40 % - Markeringsfarve5 4 6 2 2" xfId="6597"/>
    <cellStyle name="40 % - Markeringsfarve5 4 6 2 2 2" xfId="10405"/>
    <cellStyle name="40 % - Markeringsfarve5 4 6 2 2 2 2" xfId="18306"/>
    <cellStyle name="40 % - Markeringsfarve5 4 6 2 2 2 2 2" xfId="36466"/>
    <cellStyle name="40 % - Markeringsfarve5 4 6 2 2 2 3" xfId="29465"/>
    <cellStyle name="40 % - Markeringsfarve5 4 6 2 2 3" xfId="15151"/>
    <cellStyle name="40 % - Markeringsfarve5 4 6 2 2 3 2" xfId="33317"/>
    <cellStyle name="40 % - Markeringsfarve5 4 6 2 2 4" xfId="26315"/>
    <cellStyle name="40 % - Markeringsfarve5 4 6 2 3" xfId="8898"/>
    <cellStyle name="40 % - Markeringsfarve5 4 6 2 3 2" xfId="16812"/>
    <cellStyle name="40 % - Markeringsfarve5 4 6 2 3 2 2" xfId="34972"/>
    <cellStyle name="40 % - Markeringsfarve5 4 6 2 3 3" xfId="27971"/>
    <cellStyle name="40 % - Markeringsfarve5 4 6 2 4" xfId="15150"/>
    <cellStyle name="40 % - Markeringsfarve5 4 6 2 4 2" xfId="33316"/>
    <cellStyle name="40 % - Markeringsfarve5 4 6 2 5" xfId="26314"/>
    <cellStyle name="40 % - Markeringsfarve5 4 6 3" xfId="6598"/>
    <cellStyle name="40 % - Markeringsfarve5 4 6 3 2" xfId="9682"/>
    <cellStyle name="40 % - Markeringsfarve5 4 6 3 2 2" xfId="17592"/>
    <cellStyle name="40 % - Markeringsfarve5 4 6 3 2 2 2" xfId="35752"/>
    <cellStyle name="40 % - Markeringsfarve5 4 6 3 2 3" xfId="28751"/>
    <cellStyle name="40 % - Markeringsfarve5 4 6 3 3" xfId="15152"/>
    <cellStyle name="40 % - Markeringsfarve5 4 6 3 3 2" xfId="33318"/>
    <cellStyle name="40 % - Markeringsfarve5 4 6 3 4" xfId="26316"/>
    <cellStyle name="40 % - Markeringsfarve5 4 6 4" xfId="6599"/>
    <cellStyle name="40 % - Markeringsfarve5 4 6 4 2" xfId="10891"/>
    <cellStyle name="40 % - Markeringsfarve5 4 6 4 2 2" xfId="18774"/>
    <cellStyle name="40 % - Markeringsfarve5 4 6 4 2 2 2" xfId="36934"/>
    <cellStyle name="40 % - Markeringsfarve5 4 6 4 2 3" xfId="29933"/>
    <cellStyle name="40 % - Markeringsfarve5 4 6 4 3" xfId="15153"/>
    <cellStyle name="40 % - Markeringsfarve5 4 6 4 3 2" xfId="33319"/>
    <cellStyle name="40 % - Markeringsfarve5 4 6 4 4" xfId="26317"/>
    <cellStyle name="40 % - Markeringsfarve5 4 6 5" xfId="8244"/>
    <cellStyle name="40 % - Markeringsfarve5 4 6 5 2" xfId="16162"/>
    <cellStyle name="40 % - Markeringsfarve5 4 6 5 2 2" xfId="34322"/>
    <cellStyle name="40 % - Markeringsfarve5 4 6 5 3" xfId="27321"/>
    <cellStyle name="40 % - Markeringsfarve5 4 6 6" xfId="15149"/>
    <cellStyle name="40 % - Markeringsfarve5 4 6 6 2" xfId="33315"/>
    <cellStyle name="40 % - Markeringsfarve5 4 6 7" xfId="26313"/>
    <cellStyle name="40 % - Markeringsfarve5 4 7" xfId="6600"/>
    <cellStyle name="40 % - Markeringsfarve5 4 7 2" xfId="6601"/>
    <cellStyle name="40 % - Markeringsfarve5 4 7 2 2" xfId="9765"/>
    <cellStyle name="40 % - Markeringsfarve5 4 7 2 2 2" xfId="17666"/>
    <cellStyle name="40 % - Markeringsfarve5 4 7 2 2 2 2" xfId="35826"/>
    <cellStyle name="40 % - Markeringsfarve5 4 7 2 2 3" xfId="28825"/>
    <cellStyle name="40 % - Markeringsfarve5 4 7 2 3" xfId="15155"/>
    <cellStyle name="40 % - Markeringsfarve5 4 7 2 3 2" xfId="33321"/>
    <cellStyle name="40 % - Markeringsfarve5 4 7 2 4" xfId="26319"/>
    <cellStyle name="40 % - Markeringsfarve5 4 7 3" xfId="8360"/>
    <cellStyle name="40 % - Markeringsfarve5 4 7 3 2" xfId="16277"/>
    <cellStyle name="40 % - Markeringsfarve5 4 7 3 2 2" xfId="34437"/>
    <cellStyle name="40 % - Markeringsfarve5 4 7 3 3" xfId="27436"/>
    <cellStyle name="40 % - Markeringsfarve5 4 7 4" xfId="15154"/>
    <cellStyle name="40 % - Markeringsfarve5 4 7 4 2" xfId="33320"/>
    <cellStyle name="40 % - Markeringsfarve5 4 7 5" xfId="26318"/>
    <cellStyle name="40 % - Markeringsfarve5 4 8" xfId="6602"/>
    <cellStyle name="40 % - Markeringsfarve5 4 8 2" xfId="8993"/>
    <cellStyle name="40 % - Markeringsfarve5 4 8 2 2" xfId="16904"/>
    <cellStyle name="40 % - Markeringsfarve5 4 8 2 2 2" xfId="35064"/>
    <cellStyle name="40 % - Markeringsfarve5 4 8 2 3" xfId="28063"/>
    <cellStyle name="40 % - Markeringsfarve5 4 8 3" xfId="15156"/>
    <cellStyle name="40 % - Markeringsfarve5 4 8 3 2" xfId="33322"/>
    <cellStyle name="40 % - Markeringsfarve5 4 8 4" xfId="26320"/>
    <cellStyle name="40 % - Markeringsfarve5 4 9" xfId="6603"/>
    <cellStyle name="40 % - Markeringsfarve5 4 9 2" xfId="9320"/>
    <cellStyle name="40 % - Markeringsfarve5 4 9 2 2" xfId="17230"/>
    <cellStyle name="40 % - Markeringsfarve5 4 9 2 2 2" xfId="35390"/>
    <cellStyle name="40 % - Markeringsfarve5 4 9 2 3" xfId="28389"/>
    <cellStyle name="40 % - Markeringsfarve5 4 9 3" xfId="15157"/>
    <cellStyle name="40 % - Markeringsfarve5 4 9 3 2" xfId="33323"/>
    <cellStyle name="40 % - Markeringsfarve5 4 9 4" xfId="26321"/>
    <cellStyle name="40 % - Markeringsfarve5 5" xfId="1937"/>
    <cellStyle name="40 % - Markeringsfarve5 5 10" xfId="8245"/>
    <cellStyle name="40 % - Markeringsfarve5 5 10 2" xfId="16163"/>
    <cellStyle name="40 % - Markeringsfarve5 5 10 2 2" xfId="34323"/>
    <cellStyle name="40 % - Markeringsfarve5 5 10 3" xfId="27322"/>
    <cellStyle name="40 % - Markeringsfarve5 5 11" xfId="15158"/>
    <cellStyle name="40 % - Markeringsfarve5 5 11 2" xfId="33324"/>
    <cellStyle name="40 % - Markeringsfarve5 5 12" xfId="6604"/>
    <cellStyle name="40 % - Markeringsfarve5 5 12 2" xfId="26322"/>
    <cellStyle name="40 % - Markeringsfarve5 5 13" xfId="22055"/>
    <cellStyle name="40 % - Markeringsfarve5 5 2" xfId="1938"/>
    <cellStyle name="40 % - Markeringsfarve5 5 2 2" xfId="6606"/>
    <cellStyle name="40 % - Markeringsfarve5 5 2 2 2" xfId="6607"/>
    <cellStyle name="40 % - Markeringsfarve5 5 2 2 2 2" xfId="9923"/>
    <cellStyle name="40 % - Markeringsfarve5 5 2 2 2 2 2" xfId="17824"/>
    <cellStyle name="40 % - Markeringsfarve5 5 2 2 2 2 2 2" xfId="35984"/>
    <cellStyle name="40 % - Markeringsfarve5 5 2 2 2 2 3" xfId="28983"/>
    <cellStyle name="40 % - Markeringsfarve5 5 2 2 2 3" xfId="15161"/>
    <cellStyle name="40 % - Markeringsfarve5 5 2 2 2 3 2" xfId="33327"/>
    <cellStyle name="40 % - Markeringsfarve5 5 2 2 2 4" xfId="26325"/>
    <cellStyle name="40 % - Markeringsfarve5 5 2 2 3" xfId="8492"/>
    <cellStyle name="40 % - Markeringsfarve5 5 2 2 3 2" xfId="16409"/>
    <cellStyle name="40 % - Markeringsfarve5 5 2 2 3 2 2" xfId="34569"/>
    <cellStyle name="40 % - Markeringsfarve5 5 2 2 3 3" xfId="27568"/>
    <cellStyle name="40 % - Markeringsfarve5 5 2 2 4" xfId="15160"/>
    <cellStyle name="40 % - Markeringsfarve5 5 2 2 4 2" xfId="33326"/>
    <cellStyle name="40 % - Markeringsfarve5 5 2 2 5" xfId="26324"/>
    <cellStyle name="40 % - Markeringsfarve5 5 2 3" xfId="6608"/>
    <cellStyle name="40 % - Markeringsfarve5 5 2 3 2" xfId="9153"/>
    <cellStyle name="40 % - Markeringsfarve5 5 2 3 2 2" xfId="17064"/>
    <cellStyle name="40 % - Markeringsfarve5 5 2 3 2 2 2" xfId="35224"/>
    <cellStyle name="40 % - Markeringsfarve5 5 2 3 2 3" xfId="28223"/>
    <cellStyle name="40 % - Markeringsfarve5 5 2 3 3" xfId="15162"/>
    <cellStyle name="40 % - Markeringsfarve5 5 2 3 3 2" xfId="33328"/>
    <cellStyle name="40 % - Markeringsfarve5 5 2 3 4" xfId="26326"/>
    <cellStyle name="40 % - Markeringsfarve5 5 2 4" xfId="6609"/>
    <cellStyle name="40 % - Markeringsfarve5 5 2 4 2" xfId="10800"/>
    <cellStyle name="40 % - Markeringsfarve5 5 2 4 2 2" xfId="18687"/>
    <cellStyle name="40 % - Markeringsfarve5 5 2 4 2 2 2" xfId="36847"/>
    <cellStyle name="40 % - Markeringsfarve5 5 2 4 2 3" xfId="29846"/>
    <cellStyle name="40 % - Markeringsfarve5 5 2 4 3" xfId="15163"/>
    <cellStyle name="40 % - Markeringsfarve5 5 2 4 3 2" xfId="33329"/>
    <cellStyle name="40 % - Markeringsfarve5 5 2 4 4" xfId="26327"/>
    <cellStyle name="40 % - Markeringsfarve5 5 2 5" xfId="8246"/>
    <cellStyle name="40 % - Markeringsfarve5 5 2 5 2" xfId="16164"/>
    <cellStyle name="40 % - Markeringsfarve5 5 2 5 2 2" xfId="34324"/>
    <cellStyle name="40 % - Markeringsfarve5 5 2 5 3" xfId="27323"/>
    <cellStyle name="40 % - Markeringsfarve5 5 2 6" xfId="15159"/>
    <cellStyle name="40 % - Markeringsfarve5 5 2 6 2" xfId="33325"/>
    <cellStyle name="40 % - Markeringsfarve5 5 2 7" xfId="6605"/>
    <cellStyle name="40 % - Markeringsfarve5 5 2 7 2" xfId="26323"/>
    <cellStyle name="40 % - Markeringsfarve5 5 2 8" xfId="22056"/>
    <cellStyle name="40 % - Markeringsfarve5 5 3" xfId="6610"/>
    <cellStyle name="40 % - Markeringsfarve5 5 3 2" xfId="6611"/>
    <cellStyle name="40 % - Markeringsfarve5 5 3 2 2" xfId="6612"/>
    <cellStyle name="40 % - Markeringsfarve5 5 3 2 2 2" xfId="10052"/>
    <cellStyle name="40 % - Markeringsfarve5 5 3 2 2 2 2" xfId="17953"/>
    <cellStyle name="40 % - Markeringsfarve5 5 3 2 2 2 2 2" xfId="36113"/>
    <cellStyle name="40 % - Markeringsfarve5 5 3 2 2 2 3" xfId="29112"/>
    <cellStyle name="40 % - Markeringsfarve5 5 3 2 2 3" xfId="15166"/>
    <cellStyle name="40 % - Markeringsfarve5 5 3 2 2 3 2" xfId="33332"/>
    <cellStyle name="40 % - Markeringsfarve5 5 3 2 2 4" xfId="26330"/>
    <cellStyle name="40 % - Markeringsfarve5 5 3 2 3" xfId="8598"/>
    <cellStyle name="40 % - Markeringsfarve5 5 3 2 3 2" xfId="16515"/>
    <cellStyle name="40 % - Markeringsfarve5 5 3 2 3 2 2" xfId="34675"/>
    <cellStyle name="40 % - Markeringsfarve5 5 3 2 3 3" xfId="27674"/>
    <cellStyle name="40 % - Markeringsfarve5 5 3 2 4" xfId="15165"/>
    <cellStyle name="40 % - Markeringsfarve5 5 3 2 4 2" xfId="33331"/>
    <cellStyle name="40 % - Markeringsfarve5 5 3 2 5" xfId="26329"/>
    <cellStyle name="40 % - Markeringsfarve5 5 3 3" xfId="6613"/>
    <cellStyle name="40 % - Markeringsfarve5 5 3 3 2" xfId="9282"/>
    <cellStyle name="40 % - Markeringsfarve5 5 3 3 2 2" xfId="17193"/>
    <cellStyle name="40 % - Markeringsfarve5 5 3 3 2 2 2" xfId="35353"/>
    <cellStyle name="40 % - Markeringsfarve5 5 3 3 2 3" xfId="28352"/>
    <cellStyle name="40 % - Markeringsfarve5 5 3 3 3" xfId="15167"/>
    <cellStyle name="40 % - Markeringsfarve5 5 3 3 3 2" xfId="33333"/>
    <cellStyle name="40 % - Markeringsfarve5 5 3 3 4" xfId="26331"/>
    <cellStyle name="40 % - Markeringsfarve5 5 3 4" xfId="6614"/>
    <cellStyle name="40 % - Markeringsfarve5 5 3 4 2" xfId="10855"/>
    <cellStyle name="40 % - Markeringsfarve5 5 3 4 2 2" xfId="18738"/>
    <cellStyle name="40 % - Markeringsfarve5 5 3 4 2 2 2" xfId="36898"/>
    <cellStyle name="40 % - Markeringsfarve5 5 3 4 2 3" xfId="29897"/>
    <cellStyle name="40 % - Markeringsfarve5 5 3 4 3" xfId="15168"/>
    <cellStyle name="40 % - Markeringsfarve5 5 3 4 3 2" xfId="33334"/>
    <cellStyle name="40 % - Markeringsfarve5 5 3 4 4" xfId="26332"/>
    <cellStyle name="40 % - Markeringsfarve5 5 3 5" xfId="8247"/>
    <cellStyle name="40 % - Markeringsfarve5 5 3 5 2" xfId="16165"/>
    <cellStyle name="40 % - Markeringsfarve5 5 3 5 2 2" xfId="34325"/>
    <cellStyle name="40 % - Markeringsfarve5 5 3 5 3" xfId="27324"/>
    <cellStyle name="40 % - Markeringsfarve5 5 3 6" xfId="15164"/>
    <cellStyle name="40 % - Markeringsfarve5 5 3 6 2" xfId="33330"/>
    <cellStyle name="40 % - Markeringsfarve5 5 3 7" xfId="26328"/>
    <cellStyle name="40 % - Markeringsfarve5 5 4" xfId="6615"/>
    <cellStyle name="40 % - Markeringsfarve5 5 4 2" xfId="6616"/>
    <cellStyle name="40 % - Markeringsfarve5 5 4 2 2" xfId="6617"/>
    <cellStyle name="40 % - Markeringsfarve5 5 4 2 2 2" xfId="10161"/>
    <cellStyle name="40 % - Markeringsfarve5 5 4 2 2 2 2" xfId="18062"/>
    <cellStyle name="40 % - Markeringsfarve5 5 4 2 2 2 2 2" xfId="36222"/>
    <cellStyle name="40 % - Markeringsfarve5 5 4 2 2 2 3" xfId="29221"/>
    <cellStyle name="40 % - Markeringsfarve5 5 4 2 2 3" xfId="15171"/>
    <cellStyle name="40 % - Markeringsfarve5 5 4 2 2 3 2" xfId="33337"/>
    <cellStyle name="40 % - Markeringsfarve5 5 4 2 2 4" xfId="26335"/>
    <cellStyle name="40 % - Markeringsfarve5 5 4 2 3" xfId="8694"/>
    <cellStyle name="40 % - Markeringsfarve5 5 4 2 3 2" xfId="16608"/>
    <cellStyle name="40 % - Markeringsfarve5 5 4 2 3 2 2" xfId="34768"/>
    <cellStyle name="40 % - Markeringsfarve5 5 4 2 3 3" xfId="27767"/>
    <cellStyle name="40 % - Markeringsfarve5 5 4 2 4" xfId="15170"/>
    <cellStyle name="40 % - Markeringsfarve5 5 4 2 4 2" xfId="33336"/>
    <cellStyle name="40 % - Markeringsfarve5 5 4 2 5" xfId="26334"/>
    <cellStyle name="40 % - Markeringsfarve5 5 4 3" xfId="6618"/>
    <cellStyle name="40 % - Markeringsfarve5 5 4 3 2" xfId="9437"/>
    <cellStyle name="40 % - Markeringsfarve5 5 4 3 2 2" xfId="17347"/>
    <cellStyle name="40 % - Markeringsfarve5 5 4 3 2 2 2" xfId="35507"/>
    <cellStyle name="40 % - Markeringsfarve5 5 4 3 2 3" xfId="28506"/>
    <cellStyle name="40 % - Markeringsfarve5 5 4 3 3" xfId="15172"/>
    <cellStyle name="40 % - Markeringsfarve5 5 4 3 3 2" xfId="33338"/>
    <cellStyle name="40 % - Markeringsfarve5 5 4 3 4" xfId="26336"/>
    <cellStyle name="40 % - Markeringsfarve5 5 4 4" xfId="6619"/>
    <cellStyle name="40 % - Markeringsfarve5 5 4 4 2" xfId="10505"/>
    <cellStyle name="40 % - Markeringsfarve5 5 4 4 2 2" xfId="18399"/>
    <cellStyle name="40 % - Markeringsfarve5 5 4 4 2 2 2" xfId="36559"/>
    <cellStyle name="40 % - Markeringsfarve5 5 4 4 2 3" xfId="29558"/>
    <cellStyle name="40 % - Markeringsfarve5 5 4 4 3" xfId="15173"/>
    <cellStyle name="40 % - Markeringsfarve5 5 4 4 3 2" xfId="33339"/>
    <cellStyle name="40 % - Markeringsfarve5 5 4 4 4" xfId="26337"/>
    <cellStyle name="40 % - Markeringsfarve5 5 4 5" xfId="8248"/>
    <cellStyle name="40 % - Markeringsfarve5 5 4 5 2" xfId="16166"/>
    <cellStyle name="40 % - Markeringsfarve5 5 4 5 2 2" xfId="34326"/>
    <cellStyle name="40 % - Markeringsfarve5 5 4 5 3" xfId="27325"/>
    <cellStyle name="40 % - Markeringsfarve5 5 4 6" xfId="15169"/>
    <cellStyle name="40 % - Markeringsfarve5 5 4 6 2" xfId="33335"/>
    <cellStyle name="40 % - Markeringsfarve5 5 4 7" xfId="26333"/>
    <cellStyle name="40 % - Markeringsfarve5 5 5" xfId="6620"/>
    <cellStyle name="40 % - Markeringsfarve5 5 5 2" xfId="6621"/>
    <cellStyle name="40 % - Markeringsfarve5 5 5 2 2" xfId="6622"/>
    <cellStyle name="40 % - Markeringsfarve5 5 5 2 2 2" xfId="10278"/>
    <cellStyle name="40 % - Markeringsfarve5 5 5 2 2 2 2" xfId="18179"/>
    <cellStyle name="40 % - Markeringsfarve5 5 5 2 2 2 2 2" xfId="36339"/>
    <cellStyle name="40 % - Markeringsfarve5 5 5 2 2 2 3" xfId="29338"/>
    <cellStyle name="40 % - Markeringsfarve5 5 5 2 2 3" xfId="15176"/>
    <cellStyle name="40 % - Markeringsfarve5 5 5 2 2 3 2" xfId="33342"/>
    <cellStyle name="40 % - Markeringsfarve5 5 5 2 2 4" xfId="26340"/>
    <cellStyle name="40 % - Markeringsfarve5 5 5 2 3" xfId="8793"/>
    <cellStyle name="40 % - Markeringsfarve5 5 5 2 3 2" xfId="16707"/>
    <cellStyle name="40 % - Markeringsfarve5 5 5 2 3 2 2" xfId="34867"/>
    <cellStyle name="40 % - Markeringsfarve5 5 5 2 3 3" xfId="27866"/>
    <cellStyle name="40 % - Markeringsfarve5 5 5 2 4" xfId="15175"/>
    <cellStyle name="40 % - Markeringsfarve5 5 5 2 4 2" xfId="33341"/>
    <cellStyle name="40 % - Markeringsfarve5 5 5 2 5" xfId="26339"/>
    <cellStyle name="40 % - Markeringsfarve5 5 5 3" xfId="6623"/>
    <cellStyle name="40 % - Markeringsfarve5 5 5 3 2" xfId="9554"/>
    <cellStyle name="40 % - Markeringsfarve5 5 5 3 2 2" xfId="17464"/>
    <cellStyle name="40 % - Markeringsfarve5 5 5 3 2 2 2" xfId="35624"/>
    <cellStyle name="40 % - Markeringsfarve5 5 5 3 2 3" xfId="28623"/>
    <cellStyle name="40 % - Markeringsfarve5 5 5 3 3" xfId="15177"/>
    <cellStyle name="40 % - Markeringsfarve5 5 5 3 3 2" xfId="33343"/>
    <cellStyle name="40 % - Markeringsfarve5 5 5 3 4" xfId="26341"/>
    <cellStyle name="40 % - Markeringsfarve5 5 5 4" xfId="6624"/>
    <cellStyle name="40 % - Markeringsfarve5 5 5 4 2" xfId="10449"/>
    <cellStyle name="40 % - Markeringsfarve5 5 5 4 2 2" xfId="18346"/>
    <cellStyle name="40 % - Markeringsfarve5 5 5 4 2 2 2" xfId="36506"/>
    <cellStyle name="40 % - Markeringsfarve5 5 5 4 2 3" xfId="29505"/>
    <cellStyle name="40 % - Markeringsfarve5 5 5 4 3" xfId="15178"/>
    <cellStyle name="40 % - Markeringsfarve5 5 5 4 3 2" xfId="33344"/>
    <cellStyle name="40 % - Markeringsfarve5 5 5 4 4" xfId="26342"/>
    <cellStyle name="40 % - Markeringsfarve5 5 5 5" xfId="8249"/>
    <cellStyle name="40 % - Markeringsfarve5 5 5 5 2" xfId="16167"/>
    <cellStyle name="40 % - Markeringsfarve5 5 5 5 2 2" xfId="34327"/>
    <cellStyle name="40 % - Markeringsfarve5 5 5 5 3" xfId="27326"/>
    <cellStyle name="40 % - Markeringsfarve5 5 5 6" xfId="15174"/>
    <cellStyle name="40 % - Markeringsfarve5 5 5 6 2" xfId="33340"/>
    <cellStyle name="40 % - Markeringsfarve5 5 5 7" xfId="26338"/>
    <cellStyle name="40 % - Markeringsfarve5 5 6" xfId="6625"/>
    <cellStyle name="40 % - Markeringsfarve5 5 6 2" xfId="6626"/>
    <cellStyle name="40 % - Markeringsfarve5 5 6 2 2" xfId="6627"/>
    <cellStyle name="40 % - Markeringsfarve5 5 6 2 2 2" xfId="10406"/>
    <cellStyle name="40 % - Markeringsfarve5 5 6 2 2 2 2" xfId="18307"/>
    <cellStyle name="40 % - Markeringsfarve5 5 6 2 2 2 2 2" xfId="36467"/>
    <cellStyle name="40 % - Markeringsfarve5 5 6 2 2 2 3" xfId="29466"/>
    <cellStyle name="40 % - Markeringsfarve5 5 6 2 2 3" xfId="15181"/>
    <cellStyle name="40 % - Markeringsfarve5 5 6 2 2 3 2" xfId="33347"/>
    <cellStyle name="40 % - Markeringsfarve5 5 6 2 2 4" xfId="26345"/>
    <cellStyle name="40 % - Markeringsfarve5 5 6 2 3" xfId="8899"/>
    <cellStyle name="40 % - Markeringsfarve5 5 6 2 3 2" xfId="16813"/>
    <cellStyle name="40 % - Markeringsfarve5 5 6 2 3 2 2" xfId="34973"/>
    <cellStyle name="40 % - Markeringsfarve5 5 6 2 3 3" xfId="27972"/>
    <cellStyle name="40 % - Markeringsfarve5 5 6 2 4" xfId="15180"/>
    <cellStyle name="40 % - Markeringsfarve5 5 6 2 4 2" xfId="33346"/>
    <cellStyle name="40 % - Markeringsfarve5 5 6 2 5" xfId="26344"/>
    <cellStyle name="40 % - Markeringsfarve5 5 6 3" xfId="6628"/>
    <cellStyle name="40 % - Markeringsfarve5 5 6 3 2" xfId="9683"/>
    <cellStyle name="40 % - Markeringsfarve5 5 6 3 2 2" xfId="17593"/>
    <cellStyle name="40 % - Markeringsfarve5 5 6 3 2 2 2" xfId="35753"/>
    <cellStyle name="40 % - Markeringsfarve5 5 6 3 2 3" xfId="28752"/>
    <cellStyle name="40 % - Markeringsfarve5 5 6 3 3" xfId="15182"/>
    <cellStyle name="40 % - Markeringsfarve5 5 6 3 3 2" xfId="33348"/>
    <cellStyle name="40 % - Markeringsfarve5 5 6 3 4" xfId="26346"/>
    <cellStyle name="40 % - Markeringsfarve5 5 6 4" xfId="6629"/>
    <cellStyle name="40 % - Markeringsfarve5 5 6 4 2" xfId="10786"/>
    <cellStyle name="40 % - Markeringsfarve5 5 6 4 2 2" xfId="18674"/>
    <cellStyle name="40 % - Markeringsfarve5 5 6 4 2 2 2" xfId="36834"/>
    <cellStyle name="40 % - Markeringsfarve5 5 6 4 2 3" xfId="29833"/>
    <cellStyle name="40 % - Markeringsfarve5 5 6 4 3" xfId="15183"/>
    <cellStyle name="40 % - Markeringsfarve5 5 6 4 3 2" xfId="33349"/>
    <cellStyle name="40 % - Markeringsfarve5 5 6 4 4" xfId="26347"/>
    <cellStyle name="40 % - Markeringsfarve5 5 6 5" xfId="8250"/>
    <cellStyle name="40 % - Markeringsfarve5 5 6 5 2" xfId="16168"/>
    <cellStyle name="40 % - Markeringsfarve5 5 6 5 2 2" xfId="34328"/>
    <cellStyle name="40 % - Markeringsfarve5 5 6 5 3" xfId="27327"/>
    <cellStyle name="40 % - Markeringsfarve5 5 6 6" xfId="15179"/>
    <cellStyle name="40 % - Markeringsfarve5 5 6 6 2" xfId="33345"/>
    <cellStyle name="40 % - Markeringsfarve5 5 6 7" xfId="26343"/>
    <cellStyle name="40 % - Markeringsfarve5 5 7" xfId="6630"/>
    <cellStyle name="40 % - Markeringsfarve5 5 7 2" xfId="6631"/>
    <cellStyle name="40 % - Markeringsfarve5 5 7 2 2" xfId="9804"/>
    <cellStyle name="40 % - Markeringsfarve5 5 7 2 2 2" xfId="17705"/>
    <cellStyle name="40 % - Markeringsfarve5 5 7 2 2 2 2" xfId="35865"/>
    <cellStyle name="40 % - Markeringsfarve5 5 7 2 2 3" xfId="28864"/>
    <cellStyle name="40 % - Markeringsfarve5 5 7 2 3" xfId="15185"/>
    <cellStyle name="40 % - Markeringsfarve5 5 7 2 3 2" xfId="33351"/>
    <cellStyle name="40 % - Markeringsfarve5 5 7 2 4" xfId="26349"/>
    <cellStyle name="40 % - Markeringsfarve5 5 7 3" xfId="8393"/>
    <cellStyle name="40 % - Markeringsfarve5 5 7 3 2" xfId="16310"/>
    <cellStyle name="40 % - Markeringsfarve5 5 7 3 2 2" xfId="34470"/>
    <cellStyle name="40 % - Markeringsfarve5 5 7 3 3" xfId="27469"/>
    <cellStyle name="40 % - Markeringsfarve5 5 7 4" xfId="15184"/>
    <cellStyle name="40 % - Markeringsfarve5 5 7 4 2" xfId="33350"/>
    <cellStyle name="40 % - Markeringsfarve5 5 7 5" xfId="26348"/>
    <cellStyle name="40 % - Markeringsfarve5 5 8" xfId="6632"/>
    <cellStyle name="40 % - Markeringsfarve5 5 8 2" xfId="9032"/>
    <cellStyle name="40 % - Markeringsfarve5 5 8 2 2" xfId="16943"/>
    <cellStyle name="40 % - Markeringsfarve5 5 8 2 2 2" xfId="35103"/>
    <cellStyle name="40 % - Markeringsfarve5 5 8 2 3" xfId="28102"/>
    <cellStyle name="40 % - Markeringsfarve5 5 8 3" xfId="15186"/>
    <cellStyle name="40 % - Markeringsfarve5 5 8 3 2" xfId="33352"/>
    <cellStyle name="40 % - Markeringsfarve5 5 8 4" xfId="26350"/>
    <cellStyle name="40 % - Markeringsfarve5 5 9" xfId="6633"/>
    <cellStyle name="40 % - Markeringsfarve5 5 9 2" xfId="10613"/>
    <cellStyle name="40 % - Markeringsfarve5 5 9 2 2" xfId="18507"/>
    <cellStyle name="40 % - Markeringsfarve5 5 9 2 2 2" xfId="36667"/>
    <cellStyle name="40 % - Markeringsfarve5 5 9 2 3" xfId="29666"/>
    <cellStyle name="40 % - Markeringsfarve5 5 9 3" xfId="15187"/>
    <cellStyle name="40 % - Markeringsfarve5 5 9 3 2" xfId="33353"/>
    <cellStyle name="40 % - Markeringsfarve5 5 9 4" xfId="26351"/>
    <cellStyle name="40 % - Markeringsfarve5 6" xfId="1939"/>
    <cellStyle name="40 % - Markeringsfarve5 6 2" xfId="1940"/>
    <cellStyle name="40 % - Markeringsfarve5 6 2 2" xfId="6636"/>
    <cellStyle name="40 % - Markeringsfarve5 6 2 2 2" xfId="9845"/>
    <cellStyle name="40 % - Markeringsfarve5 6 2 2 2 2" xfId="17746"/>
    <cellStyle name="40 % - Markeringsfarve5 6 2 2 2 2 2" xfId="35906"/>
    <cellStyle name="40 % - Markeringsfarve5 6 2 2 2 3" xfId="28905"/>
    <cellStyle name="40 % - Markeringsfarve5 6 2 2 3" xfId="15190"/>
    <cellStyle name="40 % - Markeringsfarve5 6 2 2 3 2" xfId="33356"/>
    <cellStyle name="40 % - Markeringsfarve5 6 2 2 4" xfId="26354"/>
    <cellStyle name="40 % - Markeringsfarve5 6 2 3" xfId="8426"/>
    <cellStyle name="40 % - Markeringsfarve5 6 2 3 2" xfId="16343"/>
    <cellStyle name="40 % - Markeringsfarve5 6 2 3 2 2" xfId="34503"/>
    <cellStyle name="40 % - Markeringsfarve5 6 2 3 3" xfId="27502"/>
    <cellStyle name="40 % - Markeringsfarve5 6 2 4" xfId="15189"/>
    <cellStyle name="40 % - Markeringsfarve5 6 2 4 2" xfId="33355"/>
    <cellStyle name="40 % - Markeringsfarve5 6 2 5" xfId="6635"/>
    <cellStyle name="40 % - Markeringsfarve5 6 2 5 2" xfId="26353"/>
    <cellStyle name="40 % - Markeringsfarve5 6 2 6" xfId="22058"/>
    <cellStyle name="40 % - Markeringsfarve5 6 3" xfId="6637"/>
    <cellStyle name="40 % - Markeringsfarve5 6 3 2" xfId="9075"/>
    <cellStyle name="40 % - Markeringsfarve5 6 3 2 2" xfId="16986"/>
    <cellStyle name="40 % - Markeringsfarve5 6 3 2 2 2" xfId="35146"/>
    <cellStyle name="40 % - Markeringsfarve5 6 3 2 3" xfId="28145"/>
    <cellStyle name="40 % - Markeringsfarve5 6 3 3" xfId="15191"/>
    <cellStyle name="40 % - Markeringsfarve5 6 3 3 2" xfId="33357"/>
    <cellStyle name="40 % - Markeringsfarve5 6 3 4" xfId="26355"/>
    <cellStyle name="40 % - Markeringsfarve5 6 4" xfId="6638"/>
    <cellStyle name="40 % - Markeringsfarve5 6 4 2" xfId="10989"/>
    <cellStyle name="40 % - Markeringsfarve5 6 4 2 2" xfId="18865"/>
    <cellStyle name="40 % - Markeringsfarve5 6 4 2 2 2" xfId="37025"/>
    <cellStyle name="40 % - Markeringsfarve5 6 4 2 3" xfId="30024"/>
    <cellStyle name="40 % - Markeringsfarve5 6 4 3" xfId="15192"/>
    <cellStyle name="40 % - Markeringsfarve5 6 4 3 2" xfId="33358"/>
    <cellStyle name="40 % - Markeringsfarve5 6 4 4" xfId="26356"/>
    <cellStyle name="40 % - Markeringsfarve5 6 5" xfId="8251"/>
    <cellStyle name="40 % - Markeringsfarve5 6 5 2" xfId="16169"/>
    <cellStyle name="40 % - Markeringsfarve5 6 5 2 2" xfId="34329"/>
    <cellStyle name="40 % - Markeringsfarve5 6 5 3" xfId="27328"/>
    <cellStyle name="40 % - Markeringsfarve5 6 6" xfId="15188"/>
    <cellStyle name="40 % - Markeringsfarve5 6 6 2" xfId="33354"/>
    <cellStyle name="40 % - Markeringsfarve5 6 7" xfId="6634"/>
    <cellStyle name="40 % - Markeringsfarve5 6 7 2" xfId="26352"/>
    <cellStyle name="40 % - Markeringsfarve5 6 8" xfId="22057"/>
    <cellStyle name="40 % - Markeringsfarve5 7" xfId="1941"/>
    <cellStyle name="40 % - Markeringsfarve5 7 2" xfId="6640"/>
    <cellStyle name="40 % - Markeringsfarve5 7 2 2" xfId="6641"/>
    <cellStyle name="40 % - Markeringsfarve5 7 2 2 2" xfId="10044"/>
    <cellStyle name="40 % - Markeringsfarve5 7 2 2 2 2" xfId="17945"/>
    <cellStyle name="40 % - Markeringsfarve5 7 2 2 2 2 2" xfId="36105"/>
    <cellStyle name="40 % - Markeringsfarve5 7 2 2 2 3" xfId="29104"/>
    <cellStyle name="40 % - Markeringsfarve5 7 2 2 3" xfId="15195"/>
    <cellStyle name="40 % - Markeringsfarve5 7 2 2 3 2" xfId="33361"/>
    <cellStyle name="40 % - Markeringsfarve5 7 2 2 4" xfId="26359"/>
    <cellStyle name="40 % - Markeringsfarve5 7 2 3" xfId="8590"/>
    <cellStyle name="40 % - Markeringsfarve5 7 2 3 2" xfId="16507"/>
    <cellStyle name="40 % - Markeringsfarve5 7 2 3 2 2" xfId="34667"/>
    <cellStyle name="40 % - Markeringsfarve5 7 2 3 3" xfId="27666"/>
    <cellStyle name="40 % - Markeringsfarve5 7 2 4" xfId="15194"/>
    <cellStyle name="40 % - Markeringsfarve5 7 2 4 2" xfId="33360"/>
    <cellStyle name="40 % - Markeringsfarve5 7 2 5" xfId="26358"/>
    <cellStyle name="40 % - Markeringsfarve5 7 3" xfId="6642"/>
    <cellStyle name="40 % - Markeringsfarve5 7 3 2" xfId="9274"/>
    <cellStyle name="40 % - Markeringsfarve5 7 3 2 2" xfId="17185"/>
    <cellStyle name="40 % - Markeringsfarve5 7 3 2 2 2" xfId="35345"/>
    <cellStyle name="40 % - Markeringsfarve5 7 3 2 3" xfId="28344"/>
    <cellStyle name="40 % - Markeringsfarve5 7 3 3" xfId="15196"/>
    <cellStyle name="40 % - Markeringsfarve5 7 3 3 2" xfId="33362"/>
    <cellStyle name="40 % - Markeringsfarve5 7 3 4" xfId="26360"/>
    <cellStyle name="40 % - Markeringsfarve5 7 4" xfId="6643"/>
    <cellStyle name="40 % - Markeringsfarve5 7 4 2" xfId="10709"/>
    <cellStyle name="40 % - Markeringsfarve5 7 4 2 2" xfId="18598"/>
    <cellStyle name="40 % - Markeringsfarve5 7 4 2 2 2" xfId="36758"/>
    <cellStyle name="40 % - Markeringsfarve5 7 4 2 3" xfId="29757"/>
    <cellStyle name="40 % - Markeringsfarve5 7 4 3" xfId="15197"/>
    <cellStyle name="40 % - Markeringsfarve5 7 4 3 2" xfId="33363"/>
    <cellStyle name="40 % - Markeringsfarve5 7 4 4" xfId="26361"/>
    <cellStyle name="40 % - Markeringsfarve5 7 5" xfId="8252"/>
    <cellStyle name="40 % - Markeringsfarve5 7 5 2" xfId="16170"/>
    <cellStyle name="40 % - Markeringsfarve5 7 5 2 2" xfId="34330"/>
    <cellStyle name="40 % - Markeringsfarve5 7 5 3" xfId="27329"/>
    <cellStyle name="40 % - Markeringsfarve5 7 6" xfId="15193"/>
    <cellStyle name="40 % - Markeringsfarve5 7 6 2" xfId="33359"/>
    <cellStyle name="40 % - Markeringsfarve5 7 7" xfId="6639"/>
    <cellStyle name="40 % - Markeringsfarve5 7 7 2" xfId="26357"/>
    <cellStyle name="40 % - Markeringsfarve5 7 8" xfId="22059"/>
    <cellStyle name="40 % - Markeringsfarve5 8" xfId="6644"/>
    <cellStyle name="40 % - Markeringsfarve5 8 2" xfId="6645"/>
    <cellStyle name="40 % - Markeringsfarve5 8 2 2" xfId="6646"/>
    <cellStyle name="40 % - Markeringsfarve5 8 2 2 2" xfId="10083"/>
    <cellStyle name="40 % - Markeringsfarve5 8 2 2 2 2" xfId="17984"/>
    <cellStyle name="40 % - Markeringsfarve5 8 2 2 2 2 2" xfId="36144"/>
    <cellStyle name="40 % - Markeringsfarve5 8 2 2 2 3" xfId="29143"/>
    <cellStyle name="40 % - Markeringsfarve5 8 2 2 3" xfId="15200"/>
    <cellStyle name="40 % - Markeringsfarve5 8 2 2 3 2" xfId="33366"/>
    <cellStyle name="40 % - Markeringsfarve5 8 2 2 4" xfId="26364"/>
    <cellStyle name="40 % - Markeringsfarve5 8 2 3" xfId="8628"/>
    <cellStyle name="40 % - Markeringsfarve5 8 2 3 2" xfId="16542"/>
    <cellStyle name="40 % - Markeringsfarve5 8 2 3 2 2" xfId="34702"/>
    <cellStyle name="40 % - Markeringsfarve5 8 2 3 3" xfId="27701"/>
    <cellStyle name="40 % - Markeringsfarve5 8 2 4" xfId="15199"/>
    <cellStyle name="40 % - Markeringsfarve5 8 2 4 2" xfId="33365"/>
    <cellStyle name="40 % - Markeringsfarve5 8 2 5" xfId="26363"/>
    <cellStyle name="40 % - Markeringsfarve5 8 3" xfId="6647"/>
    <cellStyle name="40 % - Markeringsfarve5 8 3 2" xfId="9359"/>
    <cellStyle name="40 % - Markeringsfarve5 8 3 2 2" xfId="17269"/>
    <cellStyle name="40 % - Markeringsfarve5 8 3 2 2 2" xfId="35429"/>
    <cellStyle name="40 % - Markeringsfarve5 8 3 2 3" xfId="28428"/>
    <cellStyle name="40 % - Markeringsfarve5 8 3 3" xfId="15201"/>
    <cellStyle name="40 % - Markeringsfarve5 8 3 3 2" xfId="33367"/>
    <cellStyle name="40 % - Markeringsfarve5 8 3 4" xfId="26365"/>
    <cellStyle name="40 % - Markeringsfarve5 8 4" xfId="6648"/>
    <cellStyle name="40 % - Markeringsfarve5 8 4 2" xfId="10959"/>
    <cellStyle name="40 % - Markeringsfarve5 8 4 2 2" xfId="18839"/>
    <cellStyle name="40 % - Markeringsfarve5 8 4 2 2 2" xfId="36999"/>
    <cellStyle name="40 % - Markeringsfarve5 8 4 2 3" xfId="29998"/>
    <cellStyle name="40 % - Markeringsfarve5 8 4 3" xfId="15202"/>
    <cellStyle name="40 % - Markeringsfarve5 8 4 3 2" xfId="33368"/>
    <cellStyle name="40 % - Markeringsfarve5 8 4 4" xfId="26366"/>
    <cellStyle name="40 % - Markeringsfarve5 8 5" xfId="8253"/>
    <cellStyle name="40 % - Markeringsfarve5 8 5 2" xfId="16171"/>
    <cellStyle name="40 % - Markeringsfarve5 8 5 2 2" xfId="34331"/>
    <cellStyle name="40 % - Markeringsfarve5 8 5 3" xfId="27330"/>
    <cellStyle name="40 % - Markeringsfarve5 8 6" xfId="15198"/>
    <cellStyle name="40 % - Markeringsfarve5 8 6 2" xfId="33364"/>
    <cellStyle name="40 % - Markeringsfarve5 8 7" xfId="26362"/>
    <cellStyle name="40 % - Markeringsfarve5 9" xfId="6649"/>
    <cellStyle name="40 % - Markeringsfarve5 9 2" xfId="6650"/>
    <cellStyle name="40 % - Markeringsfarve5 9 2 2" xfId="6651"/>
    <cellStyle name="40 % - Markeringsfarve5 9 2 2 2" xfId="10200"/>
    <cellStyle name="40 % - Markeringsfarve5 9 2 2 2 2" xfId="18101"/>
    <cellStyle name="40 % - Markeringsfarve5 9 2 2 2 2 2" xfId="36261"/>
    <cellStyle name="40 % - Markeringsfarve5 9 2 2 2 3" xfId="29260"/>
    <cellStyle name="40 % - Markeringsfarve5 9 2 2 3" xfId="15205"/>
    <cellStyle name="40 % - Markeringsfarve5 9 2 2 3 2" xfId="33371"/>
    <cellStyle name="40 % - Markeringsfarve5 9 2 2 4" xfId="26369"/>
    <cellStyle name="40 % - Markeringsfarve5 9 2 3" xfId="8727"/>
    <cellStyle name="40 % - Markeringsfarve5 9 2 3 2" xfId="16641"/>
    <cellStyle name="40 % - Markeringsfarve5 9 2 3 2 2" xfId="34801"/>
    <cellStyle name="40 % - Markeringsfarve5 9 2 3 3" xfId="27800"/>
    <cellStyle name="40 % - Markeringsfarve5 9 2 4" xfId="15204"/>
    <cellStyle name="40 % - Markeringsfarve5 9 2 4 2" xfId="33370"/>
    <cellStyle name="40 % - Markeringsfarve5 9 2 5" xfId="26368"/>
    <cellStyle name="40 % - Markeringsfarve5 9 3" xfId="6652"/>
    <cellStyle name="40 % - Markeringsfarve5 9 3 2" xfId="9476"/>
    <cellStyle name="40 % - Markeringsfarve5 9 3 2 2" xfId="17386"/>
    <cellStyle name="40 % - Markeringsfarve5 9 3 2 2 2" xfId="35546"/>
    <cellStyle name="40 % - Markeringsfarve5 9 3 2 3" xfId="28545"/>
    <cellStyle name="40 % - Markeringsfarve5 9 3 3" xfId="15206"/>
    <cellStyle name="40 % - Markeringsfarve5 9 3 3 2" xfId="33372"/>
    <cellStyle name="40 % - Markeringsfarve5 9 3 4" xfId="26370"/>
    <cellStyle name="40 % - Markeringsfarve5 9 4" xfId="6653"/>
    <cellStyle name="40 % - Markeringsfarve5 9 4 2" xfId="10683"/>
    <cellStyle name="40 % - Markeringsfarve5 9 4 2 2" xfId="18575"/>
    <cellStyle name="40 % - Markeringsfarve5 9 4 2 2 2" xfId="36735"/>
    <cellStyle name="40 % - Markeringsfarve5 9 4 2 3" xfId="29734"/>
    <cellStyle name="40 % - Markeringsfarve5 9 4 3" xfId="15207"/>
    <cellStyle name="40 % - Markeringsfarve5 9 4 3 2" xfId="33373"/>
    <cellStyle name="40 % - Markeringsfarve5 9 4 4" xfId="26371"/>
    <cellStyle name="40 % - Markeringsfarve5 9 5" xfId="8254"/>
    <cellStyle name="40 % - Markeringsfarve5 9 5 2" xfId="16172"/>
    <cellStyle name="40 % - Markeringsfarve5 9 5 2 2" xfId="34332"/>
    <cellStyle name="40 % - Markeringsfarve5 9 5 3" xfId="27331"/>
    <cellStyle name="40 % - Markeringsfarve5 9 6" xfId="15203"/>
    <cellStyle name="40 % - Markeringsfarve5 9 6 2" xfId="33369"/>
    <cellStyle name="40 % - Markeringsfarve5 9 7" xfId="26367"/>
    <cellStyle name="40 % - Markeringsfarve6 10" xfId="6655"/>
    <cellStyle name="40 % - Markeringsfarve6 10 2" xfId="6656"/>
    <cellStyle name="40 % - Markeringsfarve6 10 2 2" xfId="6657"/>
    <cellStyle name="40 % - Markeringsfarve6 10 2 2 2" xfId="10407"/>
    <cellStyle name="40 % - Markeringsfarve6 10 2 2 2 2" xfId="18308"/>
    <cellStyle name="40 % - Markeringsfarve6 10 2 2 2 2 2" xfId="36468"/>
    <cellStyle name="40 % - Markeringsfarve6 10 2 2 2 3" xfId="29467"/>
    <cellStyle name="40 % - Markeringsfarve6 10 2 2 3" xfId="15211"/>
    <cellStyle name="40 % - Markeringsfarve6 10 2 2 3 2" xfId="33377"/>
    <cellStyle name="40 % - Markeringsfarve6 10 2 2 4" xfId="26375"/>
    <cellStyle name="40 % - Markeringsfarve6 10 2 3" xfId="8900"/>
    <cellStyle name="40 % - Markeringsfarve6 10 2 3 2" xfId="16814"/>
    <cellStyle name="40 % - Markeringsfarve6 10 2 3 2 2" xfId="34974"/>
    <cellStyle name="40 % - Markeringsfarve6 10 2 3 3" xfId="27973"/>
    <cellStyle name="40 % - Markeringsfarve6 10 2 4" xfId="15210"/>
    <cellStyle name="40 % - Markeringsfarve6 10 2 4 2" xfId="33376"/>
    <cellStyle name="40 % - Markeringsfarve6 10 2 5" xfId="26374"/>
    <cellStyle name="40 % - Markeringsfarve6 10 3" xfId="6658"/>
    <cellStyle name="40 % - Markeringsfarve6 10 3 2" xfId="9684"/>
    <cellStyle name="40 % - Markeringsfarve6 10 3 2 2" xfId="17594"/>
    <cellStyle name="40 % - Markeringsfarve6 10 3 2 2 2" xfId="35754"/>
    <cellStyle name="40 % - Markeringsfarve6 10 3 2 3" xfId="28753"/>
    <cellStyle name="40 % - Markeringsfarve6 10 3 3" xfId="15212"/>
    <cellStyle name="40 % - Markeringsfarve6 10 3 3 2" xfId="33378"/>
    <cellStyle name="40 % - Markeringsfarve6 10 3 4" xfId="26376"/>
    <cellStyle name="40 % - Markeringsfarve6 10 4" xfId="6659"/>
    <cellStyle name="40 % - Markeringsfarve6 10 4 2" xfId="10642"/>
    <cellStyle name="40 % - Markeringsfarve6 10 4 2 2" xfId="18535"/>
    <cellStyle name="40 % - Markeringsfarve6 10 4 2 2 2" xfId="36695"/>
    <cellStyle name="40 % - Markeringsfarve6 10 4 2 3" xfId="29694"/>
    <cellStyle name="40 % - Markeringsfarve6 10 4 3" xfId="15213"/>
    <cellStyle name="40 % - Markeringsfarve6 10 4 3 2" xfId="33379"/>
    <cellStyle name="40 % - Markeringsfarve6 10 4 4" xfId="26377"/>
    <cellStyle name="40 % - Markeringsfarve6 10 5" xfId="8256"/>
    <cellStyle name="40 % - Markeringsfarve6 10 5 2" xfId="16174"/>
    <cellStyle name="40 % - Markeringsfarve6 10 5 2 2" xfId="34334"/>
    <cellStyle name="40 % - Markeringsfarve6 10 5 3" xfId="27333"/>
    <cellStyle name="40 % - Markeringsfarve6 10 6" xfId="15209"/>
    <cellStyle name="40 % - Markeringsfarve6 10 6 2" xfId="33375"/>
    <cellStyle name="40 % - Markeringsfarve6 10 7" xfId="26373"/>
    <cellStyle name="40 % - Markeringsfarve6 11" xfId="6660"/>
    <cellStyle name="40 % - Markeringsfarve6 11 2" xfId="6661"/>
    <cellStyle name="40 % - Markeringsfarve6 11 2 2" xfId="9727"/>
    <cellStyle name="40 % - Markeringsfarve6 11 2 2 2" xfId="17628"/>
    <cellStyle name="40 % - Markeringsfarve6 11 2 2 2 2" xfId="35788"/>
    <cellStyle name="40 % - Markeringsfarve6 11 2 2 3" xfId="28787"/>
    <cellStyle name="40 % - Markeringsfarve6 11 2 3" xfId="15215"/>
    <cellStyle name="40 % - Markeringsfarve6 11 2 3 2" xfId="33381"/>
    <cellStyle name="40 % - Markeringsfarve6 11 2 4" xfId="26379"/>
    <cellStyle name="40 % - Markeringsfarve6 11 3" xfId="6662"/>
    <cellStyle name="40 % - Markeringsfarve6 11 3 2" xfId="10854"/>
    <cellStyle name="40 % - Markeringsfarve6 11 3 2 2" xfId="18737"/>
    <cellStyle name="40 % - Markeringsfarve6 11 3 2 2 2" xfId="36897"/>
    <cellStyle name="40 % - Markeringsfarve6 11 3 2 3" xfId="29896"/>
    <cellStyle name="40 % - Markeringsfarve6 11 3 3" xfId="15216"/>
    <cellStyle name="40 % - Markeringsfarve6 11 3 3 2" xfId="33382"/>
    <cellStyle name="40 % - Markeringsfarve6 11 3 4" xfId="26380"/>
    <cellStyle name="40 % - Markeringsfarve6 11 4" xfId="8257"/>
    <cellStyle name="40 % - Markeringsfarve6 11 4 2" xfId="16175"/>
    <cellStyle name="40 % - Markeringsfarve6 11 4 2 2" xfId="34335"/>
    <cellStyle name="40 % - Markeringsfarve6 11 4 3" xfId="27334"/>
    <cellStyle name="40 % - Markeringsfarve6 11 5" xfId="15214"/>
    <cellStyle name="40 % - Markeringsfarve6 11 5 2" xfId="33380"/>
    <cellStyle name="40 % - Markeringsfarve6 11 6" xfId="26378"/>
    <cellStyle name="40 % - Markeringsfarve6 12" xfId="6663"/>
    <cellStyle name="40 % - Markeringsfarve6 12 2" xfId="6664"/>
    <cellStyle name="40 % - Markeringsfarve6 12 2 2" xfId="10504"/>
    <cellStyle name="40 % - Markeringsfarve6 12 2 2 2" xfId="18398"/>
    <cellStyle name="40 % - Markeringsfarve6 12 2 2 2 2" xfId="36558"/>
    <cellStyle name="40 % - Markeringsfarve6 12 2 2 3" xfId="29557"/>
    <cellStyle name="40 % - Markeringsfarve6 12 2 3" xfId="15218"/>
    <cellStyle name="40 % - Markeringsfarve6 12 2 3 2" xfId="33384"/>
    <cellStyle name="40 % - Markeringsfarve6 12 2 4" xfId="26382"/>
    <cellStyle name="40 % - Markeringsfarve6 12 3" xfId="8258"/>
    <cellStyle name="40 % - Markeringsfarve6 12 3 2" xfId="16176"/>
    <cellStyle name="40 % - Markeringsfarve6 12 3 2 2" xfId="34336"/>
    <cellStyle name="40 % - Markeringsfarve6 12 3 3" xfId="27335"/>
    <cellStyle name="40 % - Markeringsfarve6 12 4" xfId="15217"/>
    <cellStyle name="40 % - Markeringsfarve6 12 4 2" xfId="33383"/>
    <cellStyle name="40 % - Markeringsfarve6 12 5" xfId="26381"/>
    <cellStyle name="40 % - Markeringsfarve6 13" xfId="6665"/>
    <cellStyle name="40 % - Markeringsfarve6 13 2" xfId="6666"/>
    <cellStyle name="40 % - Markeringsfarve6 13 2 2" xfId="10828"/>
    <cellStyle name="40 % - Markeringsfarve6 13 2 2 2" xfId="18714"/>
    <cellStyle name="40 % - Markeringsfarve6 13 2 2 2 2" xfId="36874"/>
    <cellStyle name="40 % - Markeringsfarve6 13 2 2 3" xfId="29873"/>
    <cellStyle name="40 % - Markeringsfarve6 13 2 3" xfId="15220"/>
    <cellStyle name="40 % - Markeringsfarve6 13 2 3 2" xfId="33386"/>
    <cellStyle name="40 % - Markeringsfarve6 13 2 4" xfId="26384"/>
    <cellStyle name="40 % - Markeringsfarve6 13 3" xfId="8259"/>
    <cellStyle name="40 % - Markeringsfarve6 13 3 2" xfId="16177"/>
    <cellStyle name="40 % - Markeringsfarve6 13 3 2 2" xfId="34337"/>
    <cellStyle name="40 % - Markeringsfarve6 13 3 3" xfId="27336"/>
    <cellStyle name="40 % - Markeringsfarve6 13 4" xfId="15219"/>
    <cellStyle name="40 % - Markeringsfarve6 13 4 2" xfId="33385"/>
    <cellStyle name="40 % - Markeringsfarve6 13 5" xfId="26383"/>
    <cellStyle name="40 % - Markeringsfarve6 14" xfId="6667"/>
    <cellStyle name="40 % - Markeringsfarve6 14 2" xfId="6668"/>
    <cellStyle name="40 % - Markeringsfarve6 14 2 2" xfId="10940"/>
    <cellStyle name="40 % - Markeringsfarve6 14 2 2 2" xfId="18820"/>
    <cellStyle name="40 % - Markeringsfarve6 14 2 2 2 2" xfId="36980"/>
    <cellStyle name="40 % - Markeringsfarve6 14 2 2 3" xfId="29979"/>
    <cellStyle name="40 % - Markeringsfarve6 14 2 3" xfId="15222"/>
    <cellStyle name="40 % - Markeringsfarve6 14 2 3 2" xfId="33388"/>
    <cellStyle name="40 % - Markeringsfarve6 14 2 4" xfId="26386"/>
    <cellStyle name="40 % - Markeringsfarve6 14 3" xfId="8255"/>
    <cellStyle name="40 % - Markeringsfarve6 14 3 2" xfId="16173"/>
    <cellStyle name="40 % - Markeringsfarve6 14 3 2 2" xfId="34333"/>
    <cellStyle name="40 % - Markeringsfarve6 14 3 3" xfId="27332"/>
    <cellStyle name="40 % - Markeringsfarve6 14 4" xfId="15221"/>
    <cellStyle name="40 % - Markeringsfarve6 14 4 2" xfId="33387"/>
    <cellStyle name="40 % - Markeringsfarve6 14 5" xfId="26385"/>
    <cellStyle name="40 % - Markeringsfarve6 15" xfId="6669"/>
    <cellStyle name="40 % - Markeringsfarve6 15 2" xfId="8952"/>
    <cellStyle name="40 % - Markeringsfarve6 15 2 2" xfId="16865"/>
    <cellStyle name="40 % - Markeringsfarve6 15 2 2 2" xfId="35025"/>
    <cellStyle name="40 % - Markeringsfarve6 15 2 3" xfId="28024"/>
    <cellStyle name="40 % - Markeringsfarve6 15 3" xfId="15223"/>
    <cellStyle name="40 % - Markeringsfarve6 15 3 2" xfId="33389"/>
    <cellStyle name="40 % - Markeringsfarve6 15 4" xfId="26387"/>
    <cellStyle name="40 % - Markeringsfarve6 16" xfId="6670"/>
    <cellStyle name="40 % - Markeringsfarve6 16 2" xfId="10673"/>
    <cellStyle name="40 % - Markeringsfarve6 16 2 2" xfId="18565"/>
    <cellStyle name="40 % - Markeringsfarve6 16 2 2 2" xfId="36725"/>
    <cellStyle name="40 % - Markeringsfarve6 16 2 3" xfId="29724"/>
    <cellStyle name="40 % - Markeringsfarve6 16 3" xfId="15224"/>
    <cellStyle name="40 % - Markeringsfarve6 16 3 2" xfId="33390"/>
    <cellStyle name="40 % - Markeringsfarve6 16 4" xfId="26388"/>
    <cellStyle name="40 % - Markeringsfarve6 17" xfId="6671"/>
    <cellStyle name="40 % - Markeringsfarve6 17 2" xfId="10918"/>
    <cellStyle name="40 % - Markeringsfarve6 17 2 2" xfId="18799"/>
    <cellStyle name="40 % - Markeringsfarve6 17 2 2 2" xfId="36959"/>
    <cellStyle name="40 % - Markeringsfarve6 17 2 3" xfId="29958"/>
    <cellStyle name="40 % - Markeringsfarve6 17 3" xfId="15225"/>
    <cellStyle name="40 % - Markeringsfarve6 17 3 2" xfId="33391"/>
    <cellStyle name="40 % - Markeringsfarve6 17 4" xfId="26389"/>
    <cellStyle name="40 % - Markeringsfarve6 18" xfId="7632"/>
    <cellStyle name="40 % - Markeringsfarve6 18 2" xfId="15551"/>
    <cellStyle name="40 % - Markeringsfarve6 18 2 2" xfId="33711"/>
    <cellStyle name="40 % - Markeringsfarve6 18 3" xfId="26710"/>
    <cellStyle name="40 % - Markeringsfarve6 19" xfId="6654"/>
    <cellStyle name="40 % - Markeringsfarve6 19 2" xfId="15208"/>
    <cellStyle name="40 % - Markeringsfarve6 19 2 2" xfId="33374"/>
    <cellStyle name="40 % - Markeringsfarve6 19 3" xfId="26372"/>
    <cellStyle name="40 % - Markeringsfarve6 2" xfId="1942"/>
    <cellStyle name="40 % - Markeringsfarve6 2 10" xfId="6673"/>
    <cellStyle name="40 % - Markeringsfarve6 2 10 2" xfId="8981"/>
    <cellStyle name="40 % - Markeringsfarve6 2 10 2 2" xfId="16892"/>
    <cellStyle name="40 % - Markeringsfarve6 2 10 2 2 2" xfId="35052"/>
    <cellStyle name="40 % - Markeringsfarve6 2 10 2 3" xfId="28051"/>
    <cellStyle name="40 % - Markeringsfarve6 2 10 3" xfId="15227"/>
    <cellStyle name="40 % - Markeringsfarve6 2 10 3 2" xfId="33393"/>
    <cellStyle name="40 % - Markeringsfarve6 2 10 4" xfId="26391"/>
    <cellStyle name="40 % - Markeringsfarve6 2 11" xfId="6674"/>
    <cellStyle name="40 % - Markeringsfarve6 2 11 2" xfId="10479"/>
    <cellStyle name="40 % - Markeringsfarve6 2 11 2 2" xfId="18375"/>
    <cellStyle name="40 % - Markeringsfarve6 2 11 2 2 2" xfId="36535"/>
    <cellStyle name="40 % - Markeringsfarve6 2 11 2 3" xfId="29534"/>
    <cellStyle name="40 % - Markeringsfarve6 2 11 3" xfId="15228"/>
    <cellStyle name="40 % - Markeringsfarve6 2 11 3 2" xfId="33394"/>
    <cellStyle name="40 % - Markeringsfarve6 2 11 4" xfId="26392"/>
    <cellStyle name="40 % - Markeringsfarve6 2 12" xfId="8260"/>
    <cellStyle name="40 % - Markeringsfarve6 2 12 2" xfId="16178"/>
    <cellStyle name="40 % - Markeringsfarve6 2 12 2 2" xfId="34338"/>
    <cellStyle name="40 % - Markeringsfarve6 2 12 3" xfId="27337"/>
    <cellStyle name="40 % - Markeringsfarve6 2 13" xfId="15226"/>
    <cellStyle name="40 % - Markeringsfarve6 2 13 2" xfId="33392"/>
    <cellStyle name="40 % - Markeringsfarve6 2 14" xfId="6672"/>
    <cellStyle name="40 % - Markeringsfarve6 2 14 2" xfId="26390"/>
    <cellStyle name="40 % - Markeringsfarve6 2 15" xfId="22060"/>
    <cellStyle name="40 % - Markeringsfarve6 2 2" xfId="1943"/>
    <cellStyle name="40 % - Markeringsfarve6 2 2 10" xfId="8261"/>
    <cellStyle name="40 % - Markeringsfarve6 2 2 10 2" xfId="16179"/>
    <cellStyle name="40 % - Markeringsfarve6 2 2 10 2 2" xfId="34339"/>
    <cellStyle name="40 % - Markeringsfarve6 2 2 10 3" xfId="27338"/>
    <cellStyle name="40 % - Markeringsfarve6 2 2 11" xfId="15229"/>
    <cellStyle name="40 % - Markeringsfarve6 2 2 11 2" xfId="33395"/>
    <cellStyle name="40 % - Markeringsfarve6 2 2 12" xfId="6675"/>
    <cellStyle name="40 % - Markeringsfarve6 2 2 12 2" xfId="26393"/>
    <cellStyle name="40 % - Markeringsfarve6 2 2 13" xfId="22061"/>
    <cellStyle name="40 % - Markeringsfarve6 2 2 2" xfId="1944"/>
    <cellStyle name="40 % - Markeringsfarve6 2 2 2 2" xfId="6677"/>
    <cellStyle name="40 % - Markeringsfarve6 2 2 2 2 2" xfId="6678"/>
    <cellStyle name="40 % - Markeringsfarve6 2 2 2 2 2 2" xfId="9912"/>
    <cellStyle name="40 % - Markeringsfarve6 2 2 2 2 2 2 2" xfId="17813"/>
    <cellStyle name="40 % - Markeringsfarve6 2 2 2 2 2 2 2 2" xfId="35973"/>
    <cellStyle name="40 % - Markeringsfarve6 2 2 2 2 2 2 3" xfId="28972"/>
    <cellStyle name="40 % - Markeringsfarve6 2 2 2 2 2 3" xfId="15232"/>
    <cellStyle name="40 % - Markeringsfarve6 2 2 2 2 2 3 2" xfId="33398"/>
    <cellStyle name="40 % - Markeringsfarve6 2 2 2 2 2 4" xfId="26396"/>
    <cellStyle name="40 % - Markeringsfarve6 2 2 2 2 3" xfId="8483"/>
    <cellStyle name="40 % - Markeringsfarve6 2 2 2 2 3 2" xfId="16400"/>
    <cellStyle name="40 % - Markeringsfarve6 2 2 2 2 3 2 2" xfId="34560"/>
    <cellStyle name="40 % - Markeringsfarve6 2 2 2 2 3 3" xfId="27559"/>
    <cellStyle name="40 % - Markeringsfarve6 2 2 2 2 4" xfId="15231"/>
    <cellStyle name="40 % - Markeringsfarve6 2 2 2 2 4 2" xfId="33397"/>
    <cellStyle name="40 % - Markeringsfarve6 2 2 2 2 5" xfId="26395"/>
    <cellStyle name="40 % - Markeringsfarve6 2 2 2 3" xfId="6679"/>
    <cellStyle name="40 % - Markeringsfarve6 2 2 2 3 2" xfId="9142"/>
    <cellStyle name="40 % - Markeringsfarve6 2 2 2 3 2 2" xfId="17053"/>
    <cellStyle name="40 % - Markeringsfarve6 2 2 2 3 2 2 2" xfId="35213"/>
    <cellStyle name="40 % - Markeringsfarve6 2 2 2 3 2 3" xfId="28212"/>
    <cellStyle name="40 % - Markeringsfarve6 2 2 2 3 3" xfId="15233"/>
    <cellStyle name="40 % - Markeringsfarve6 2 2 2 3 3 2" xfId="33399"/>
    <cellStyle name="40 % - Markeringsfarve6 2 2 2 3 4" xfId="26397"/>
    <cellStyle name="40 % - Markeringsfarve6 2 2 2 4" xfId="6680"/>
    <cellStyle name="40 % - Markeringsfarve6 2 2 2 4 2" xfId="10773"/>
    <cellStyle name="40 % - Markeringsfarve6 2 2 2 4 2 2" xfId="18661"/>
    <cellStyle name="40 % - Markeringsfarve6 2 2 2 4 2 2 2" xfId="36821"/>
    <cellStyle name="40 % - Markeringsfarve6 2 2 2 4 2 3" xfId="29820"/>
    <cellStyle name="40 % - Markeringsfarve6 2 2 2 4 3" xfId="15234"/>
    <cellStyle name="40 % - Markeringsfarve6 2 2 2 4 3 2" xfId="33400"/>
    <cellStyle name="40 % - Markeringsfarve6 2 2 2 4 4" xfId="26398"/>
    <cellStyle name="40 % - Markeringsfarve6 2 2 2 5" xfId="8262"/>
    <cellStyle name="40 % - Markeringsfarve6 2 2 2 5 2" xfId="16180"/>
    <cellStyle name="40 % - Markeringsfarve6 2 2 2 5 2 2" xfId="34340"/>
    <cellStyle name="40 % - Markeringsfarve6 2 2 2 5 3" xfId="27339"/>
    <cellStyle name="40 % - Markeringsfarve6 2 2 2 6" xfId="15230"/>
    <cellStyle name="40 % - Markeringsfarve6 2 2 2 6 2" xfId="33396"/>
    <cellStyle name="40 % - Markeringsfarve6 2 2 2 7" xfId="6676"/>
    <cellStyle name="40 % - Markeringsfarve6 2 2 2 7 2" xfId="26394"/>
    <cellStyle name="40 % - Markeringsfarve6 2 2 2 8" xfId="22062"/>
    <cellStyle name="40 % - Markeringsfarve6 2 2 3" xfId="6681"/>
    <cellStyle name="40 % - Markeringsfarve6 2 2 3 2" xfId="6682"/>
    <cellStyle name="40 % - Markeringsfarve6 2 2 3 2 2" xfId="6683"/>
    <cellStyle name="40 % - Markeringsfarve6 2 2 3 2 2 2" xfId="10055"/>
    <cellStyle name="40 % - Markeringsfarve6 2 2 3 2 2 2 2" xfId="17956"/>
    <cellStyle name="40 % - Markeringsfarve6 2 2 3 2 2 2 2 2" xfId="36116"/>
    <cellStyle name="40 % - Markeringsfarve6 2 2 3 2 2 2 3" xfId="29115"/>
    <cellStyle name="40 % - Markeringsfarve6 2 2 3 2 2 3" xfId="15237"/>
    <cellStyle name="40 % - Markeringsfarve6 2 2 3 2 2 3 2" xfId="33403"/>
    <cellStyle name="40 % - Markeringsfarve6 2 2 3 2 2 4" xfId="26401"/>
    <cellStyle name="40 % - Markeringsfarve6 2 2 3 2 3" xfId="8601"/>
    <cellStyle name="40 % - Markeringsfarve6 2 2 3 2 3 2" xfId="16518"/>
    <cellStyle name="40 % - Markeringsfarve6 2 2 3 2 3 2 2" xfId="34678"/>
    <cellStyle name="40 % - Markeringsfarve6 2 2 3 2 3 3" xfId="27677"/>
    <cellStyle name="40 % - Markeringsfarve6 2 2 3 2 4" xfId="15236"/>
    <cellStyle name="40 % - Markeringsfarve6 2 2 3 2 4 2" xfId="33402"/>
    <cellStyle name="40 % - Markeringsfarve6 2 2 3 2 5" xfId="26400"/>
    <cellStyle name="40 % - Markeringsfarve6 2 2 3 3" xfId="6684"/>
    <cellStyle name="40 % - Markeringsfarve6 2 2 3 3 2" xfId="9285"/>
    <cellStyle name="40 % - Markeringsfarve6 2 2 3 3 2 2" xfId="17196"/>
    <cellStyle name="40 % - Markeringsfarve6 2 2 3 3 2 2 2" xfId="35356"/>
    <cellStyle name="40 % - Markeringsfarve6 2 2 3 3 2 3" xfId="28355"/>
    <cellStyle name="40 % - Markeringsfarve6 2 2 3 3 3" xfId="15238"/>
    <cellStyle name="40 % - Markeringsfarve6 2 2 3 3 3 2" xfId="33404"/>
    <cellStyle name="40 % - Markeringsfarve6 2 2 3 3 4" xfId="26402"/>
    <cellStyle name="40 % - Markeringsfarve6 2 2 3 4" xfId="6685"/>
    <cellStyle name="40 % - Markeringsfarve6 2 2 3 4 2" xfId="10988"/>
    <cellStyle name="40 % - Markeringsfarve6 2 2 3 4 2 2" xfId="18864"/>
    <cellStyle name="40 % - Markeringsfarve6 2 2 3 4 2 2 2" xfId="37024"/>
    <cellStyle name="40 % - Markeringsfarve6 2 2 3 4 2 3" xfId="30023"/>
    <cellStyle name="40 % - Markeringsfarve6 2 2 3 4 3" xfId="15239"/>
    <cellStyle name="40 % - Markeringsfarve6 2 2 3 4 3 2" xfId="33405"/>
    <cellStyle name="40 % - Markeringsfarve6 2 2 3 4 4" xfId="26403"/>
    <cellStyle name="40 % - Markeringsfarve6 2 2 3 5" xfId="8263"/>
    <cellStyle name="40 % - Markeringsfarve6 2 2 3 5 2" xfId="16181"/>
    <cellStyle name="40 % - Markeringsfarve6 2 2 3 5 2 2" xfId="34341"/>
    <cellStyle name="40 % - Markeringsfarve6 2 2 3 5 3" xfId="27340"/>
    <cellStyle name="40 % - Markeringsfarve6 2 2 3 6" xfId="15235"/>
    <cellStyle name="40 % - Markeringsfarve6 2 2 3 6 2" xfId="33401"/>
    <cellStyle name="40 % - Markeringsfarve6 2 2 3 7" xfId="26399"/>
    <cellStyle name="40 % - Markeringsfarve6 2 2 4" xfId="6686"/>
    <cellStyle name="40 % - Markeringsfarve6 2 2 4 2" xfId="6687"/>
    <cellStyle name="40 % - Markeringsfarve6 2 2 4 2 2" xfId="6688"/>
    <cellStyle name="40 % - Markeringsfarve6 2 2 4 2 2 2" xfId="10150"/>
    <cellStyle name="40 % - Markeringsfarve6 2 2 4 2 2 2 2" xfId="18051"/>
    <cellStyle name="40 % - Markeringsfarve6 2 2 4 2 2 2 2 2" xfId="36211"/>
    <cellStyle name="40 % - Markeringsfarve6 2 2 4 2 2 2 3" xfId="29210"/>
    <cellStyle name="40 % - Markeringsfarve6 2 2 4 2 2 3" xfId="15242"/>
    <cellStyle name="40 % - Markeringsfarve6 2 2 4 2 2 3 2" xfId="33408"/>
    <cellStyle name="40 % - Markeringsfarve6 2 2 4 2 2 4" xfId="26406"/>
    <cellStyle name="40 % - Markeringsfarve6 2 2 4 2 3" xfId="8685"/>
    <cellStyle name="40 % - Markeringsfarve6 2 2 4 2 3 2" xfId="16599"/>
    <cellStyle name="40 % - Markeringsfarve6 2 2 4 2 3 2 2" xfId="34759"/>
    <cellStyle name="40 % - Markeringsfarve6 2 2 4 2 3 3" xfId="27758"/>
    <cellStyle name="40 % - Markeringsfarve6 2 2 4 2 4" xfId="15241"/>
    <cellStyle name="40 % - Markeringsfarve6 2 2 4 2 4 2" xfId="33407"/>
    <cellStyle name="40 % - Markeringsfarve6 2 2 4 2 5" xfId="26405"/>
    <cellStyle name="40 % - Markeringsfarve6 2 2 4 3" xfId="6689"/>
    <cellStyle name="40 % - Markeringsfarve6 2 2 4 3 2" xfId="9426"/>
    <cellStyle name="40 % - Markeringsfarve6 2 2 4 3 2 2" xfId="17336"/>
    <cellStyle name="40 % - Markeringsfarve6 2 2 4 3 2 2 2" xfId="35496"/>
    <cellStyle name="40 % - Markeringsfarve6 2 2 4 3 2 3" xfId="28495"/>
    <cellStyle name="40 % - Markeringsfarve6 2 2 4 3 3" xfId="15243"/>
    <cellStyle name="40 % - Markeringsfarve6 2 2 4 3 3 2" xfId="33409"/>
    <cellStyle name="40 % - Markeringsfarve6 2 2 4 3 4" xfId="26407"/>
    <cellStyle name="40 % - Markeringsfarve6 2 2 4 4" xfId="6690"/>
    <cellStyle name="40 % - Markeringsfarve6 2 2 4 4 2" xfId="10708"/>
    <cellStyle name="40 % - Markeringsfarve6 2 2 4 4 2 2" xfId="18597"/>
    <cellStyle name="40 % - Markeringsfarve6 2 2 4 4 2 2 2" xfId="36757"/>
    <cellStyle name="40 % - Markeringsfarve6 2 2 4 4 2 3" xfId="29756"/>
    <cellStyle name="40 % - Markeringsfarve6 2 2 4 4 3" xfId="15244"/>
    <cellStyle name="40 % - Markeringsfarve6 2 2 4 4 3 2" xfId="33410"/>
    <cellStyle name="40 % - Markeringsfarve6 2 2 4 4 4" xfId="26408"/>
    <cellStyle name="40 % - Markeringsfarve6 2 2 4 5" xfId="8264"/>
    <cellStyle name="40 % - Markeringsfarve6 2 2 4 5 2" xfId="16182"/>
    <cellStyle name="40 % - Markeringsfarve6 2 2 4 5 2 2" xfId="34342"/>
    <cellStyle name="40 % - Markeringsfarve6 2 2 4 5 3" xfId="27341"/>
    <cellStyle name="40 % - Markeringsfarve6 2 2 4 6" xfId="15240"/>
    <cellStyle name="40 % - Markeringsfarve6 2 2 4 6 2" xfId="33406"/>
    <cellStyle name="40 % - Markeringsfarve6 2 2 4 7" xfId="26404"/>
    <cellStyle name="40 % - Markeringsfarve6 2 2 5" xfId="6691"/>
    <cellStyle name="40 % - Markeringsfarve6 2 2 5 2" xfId="6692"/>
    <cellStyle name="40 % - Markeringsfarve6 2 2 5 2 2" xfId="6693"/>
    <cellStyle name="40 % - Markeringsfarve6 2 2 5 2 2 2" xfId="10267"/>
    <cellStyle name="40 % - Markeringsfarve6 2 2 5 2 2 2 2" xfId="18168"/>
    <cellStyle name="40 % - Markeringsfarve6 2 2 5 2 2 2 2 2" xfId="36328"/>
    <cellStyle name="40 % - Markeringsfarve6 2 2 5 2 2 2 3" xfId="29327"/>
    <cellStyle name="40 % - Markeringsfarve6 2 2 5 2 2 3" xfId="15247"/>
    <cellStyle name="40 % - Markeringsfarve6 2 2 5 2 2 3 2" xfId="33413"/>
    <cellStyle name="40 % - Markeringsfarve6 2 2 5 2 2 4" xfId="26411"/>
    <cellStyle name="40 % - Markeringsfarve6 2 2 5 2 3" xfId="8784"/>
    <cellStyle name="40 % - Markeringsfarve6 2 2 5 2 3 2" xfId="16698"/>
    <cellStyle name="40 % - Markeringsfarve6 2 2 5 2 3 2 2" xfId="34858"/>
    <cellStyle name="40 % - Markeringsfarve6 2 2 5 2 3 3" xfId="27857"/>
    <cellStyle name="40 % - Markeringsfarve6 2 2 5 2 4" xfId="15246"/>
    <cellStyle name="40 % - Markeringsfarve6 2 2 5 2 4 2" xfId="33412"/>
    <cellStyle name="40 % - Markeringsfarve6 2 2 5 2 5" xfId="26410"/>
    <cellStyle name="40 % - Markeringsfarve6 2 2 5 3" xfId="6694"/>
    <cellStyle name="40 % - Markeringsfarve6 2 2 5 3 2" xfId="9543"/>
    <cellStyle name="40 % - Markeringsfarve6 2 2 5 3 2 2" xfId="17453"/>
    <cellStyle name="40 % - Markeringsfarve6 2 2 5 3 2 2 2" xfId="35613"/>
    <cellStyle name="40 % - Markeringsfarve6 2 2 5 3 2 3" xfId="28612"/>
    <cellStyle name="40 % - Markeringsfarve6 2 2 5 3 3" xfId="15248"/>
    <cellStyle name="40 % - Markeringsfarve6 2 2 5 3 3 2" xfId="33414"/>
    <cellStyle name="40 % - Markeringsfarve6 2 2 5 3 4" xfId="26412"/>
    <cellStyle name="40 % - Markeringsfarve6 2 2 5 4" xfId="6695"/>
    <cellStyle name="40 % - Markeringsfarve6 2 2 5 4 2" xfId="10946"/>
    <cellStyle name="40 % - Markeringsfarve6 2 2 5 4 2 2" xfId="18826"/>
    <cellStyle name="40 % - Markeringsfarve6 2 2 5 4 2 2 2" xfId="36986"/>
    <cellStyle name="40 % - Markeringsfarve6 2 2 5 4 2 3" xfId="29985"/>
    <cellStyle name="40 % - Markeringsfarve6 2 2 5 4 3" xfId="15249"/>
    <cellStyle name="40 % - Markeringsfarve6 2 2 5 4 3 2" xfId="33415"/>
    <cellStyle name="40 % - Markeringsfarve6 2 2 5 4 4" xfId="26413"/>
    <cellStyle name="40 % - Markeringsfarve6 2 2 5 5" xfId="8265"/>
    <cellStyle name="40 % - Markeringsfarve6 2 2 5 5 2" xfId="16183"/>
    <cellStyle name="40 % - Markeringsfarve6 2 2 5 5 2 2" xfId="34343"/>
    <cellStyle name="40 % - Markeringsfarve6 2 2 5 5 3" xfId="27342"/>
    <cellStyle name="40 % - Markeringsfarve6 2 2 5 6" xfId="15245"/>
    <cellStyle name="40 % - Markeringsfarve6 2 2 5 6 2" xfId="33411"/>
    <cellStyle name="40 % - Markeringsfarve6 2 2 5 7" xfId="26409"/>
    <cellStyle name="40 % - Markeringsfarve6 2 2 6" xfId="6696"/>
    <cellStyle name="40 % - Markeringsfarve6 2 2 6 2" xfId="6697"/>
    <cellStyle name="40 % - Markeringsfarve6 2 2 6 2 2" xfId="6698"/>
    <cellStyle name="40 % - Markeringsfarve6 2 2 6 2 2 2" xfId="10409"/>
    <cellStyle name="40 % - Markeringsfarve6 2 2 6 2 2 2 2" xfId="18310"/>
    <cellStyle name="40 % - Markeringsfarve6 2 2 6 2 2 2 2 2" xfId="36470"/>
    <cellStyle name="40 % - Markeringsfarve6 2 2 6 2 2 2 3" xfId="29469"/>
    <cellStyle name="40 % - Markeringsfarve6 2 2 6 2 2 3" xfId="15252"/>
    <cellStyle name="40 % - Markeringsfarve6 2 2 6 2 2 3 2" xfId="33418"/>
    <cellStyle name="40 % - Markeringsfarve6 2 2 6 2 2 4" xfId="26416"/>
    <cellStyle name="40 % - Markeringsfarve6 2 2 6 2 3" xfId="8902"/>
    <cellStyle name="40 % - Markeringsfarve6 2 2 6 2 3 2" xfId="16816"/>
    <cellStyle name="40 % - Markeringsfarve6 2 2 6 2 3 2 2" xfId="34976"/>
    <cellStyle name="40 % - Markeringsfarve6 2 2 6 2 3 3" xfId="27975"/>
    <cellStyle name="40 % - Markeringsfarve6 2 2 6 2 4" xfId="15251"/>
    <cellStyle name="40 % - Markeringsfarve6 2 2 6 2 4 2" xfId="33417"/>
    <cellStyle name="40 % - Markeringsfarve6 2 2 6 2 5" xfId="26415"/>
    <cellStyle name="40 % - Markeringsfarve6 2 2 6 3" xfId="6699"/>
    <cellStyle name="40 % - Markeringsfarve6 2 2 6 3 2" xfId="9686"/>
    <cellStyle name="40 % - Markeringsfarve6 2 2 6 3 2 2" xfId="17596"/>
    <cellStyle name="40 % - Markeringsfarve6 2 2 6 3 2 2 2" xfId="35756"/>
    <cellStyle name="40 % - Markeringsfarve6 2 2 6 3 2 3" xfId="28755"/>
    <cellStyle name="40 % - Markeringsfarve6 2 2 6 3 3" xfId="15253"/>
    <cellStyle name="40 % - Markeringsfarve6 2 2 6 3 3 2" xfId="33419"/>
    <cellStyle name="40 % - Markeringsfarve6 2 2 6 3 4" xfId="26417"/>
    <cellStyle name="40 % - Markeringsfarve6 2 2 6 4" xfId="6700"/>
    <cellStyle name="40 % - Markeringsfarve6 2 2 6 4 2" xfId="10671"/>
    <cellStyle name="40 % - Markeringsfarve6 2 2 6 4 2 2" xfId="18563"/>
    <cellStyle name="40 % - Markeringsfarve6 2 2 6 4 2 2 2" xfId="36723"/>
    <cellStyle name="40 % - Markeringsfarve6 2 2 6 4 2 3" xfId="29722"/>
    <cellStyle name="40 % - Markeringsfarve6 2 2 6 4 3" xfId="15254"/>
    <cellStyle name="40 % - Markeringsfarve6 2 2 6 4 3 2" xfId="33420"/>
    <cellStyle name="40 % - Markeringsfarve6 2 2 6 4 4" xfId="26418"/>
    <cellStyle name="40 % - Markeringsfarve6 2 2 6 5" xfId="8266"/>
    <cellStyle name="40 % - Markeringsfarve6 2 2 6 5 2" xfId="16184"/>
    <cellStyle name="40 % - Markeringsfarve6 2 2 6 5 2 2" xfId="34344"/>
    <cellStyle name="40 % - Markeringsfarve6 2 2 6 5 3" xfId="27343"/>
    <cellStyle name="40 % - Markeringsfarve6 2 2 6 6" xfId="15250"/>
    <cellStyle name="40 % - Markeringsfarve6 2 2 6 6 2" xfId="33416"/>
    <cellStyle name="40 % - Markeringsfarve6 2 2 6 7" xfId="26414"/>
    <cellStyle name="40 % - Markeringsfarve6 2 2 7" xfId="6701"/>
    <cellStyle name="40 % - Markeringsfarve6 2 2 7 2" xfId="6702"/>
    <cellStyle name="40 % - Markeringsfarve6 2 2 7 2 2" xfId="9793"/>
    <cellStyle name="40 % - Markeringsfarve6 2 2 7 2 2 2" xfId="17694"/>
    <cellStyle name="40 % - Markeringsfarve6 2 2 7 2 2 2 2" xfId="35854"/>
    <cellStyle name="40 % - Markeringsfarve6 2 2 7 2 2 3" xfId="28853"/>
    <cellStyle name="40 % - Markeringsfarve6 2 2 7 2 3" xfId="15256"/>
    <cellStyle name="40 % - Markeringsfarve6 2 2 7 2 3 2" xfId="33422"/>
    <cellStyle name="40 % - Markeringsfarve6 2 2 7 2 4" xfId="26420"/>
    <cellStyle name="40 % - Markeringsfarve6 2 2 7 3" xfId="8384"/>
    <cellStyle name="40 % - Markeringsfarve6 2 2 7 3 2" xfId="16301"/>
    <cellStyle name="40 % - Markeringsfarve6 2 2 7 3 2 2" xfId="34461"/>
    <cellStyle name="40 % - Markeringsfarve6 2 2 7 3 3" xfId="27460"/>
    <cellStyle name="40 % - Markeringsfarve6 2 2 7 4" xfId="15255"/>
    <cellStyle name="40 % - Markeringsfarve6 2 2 7 4 2" xfId="33421"/>
    <cellStyle name="40 % - Markeringsfarve6 2 2 7 5" xfId="26419"/>
    <cellStyle name="40 % - Markeringsfarve6 2 2 8" xfId="6703"/>
    <cellStyle name="40 % - Markeringsfarve6 2 2 8 2" xfId="9021"/>
    <cellStyle name="40 % - Markeringsfarve6 2 2 8 2 2" xfId="16932"/>
    <cellStyle name="40 % - Markeringsfarve6 2 2 8 2 2 2" xfId="35092"/>
    <cellStyle name="40 % - Markeringsfarve6 2 2 8 2 3" xfId="28091"/>
    <cellStyle name="40 % - Markeringsfarve6 2 2 8 3" xfId="15257"/>
    <cellStyle name="40 % - Markeringsfarve6 2 2 8 3 2" xfId="33423"/>
    <cellStyle name="40 % - Markeringsfarve6 2 2 8 4" xfId="26421"/>
    <cellStyle name="40 % - Markeringsfarve6 2 2 9" xfId="6704"/>
    <cellStyle name="40 % - Markeringsfarve6 2 2 9 2" xfId="10432"/>
    <cellStyle name="40 % - Markeringsfarve6 2 2 9 2 2" xfId="18330"/>
    <cellStyle name="40 % - Markeringsfarve6 2 2 9 2 2 2" xfId="36490"/>
    <cellStyle name="40 % - Markeringsfarve6 2 2 9 2 3" xfId="29489"/>
    <cellStyle name="40 % - Markeringsfarve6 2 2 9 3" xfId="15258"/>
    <cellStyle name="40 % - Markeringsfarve6 2 2 9 3 2" xfId="33424"/>
    <cellStyle name="40 % - Markeringsfarve6 2 2 9 4" xfId="26422"/>
    <cellStyle name="40 % - Markeringsfarve6 2 3" xfId="1945"/>
    <cellStyle name="40 % - Markeringsfarve6 2 3 10" xfId="8267"/>
    <cellStyle name="40 % - Markeringsfarve6 2 3 10 2" xfId="16185"/>
    <cellStyle name="40 % - Markeringsfarve6 2 3 10 2 2" xfId="34345"/>
    <cellStyle name="40 % - Markeringsfarve6 2 3 10 3" xfId="27344"/>
    <cellStyle name="40 % - Markeringsfarve6 2 3 11" xfId="15259"/>
    <cellStyle name="40 % - Markeringsfarve6 2 3 11 2" xfId="33425"/>
    <cellStyle name="40 % - Markeringsfarve6 2 3 12" xfId="6705"/>
    <cellStyle name="40 % - Markeringsfarve6 2 3 12 2" xfId="26423"/>
    <cellStyle name="40 % - Markeringsfarve6 2 3 13" xfId="22063"/>
    <cellStyle name="40 % - Markeringsfarve6 2 3 2" xfId="1946"/>
    <cellStyle name="40 % - Markeringsfarve6 2 3 2 2" xfId="6707"/>
    <cellStyle name="40 % - Markeringsfarve6 2 3 2 2 2" xfId="6708"/>
    <cellStyle name="40 % - Markeringsfarve6 2 3 2 2 2 2" xfId="9951"/>
    <cellStyle name="40 % - Markeringsfarve6 2 3 2 2 2 2 2" xfId="17852"/>
    <cellStyle name="40 % - Markeringsfarve6 2 3 2 2 2 2 2 2" xfId="36012"/>
    <cellStyle name="40 % - Markeringsfarve6 2 3 2 2 2 2 3" xfId="29011"/>
    <cellStyle name="40 % - Markeringsfarve6 2 3 2 2 2 3" xfId="15262"/>
    <cellStyle name="40 % - Markeringsfarve6 2 3 2 2 2 3 2" xfId="33428"/>
    <cellStyle name="40 % - Markeringsfarve6 2 3 2 2 2 4" xfId="26426"/>
    <cellStyle name="40 % - Markeringsfarve6 2 3 2 2 3" xfId="8516"/>
    <cellStyle name="40 % - Markeringsfarve6 2 3 2 2 3 2" xfId="16433"/>
    <cellStyle name="40 % - Markeringsfarve6 2 3 2 2 3 2 2" xfId="34593"/>
    <cellStyle name="40 % - Markeringsfarve6 2 3 2 2 3 3" xfId="27592"/>
    <cellStyle name="40 % - Markeringsfarve6 2 3 2 2 4" xfId="15261"/>
    <cellStyle name="40 % - Markeringsfarve6 2 3 2 2 4 2" xfId="33427"/>
    <cellStyle name="40 % - Markeringsfarve6 2 3 2 2 5" xfId="26425"/>
    <cellStyle name="40 % - Markeringsfarve6 2 3 2 3" xfId="6709"/>
    <cellStyle name="40 % - Markeringsfarve6 2 3 2 3 2" xfId="9181"/>
    <cellStyle name="40 % - Markeringsfarve6 2 3 2 3 2 2" xfId="17092"/>
    <cellStyle name="40 % - Markeringsfarve6 2 3 2 3 2 2 2" xfId="35252"/>
    <cellStyle name="40 % - Markeringsfarve6 2 3 2 3 2 3" xfId="28251"/>
    <cellStyle name="40 % - Markeringsfarve6 2 3 2 3 3" xfId="15263"/>
    <cellStyle name="40 % - Markeringsfarve6 2 3 2 3 3 2" xfId="33429"/>
    <cellStyle name="40 % - Markeringsfarve6 2 3 2 3 4" xfId="26427"/>
    <cellStyle name="40 % - Markeringsfarve6 2 3 2 4" xfId="6710"/>
    <cellStyle name="40 % - Markeringsfarve6 2 3 2 4 2" xfId="10629"/>
    <cellStyle name="40 % - Markeringsfarve6 2 3 2 4 2 2" xfId="18522"/>
    <cellStyle name="40 % - Markeringsfarve6 2 3 2 4 2 2 2" xfId="36682"/>
    <cellStyle name="40 % - Markeringsfarve6 2 3 2 4 2 3" xfId="29681"/>
    <cellStyle name="40 % - Markeringsfarve6 2 3 2 4 3" xfId="15264"/>
    <cellStyle name="40 % - Markeringsfarve6 2 3 2 4 3 2" xfId="33430"/>
    <cellStyle name="40 % - Markeringsfarve6 2 3 2 4 4" xfId="26428"/>
    <cellStyle name="40 % - Markeringsfarve6 2 3 2 5" xfId="8268"/>
    <cellStyle name="40 % - Markeringsfarve6 2 3 2 5 2" xfId="16186"/>
    <cellStyle name="40 % - Markeringsfarve6 2 3 2 5 2 2" xfId="34346"/>
    <cellStyle name="40 % - Markeringsfarve6 2 3 2 5 3" xfId="27345"/>
    <cellStyle name="40 % - Markeringsfarve6 2 3 2 6" xfId="15260"/>
    <cellStyle name="40 % - Markeringsfarve6 2 3 2 6 2" xfId="33426"/>
    <cellStyle name="40 % - Markeringsfarve6 2 3 2 7" xfId="6706"/>
    <cellStyle name="40 % - Markeringsfarve6 2 3 2 7 2" xfId="26424"/>
    <cellStyle name="40 % - Markeringsfarve6 2 3 2 8" xfId="22064"/>
    <cellStyle name="40 % - Markeringsfarve6 2 3 3" xfId="6711"/>
    <cellStyle name="40 % - Markeringsfarve6 2 3 3 2" xfId="6712"/>
    <cellStyle name="40 % - Markeringsfarve6 2 3 3 2 2" xfId="6713"/>
    <cellStyle name="40 % - Markeringsfarve6 2 3 3 2 2 2" xfId="10056"/>
    <cellStyle name="40 % - Markeringsfarve6 2 3 3 2 2 2 2" xfId="17957"/>
    <cellStyle name="40 % - Markeringsfarve6 2 3 3 2 2 2 2 2" xfId="36117"/>
    <cellStyle name="40 % - Markeringsfarve6 2 3 3 2 2 2 3" xfId="29116"/>
    <cellStyle name="40 % - Markeringsfarve6 2 3 3 2 2 3" xfId="15267"/>
    <cellStyle name="40 % - Markeringsfarve6 2 3 3 2 2 3 2" xfId="33433"/>
    <cellStyle name="40 % - Markeringsfarve6 2 3 3 2 2 4" xfId="26431"/>
    <cellStyle name="40 % - Markeringsfarve6 2 3 3 2 3" xfId="8602"/>
    <cellStyle name="40 % - Markeringsfarve6 2 3 3 2 3 2" xfId="16519"/>
    <cellStyle name="40 % - Markeringsfarve6 2 3 3 2 3 2 2" xfId="34679"/>
    <cellStyle name="40 % - Markeringsfarve6 2 3 3 2 3 3" xfId="27678"/>
    <cellStyle name="40 % - Markeringsfarve6 2 3 3 2 4" xfId="15266"/>
    <cellStyle name="40 % - Markeringsfarve6 2 3 3 2 4 2" xfId="33432"/>
    <cellStyle name="40 % - Markeringsfarve6 2 3 3 2 5" xfId="26430"/>
    <cellStyle name="40 % - Markeringsfarve6 2 3 3 3" xfId="6714"/>
    <cellStyle name="40 % - Markeringsfarve6 2 3 3 3 2" xfId="9286"/>
    <cellStyle name="40 % - Markeringsfarve6 2 3 3 3 2 2" xfId="17197"/>
    <cellStyle name="40 % - Markeringsfarve6 2 3 3 3 2 2 2" xfId="35357"/>
    <cellStyle name="40 % - Markeringsfarve6 2 3 3 3 2 3" xfId="28356"/>
    <cellStyle name="40 % - Markeringsfarve6 2 3 3 3 3" xfId="15268"/>
    <cellStyle name="40 % - Markeringsfarve6 2 3 3 3 3 2" xfId="33434"/>
    <cellStyle name="40 % - Markeringsfarve6 2 3 3 3 4" xfId="26432"/>
    <cellStyle name="40 % - Markeringsfarve6 2 3 3 4" xfId="6715"/>
    <cellStyle name="40 % - Markeringsfarve6 2 3 3 4 2" xfId="10853"/>
    <cellStyle name="40 % - Markeringsfarve6 2 3 3 4 2 2" xfId="18736"/>
    <cellStyle name="40 % - Markeringsfarve6 2 3 3 4 2 2 2" xfId="36896"/>
    <cellStyle name="40 % - Markeringsfarve6 2 3 3 4 2 3" xfId="29895"/>
    <cellStyle name="40 % - Markeringsfarve6 2 3 3 4 3" xfId="15269"/>
    <cellStyle name="40 % - Markeringsfarve6 2 3 3 4 3 2" xfId="33435"/>
    <cellStyle name="40 % - Markeringsfarve6 2 3 3 4 4" xfId="26433"/>
    <cellStyle name="40 % - Markeringsfarve6 2 3 3 5" xfId="8269"/>
    <cellStyle name="40 % - Markeringsfarve6 2 3 3 5 2" xfId="16187"/>
    <cellStyle name="40 % - Markeringsfarve6 2 3 3 5 2 2" xfId="34347"/>
    <cellStyle name="40 % - Markeringsfarve6 2 3 3 5 3" xfId="27346"/>
    <cellStyle name="40 % - Markeringsfarve6 2 3 3 6" xfId="15265"/>
    <cellStyle name="40 % - Markeringsfarve6 2 3 3 6 2" xfId="33431"/>
    <cellStyle name="40 % - Markeringsfarve6 2 3 3 7" xfId="26429"/>
    <cellStyle name="40 % - Markeringsfarve6 2 3 4" xfId="6716"/>
    <cellStyle name="40 % - Markeringsfarve6 2 3 4 2" xfId="6717"/>
    <cellStyle name="40 % - Markeringsfarve6 2 3 4 2 2" xfId="6718"/>
    <cellStyle name="40 % - Markeringsfarve6 2 3 4 2 2 2" xfId="10189"/>
    <cellStyle name="40 % - Markeringsfarve6 2 3 4 2 2 2 2" xfId="18090"/>
    <cellStyle name="40 % - Markeringsfarve6 2 3 4 2 2 2 2 2" xfId="36250"/>
    <cellStyle name="40 % - Markeringsfarve6 2 3 4 2 2 2 3" xfId="29249"/>
    <cellStyle name="40 % - Markeringsfarve6 2 3 4 2 2 3" xfId="15272"/>
    <cellStyle name="40 % - Markeringsfarve6 2 3 4 2 2 3 2" xfId="33438"/>
    <cellStyle name="40 % - Markeringsfarve6 2 3 4 2 2 4" xfId="26436"/>
    <cellStyle name="40 % - Markeringsfarve6 2 3 4 2 3" xfId="8718"/>
    <cellStyle name="40 % - Markeringsfarve6 2 3 4 2 3 2" xfId="16632"/>
    <cellStyle name="40 % - Markeringsfarve6 2 3 4 2 3 2 2" xfId="34792"/>
    <cellStyle name="40 % - Markeringsfarve6 2 3 4 2 3 3" xfId="27791"/>
    <cellStyle name="40 % - Markeringsfarve6 2 3 4 2 4" xfId="15271"/>
    <cellStyle name="40 % - Markeringsfarve6 2 3 4 2 4 2" xfId="33437"/>
    <cellStyle name="40 % - Markeringsfarve6 2 3 4 2 5" xfId="26435"/>
    <cellStyle name="40 % - Markeringsfarve6 2 3 4 3" xfId="6719"/>
    <cellStyle name="40 % - Markeringsfarve6 2 3 4 3 2" xfId="9465"/>
    <cellStyle name="40 % - Markeringsfarve6 2 3 4 3 2 2" xfId="17375"/>
    <cellStyle name="40 % - Markeringsfarve6 2 3 4 3 2 2 2" xfId="35535"/>
    <cellStyle name="40 % - Markeringsfarve6 2 3 4 3 2 3" xfId="28534"/>
    <cellStyle name="40 % - Markeringsfarve6 2 3 4 3 3" xfId="15273"/>
    <cellStyle name="40 % - Markeringsfarve6 2 3 4 3 3 2" xfId="33439"/>
    <cellStyle name="40 % - Markeringsfarve6 2 3 4 3 4" xfId="26437"/>
    <cellStyle name="40 % - Markeringsfarve6 2 3 4 4" xfId="6720"/>
    <cellStyle name="40 % - Markeringsfarve6 2 3 4 4 2" xfId="10503"/>
    <cellStyle name="40 % - Markeringsfarve6 2 3 4 4 2 2" xfId="18397"/>
    <cellStyle name="40 % - Markeringsfarve6 2 3 4 4 2 2 2" xfId="36557"/>
    <cellStyle name="40 % - Markeringsfarve6 2 3 4 4 2 3" xfId="29556"/>
    <cellStyle name="40 % - Markeringsfarve6 2 3 4 4 3" xfId="15274"/>
    <cellStyle name="40 % - Markeringsfarve6 2 3 4 4 3 2" xfId="33440"/>
    <cellStyle name="40 % - Markeringsfarve6 2 3 4 4 4" xfId="26438"/>
    <cellStyle name="40 % - Markeringsfarve6 2 3 4 5" xfId="8270"/>
    <cellStyle name="40 % - Markeringsfarve6 2 3 4 5 2" xfId="16188"/>
    <cellStyle name="40 % - Markeringsfarve6 2 3 4 5 2 2" xfId="34348"/>
    <cellStyle name="40 % - Markeringsfarve6 2 3 4 5 3" xfId="27347"/>
    <cellStyle name="40 % - Markeringsfarve6 2 3 4 6" xfId="15270"/>
    <cellStyle name="40 % - Markeringsfarve6 2 3 4 6 2" xfId="33436"/>
    <cellStyle name="40 % - Markeringsfarve6 2 3 4 7" xfId="26434"/>
    <cellStyle name="40 % - Markeringsfarve6 2 3 5" xfId="6721"/>
    <cellStyle name="40 % - Markeringsfarve6 2 3 5 2" xfId="6722"/>
    <cellStyle name="40 % - Markeringsfarve6 2 3 5 2 2" xfId="6723"/>
    <cellStyle name="40 % - Markeringsfarve6 2 3 5 2 2 2" xfId="10306"/>
    <cellStyle name="40 % - Markeringsfarve6 2 3 5 2 2 2 2" xfId="18207"/>
    <cellStyle name="40 % - Markeringsfarve6 2 3 5 2 2 2 2 2" xfId="36367"/>
    <cellStyle name="40 % - Markeringsfarve6 2 3 5 2 2 2 3" xfId="29366"/>
    <cellStyle name="40 % - Markeringsfarve6 2 3 5 2 2 3" xfId="15277"/>
    <cellStyle name="40 % - Markeringsfarve6 2 3 5 2 2 3 2" xfId="33443"/>
    <cellStyle name="40 % - Markeringsfarve6 2 3 5 2 2 4" xfId="26441"/>
    <cellStyle name="40 % - Markeringsfarve6 2 3 5 2 3" xfId="8817"/>
    <cellStyle name="40 % - Markeringsfarve6 2 3 5 2 3 2" xfId="16731"/>
    <cellStyle name="40 % - Markeringsfarve6 2 3 5 2 3 2 2" xfId="34891"/>
    <cellStyle name="40 % - Markeringsfarve6 2 3 5 2 3 3" xfId="27890"/>
    <cellStyle name="40 % - Markeringsfarve6 2 3 5 2 4" xfId="15276"/>
    <cellStyle name="40 % - Markeringsfarve6 2 3 5 2 4 2" xfId="33442"/>
    <cellStyle name="40 % - Markeringsfarve6 2 3 5 2 5" xfId="26440"/>
    <cellStyle name="40 % - Markeringsfarve6 2 3 5 3" xfId="6724"/>
    <cellStyle name="40 % - Markeringsfarve6 2 3 5 3 2" xfId="9582"/>
    <cellStyle name="40 % - Markeringsfarve6 2 3 5 3 2 2" xfId="17492"/>
    <cellStyle name="40 % - Markeringsfarve6 2 3 5 3 2 2 2" xfId="35652"/>
    <cellStyle name="40 % - Markeringsfarve6 2 3 5 3 2 3" xfId="28651"/>
    <cellStyle name="40 % - Markeringsfarve6 2 3 5 3 3" xfId="15278"/>
    <cellStyle name="40 % - Markeringsfarve6 2 3 5 3 3 2" xfId="33444"/>
    <cellStyle name="40 % - Markeringsfarve6 2 3 5 3 4" xfId="26442"/>
    <cellStyle name="40 % - Markeringsfarve6 2 3 5 4" xfId="6725"/>
    <cellStyle name="40 % - Markeringsfarve6 2 3 5 4 2" xfId="10814"/>
    <cellStyle name="40 % - Markeringsfarve6 2 3 5 4 2 2" xfId="18701"/>
    <cellStyle name="40 % - Markeringsfarve6 2 3 5 4 2 2 2" xfId="36861"/>
    <cellStyle name="40 % - Markeringsfarve6 2 3 5 4 2 3" xfId="29860"/>
    <cellStyle name="40 % - Markeringsfarve6 2 3 5 4 3" xfId="15279"/>
    <cellStyle name="40 % - Markeringsfarve6 2 3 5 4 3 2" xfId="33445"/>
    <cellStyle name="40 % - Markeringsfarve6 2 3 5 4 4" xfId="26443"/>
    <cellStyle name="40 % - Markeringsfarve6 2 3 5 5" xfId="8271"/>
    <cellStyle name="40 % - Markeringsfarve6 2 3 5 5 2" xfId="16189"/>
    <cellStyle name="40 % - Markeringsfarve6 2 3 5 5 2 2" xfId="34349"/>
    <cellStyle name="40 % - Markeringsfarve6 2 3 5 5 3" xfId="27348"/>
    <cellStyle name="40 % - Markeringsfarve6 2 3 5 6" xfId="15275"/>
    <cellStyle name="40 % - Markeringsfarve6 2 3 5 6 2" xfId="33441"/>
    <cellStyle name="40 % - Markeringsfarve6 2 3 5 7" xfId="26439"/>
    <cellStyle name="40 % - Markeringsfarve6 2 3 6" xfId="6726"/>
    <cellStyle name="40 % - Markeringsfarve6 2 3 6 2" xfId="6727"/>
    <cellStyle name="40 % - Markeringsfarve6 2 3 6 2 2" xfId="6728"/>
    <cellStyle name="40 % - Markeringsfarve6 2 3 6 2 2 2" xfId="10410"/>
    <cellStyle name="40 % - Markeringsfarve6 2 3 6 2 2 2 2" xfId="18311"/>
    <cellStyle name="40 % - Markeringsfarve6 2 3 6 2 2 2 2 2" xfId="36471"/>
    <cellStyle name="40 % - Markeringsfarve6 2 3 6 2 2 2 3" xfId="29470"/>
    <cellStyle name="40 % - Markeringsfarve6 2 3 6 2 2 3" xfId="15282"/>
    <cellStyle name="40 % - Markeringsfarve6 2 3 6 2 2 3 2" xfId="33448"/>
    <cellStyle name="40 % - Markeringsfarve6 2 3 6 2 2 4" xfId="26446"/>
    <cellStyle name="40 % - Markeringsfarve6 2 3 6 2 3" xfId="8903"/>
    <cellStyle name="40 % - Markeringsfarve6 2 3 6 2 3 2" xfId="16817"/>
    <cellStyle name="40 % - Markeringsfarve6 2 3 6 2 3 2 2" xfId="34977"/>
    <cellStyle name="40 % - Markeringsfarve6 2 3 6 2 3 3" xfId="27976"/>
    <cellStyle name="40 % - Markeringsfarve6 2 3 6 2 4" xfId="15281"/>
    <cellStyle name="40 % - Markeringsfarve6 2 3 6 2 4 2" xfId="33447"/>
    <cellStyle name="40 % - Markeringsfarve6 2 3 6 2 5" xfId="26445"/>
    <cellStyle name="40 % - Markeringsfarve6 2 3 6 3" xfId="6729"/>
    <cellStyle name="40 % - Markeringsfarve6 2 3 6 3 2" xfId="9687"/>
    <cellStyle name="40 % - Markeringsfarve6 2 3 6 3 2 2" xfId="17597"/>
    <cellStyle name="40 % - Markeringsfarve6 2 3 6 3 2 2 2" xfId="35757"/>
    <cellStyle name="40 % - Markeringsfarve6 2 3 6 3 2 3" xfId="28756"/>
    <cellStyle name="40 % - Markeringsfarve6 2 3 6 3 3" xfId="15283"/>
    <cellStyle name="40 % - Markeringsfarve6 2 3 6 3 3 2" xfId="33449"/>
    <cellStyle name="40 % - Markeringsfarve6 2 3 6 3 4" xfId="26447"/>
    <cellStyle name="40 % - Markeringsfarve6 2 3 6 4" xfId="6730"/>
    <cellStyle name="40 % - Markeringsfarve6 2 3 6 4 2" xfId="10464"/>
    <cellStyle name="40 % - Markeringsfarve6 2 3 6 4 2 2" xfId="18361"/>
    <cellStyle name="40 % - Markeringsfarve6 2 3 6 4 2 2 2" xfId="36521"/>
    <cellStyle name="40 % - Markeringsfarve6 2 3 6 4 2 3" xfId="29520"/>
    <cellStyle name="40 % - Markeringsfarve6 2 3 6 4 3" xfId="15284"/>
    <cellStyle name="40 % - Markeringsfarve6 2 3 6 4 3 2" xfId="33450"/>
    <cellStyle name="40 % - Markeringsfarve6 2 3 6 4 4" xfId="26448"/>
    <cellStyle name="40 % - Markeringsfarve6 2 3 6 5" xfId="8272"/>
    <cellStyle name="40 % - Markeringsfarve6 2 3 6 5 2" xfId="16190"/>
    <cellStyle name="40 % - Markeringsfarve6 2 3 6 5 2 2" xfId="34350"/>
    <cellStyle name="40 % - Markeringsfarve6 2 3 6 5 3" xfId="27349"/>
    <cellStyle name="40 % - Markeringsfarve6 2 3 6 6" xfId="15280"/>
    <cellStyle name="40 % - Markeringsfarve6 2 3 6 6 2" xfId="33446"/>
    <cellStyle name="40 % - Markeringsfarve6 2 3 6 7" xfId="26444"/>
    <cellStyle name="40 % - Markeringsfarve6 2 3 7" xfId="6731"/>
    <cellStyle name="40 % - Markeringsfarve6 2 3 7 2" xfId="6732"/>
    <cellStyle name="40 % - Markeringsfarve6 2 3 7 2 2" xfId="9832"/>
    <cellStyle name="40 % - Markeringsfarve6 2 3 7 2 2 2" xfId="17733"/>
    <cellStyle name="40 % - Markeringsfarve6 2 3 7 2 2 2 2" xfId="35893"/>
    <cellStyle name="40 % - Markeringsfarve6 2 3 7 2 2 3" xfId="28892"/>
    <cellStyle name="40 % - Markeringsfarve6 2 3 7 2 3" xfId="15286"/>
    <cellStyle name="40 % - Markeringsfarve6 2 3 7 2 3 2" xfId="33452"/>
    <cellStyle name="40 % - Markeringsfarve6 2 3 7 2 4" xfId="26450"/>
    <cellStyle name="40 % - Markeringsfarve6 2 3 7 3" xfId="8417"/>
    <cellStyle name="40 % - Markeringsfarve6 2 3 7 3 2" xfId="16334"/>
    <cellStyle name="40 % - Markeringsfarve6 2 3 7 3 2 2" xfId="34494"/>
    <cellStyle name="40 % - Markeringsfarve6 2 3 7 3 3" xfId="27493"/>
    <cellStyle name="40 % - Markeringsfarve6 2 3 7 4" xfId="15285"/>
    <cellStyle name="40 % - Markeringsfarve6 2 3 7 4 2" xfId="33451"/>
    <cellStyle name="40 % - Markeringsfarve6 2 3 7 5" xfId="26449"/>
    <cellStyle name="40 % - Markeringsfarve6 2 3 8" xfId="6733"/>
    <cellStyle name="40 % - Markeringsfarve6 2 3 8 2" xfId="9060"/>
    <cellStyle name="40 % - Markeringsfarve6 2 3 8 2 2" xfId="16971"/>
    <cellStyle name="40 % - Markeringsfarve6 2 3 8 2 2 2" xfId="35131"/>
    <cellStyle name="40 % - Markeringsfarve6 2 3 8 2 3" xfId="28130"/>
    <cellStyle name="40 % - Markeringsfarve6 2 3 8 3" xfId="15287"/>
    <cellStyle name="40 % - Markeringsfarve6 2 3 8 3 2" xfId="33453"/>
    <cellStyle name="40 % - Markeringsfarve6 2 3 8 4" xfId="26451"/>
    <cellStyle name="40 % - Markeringsfarve6 2 3 9" xfId="6734"/>
    <cellStyle name="40 % - Markeringsfarve6 2 3 9 2" xfId="10905"/>
    <cellStyle name="40 % - Markeringsfarve6 2 3 9 2 2" xfId="18787"/>
    <cellStyle name="40 % - Markeringsfarve6 2 3 9 2 2 2" xfId="36947"/>
    <cellStyle name="40 % - Markeringsfarve6 2 3 9 2 3" xfId="29946"/>
    <cellStyle name="40 % - Markeringsfarve6 2 3 9 3" xfId="15288"/>
    <cellStyle name="40 % - Markeringsfarve6 2 3 9 3 2" xfId="33454"/>
    <cellStyle name="40 % - Markeringsfarve6 2 3 9 4" xfId="26452"/>
    <cellStyle name="40 % - Markeringsfarve6 2 4" xfId="1947"/>
    <cellStyle name="40 % - Markeringsfarve6 2 4 2" xfId="6736"/>
    <cellStyle name="40 % - Markeringsfarve6 2 4 2 2" xfId="6737"/>
    <cellStyle name="40 % - Markeringsfarve6 2 4 2 2 2" xfId="9873"/>
    <cellStyle name="40 % - Markeringsfarve6 2 4 2 2 2 2" xfId="17774"/>
    <cellStyle name="40 % - Markeringsfarve6 2 4 2 2 2 2 2" xfId="35934"/>
    <cellStyle name="40 % - Markeringsfarve6 2 4 2 2 2 3" xfId="28933"/>
    <cellStyle name="40 % - Markeringsfarve6 2 4 2 2 3" xfId="15291"/>
    <cellStyle name="40 % - Markeringsfarve6 2 4 2 2 3 2" xfId="33457"/>
    <cellStyle name="40 % - Markeringsfarve6 2 4 2 2 4" xfId="26455"/>
    <cellStyle name="40 % - Markeringsfarve6 2 4 2 3" xfId="8450"/>
    <cellStyle name="40 % - Markeringsfarve6 2 4 2 3 2" xfId="16367"/>
    <cellStyle name="40 % - Markeringsfarve6 2 4 2 3 2 2" xfId="34527"/>
    <cellStyle name="40 % - Markeringsfarve6 2 4 2 3 3" xfId="27526"/>
    <cellStyle name="40 % - Markeringsfarve6 2 4 2 4" xfId="15290"/>
    <cellStyle name="40 % - Markeringsfarve6 2 4 2 4 2" xfId="33456"/>
    <cellStyle name="40 % - Markeringsfarve6 2 4 2 5" xfId="26454"/>
    <cellStyle name="40 % - Markeringsfarve6 2 4 3" xfId="6738"/>
    <cellStyle name="40 % - Markeringsfarve6 2 4 3 2" xfId="9103"/>
    <cellStyle name="40 % - Markeringsfarve6 2 4 3 2 2" xfId="17014"/>
    <cellStyle name="40 % - Markeringsfarve6 2 4 3 2 2 2" xfId="35174"/>
    <cellStyle name="40 % - Markeringsfarve6 2 4 3 2 3" xfId="28173"/>
    <cellStyle name="40 % - Markeringsfarve6 2 4 3 3" xfId="15292"/>
    <cellStyle name="40 % - Markeringsfarve6 2 4 3 3 2" xfId="33458"/>
    <cellStyle name="40 % - Markeringsfarve6 2 4 3 4" xfId="26456"/>
    <cellStyle name="40 % - Markeringsfarve6 2 4 4" xfId="6739"/>
    <cellStyle name="40 % - Markeringsfarve6 2 4 4 2" xfId="8944"/>
    <cellStyle name="40 % - Markeringsfarve6 2 4 4 2 2" xfId="16857"/>
    <cellStyle name="40 % - Markeringsfarve6 2 4 4 2 2 2" xfId="35017"/>
    <cellStyle name="40 % - Markeringsfarve6 2 4 4 2 3" xfId="28016"/>
    <cellStyle name="40 % - Markeringsfarve6 2 4 4 3" xfId="15293"/>
    <cellStyle name="40 % - Markeringsfarve6 2 4 4 3 2" xfId="33459"/>
    <cellStyle name="40 % - Markeringsfarve6 2 4 4 4" xfId="26457"/>
    <cellStyle name="40 % - Markeringsfarve6 2 4 5" xfId="8273"/>
    <cellStyle name="40 % - Markeringsfarve6 2 4 5 2" xfId="16191"/>
    <cellStyle name="40 % - Markeringsfarve6 2 4 5 2 2" xfId="34351"/>
    <cellStyle name="40 % - Markeringsfarve6 2 4 5 3" xfId="27350"/>
    <cellStyle name="40 % - Markeringsfarve6 2 4 6" xfId="15289"/>
    <cellStyle name="40 % - Markeringsfarve6 2 4 6 2" xfId="33455"/>
    <cellStyle name="40 % - Markeringsfarve6 2 4 7" xfId="6735"/>
    <cellStyle name="40 % - Markeringsfarve6 2 4 7 2" xfId="26453"/>
    <cellStyle name="40 % - Markeringsfarve6 2 4 8" xfId="22065"/>
    <cellStyle name="40 % - Markeringsfarve6 2 5" xfId="6740"/>
    <cellStyle name="40 % - Markeringsfarve6 2 5 2" xfId="6741"/>
    <cellStyle name="40 % - Markeringsfarve6 2 5 2 2" xfId="6742"/>
    <cellStyle name="40 % - Markeringsfarve6 2 5 2 2 2" xfId="10054"/>
    <cellStyle name="40 % - Markeringsfarve6 2 5 2 2 2 2" xfId="17955"/>
    <cellStyle name="40 % - Markeringsfarve6 2 5 2 2 2 2 2" xfId="36115"/>
    <cellStyle name="40 % - Markeringsfarve6 2 5 2 2 2 3" xfId="29114"/>
    <cellStyle name="40 % - Markeringsfarve6 2 5 2 2 3" xfId="15296"/>
    <cellStyle name="40 % - Markeringsfarve6 2 5 2 2 3 2" xfId="33462"/>
    <cellStyle name="40 % - Markeringsfarve6 2 5 2 2 4" xfId="26460"/>
    <cellStyle name="40 % - Markeringsfarve6 2 5 2 3" xfId="8600"/>
    <cellStyle name="40 % - Markeringsfarve6 2 5 2 3 2" xfId="16517"/>
    <cellStyle name="40 % - Markeringsfarve6 2 5 2 3 2 2" xfId="34677"/>
    <cellStyle name="40 % - Markeringsfarve6 2 5 2 3 3" xfId="27676"/>
    <cellStyle name="40 % - Markeringsfarve6 2 5 2 4" xfId="15295"/>
    <cellStyle name="40 % - Markeringsfarve6 2 5 2 4 2" xfId="33461"/>
    <cellStyle name="40 % - Markeringsfarve6 2 5 2 5" xfId="26459"/>
    <cellStyle name="40 % - Markeringsfarve6 2 5 3" xfId="6743"/>
    <cellStyle name="40 % - Markeringsfarve6 2 5 3 2" xfId="9284"/>
    <cellStyle name="40 % - Markeringsfarve6 2 5 3 2 2" xfId="17195"/>
    <cellStyle name="40 % - Markeringsfarve6 2 5 3 2 2 2" xfId="35355"/>
    <cellStyle name="40 % - Markeringsfarve6 2 5 3 2 3" xfId="28354"/>
    <cellStyle name="40 % - Markeringsfarve6 2 5 3 3" xfId="15297"/>
    <cellStyle name="40 % - Markeringsfarve6 2 5 3 3 2" xfId="33463"/>
    <cellStyle name="40 % - Markeringsfarve6 2 5 3 4" xfId="26461"/>
    <cellStyle name="40 % - Markeringsfarve6 2 5 4" xfId="6744"/>
    <cellStyle name="40 % - Markeringsfarve6 2 5 4 2" xfId="10764"/>
    <cellStyle name="40 % - Markeringsfarve6 2 5 4 2 2" xfId="18652"/>
    <cellStyle name="40 % - Markeringsfarve6 2 5 4 2 2 2" xfId="36812"/>
    <cellStyle name="40 % - Markeringsfarve6 2 5 4 2 3" xfId="29811"/>
    <cellStyle name="40 % - Markeringsfarve6 2 5 4 3" xfId="15298"/>
    <cellStyle name="40 % - Markeringsfarve6 2 5 4 3 2" xfId="33464"/>
    <cellStyle name="40 % - Markeringsfarve6 2 5 4 4" xfId="26462"/>
    <cellStyle name="40 % - Markeringsfarve6 2 5 5" xfId="8274"/>
    <cellStyle name="40 % - Markeringsfarve6 2 5 5 2" xfId="16192"/>
    <cellStyle name="40 % - Markeringsfarve6 2 5 5 2 2" xfId="34352"/>
    <cellStyle name="40 % - Markeringsfarve6 2 5 5 3" xfId="27351"/>
    <cellStyle name="40 % - Markeringsfarve6 2 5 6" xfId="15294"/>
    <cellStyle name="40 % - Markeringsfarve6 2 5 6 2" xfId="33460"/>
    <cellStyle name="40 % - Markeringsfarve6 2 5 7" xfId="26458"/>
    <cellStyle name="40 % - Markeringsfarve6 2 6" xfId="6745"/>
    <cellStyle name="40 % - Markeringsfarve6 2 6 2" xfId="6746"/>
    <cellStyle name="40 % - Markeringsfarve6 2 6 2 2" xfId="6747"/>
    <cellStyle name="40 % - Markeringsfarve6 2 6 2 2 2" xfId="10111"/>
    <cellStyle name="40 % - Markeringsfarve6 2 6 2 2 2 2" xfId="18012"/>
    <cellStyle name="40 % - Markeringsfarve6 2 6 2 2 2 2 2" xfId="36172"/>
    <cellStyle name="40 % - Markeringsfarve6 2 6 2 2 2 3" xfId="29171"/>
    <cellStyle name="40 % - Markeringsfarve6 2 6 2 2 3" xfId="15301"/>
    <cellStyle name="40 % - Markeringsfarve6 2 6 2 2 3 2" xfId="33467"/>
    <cellStyle name="40 % - Markeringsfarve6 2 6 2 2 4" xfId="26465"/>
    <cellStyle name="40 % - Markeringsfarve6 2 6 2 3" xfId="8652"/>
    <cellStyle name="40 % - Markeringsfarve6 2 6 2 3 2" xfId="16566"/>
    <cellStyle name="40 % - Markeringsfarve6 2 6 2 3 2 2" xfId="34726"/>
    <cellStyle name="40 % - Markeringsfarve6 2 6 2 3 3" xfId="27725"/>
    <cellStyle name="40 % - Markeringsfarve6 2 6 2 4" xfId="15300"/>
    <cellStyle name="40 % - Markeringsfarve6 2 6 2 4 2" xfId="33466"/>
    <cellStyle name="40 % - Markeringsfarve6 2 6 2 5" xfId="26464"/>
    <cellStyle name="40 % - Markeringsfarve6 2 6 3" xfId="6748"/>
    <cellStyle name="40 % - Markeringsfarve6 2 6 3 2" xfId="9387"/>
    <cellStyle name="40 % - Markeringsfarve6 2 6 3 2 2" xfId="17297"/>
    <cellStyle name="40 % - Markeringsfarve6 2 6 3 2 2 2" xfId="35457"/>
    <cellStyle name="40 % - Markeringsfarve6 2 6 3 2 3" xfId="28456"/>
    <cellStyle name="40 % - Markeringsfarve6 2 6 3 3" xfId="15302"/>
    <cellStyle name="40 % - Markeringsfarve6 2 6 3 3 2" xfId="33468"/>
    <cellStyle name="40 % - Markeringsfarve6 2 6 3 4" xfId="26466"/>
    <cellStyle name="40 % - Markeringsfarve6 2 6 4" xfId="6749"/>
    <cellStyle name="40 % - Markeringsfarve6 2 6 4 2" xfId="10985"/>
    <cellStyle name="40 % - Markeringsfarve6 2 6 4 2 2" xfId="18861"/>
    <cellStyle name="40 % - Markeringsfarve6 2 6 4 2 2 2" xfId="37021"/>
    <cellStyle name="40 % - Markeringsfarve6 2 6 4 2 3" xfId="30020"/>
    <cellStyle name="40 % - Markeringsfarve6 2 6 4 3" xfId="15303"/>
    <cellStyle name="40 % - Markeringsfarve6 2 6 4 3 2" xfId="33469"/>
    <cellStyle name="40 % - Markeringsfarve6 2 6 4 4" xfId="26467"/>
    <cellStyle name="40 % - Markeringsfarve6 2 6 5" xfId="8275"/>
    <cellStyle name="40 % - Markeringsfarve6 2 6 5 2" xfId="16193"/>
    <cellStyle name="40 % - Markeringsfarve6 2 6 5 2 2" xfId="34353"/>
    <cellStyle name="40 % - Markeringsfarve6 2 6 5 3" xfId="27352"/>
    <cellStyle name="40 % - Markeringsfarve6 2 6 6" xfId="15299"/>
    <cellStyle name="40 % - Markeringsfarve6 2 6 6 2" xfId="33465"/>
    <cellStyle name="40 % - Markeringsfarve6 2 6 7" xfId="26463"/>
    <cellStyle name="40 % - Markeringsfarve6 2 7" xfId="6750"/>
    <cellStyle name="40 % - Markeringsfarve6 2 7 2" xfId="6751"/>
    <cellStyle name="40 % - Markeringsfarve6 2 7 2 2" xfId="6752"/>
    <cellStyle name="40 % - Markeringsfarve6 2 7 2 2 2" xfId="10228"/>
    <cellStyle name="40 % - Markeringsfarve6 2 7 2 2 2 2" xfId="18129"/>
    <cellStyle name="40 % - Markeringsfarve6 2 7 2 2 2 2 2" xfId="36289"/>
    <cellStyle name="40 % - Markeringsfarve6 2 7 2 2 2 3" xfId="29288"/>
    <cellStyle name="40 % - Markeringsfarve6 2 7 2 2 3" xfId="15306"/>
    <cellStyle name="40 % - Markeringsfarve6 2 7 2 2 3 2" xfId="33472"/>
    <cellStyle name="40 % - Markeringsfarve6 2 7 2 2 4" xfId="26470"/>
    <cellStyle name="40 % - Markeringsfarve6 2 7 2 3" xfId="8751"/>
    <cellStyle name="40 % - Markeringsfarve6 2 7 2 3 2" xfId="16665"/>
    <cellStyle name="40 % - Markeringsfarve6 2 7 2 3 2 2" xfId="34825"/>
    <cellStyle name="40 % - Markeringsfarve6 2 7 2 3 3" xfId="27824"/>
    <cellStyle name="40 % - Markeringsfarve6 2 7 2 4" xfId="15305"/>
    <cellStyle name="40 % - Markeringsfarve6 2 7 2 4 2" xfId="33471"/>
    <cellStyle name="40 % - Markeringsfarve6 2 7 2 5" xfId="26469"/>
    <cellStyle name="40 % - Markeringsfarve6 2 7 3" xfId="6753"/>
    <cellStyle name="40 % - Markeringsfarve6 2 7 3 2" xfId="9504"/>
    <cellStyle name="40 % - Markeringsfarve6 2 7 3 2 2" xfId="17414"/>
    <cellStyle name="40 % - Markeringsfarve6 2 7 3 2 2 2" xfId="35574"/>
    <cellStyle name="40 % - Markeringsfarve6 2 7 3 2 3" xfId="28573"/>
    <cellStyle name="40 % - Markeringsfarve6 2 7 3 3" xfId="15307"/>
    <cellStyle name="40 % - Markeringsfarve6 2 7 3 3 2" xfId="33473"/>
    <cellStyle name="40 % - Markeringsfarve6 2 7 3 4" xfId="26471"/>
    <cellStyle name="40 % - Markeringsfarve6 2 7 4" xfId="6754"/>
    <cellStyle name="40 % - Markeringsfarve6 2 7 4 2" xfId="10705"/>
    <cellStyle name="40 % - Markeringsfarve6 2 7 4 2 2" xfId="18594"/>
    <cellStyle name="40 % - Markeringsfarve6 2 7 4 2 2 2" xfId="36754"/>
    <cellStyle name="40 % - Markeringsfarve6 2 7 4 2 3" xfId="29753"/>
    <cellStyle name="40 % - Markeringsfarve6 2 7 4 3" xfId="15308"/>
    <cellStyle name="40 % - Markeringsfarve6 2 7 4 3 2" xfId="33474"/>
    <cellStyle name="40 % - Markeringsfarve6 2 7 4 4" xfId="26472"/>
    <cellStyle name="40 % - Markeringsfarve6 2 7 5" xfId="8276"/>
    <cellStyle name="40 % - Markeringsfarve6 2 7 5 2" xfId="16194"/>
    <cellStyle name="40 % - Markeringsfarve6 2 7 5 2 2" xfId="34354"/>
    <cellStyle name="40 % - Markeringsfarve6 2 7 5 3" xfId="27353"/>
    <cellStyle name="40 % - Markeringsfarve6 2 7 6" xfId="15304"/>
    <cellStyle name="40 % - Markeringsfarve6 2 7 6 2" xfId="33470"/>
    <cellStyle name="40 % - Markeringsfarve6 2 7 7" xfId="26468"/>
    <cellStyle name="40 % - Markeringsfarve6 2 8" xfId="6755"/>
    <cellStyle name="40 % - Markeringsfarve6 2 8 2" xfId="6756"/>
    <cellStyle name="40 % - Markeringsfarve6 2 8 2 2" xfId="6757"/>
    <cellStyle name="40 % - Markeringsfarve6 2 8 2 2 2" xfId="10408"/>
    <cellStyle name="40 % - Markeringsfarve6 2 8 2 2 2 2" xfId="18309"/>
    <cellStyle name="40 % - Markeringsfarve6 2 8 2 2 2 2 2" xfId="36469"/>
    <cellStyle name="40 % - Markeringsfarve6 2 8 2 2 2 3" xfId="29468"/>
    <cellStyle name="40 % - Markeringsfarve6 2 8 2 2 3" xfId="15311"/>
    <cellStyle name="40 % - Markeringsfarve6 2 8 2 2 3 2" xfId="33477"/>
    <cellStyle name="40 % - Markeringsfarve6 2 8 2 2 4" xfId="26475"/>
    <cellStyle name="40 % - Markeringsfarve6 2 8 2 3" xfId="8901"/>
    <cellStyle name="40 % - Markeringsfarve6 2 8 2 3 2" xfId="16815"/>
    <cellStyle name="40 % - Markeringsfarve6 2 8 2 3 2 2" xfId="34975"/>
    <cellStyle name="40 % - Markeringsfarve6 2 8 2 3 3" xfId="27974"/>
    <cellStyle name="40 % - Markeringsfarve6 2 8 2 4" xfId="15310"/>
    <cellStyle name="40 % - Markeringsfarve6 2 8 2 4 2" xfId="33476"/>
    <cellStyle name="40 % - Markeringsfarve6 2 8 2 5" xfId="26474"/>
    <cellStyle name="40 % - Markeringsfarve6 2 8 3" xfId="6758"/>
    <cellStyle name="40 % - Markeringsfarve6 2 8 3 2" xfId="9685"/>
    <cellStyle name="40 % - Markeringsfarve6 2 8 3 2 2" xfId="17595"/>
    <cellStyle name="40 % - Markeringsfarve6 2 8 3 2 2 2" xfId="35755"/>
    <cellStyle name="40 % - Markeringsfarve6 2 8 3 2 3" xfId="28754"/>
    <cellStyle name="40 % - Markeringsfarve6 2 8 3 3" xfId="15312"/>
    <cellStyle name="40 % - Markeringsfarve6 2 8 3 3 2" xfId="33478"/>
    <cellStyle name="40 % - Markeringsfarve6 2 8 3 4" xfId="26476"/>
    <cellStyle name="40 % - Markeringsfarve6 2 8 4" xfId="6759"/>
    <cellStyle name="40 % - Markeringsfarve6 2 8 4 2" xfId="10938"/>
    <cellStyle name="40 % - Markeringsfarve6 2 8 4 2 2" xfId="18818"/>
    <cellStyle name="40 % - Markeringsfarve6 2 8 4 2 2 2" xfId="36978"/>
    <cellStyle name="40 % - Markeringsfarve6 2 8 4 2 3" xfId="29977"/>
    <cellStyle name="40 % - Markeringsfarve6 2 8 4 3" xfId="15313"/>
    <cellStyle name="40 % - Markeringsfarve6 2 8 4 3 2" xfId="33479"/>
    <cellStyle name="40 % - Markeringsfarve6 2 8 4 4" xfId="26477"/>
    <cellStyle name="40 % - Markeringsfarve6 2 8 5" xfId="8277"/>
    <cellStyle name="40 % - Markeringsfarve6 2 8 5 2" xfId="16195"/>
    <cellStyle name="40 % - Markeringsfarve6 2 8 5 2 2" xfId="34355"/>
    <cellStyle name="40 % - Markeringsfarve6 2 8 5 3" xfId="27354"/>
    <cellStyle name="40 % - Markeringsfarve6 2 8 6" xfId="15309"/>
    <cellStyle name="40 % - Markeringsfarve6 2 8 6 2" xfId="33475"/>
    <cellStyle name="40 % - Markeringsfarve6 2 8 7" xfId="26473"/>
    <cellStyle name="40 % - Markeringsfarve6 2 9" xfId="6760"/>
    <cellStyle name="40 % - Markeringsfarve6 2 9 2" xfId="6761"/>
    <cellStyle name="40 % - Markeringsfarve6 2 9 2 2" xfId="9754"/>
    <cellStyle name="40 % - Markeringsfarve6 2 9 2 2 2" xfId="17655"/>
    <cellStyle name="40 % - Markeringsfarve6 2 9 2 2 2 2" xfId="35815"/>
    <cellStyle name="40 % - Markeringsfarve6 2 9 2 2 3" xfId="28814"/>
    <cellStyle name="40 % - Markeringsfarve6 2 9 2 3" xfId="15315"/>
    <cellStyle name="40 % - Markeringsfarve6 2 9 2 3 2" xfId="33481"/>
    <cellStyle name="40 % - Markeringsfarve6 2 9 2 4" xfId="26479"/>
    <cellStyle name="40 % - Markeringsfarve6 2 9 3" xfId="8351"/>
    <cellStyle name="40 % - Markeringsfarve6 2 9 3 2" xfId="16268"/>
    <cellStyle name="40 % - Markeringsfarve6 2 9 3 2 2" xfId="34428"/>
    <cellStyle name="40 % - Markeringsfarve6 2 9 3 3" xfId="27427"/>
    <cellStyle name="40 % - Markeringsfarve6 2 9 4" xfId="15314"/>
    <cellStyle name="40 % - Markeringsfarve6 2 9 4 2" xfId="33480"/>
    <cellStyle name="40 % - Markeringsfarve6 2 9 5" xfId="26478"/>
    <cellStyle name="40 % - Markeringsfarve6 3" xfId="1948"/>
    <cellStyle name="40 % - Markeringsfarve6 3 10" xfId="6763"/>
    <cellStyle name="40 % - Markeringsfarve6 3 10 2" xfId="8967"/>
    <cellStyle name="40 % - Markeringsfarve6 3 10 2 2" xfId="16879"/>
    <cellStyle name="40 % - Markeringsfarve6 3 10 2 2 2" xfId="35039"/>
    <cellStyle name="40 % - Markeringsfarve6 3 10 2 3" xfId="28038"/>
    <cellStyle name="40 % - Markeringsfarve6 3 10 3" xfId="15317"/>
    <cellStyle name="40 % - Markeringsfarve6 3 10 3 2" xfId="33483"/>
    <cellStyle name="40 % - Markeringsfarve6 3 10 4" xfId="26481"/>
    <cellStyle name="40 % - Markeringsfarve6 3 11" xfId="6764"/>
    <cellStyle name="40 % - Markeringsfarve6 3 11 2" xfId="10663"/>
    <cellStyle name="40 % - Markeringsfarve6 3 11 2 2" xfId="18555"/>
    <cellStyle name="40 % - Markeringsfarve6 3 11 2 2 2" xfId="36715"/>
    <cellStyle name="40 % - Markeringsfarve6 3 11 2 3" xfId="29714"/>
    <cellStyle name="40 % - Markeringsfarve6 3 11 3" xfId="15318"/>
    <cellStyle name="40 % - Markeringsfarve6 3 11 3 2" xfId="33484"/>
    <cellStyle name="40 % - Markeringsfarve6 3 11 4" xfId="26482"/>
    <cellStyle name="40 % - Markeringsfarve6 3 12" xfId="8278"/>
    <cellStyle name="40 % - Markeringsfarve6 3 12 2" xfId="16196"/>
    <cellStyle name="40 % - Markeringsfarve6 3 12 2 2" xfId="34356"/>
    <cellStyle name="40 % - Markeringsfarve6 3 12 3" xfId="27355"/>
    <cellStyle name="40 % - Markeringsfarve6 3 13" xfId="15316"/>
    <cellStyle name="40 % - Markeringsfarve6 3 13 2" xfId="33482"/>
    <cellStyle name="40 % - Markeringsfarve6 3 14" xfId="6762"/>
    <cellStyle name="40 % - Markeringsfarve6 3 14 2" xfId="26480"/>
    <cellStyle name="40 % - Markeringsfarve6 3 15" xfId="22066"/>
    <cellStyle name="40 % - Markeringsfarve6 3 2" xfId="1949"/>
    <cellStyle name="40 % - Markeringsfarve6 3 2 10" xfId="8279"/>
    <cellStyle name="40 % - Markeringsfarve6 3 2 10 2" xfId="16197"/>
    <cellStyle name="40 % - Markeringsfarve6 3 2 10 2 2" xfId="34357"/>
    <cellStyle name="40 % - Markeringsfarve6 3 2 10 3" xfId="27356"/>
    <cellStyle name="40 % - Markeringsfarve6 3 2 11" xfId="15319"/>
    <cellStyle name="40 % - Markeringsfarve6 3 2 11 2" xfId="33485"/>
    <cellStyle name="40 % - Markeringsfarve6 3 2 12" xfId="6765"/>
    <cellStyle name="40 % - Markeringsfarve6 3 2 12 2" xfId="26483"/>
    <cellStyle name="40 % - Markeringsfarve6 3 2 13" xfId="22067"/>
    <cellStyle name="40 % - Markeringsfarve6 3 2 2" xfId="6766"/>
    <cellStyle name="40 % - Markeringsfarve6 3 2 2 2" xfId="6767"/>
    <cellStyle name="40 % - Markeringsfarve6 3 2 2 2 2" xfId="6768"/>
    <cellStyle name="40 % - Markeringsfarve6 3 2 2 2 2 2" xfId="9900"/>
    <cellStyle name="40 % - Markeringsfarve6 3 2 2 2 2 2 2" xfId="17801"/>
    <cellStyle name="40 % - Markeringsfarve6 3 2 2 2 2 2 2 2" xfId="35961"/>
    <cellStyle name="40 % - Markeringsfarve6 3 2 2 2 2 2 3" xfId="28960"/>
    <cellStyle name="40 % - Markeringsfarve6 3 2 2 2 2 3" xfId="15322"/>
    <cellStyle name="40 % - Markeringsfarve6 3 2 2 2 2 3 2" xfId="33488"/>
    <cellStyle name="40 % - Markeringsfarve6 3 2 2 2 2 4" xfId="26486"/>
    <cellStyle name="40 % - Markeringsfarve6 3 2 2 2 3" xfId="8473"/>
    <cellStyle name="40 % - Markeringsfarve6 3 2 2 2 3 2" xfId="16390"/>
    <cellStyle name="40 % - Markeringsfarve6 3 2 2 2 3 2 2" xfId="34550"/>
    <cellStyle name="40 % - Markeringsfarve6 3 2 2 2 3 3" xfId="27549"/>
    <cellStyle name="40 % - Markeringsfarve6 3 2 2 2 4" xfId="15321"/>
    <cellStyle name="40 % - Markeringsfarve6 3 2 2 2 4 2" xfId="33487"/>
    <cellStyle name="40 % - Markeringsfarve6 3 2 2 2 5" xfId="26485"/>
    <cellStyle name="40 % - Markeringsfarve6 3 2 2 3" xfId="6769"/>
    <cellStyle name="40 % - Markeringsfarve6 3 2 2 3 2" xfId="9130"/>
    <cellStyle name="40 % - Markeringsfarve6 3 2 2 3 2 2" xfId="17041"/>
    <cellStyle name="40 % - Markeringsfarve6 3 2 2 3 2 2 2" xfId="35201"/>
    <cellStyle name="40 % - Markeringsfarve6 3 2 2 3 2 3" xfId="28200"/>
    <cellStyle name="40 % - Markeringsfarve6 3 2 2 3 3" xfId="15323"/>
    <cellStyle name="40 % - Markeringsfarve6 3 2 2 3 3 2" xfId="33489"/>
    <cellStyle name="40 % - Markeringsfarve6 3 2 2 3 4" xfId="26487"/>
    <cellStyle name="40 % - Markeringsfarve6 3 2 2 4" xfId="6770"/>
    <cellStyle name="40 % - Markeringsfarve6 3 2 2 4 2" xfId="10621"/>
    <cellStyle name="40 % - Markeringsfarve6 3 2 2 4 2 2" xfId="18514"/>
    <cellStyle name="40 % - Markeringsfarve6 3 2 2 4 2 2 2" xfId="36674"/>
    <cellStyle name="40 % - Markeringsfarve6 3 2 2 4 2 3" xfId="29673"/>
    <cellStyle name="40 % - Markeringsfarve6 3 2 2 4 3" xfId="15324"/>
    <cellStyle name="40 % - Markeringsfarve6 3 2 2 4 3 2" xfId="33490"/>
    <cellStyle name="40 % - Markeringsfarve6 3 2 2 4 4" xfId="26488"/>
    <cellStyle name="40 % - Markeringsfarve6 3 2 2 5" xfId="8280"/>
    <cellStyle name="40 % - Markeringsfarve6 3 2 2 5 2" xfId="16198"/>
    <cellStyle name="40 % - Markeringsfarve6 3 2 2 5 2 2" xfId="34358"/>
    <cellStyle name="40 % - Markeringsfarve6 3 2 2 5 3" xfId="27357"/>
    <cellStyle name="40 % - Markeringsfarve6 3 2 2 6" xfId="15320"/>
    <cellStyle name="40 % - Markeringsfarve6 3 2 2 6 2" xfId="33486"/>
    <cellStyle name="40 % - Markeringsfarve6 3 2 2 7" xfId="26484"/>
    <cellStyle name="40 % - Markeringsfarve6 3 2 3" xfId="6771"/>
    <cellStyle name="40 % - Markeringsfarve6 3 2 3 2" xfId="6772"/>
    <cellStyle name="40 % - Markeringsfarve6 3 2 3 2 2" xfId="6773"/>
    <cellStyle name="40 % - Markeringsfarve6 3 2 3 2 2 2" xfId="10058"/>
    <cellStyle name="40 % - Markeringsfarve6 3 2 3 2 2 2 2" xfId="17959"/>
    <cellStyle name="40 % - Markeringsfarve6 3 2 3 2 2 2 2 2" xfId="36119"/>
    <cellStyle name="40 % - Markeringsfarve6 3 2 3 2 2 2 3" xfId="29118"/>
    <cellStyle name="40 % - Markeringsfarve6 3 2 3 2 2 3" xfId="15327"/>
    <cellStyle name="40 % - Markeringsfarve6 3 2 3 2 2 3 2" xfId="33493"/>
    <cellStyle name="40 % - Markeringsfarve6 3 2 3 2 2 4" xfId="26491"/>
    <cellStyle name="40 % - Markeringsfarve6 3 2 3 2 3" xfId="8604"/>
    <cellStyle name="40 % - Markeringsfarve6 3 2 3 2 3 2" xfId="16521"/>
    <cellStyle name="40 % - Markeringsfarve6 3 2 3 2 3 2 2" xfId="34681"/>
    <cellStyle name="40 % - Markeringsfarve6 3 2 3 2 3 3" xfId="27680"/>
    <cellStyle name="40 % - Markeringsfarve6 3 2 3 2 4" xfId="15326"/>
    <cellStyle name="40 % - Markeringsfarve6 3 2 3 2 4 2" xfId="33492"/>
    <cellStyle name="40 % - Markeringsfarve6 3 2 3 2 5" xfId="26490"/>
    <cellStyle name="40 % - Markeringsfarve6 3 2 3 3" xfId="6774"/>
    <cellStyle name="40 % - Markeringsfarve6 3 2 3 3 2" xfId="9288"/>
    <cellStyle name="40 % - Markeringsfarve6 3 2 3 3 2 2" xfId="17199"/>
    <cellStyle name="40 % - Markeringsfarve6 3 2 3 3 2 2 2" xfId="35359"/>
    <cellStyle name="40 % - Markeringsfarve6 3 2 3 3 2 3" xfId="28358"/>
    <cellStyle name="40 % - Markeringsfarve6 3 2 3 3 3" xfId="15328"/>
    <cellStyle name="40 % - Markeringsfarve6 3 2 3 3 3 2" xfId="33494"/>
    <cellStyle name="40 % - Markeringsfarve6 3 2 3 3 4" xfId="26492"/>
    <cellStyle name="40 % - Markeringsfarve6 3 2 3 4" xfId="6775"/>
    <cellStyle name="40 % - Markeringsfarve6 3 2 3 4 2" xfId="10850"/>
    <cellStyle name="40 % - Markeringsfarve6 3 2 3 4 2 2" xfId="18733"/>
    <cellStyle name="40 % - Markeringsfarve6 3 2 3 4 2 2 2" xfId="36893"/>
    <cellStyle name="40 % - Markeringsfarve6 3 2 3 4 2 3" xfId="29892"/>
    <cellStyle name="40 % - Markeringsfarve6 3 2 3 4 3" xfId="15329"/>
    <cellStyle name="40 % - Markeringsfarve6 3 2 3 4 3 2" xfId="33495"/>
    <cellStyle name="40 % - Markeringsfarve6 3 2 3 4 4" xfId="26493"/>
    <cellStyle name="40 % - Markeringsfarve6 3 2 3 5" xfId="8281"/>
    <cellStyle name="40 % - Markeringsfarve6 3 2 3 5 2" xfId="16199"/>
    <cellStyle name="40 % - Markeringsfarve6 3 2 3 5 2 2" xfId="34359"/>
    <cellStyle name="40 % - Markeringsfarve6 3 2 3 5 3" xfId="27358"/>
    <cellStyle name="40 % - Markeringsfarve6 3 2 3 6" xfId="15325"/>
    <cellStyle name="40 % - Markeringsfarve6 3 2 3 6 2" xfId="33491"/>
    <cellStyle name="40 % - Markeringsfarve6 3 2 3 7" xfId="26489"/>
    <cellStyle name="40 % - Markeringsfarve6 3 2 4" xfId="6776"/>
    <cellStyle name="40 % - Markeringsfarve6 3 2 4 2" xfId="6777"/>
    <cellStyle name="40 % - Markeringsfarve6 3 2 4 2 2" xfId="6778"/>
    <cellStyle name="40 % - Markeringsfarve6 3 2 4 2 2 2" xfId="10138"/>
    <cellStyle name="40 % - Markeringsfarve6 3 2 4 2 2 2 2" xfId="18039"/>
    <cellStyle name="40 % - Markeringsfarve6 3 2 4 2 2 2 2 2" xfId="36199"/>
    <cellStyle name="40 % - Markeringsfarve6 3 2 4 2 2 2 3" xfId="29198"/>
    <cellStyle name="40 % - Markeringsfarve6 3 2 4 2 2 3" xfId="15332"/>
    <cellStyle name="40 % - Markeringsfarve6 3 2 4 2 2 3 2" xfId="33498"/>
    <cellStyle name="40 % - Markeringsfarve6 3 2 4 2 2 4" xfId="26496"/>
    <cellStyle name="40 % - Markeringsfarve6 3 2 4 2 3" xfId="8675"/>
    <cellStyle name="40 % - Markeringsfarve6 3 2 4 2 3 2" xfId="16589"/>
    <cellStyle name="40 % - Markeringsfarve6 3 2 4 2 3 2 2" xfId="34749"/>
    <cellStyle name="40 % - Markeringsfarve6 3 2 4 2 3 3" xfId="27748"/>
    <cellStyle name="40 % - Markeringsfarve6 3 2 4 2 4" xfId="15331"/>
    <cellStyle name="40 % - Markeringsfarve6 3 2 4 2 4 2" xfId="33497"/>
    <cellStyle name="40 % - Markeringsfarve6 3 2 4 2 5" xfId="26495"/>
    <cellStyle name="40 % - Markeringsfarve6 3 2 4 3" xfId="6779"/>
    <cellStyle name="40 % - Markeringsfarve6 3 2 4 3 2" xfId="9414"/>
    <cellStyle name="40 % - Markeringsfarve6 3 2 4 3 2 2" xfId="17324"/>
    <cellStyle name="40 % - Markeringsfarve6 3 2 4 3 2 2 2" xfId="35484"/>
    <cellStyle name="40 % - Markeringsfarve6 3 2 4 3 2 3" xfId="28483"/>
    <cellStyle name="40 % - Markeringsfarve6 3 2 4 3 3" xfId="15333"/>
    <cellStyle name="40 % - Markeringsfarve6 3 2 4 3 3 2" xfId="33499"/>
    <cellStyle name="40 % - Markeringsfarve6 3 2 4 3 4" xfId="26497"/>
    <cellStyle name="40 % - Markeringsfarve6 3 2 4 4" xfId="6780"/>
    <cellStyle name="40 % - Markeringsfarve6 3 2 4 4 2" xfId="10500"/>
    <cellStyle name="40 % - Markeringsfarve6 3 2 4 4 2 2" xfId="18394"/>
    <cellStyle name="40 % - Markeringsfarve6 3 2 4 4 2 2 2" xfId="36554"/>
    <cellStyle name="40 % - Markeringsfarve6 3 2 4 4 2 3" xfId="29553"/>
    <cellStyle name="40 % - Markeringsfarve6 3 2 4 4 3" xfId="15334"/>
    <cellStyle name="40 % - Markeringsfarve6 3 2 4 4 3 2" xfId="33500"/>
    <cellStyle name="40 % - Markeringsfarve6 3 2 4 4 4" xfId="26498"/>
    <cellStyle name="40 % - Markeringsfarve6 3 2 4 5" xfId="8282"/>
    <cellStyle name="40 % - Markeringsfarve6 3 2 4 5 2" xfId="16200"/>
    <cellStyle name="40 % - Markeringsfarve6 3 2 4 5 2 2" xfId="34360"/>
    <cellStyle name="40 % - Markeringsfarve6 3 2 4 5 3" xfId="27359"/>
    <cellStyle name="40 % - Markeringsfarve6 3 2 4 6" xfId="15330"/>
    <cellStyle name="40 % - Markeringsfarve6 3 2 4 6 2" xfId="33496"/>
    <cellStyle name="40 % - Markeringsfarve6 3 2 4 7" xfId="26494"/>
    <cellStyle name="40 % - Markeringsfarve6 3 2 5" xfId="6781"/>
    <cellStyle name="40 % - Markeringsfarve6 3 2 5 2" xfId="6782"/>
    <cellStyle name="40 % - Markeringsfarve6 3 2 5 2 2" xfId="6783"/>
    <cellStyle name="40 % - Markeringsfarve6 3 2 5 2 2 2" xfId="10255"/>
    <cellStyle name="40 % - Markeringsfarve6 3 2 5 2 2 2 2" xfId="18156"/>
    <cellStyle name="40 % - Markeringsfarve6 3 2 5 2 2 2 2 2" xfId="36316"/>
    <cellStyle name="40 % - Markeringsfarve6 3 2 5 2 2 2 3" xfId="29315"/>
    <cellStyle name="40 % - Markeringsfarve6 3 2 5 2 2 3" xfId="15337"/>
    <cellStyle name="40 % - Markeringsfarve6 3 2 5 2 2 3 2" xfId="33503"/>
    <cellStyle name="40 % - Markeringsfarve6 3 2 5 2 2 4" xfId="26501"/>
    <cellStyle name="40 % - Markeringsfarve6 3 2 5 2 3" xfId="8774"/>
    <cellStyle name="40 % - Markeringsfarve6 3 2 5 2 3 2" xfId="16688"/>
    <cellStyle name="40 % - Markeringsfarve6 3 2 5 2 3 2 2" xfId="34848"/>
    <cellStyle name="40 % - Markeringsfarve6 3 2 5 2 3 3" xfId="27847"/>
    <cellStyle name="40 % - Markeringsfarve6 3 2 5 2 4" xfId="15336"/>
    <cellStyle name="40 % - Markeringsfarve6 3 2 5 2 4 2" xfId="33502"/>
    <cellStyle name="40 % - Markeringsfarve6 3 2 5 2 5" xfId="26500"/>
    <cellStyle name="40 % - Markeringsfarve6 3 2 5 3" xfId="6784"/>
    <cellStyle name="40 % - Markeringsfarve6 3 2 5 3 2" xfId="9531"/>
    <cellStyle name="40 % - Markeringsfarve6 3 2 5 3 2 2" xfId="17441"/>
    <cellStyle name="40 % - Markeringsfarve6 3 2 5 3 2 2 2" xfId="35601"/>
    <cellStyle name="40 % - Markeringsfarve6 3 2 5 3 2 3" xfId="28600"/>
    <cellStyle name="40 % - Markeringsfarve6 3 2 5 3 3" xfId="15338"/>
    <cellStyle name="40 % - Markeringsfarve6 3 2 5 3 3 2" xfId="33504"/>
    <cellStyle name="40 % - Markeringsfarve6 3 2 5 3 4" xfId="26502"/>
    <cellStyle name="40 % - Markeringsfarve6 3 2 5 4" xfId="6785"/>
    <cellStyle name="40 % - Markeringsfarve6 3 2 5 4 2" xfId="10806"/>
    <cellStyle name="40 % - Markeringsfarve6 3 2 5 4 2 2" xfId="18693"/>
    <cellStyle name="40 % - Markeringsfarve6 3 2 5 4 2 2 2" xfId="36853"/>
    <cellStyle name="40 % - Markeringsfarve6 3 2 5 4 2 3" xfId="29852"/>
    <cellStyle name="40 % - Markeringsfarve6 3 2 5 4 3" xfId="15339"/>
    <cellStyle name="40 % - Markeringsfarve6 3 2 5 4 3 2" xfId="33505"/>
    <cellStyle name="40 % - Markeringsfarve6 3 2 5 4 4" xfId="26503"/>
    <cellStyle name="40 % - Markeringsfarve6 3 2 5 5" xfId="8283"/>
    <cellStyle name="40 % - Markeringsfarve6 3 2 5 5 2" xfId="16201"/>
    <cellStyle name="40 % - Markeringsfarve6 3 2 5 5 2 2" xfId="34361"/>
    <cellStyle name="40 % - Markeringsfarve6 3 2 5 5 3" xfId="27360"/>
    <cellStyle name="40 % - Markeringsfarve6 3 2 5 6" xfId="15335"/>
    <cellStyle name="40 % - Markeringsfarve6 3 2 5 6 2" xfId="33501"/>
    <cellStyle name="40 % - Markeringsfarve6 3 2 5 7" xfId="26499"/>
    <cellStyle name="40 % - Markeringsfarve6 3 2 6" xfId="6786"/>
    <cellStyle name="40 % - Markeringsfarve6 3 2 6 2" xfId="6787"/>
    <cellStyle name="40 % - Markeringsfarve6 3 2 6 2 2" xfId="6788"/>
    <cellStyle name="40 % - Markeringsfarve6 3 2 6 2 2 2" xfId="10412"/>
    <cellStyle name="40 % - Markeringsfarve6 3 2 6 2 2 2 2" xfId="18313"/>
    <cellStyle name="40 % - Markeringsfarve6 3 2 6 2 2 2 2 2" xfId="36473"/>
    <cellStyle name="40 % - Markeringsfarve6 3 2 6 2 2 2 3" xfId="29472"/>
    <cellStyle name="40 % - Markeringsfarve6 3 2 6 2 2 3" xfId="15342"/>
    <cellStyle name="40 % - Markeringsfarve6 3 2 6 2 2 3 2" xfId="33508"/>
    <cellStyle name="40 % - Markeringsfarve6 3 2 6 2 2 4" xfId="26506"/>
    <cellStyle name="40 % - Markeringsfarve6 3 2 6 2 3" xfId="8905"/>
    <cellStyle name="40 % - Markeringsfarve6 3 2 6 2 3 2" xfId="16819"/>
    <cellStyle name="40 % - Markeringsfarve6 3 2 6 2 3 2 2" xfId="34979"/>
    <cellStyle name="40 % - Markeringsfarve6 3 2 6 2 3 3" xfId="27978"/>
    <cellStyle name="40 % - Markeringsfarve6 3 2 6 2 4" xfId="15341"/>
    <cellStyle name="40 % - Markeringsfarve6 3 2 6 2 4 2" xfId="33507"/>
    <cellStyle name="40 % - Markeringsfarve6 3 2 6 2 5" xfId="26505"/>
    <cellStyle name="40 % - Markeringsfarve6 3 2 6 3" xfId="6789"/>
    <cellStyle name="40 % - Markeringsfarve6 3 2 6 3 2" xfId="9689"/>
    <cellStyle name="40 % - Markeringsfarve6 3 2 6 3 2 2" xfId="17599"/>
    <cellStyle name="40 % - Markeringsfarve6 3 2 6 3 2 2 2" xfId="35759"/>
    <cellStyle name="40 % - Markeringsfarve6 3 2 6 3 2 3" xfId="28758"/>
    <cellStyle name="40 % - Markeringsfarve6 3 2 6 3 3" xfId="15343"/>
    <cellStyle name="40 % - Markeringsfarve6 3 2 6 3 3 2" xfId="33509"/>
    <cellStyle name="40 % - Markeringsfarve6 3 2 6 3 4" xfId="26507"/>
    <cellStyle name="40 % - Markeringsfarve6 3 2 6 4" xfId="6790"/>
    <cellStyle name="40 % - Markeringsfarve6 3 2 6 4 2" xfId="10455"/>
    <cellStyle name="40 % - Markeringsfarve6 3 2 6 4 2 2" xfId="18352"/>
    <cellStyle name="40 % - Markeringsfarve6 3 2 6 4 2 2 2" xfId="36512"/>
    <cellStyle name="40 % - Markeringsfarve6 3 2 6 4 2 3" xfId="29511"/>
    <cellStyle name="40 % - Markeringsfarve6 3 2 6 4 3" xfId="15344"/>
    <cellStyle name="40 % - Markeringsfarve6 3 2 6 4 3 2" xfId="33510"/>
    <cellStyle name="40 % - Markeringsfarve6 3 2 6 4 4" xfId="26508"/>
    <cellStyle name="40 % - Markeringsfarve6 3 2 6 5" xfId="8284"/>
    <cellStyle name="40 % - Markeringsfarve6 3 2 6 5 2" xfId="16202"/>
    <cellStyle name="40 % - Markeringsfarve6 3 2 6 5 2 2" xfId="34362"/>
    <cellStyle name="40 % - Markeringsfarve6 3 2 6 5 3" xfId="27361"/>
    <cellStyle name="40 % - Markeringsfarve6 3 2 6 6" xfId="15340"/>
    <cellStyle name="40 % - Markeringsfarve6 3 2 6 6 2" xfId="33506"/>
    <cellStyle name="40 % - Markeringsfarve6 3 2 6 7" xfId="26504"/>
    <cellStyle name="40 % - Markeringsfarve6 3 2 7" xfId="6791"/>
    <cellStyle name="40 % - Markeringsfarve6 3 2 7 2" xfId="6792"/>
    <cellStyle name="40 % - Markeringsfarve6 3 2 7 2 2" xfId="9781"/>
    <cellStyle name="40 % - Markeringsfarve6 3 2 7 2 2 2" xfId="17682"/>
    <cellStyle name="40 % - Markeringsfarve6 3 2 7 2 2 2 2" xfId="35842"/>
    <cellStyle name="40 % - Markeringsfarve6 3 2 7 2 2 3" xfId="28841"/>
    <cellStyle name="40 % - Markeringsfarve6 3 2 7 2 3" xfId="15346"/>
    <cellStyle name="40 % - Markeringsfarve6 3 2 7 2 3 2" xfId="33512"/>
    <cellStyle name="40 % - Markeringsfarve6 3 2 7 2 4" xfId="26510"/>
    <cellStyle name="40 % - Markeringsfarve6 3 2 7 3" xfId="8374"/>
    <cellStyle name="40 % - Markeringsfarve6 3 2 7 3 2" xfId="16291"/>
    <cellStyle name="40 % - Markeringsfarve6 3 2 7 3 2 2" xfId="34451"/>
    <cellStyle name="40 % - Markeringsfarve6 3 2 7 3 3" xfId="27450"/>
    <cellStyle name="40 % - Markeringsfarve6 3 2 7 4" xfId="15345"/>
    <cellStyle name="40 % - Markeringsfarve6 3 2 7 4 2" xfId="33511"/>
    <cellStyle name="40 % - Markeringsfarve6 3 2 7 5" xfId="26509"/>
    <cellStyle name="40 % - Markeringsfarve6 3 2 8" xfId="6793"/>
    <cellStyle name="40 % - Markeringsfarve6 3 2 8 2" xfId="9009"/>
    <cellStyle name="40 % - Markeringsfarve6 3 2 8 2 2" xfId="16920"/>
    <cellStyle name="40 % - Markeringsfarve6 3 2 8 2 2 2" xfId="35080"/>
    <cellStyle name="40 % - Markeringsfarve6 3 2 8 2 3" xfId="28079"/>
    <cellStyle name="40 % - Markeringsfarve6 3 2 8 3" xfId="15347"/>
    <cellStyle name="40 % - Markeringsfarve6 3 2 8 3 2" xfId="33513"/>
    <cellStyle name="40 % - Markeringsfarve6 3 2 8 4" xfId="26511"/>
    <cellStyle name="40 % - Markeringsfarve6 3 2 9" xfId="6794"/>
    <cellStyle name="40 % - Markeringsfarve6 3 2 9 2" xfId="10898"/>
    <cellStyle name="40 % - Markeringsfarve6 3 2 9 2 2" xfId="18780"/>
    <cellStyle name="40 % - Markeringsfarve6 3 2 9 2 2 2" xfId="36940"/>
    <cellStyle name="40 % - Markeringsfarve6 3 2 9 2 3" xfId="29939"/>
    <cellStyle name="40 % - Markeringsfarve6 3 2 9 3" xfId="15348"/>
    <cellStyle name="40 % - Markeringsfarve6 3 2 9 3 2" xfId="33514"/>
    <cellStyle name="40 % - Markeringsfarve6 3 2 9 4" xfId="26512"/>
    <cellStyle name="40 % - Markeringsfarve6 3 3" xfId="6795"/>
    <cellStyle name="40 % - Markeringsfarve6 3 3 10" xfId="8285"/>
    <cellStyle name="40 % - Markeringsfarve6 3 3 10 2" xfId="16203"/>
    <cellStyle name="40 % - Markeringsfarve6 3 3 10 2 2" xfId="34363"/>
    <cellStyle name="40 % - Markeringsfarve6 3 3 10 3" xfId="27362"/>
    <cellStyle name="40 % - Markeringsfarve6 3 3 11" xfId="15349"/>
    <cellStyle name="40 % - Markeringsfarve6 3 3 11 2" xfId="33515"/>
    <cellStyle name="40 % - Markeringsfarve6 3 3 12" xfId="26513"/>
    <cellStyle name="40 % - Markeringsfarve6 3 3 2" xfId="6796"/>
    <cellStyle name="40 % - Markeringsfarve6 3 3 2 2" xfId="6797"/>
    <cellStyle name="40 % - Markeringsfarve6 3 3 2 2 2" xfId="6798"/>
    <cellStyle name="40 % - Markeringsfarve6 3 3 2 2 2 2" xfId="9939"/>
    <cellStyle name="40 % - Markeringsfarve6 3 3 2 2 2 2 2" xfId="17840"/>
    <cellStyle name="40 % - Markeringsfarve6 3 3 2 2 2 2 2 2" xfId="36000"/>
    <cellStyle name="40 % - Markeringsfarve6 3 3 2 2 2 2 3" xfId="28999"/>
    <cellStyle name="40 % - Markeringsfarve6 3 3 2 2 2 3" xfId="15352"/>
    <cellStyle name="40 % - Markeringsfarve6 3 3 2 2 2 3 2" xfId="33518"/>
    <cellStyle name="40 % - Markeringsfarve6 3 3 2 2 2 4" xfId="26516"/>
    <cellStyle name="40 % - Markeringsfarve6 3 3 2 2 3" xfId="8506"/>
    <cellStyle name="40 % - Markeringsfarve6 3 3 2 2 3 2" xfId="16423"/>
    <cellStyle name="40 % - Markeringsfarve6 3 3 2 2 3 2 2" xfId="34583"/>
    <cellStyle name="40 % - Markeringsfarve6 3 3 2 2 3 3" xfId="27582"/>
    <cellStyle name="40 % - Markeringsfarve6 3 3 2 2 4" xfId="15351"/>
    <cellStyle name="40 % - Markeringsfarve6 3 3 2 2 4 2" xfId="33517"/>
    <cellStyle name="40 % - Markeringsfarve6 3 3 2 2 5" xfId="26515"/>
    <cellStyle name="40 % - Markeringsfarve6 3 3 2 3" xfId="6799"/>
    <cellStyle name="40 % - Markeringsfarve6 3 3 2 3 2" xfId="9169"/>
    <cellStyle name="40 % - Markeringsfarve6 3 3 2 3 2 2" xfId="17080"/>
    <cellStyle name="40 % - Markeringsfarve6 3 3 2 3 2 2 2" xfId="35240"/>
    <cellStyle name="40 % - Markeringsfarve6 3 3 2 3 2 3" xfId="28239"/>
    <cellStyle name="40 % - Markeringsfarve6 3 3 2 3 3" xfId="15353"/>
    <cellStyle name="40 % - Markeringsfarve6 3 3 2 3 3 2" xfId="33519"/>
    <cellStyle name="40 % - Markeringsfarve6 3 3 2 3 4" xfId="26517"/>
    <cellStyle name="40 % - Markeringsfarve6 3 3 2 4" xfId="6800"/>
    <cellStyle name="40 % - Markeringsfarve6 3 3 2 4 2" xfId="10987"/>
    <cellStyle name="40 % - Markeringsfarve6 3 3 2 4 2 2" xfId="18863"/>
    <cellStyle name="40 % - Markeringsfarve6 3 3 2 4 2 2 2" xfId="37023"/>
    <cellStyle name="40 % - Markeringsfarve6 3 3 2 4 2 3" xfId="30022"/>
    <cellStyle name="40 % - Markeringsfarve6 3 3 2 4 3" xfId="15354"/>
    <cellStyle name="40 % - Markeringsfarve6 3 3 2 4 3 2" xfId="33520"/>
    <cellStyle name="40 % - Markeringsfarve6 3 3 2 4 4" xfId="26518"/>
    <cellStyle name="40 % - Markeringsfarve6 3 3 2 5" xfId="8286"/>
    <cellStyle name="40 % - Markeringsfarve6 3 3 2 5 2" xfId="16204"/>
    <cellStyle name="40 % - Markeringsfarve6 3 3 2 5 2 2" xfId="34364"/>
    <cellStyle name="40 % - Markeringsfarve6 3 3 2 5 3" xfId="27363"/>
    <cellStyle name="40 % - Markeringsfarve6 3 3 2 6" xfId="15350"/>
    <cellStyle name="40 % - Markeringsfarve6 3 3 2 6 2" xfId="33516"/>
    <cellStyle name="40 % - Markeringsfarve6 3 3 2 7" xfId="26514"/>
    <cellStyle name="40 % - Markeringsfarve6 3 3 3" xfId="6801"/>
    <cellStyle name="40 % - Markeringsfarve6 3 3 3 2" xfId="6802"/>
    <cellStyle name="40 % - Markeringsfarve6 3 3 3 2 2" xfId="6803"/>
    <cellStyle name="40 % - Markeringsfarve6 3 3 3 2 2 2" xfId="10059"/>
    <cellStyle name="40 % - Markeringsfarve6 3 3 3 2 2 2 2" xfId="17960"/>
    <cellStyle name="40 % - Markeringsfarve6 3 3 3 2 2 2 2 2" xfId="36120"/>
    <cellStyle name="40 % - Markeringsfarve6 3 3 3 2 2 2 3" xfId="29119"/>
    <cellStyle name="40 % - Markeringsfarve6 3 3 3 2 2 3" xfId="15357"/>
    <cellStyle name="40 % - Markeringsfarve6 3 3 3 2 2 3 2" xfId="33523"/>
    <cellStyle name="40 % - Markeringsfarve6 3 3 3 2 2 4" xfId="26521"/>
    <cellStyle name="40 % - Markeringsfarve6 3 3 3 2 3" xfId="8605"/>
    <cellStyle name="40 % - Markeringsfarve6 3 3 3 2 3 2" xfId="16522"/>
    <cellStyle name="40 % - Markeringsfarve6 3 3 3 2 3 2 2" xfId="34682"/>
    <cellStyle name="40 % - Markeringsfarve6 3 3 3 2 3 3" xfId="27681"/>
    <cellStyle name="40 % - Markeringsfarve6 3 3 3 2 4" xfId="15356"/>
    <cellStyle name="40 % - Markeringsfarve6 3 3 3 2 4 2" xfId="33522"/>
    <cellStyle name="40 % - Markeringsfarve6 3 3 3 2 5" xfId="26520"/>
    <cellStyle name="40 % - Markeringsfarve6 3 3 3 3" xfId="6804"/>
    <cellStyle name="40 % - Markeringsfarve6 3 3 3 3 2" xfId="9289"/>
    <cellStyle name="40 % - Markeringsfarve6 3 3 3 3 2 2" xfId="17200"/>
    <cellStyle name="40 % - Markeringsfarve6 3 3 3 3 2 2 2" xfId="35360"/>
    <cellStyle name="40 % - Markeringsfarve6 3 3 3 3 2 3" xfId="28359"/>
    <cellStyle name="40 % - Markeringsfarve6 3 3 3 3 3" xfId="15358"/>
    <cellStyle name="40 % - Markeringsfarve6 3 3 3 3 3 2" xfId="33524"/>
    <cellStyle name="40 % - Markeringsfarve6 3 3 3 3 4" xfId="26522"/>
    <cellStyle name="40 % - Markeringsfarve6 3 3 3 4" xfId="6805"/>
    <cellStyle name="40 % - Markeringsfarve6 3 3 3 4 2" xfId="10707"/>
    <cellStyle name="40 % - Markeringsfarve6 3 3 3 4 2 2" xfId="18596"/>
    <cellStyle name="40 % - Markeringsfarve6 3 3 3 4 2 2 2" xfId="36756"/>
    <cellStyle name="40 % - Markeringsfarve6 3 3 3 4 2 3" xfId="29755"/>
    <cellStyle name="40 % - Markeringsfarve6 3 3 3 4 3" xfId="15359"/>
    <cellStyle name="40 % - Markeringsfarve6 3 3 3 4 3 2" xfId="33525"/>
    <cellStyle name="40 % - Markeringsfarve6 3 3 3 4 4" xfId="26523"/>
    <cellStyle name="40 % - Markeringsfarve6 3 3 3 5" xfId="8287"/>
    <cellStyle name="40 % - Markeringsfarve6 3 3 3 5 2" xfId="16205"/>
    <cellStyle name="40 % - Markeringsfarve6 3 3 3 5 2 2" xfId="34365"/>
    <cellStyle name="40 % - Markeringsfarve6 3 3 3 5 3" xfId="27364"/>
    <cellStyle name="40 % - Markeringsfarve6 3 3 3 6" xfId="15355"/>
    <cellStyle name="40 % - Markeringsfarve6 3 3 3 6 2" xfId="33521"/>
    <cellStyle name="40 % - Markeringsfarve6 3 3 3 7" xfId="26519"/>
    <cellStyle name="40 % - Markeringsfarve6 3 3 4" xfId="6806"/>
    <cellStyle name="40 % - Markeringsfarve6 3 3 4 2" xfId="6807"/>
    <cellStyle name="40 % - Markeringsfarve6 3 3 4 2 2" xfId="6808"/>
    <cellStyle name="40 % - Markeringsfarve6 3 3 4 2 2 2" xfId="10177"/>
    <cellStyle name="40 % - Markeringsfarve6 3 3 4 2 2 2 2" xfId="18078"/>
    <cellStyle name="40 % - Markeringsfarve6 3 3 4 2 2 2 2 2" xfId="36238"/>
    <cellStyle name="40 % - Markeringsfarve6 3 3 4 2 2 2 3" xfId="29237"/>
    <cellStyle name="40 % - Markeringsfarve6 3 3 4 2 2 3" xfId="15362"/>
    <cellStyle name="40 % - Markeringsfarve6 3 3 4 2 2 3 2" xfId="33528"/>
    <cellStyle name="40 % - Markeringsfarve6 3 3 4 2 2 4" xfId="26526"/>
    <cellStyle name="40 % - Markeringsfarve6 3 3 4 2 3" xfId="8708"/>
    <cellStyle name="40 % - Markeringsfarve6 3 3 4 2 3 2" xfId="16622"/>
    <cellStyle name="40 % - Markeringsfarve6 3 3 4 2 3 2 2" xfId="34782"/>
    <cellStyle name="40 % - Markeringsfarve6 3 3 4 2 3 3" xfId="27781"/>
    <cellStyle name="40 % - Markeringsfarve6 3 3 4 2 4" xfId="15361"/>
    <cellStyle name="40 % - Markeringsfarve6 3 3 4 2 4 2" xfId="33527"/>
    <cellStyle name="40 % - Markeringsfarve6 3 3 4 2 5" xfId="26525"/>
    <cellStyle name="40 % - Markeringsfarve6 3 3 4 3" xfId="6809"/>
    <cellStyle name="40 % - Markeringsfarve6 3 3 4 3 2" xfId="9453"/>
    <cellStyle name="40 % - Markeringsfarve6 3 3 4 3 2 2" xfId="17363"/>
    <cellStyle name="40 % - Markeringsfarve6 3 3 4 3 2 2 2" xfId="35523"/>
    <cellStyle name="40 % - Markeringsfarve6 3 3 4 3 2 3" xfId="28522"/>
    <cellStyle name="40 % - Markeringsfarve6 3 3 4 3 3" xfId="15363"/>
    <cellStyle name="40 % - Markeringsfarve6 3 3 4 3 3 2" xfId="33529"/>
    <cellStyle name="40 % - Markeringsfarve6 3 3 4 3 4" xfId="26527"/>
    <cellStyle name="40 % - Markeringsfarve6 3 3 4 4" xfId="6810"/>
    <cellStyle name="40 % - Markeringsfarve6 3 3 4 4 2" xfId="10966"/>
    <cellStyle name="40 % - Markeringsfarve6 3 3 4 4 2 2" xfId="18845"/>
    <cellStyle name="40 % - Markeringsfarve6 3 3 4 4 2 2 2" xfId="37005"/>
    <cellStyle name="40 % - Markeringsfarve6 3 3 4 4 2 3" xfId="30004"/>
    <cellStyle name="40 % - Markeringsfarve6 3 3 4 4 3" xfId="15364"/>
    <cellStyle name="40 % - Markeringsfarve6 3 3 4 4 3 2" xfId="33530"/>
    <cellStyle name="40 % - Markeringsfarve6 3 3 4 4 4" xfId="26528"/>
    <cellStyle name="40 % - Markeringsfarve6 3 3 4 5" xfId="8288"/>
    <cellStyle name="40 % - Markeringsfarve6 3 3 4 5 2" xfId="16206"/>
    <cellStyle name="40 % - Markeringsfarve6 3 3 4 5 2 2" xfId="34366"/>
    <cellStyle name="40 % - Markeringsfarve6 3 3 4 5 3" xfId="27365"/>
    <cellStyle name="40 % - Markeringsfarve6 3 3 4 6" xfId="15360"/>
    <cellStyle name="40 % - Markeringsfarve6 3 3 4 6 2" xfId="33526"/>
    <cellStyle name="40 % - Markeringsfarve6 3 3 4 7" xfId="26524"/>
    <cellStyle name="40 % - Markeringsfarve6 3 3 5" xfId="6811"/>
    <cellStyle name="40 % - Markeringsfarve6 3 3 5 2" xfId="6812"/>
    <cellStyle name="40 % - Markeringsfarve6 3 3 5 2 2" xfId="6813"/>
    <cellStyle name="40 % - Markeringsfarve6 3 3 5 2 2 2" xfId="10294"/>
    <cellStyle name="40 % - Markeringsfarve6 3 3 5 2 2 2 2" xfId="18195"/>
    <cellStyle name="40 % - Markeringsfarve6 3 3 5 2 2 2 2 2" xfId="36355"/>
    <cellStyle name="40 % - Markeringsfarve6 3 3 5 2 2 2 3" xfId="29354"/>
    <cellStyle name="40 % - Markeringsfarve6 3 3 5 2 2 3" xfId="15367"/>
    <cellStyle name="40 % - Markeringsfarve6 3 3 5 2 2 3 2" xfId="33533"/>
    <cellStyle name="40 % - Markeringsfarve6 3 3 5 2 2 4" xfId="26531"/>
    <cellStyle name="40 % - Markeringsfarve6 3 3 5 2 3" xfId="8807"/>
    <cellStyle name="40 % - Markeringsfarve6 3 3 5 2 3 2" xfId="16721"/>
    <cellStyle name="40 % - Markeringsfarve6 3 3 5 2 3 2 2" xfId="34881"/>
    <cellStyle name="40 % - Markeringsfarve6 3 3 5 2 3 3" xfId="27880"/>
    <cellStyle name="40 % - Markeringsfarve6 3 3 5 2 4" xfId="15366"/>
    <cellStyle name="40 % - Markeringsfarve6 3 3 5 2 4 2" xfId="33532"/>
    <cellStyle name="40 % - Markeringsfarve6 3 3 5 2 5" xfId="26530"/>
    <cellStyle name="40 % - Markeringsfarve6 3 3 5 3" xfId="6814"/>
    <cellStyle name="40 % - Markeringsfarve6 3 3 5 3 2" xfId="9570"/>
    <cellStyle name="40 % - Markeringsfarve6 3 3 5 3 2 2" xfId="17480"/>
    <cellStyle name="40 % - Markeringsfarve6 3 3 5 3 2 2 2" xfId="35640"/>
    <cellStyle name="40 % - Markeringsfarve6 3 3 5 3 2 3" xfId="28639"/>
    <cellStyle name="40 % - Markeringsfarve6 3 3 5 3 3" xfId="15368"/>
    <cellStyle name="40 % - Markeringsfarve6 3 3 5 3 3 2" xfId="33534"/>
    <cellStyle name="40 % - Markeringsfarve6 3 3 5 3 4" xfId="26532"/>
    <cellStyle name="40 % - Markeringsfarve6 3 3 5 4" xfId="6815"/>
    <cellStyle name="40 % - Markeringsfarve6 3 3 5 4 2" xfId="10689"/>
    <cellStyle name="40 % - Markeringsfarve6 3 3 5 4 2 2" xfId="18580"/>
    <cellStyle name="40 % - Markeringsfarve6 3 3 5 4 2 2 2" xfId="36740"/>
    <cellStyle name="40 % - Markeringsfarve6 3 3 5 4 2 3" xfId="29739"/>
    <cellStyle name="40 % - Markeringsfarve6 3 3 5 4 3" xfId="15369"/>
    <cellStyle name="40 % - Markeringsfarve6 3 3 5 4 3 2" xfId="33535"/>
    <cellStyle name="40 % - Markeringsfarve6 3 3 5 4 4" xfId="26533"/>
    <cellStyle name="40 % - Markeringsfarve6 3 3 5 5" xfId="8289"/>
    <cellStyle name="40 % - Markeringsfarve6 3 3 5 5 2" xfId="16207"/>
    <cellStyle name="40 % - Markeringsfarve6 3 3 5 5 2 2" xfId="34367"/>
    <cellStyle name="40 % - Markeringsfarve6 3 3 5 5 3" xfId="27366"/>
    <cellStyle name="40 % - Markeringsfarve6 3 3 5 6" xfId="15365"/>
    <cellStyle name="40 % - Markeringsfarve6 3 3 5 6 2" xfId="33531"/>
    <cellStyle name="40 % - Markeringsfarve6 3 3 5 7" xfId="26529"/>
    <cellStyle name="40 % - Markeringsfarve6 3 3 6" xfId="6816"/>
    <cellStyle name="40 % - Markeringsfarve6 3 3 6 2" xfId="6817"/>
    <cellStyle name="40 % - Markeringsfarve6 3 3 6 2 2" xfId="6818"/>
    <cellStyle name="40 % - Markeringsfarve6 3 3 6 2 2 2" xfId="10413"/>
    <cellStyle name="40 % - Markeringsfarve6 3 3 6 2 2 2 2" xfId="18314"/>
    <cellStyle name="40 % - Markeringsfarve6 3 3 6 2 2 2 2 2" xfId="36474"/>
    <cellStyle name="40 % - Markeringsfarve6 3 3 6 2 2 2 3" xfId="29473"/>
    <cellStyle name="40 % - Markeringsfarve6 3 3 6 2 2 3" xfId="15372"/>
    <cellStyle name="40 % - Markeringsfarve6 3 3 6 2 2 3 2" xfId="33538"/>
    <cellStyle name="40 % - Markeringsfarve6 3 3 6 2 2 4" xfId="26536"/>
    <cellStyle name="40 % - Markeringsfarve6 3 3 6 2 3" xfId="8906"/>
    <cellStyle name="40 % - Markeringsfarve6 3 3 6 2 3 2" xfId="16820"/>
    <cellStyle name="40 % - Markeringsfarve6 3 3 6 2 3 2 2" xfId="34980"/>
    <cellStyle name="40 % - Markeringsfarve6 3 3 6 2 3 3" xfId="27979"/>
    <cellStyle name="40 % - Markeringsfarve6 3 3 6 2 4" xfId="15371"/>
    <cellStyle name="40 % - Markeringsfarve6 3 3 6 2 4 2" xfId="33537"/>
    <cellStyle name="40 % - Markeringsfarve6 3 3 6 2 5" xfId="26535"/>
    <cellStyle name="40 % - Markeringsfarve6 3 3 6 3" xfId="6819"/>
    <cellStyle name="40 % - Markeringsfarve6 3 3 6 3 2" xfId="9690"/>
    <cellStyle name="40 % - Markeringsfarve6 3 3 6 3 2 2" xfId="17600"/>
    <cellStyle name="40 % - Markeringsfarve6 3 3 6 3 2 2 2" xfId="35760"/>
    <cellStyle name="40 % - Markeringsfarve6 3 3 6 3 2 3" xfId="28759"/>
    <cellStyle name="40 % - Markeringsfarve6 3 3 6 3 3" xfId="15373"/>
    <cellStyle name="40 % - Markeringsfarve6 3 3 6 3 3 2" xfId="33539"/>
    <cellStyle name="40 % - Markeringsfarve6 3 3 6 3 4" xfId="26537"/>
    <cellStyle name="40 % - Markeringsfarve6 3 3 6 4" xfId="6820"/>
    <cellStyle name="40 % - Markeringsfarve6 3 3 6 4 2" xfId="10924"/>
    <cellStyle name="40 % - Markeringsfarve6 3 3 6 4 2 2" xfId="18805"/>
    <cellStyle name="40 % - Markeringsfarve6 3 3 6 4 2 2 2" xfId="36965"/>
    <cellStyle name="40 % - Markeringsfarve6 3 3 6 4 2 3" xfId="29964"/>
    <cellStyle name="40 % - Markeringsfarve6 3 3 6 4 3" xfId="15374"/>
    <cellStyle name="40 % - Markeringsfarve6 3 3 6 4 3 2" xfId="33540"/>
    <cellStyle name="40 % - Markeringsfarve6 3 3 6 4 4" xfId="26538"/>
    <cellStyle name="40 % - Markeringsfarve6 3 3 6 5" xfId="8290"/>
    <cellStyle name="40 % - Markeringsfarve6 3 3 6 5 2" xfId="16208"/>
    <cellStyle name="40 % - Markeringsfarve6 3 3 6 5 2 2" xfId="34368"/>
    <cellStyle name="40 % - Markeringsfarve6 3 3 6 5 3" xfId="27367"/>
    <cellStyle name="40 % - Markeringsfarve6 3 3 6 6" xfId="15370"/>
    <cellStyle name="40 % - Markeringsfarve6 3 3 6 6 2" xfId="33536"/>
    <cellStyle name="40 % - Markeringsfarve6 3 3 6 7" xfId="26534"/>
    <cellStyle name="40 % - Markeringsfarve6 3 3 7" xfId="6821"/>
    <cellStyle name="40 % - Markeringsfarve6 3 3 7 2" xfId="6822"/>
    <cellStyle name="40 % - Markeringsfarve6 3 3 7 2 2" xfId="9820"/>
    <cellStyle name="40 % - Markeringsfarve6 3 3 7 2 2 2" xfId="17721"/>
    <cellStyle name="40 % - Markeringsfarve6 3 3 7 2 2 2 2" xfId="35881"/>
    <cellStyle name="40 % - Markeringsfarve6 3 3 7 2 2 3" xfId="28880"/>
    <cellStyle name="40 % - Markeringsfarve6 3 3 7 2 3" xfId="15376"/>
    <cellStyle name="40 % - Markeringsfarve6 3 3 7 2 3 2" xfId="33542"/>
    <cellStyle name="40 % - Markeringsfarve6 3 3 7 2 4" xfId="26540"/>
    <cellStyle name="40 % - Markeringsfarve6 3 3 7 3" xfId="8407"/>
    <cellStyle name="40 % - Markeringsfarve6 3 3 7 3 2" xfId="16324"/>
    <cellStyle name="40 % - Markeringsfarve6 3 3 7 3 2 2" xfId="34484"/>
    <cellStyle name="40 % - Markeringsfarve6 3 3 7 3 3" xfId="27483"/>
    <cellStyle name="40 % - Markeringsfarve6 3 3 7 4" xfId="15375"/>
    <cellStyle name="40 % - Markeringsfarve6 3 3 7 4 2" xfId="33541"/>
    <cellStyle name="40 % - Markeringsfarve6 3 3 7 5" xfId="26539"/>
    <cellStyle name="40 % - Markeringsfarve6 3 3 8" xfId="6823"/>
    <cellStyle name="40 % - Markeringsfarve6 3 3 8 2" xfId="9048"/>
    <cellStyle name="40 % - Markeringsfarve6 3 3 8 2 2" xfId="16959"/>
    <cellStyle name="40 % - Markeringsfarve6 3 3 8 2 2 2" xfId="35119"/>
    <cellStyle name="40 % - Markeringsfarve6 3 3 8 2 3" xfId="28118"/>
    <cellStyle name="40 % - Markeringsfarve6 3 3 8 3" xfId="15377"/>
    <cellStyle name="40 % - Markeringsfarve6 3 3 8 3 2" xfId="33543"/>
    <cellStyle name="40 % - Markeringsfarve6 3 3 8 4" xfId="26541"/>
    <cellStyle name="40 % - Markeringsfarve6 3 3 9" xfId="6824"/>
    <cellStyle name="40 % - Markeringsfarve6 3 3 9 2" xfId="10792"/>
    <cellStyle name="40 % - Markeringsfarve6 3 3 9 2 2" xfId="18679"/>
    <cellStyle name="40 % - Markeringsfarve6 3 3 9 2 2 2" xfId="36839"/>
    <cellStyle name="40 % - Markeringsfarve6 3 3 9 2 3" xfId="29838"/>
    <cellStyle name="40 % - Markeringsfarve6 3 3 9 3" xfId="15378"/>
    <cellStyle name="40 % - Markeringsfarve6 3 3 9 3 2" xfId="33544"/>
    <cellStyle name="40 % - Markeringsfarve6 3 3 9 4" xfId="26542"/>
    <cellStyle name="40 % - Markeringsfarve6 3 4" xfId="6825"/>
    <cellStyle name="40 % - Markeringsfarve6 3 4 2" xfId="6826"/>
    <cellStyle name="40 % - Markeringsfarve6 3 4 2 2" xfId="6827"/>
    <cellStyle name="40 % - Markeringsfarve6 3 4 2 2 2" xfId="9861"/>
    <cellStyle name="40 % - Markeringsfarve6 3 4 2 2 2 2" xfId="17762"/>
    <cellStyle name="40 % - Markeringsfarve6 3 4 2 2 2 2 2" xfId="35922"/>
    <cellStyle name="40 % - Markeringsfarve6 3 4 2 2 2 3" xfId="28921"/>
    <cellStyle name="40 % - Markeringsfarve6 3 4 2 2 3" xfId="15381"/>
    <cellStyle name="40 % - Markeringsfarve6 3 4 2 2 3 2" xfId="33547"/>
    <cellStyle name="40 % - Markeringsfarve6 3 4 2 2 4" xfId="26545"/>
    <cellStyle name="40 % - Markeringsfarve6 3 4 2 3" xfId="8440"/>
    <cellStyle name="40 % - Markeringsfarve6 3 4 2 3 2" xfId="16357"/>
    <cellStyle name="40 % - Markeringsfarve6 3 4 2 3 2 2" xfId="34517"/>
    <cellStyle name="40 % - Markeringsfarve6 3 4 2 3 3" xfId="27516"/>
    <cellStyle name="40 % - Markeringsfarve6 3 4 2 4" xfId="15380"/>
    <cellStyle name="40 % - Markeringsfarve6 3 4 2 4 2" xfId="33546"/>
    <cellStyle name="40 % - Markeringsfarve6 3 4 2 5" xfId="26544"/>
    <cellStyle name="40 % - Markeringsfarve6 3 4 3" xfId="6828"/>
    <cellStyle name="40 % - Markeringsfarve6 3 4 3 2" xfId="9091"/>
    <cellStyle name="40 % - Markeringsfarve6 3 4 3 2 2" xfId="17002"/>
    <cellStyle name="40 % - Markeringsfarve6 3 4 3 2 2 2" xfId="35162"/>
    <cellStyle name="40 % - Markeringsfarve6 3 4 3 2 3" xfId="28161"/>
    <cellStyle name="40 % - Markeringsfarve6 3 4 3 3" xfId="15382"/>
    <cellStyle name="40 % - Markeringsfarve6 3 4 3 3 2" xfId="33548"/>
    <cellStyle name="40 % - Markeringsfarve6 3 4 3 4" xfId="26546"/>
    <cellStyle name="40 % - Markeringsfarve6 3 4 4" xfId="6829"/>
    <cellStyle name="40 % - Markeringsfarve6 3 4 4 2" xfId="10649"/>
    <cellStyle name="40 % - Markeringsfarve6 3 4 4 2 2" xfId="18542"/>
    <cellStyle name="40 % - Markeringsfarve6 3 4 4 2 2 2" xfId="36702"/>
    <cellStyle name="40 % - Markeringsfarve6 3 4 4 2 3" xfId="29701"/>
    <cellStyle name="40 % - Markeringsfarve6 3 4 4 3" xfId="15383"/>
    <cellStyle name="40 % - Markeringsfarve6 3 4 4 3 2" xfId="33549"/>
    <cellStyle name="40 % - Markeringsfarve6 3 4 4 4" xfId="26547"/>
    <cellStyle name="40 % - Markeringsfarve6 3 4 5" xfId="8291"/>
    <cellStyle name="40 % - Markeringsfarve6 3 4 5 2" xfId="16209"/>
    <cellStyle name="40 % - Markeringsfarve6 3 4 5 2 2" xfId="34369"/>
    <cellStyle name="40 % - Markeringsfarve6 3 4 5 3" xfId="27368"/>
    <cellStyle name="40 % - Markeringsfarve6 3 4 6" xfId="15379"/>
    <cellStyle name="40 % - Markeringsfarve6 3 4 6 2" xfId="33545"/>
    <cellStyle name="40 % - Markeringsfarve6 3 4 7" xfId="26543"/>
    <cellStyle name="40 % - Markeringsfarve6 3 5" xfId="6830"/>
    <cellStyle name="40 % - Markeringsfarve6 3 5 2" xfId="6831"/>
    <cellStyle name="40 % - Markeringsfarve6 3 5 2 2" xfId="6832"/>
    <cellStyle name="40 % - Markeringsfarve6 3 5 2 2 2" xfId="10057"/>
    <cellStyle name="40 % - Markeringsfarve6 3 5 2 2 2 2" xfId="17958"/>
    <cellStyle name="40 % - Markeringsfarve6 3 5 2 2 2 2 2" xfId="36118"/>
    <cellStyle name="40 % - Markeringsfarve6 3 5 2 2 2 3" xfId="29117"/>
    <cellStyle name="40 % - Markeringsfarve6 3 5 2 2 3" xfId="15386"/>
    <cellStyle name="40 % - Markeringsfarve6 3 5 2 2 3 2" xfId="33552"/>
    <cellStyle name="40 % - Markeringsfarve6 3 5 2 2 4" xfId="26550"/>
    <cellStyle name="40 % - Markeringsfarve6 3 5 2 3" xfId="8603"/>
    <cellStyle name="40 % - Markeringsfarve6 3 5 2 3 2" xfId="16520"/>
    <cellStyle name="40 % - Markeringsfarve6 3 5 2 3 2 2" xfId="34680"/>
    <cellStyle name="40 % - Markeringsfarve6 3 5 2 3 3" xfId="27679"/>
    <cellStyle name="40 % - Markeringsfarve6 3 5 2 4" xfId="15385"/>
    <cellStyle name="40 % - Markeringsfarve6 3 5 2 4 2" xfId="33551"/>
    <cellStyle name="40 % - Markeringsfarve6 3 5 2 5" xfId="26549"/>
    <cellStyle name="40 % - Markeringsfarve6 3 5 3" xfId="6833"/>
    <cellStyle name="40 % - Markeringsfarve6 3 5 3 2" xfId="9287"/>
    <cellStyle name="40 % - Markeringsfarve6 3 5 3 2 2" xfId="17198"/>
    <cellStyle name="40 % - Markeringsfarve6 3 5 3 2 2 2" xfId="35358"/>
    <cellStyle name="40 % - Markeringsfarve6 3 5 3 2 3" xfId="28357"/>
    <cellStyle name="40 % - Markeringsfarve6 3 5 3 3" xfId="15387"/>
    <cellStyle name="40 % - Markeringsfarve6 3 5 3 3 2" xfId="33553"/>
    <cellStyle name="40 % - Markeringsfarve6 3 5 3 4" xfId="26551"/>
    <cellStyle name="40 % - Markeringsfarve6 3 5 4" xfId="6834"/>
    <cellStyle name="40 % - Markeringsfarve6 3 5 4 2" xfId="10852"/>
    <cellStyle name="40 % - Markeringsfarve6 3 5 4 2 2" xfId="18735"/>
    <cellStyle name="40 % - Markeringsfarve6 3 5 4 2 2 2" xfId="36895"/>
    <cellStyle name="40 % - Markeringsfarve6 3 5 4 2 3" xfId="29894"/>
    <cellStyle name="40 % - Markeringsfarve6 3 5 4 3" xfId="15388"/>
    <cellStyle name="40 % - Markeringsfarve6 3 5 4 3 2" xfId="33554"/>
    <cellStyle name="40 % - Markeringsfarve6 3 5 4 4" xfId="26552"/>
    <cellStyle name="40 % - Markeringsfarve6 3 5 5" xfId="8292"/>
    <cellStyle name="40 % - Markeringsfarve6 3 5 5 2" xfId="16210"/>
    <cellStyle name="40 % - Markeringsfarve6 3 5 5 2 2" xfId="34370"/>
    <cellStyle name="40 % - Markeringsfarve6 3 5 5 3" xfId="27369"/>
    <cellStyle name="40 % - Markeringsfarve6 3 5 6" xfId="15384"/>
    <cellStyle name="40 % - Markeringsfarve6 3 5 6 2" xfId="33550"/>
    <cellStyle name="40 % - Markeringsfarve6 3 5 7" xfId="26548"/>
    <cellStyle name="40 % - Markeringsfarve6 3 6" xfId="6835"/>
    <cellStyle name="40 % - Markeringsfarve6 3 6 2" xfId="6836"/>
    <cellStyle name="40 % - Markeringsfarve6 3 6 2 2" xfId="6837"/>
    <cellStyle name="40 % - Markeringsfarve6 3 6 2 2 2" xfId="10099"/>
    <cellStyle name="40 % - Markeringsfarve6 3 6 2 2 2 2" xfId="18000"/>
    <cellStyle name="40 % - Markeringsfarve6 3 6 2 2 2 2 2" xfId="36160"/>
    <cellStyle name="40 % - Markeringsfarve6 3 6 2 2 2 3" xfId="29159"/>
    <cellStyle name="40 % - Markeringsfarve6 3 6 2 2 3" xfId="15391"/>
    <cellStyle name="40 % - Markeringsfarve6 3 6 2 2 3 2" xfId="33557"/>
    <cellStyle name="40 % - Markeringsfarve6 3 6 2 2 4" xfId="26555"/>
    <cellStyle name="40 % - Markeringsfarve6 3 6 2 3" xfId="8642"/>
    <cellStyle name="40 % - Markeringsfarve6 3 6 2 3 2" xfId="16556"/>
    <cellStyle name="40 % - Markeringsfarve6 3 6 2 3 2 2" xfId="34716"/>
    <cellStyle name="40 % - Markeringsfarve6 3 6 2 3 3" xfId="27715"/>
    <cellStyle name="40 % - Markeringsfarve6 3 6 2 4" xfId="15390"/>
    <cellStyle name="40 % - Markeringsfarve6 3 6 2 4 2" xfId="33556"/>
    <cellStyle name="40 % - Markeringsfarve6 3 6 2 5" xfId="26554"/>
    <cellStyle name="40 % - Markeringsfarve6 3 6 3" xfId="6838"/>
    <cellStyle name="40 % - Markeringsfarve6 3 6 3 2" xfId="9375"/>
    <cellStyle name="40 % - Markeringsfarve6 3 6 3 2 2" xfId="17285"/>
    <cellStyle name="40 % - Markeringsfarve6 3 6 3 2 2 2" xfId="35445"/>
    <cellStyle name="40 % - Markeringsfarve6 3 6 3 2 3" xfId="28444"/>
    <cellStyle name="40 % - Markeringsfarve6 3 6 3 3" xfId="15392"/>
    <cellStyle name="40 % - Markeringsfarve6 3 6 3 3 2" xfId="33558"/>
    <cellStyle name="40 % - Markeringsfarve6 3 6 3 4" xfId="26556"/>
    <cellStyle name="40 % - Markeringsfarve6 3 6 4" xfId="6839"/>
    <cellStyle name="40 % - Markeringsfarve6 3 6 4 2" xfId="10502"/>
    <cellStyle name="40 % - Markeringsfarve6 3 6 4 2 2" xfId="18396"/>
    <cellStyle name="40 % - Markeringsfarve6 3 6 4 2 2 2" xfId="36556"/>
    <cellStyle name="40 % - Markeringsfarve6 3 6 4 2 3" xfId="29555"/>
    <cellStyle name="40 % - Markeringsfarve6 3 6 4 3" xfId="15393"/>
    <cellStyle name="40 % - Markeringsfarve6 3 6 4 3 2" xfId="33559"/>
    <cellStyle name="40 % - Markeringsfarve6 3 6 4 4" xfId="26557"/>
    <cellStyle name="40 % - Markeringsfarve6 3 6 5" xfId="8293"/>
    <cellStyle name="40 % - Markeringsfarve6 3 6 5 2" xfId="16211"/>
    <cellStyle name="40 % - Markeringsfarve6 3 6 5 2 2" xfId="34371"/>
    <cellStyle name="40 % - Markeringsfarve6 3 6 5 3" xfId="27370"/>
    <cellStyle name="40 % - Markeringsfarve6 3 6 6" xfId="15389"/>
    <cellStyle name="40 % - Markeringsfarve6 3 6 6 2" xfId="33555"/>
    <cellStyle name="40 % - Markeringsfarve6 3 6 7" xfId="26553"/>
    <cellStyle name="40 % - Markeringsfarve6 3 7" xfId="6840"/>
    <cellStyle name="40 % - Markeringsfarve6 3 7 2" xfId="6841"/>
    <cellStyle name="40 % - Markeringsfarve6 3 7 2 2" xfId="6842"/>
    <cellStyle name="40 % - Markeringsfarve6 3 7 2 2 2" xfId="10216"/>
    <cellStyle name="40 % - Markeringsfarve6 3 7 2 2 2 2" xfId="18117"/>
    <cellStyle name="40 % - Markeringsfarve6 3 7 2 2 2 2 2" xfId="36277"/>
    <cellStyle name="40 % - Markeringsfarve6 3 7 2 2 2 3" xfId="29276"/>
    <cellStyle name="40 % - Markeringsfarve6 3 7 2 2 3" xfId="15396"/>
    <cellStyle name="40 % - Markeringsfarve6 3 7 2 2 3 2" xfId="33562"/>
    <cellStyle name="40 % - Markeringsfarve6 3 7 2 2 4" xfId="26560"/>
    <cellStyle name="40 % - Markeringsfarve6 3 7 2 3" xfId="8741"/>
    <cellStyle name="40 % - Markeringsfarve6 3 7 2 3 2" xfId="16655"/>
    <cellStyle name="40 % - Markeringsfarve6 3 7 2 3 2 2" xfId="34815"/>
    <cellStyle name="40 % - Markeringsfarve6 3 7 2 3 3" xfId="27814"/>
    <cellStyle name="40 % - Markeringsfarve6 3 7 2 4" xfId="15395"/>
    <cellStyle name="40 % - Markeringsfarve6 3 7 2 4 2" xfId="33561"/>
    <cellStyle name="40 % - Markeringsfarve6 3 7 2 5" xfId="26559"/>
    <cellStyle name="40 % - Markeringsfarve6 3 7 3" xfId="6843"/>
    <cellStyle name="40 % - Markeringsfarve6 3 7 3 2" xfId="9492"/>
    <cellStyle name="40 % - Markeringsfarve6 3 7 3 2 2" xfId="17402"/>
    <cellStyle name="40 % - Markeringsfarve6 3 7 3 2 2 2" xfId="35562"/>
    <cellStyle name="40 % - Markeringsfarve6 3 7 3 2 3" xfId="28561"/>
    <cellStyle name="40 % - Markeringsfarve6 3 7 3 3" xfId="15397"/>
    <cellStyle name="40 % - Markeringsfarve6 3 7 3 3 2" xfId="33563"/>
    <cellStyle name="40 % - Markeringsfarve6 3 7 3 4" xfId="26561"/>
    <cellStyle name="40 % - Markeringsfarve6 3 7 4" xfId="6844"/>
    <cellStyle name="40 % - Markeringsfarve6 3 7 4 2" xfId="10834"/>
    <cellStyle name="40 % - Markeringsfarve6 3 7 4 2 2" xfId="18720"/>
    <cellStyle name="40 % - Markeringsfarve6 3 7 4 2 2 2" xfId="36880"/>
    <cellStyle name="40 % - Markeringsfarve6 3 7 4 2 3" xfId="29879"/>
    <cellStyle name="40 % - Markeringsfarve6 3 7 4 3" xfId="15398"/>
    <cellStyle name="40 % - Markeringsfarve6 3 7 4 3 2" xfId="33564"/>
    <cellStyle name="40 % - Markeringsfarve6 3 7 4 4" xfId="26562"/>
    <cellStyle name="40 % - Markeringsfarve6 3 7 5" xfId="8294"/>
    <cellStyle name="40 % - Markeringsfarve6 3 7 5 2" xfId="16212"/>
    <cellStyle name="40 % - Markeringsfarve6 3 7 5 2 2" xfId="34372"/>
    <cellStyle name="40 % - Markeringsfarve6 3 7 5 3" xfId="27371"/>
    <cellStyle name="40 % - Markeringsfarve6 3 7 6" xfId="15394"/>
    <cellStyle name="40 % - Markeringsfarve6 3 7 6 2" xfId="33560"/>
    <cellStyle name="40 % - Markeringsfarve6 3 7 7" xfId="26558"/>
    <cellStyle name="40 % - Markeringsfarve6 3 8" xfId="6845"/>
    <cellStyle name="40 % - Markeringsfarve6 3 8 2" xfId="6846"/>
    <cellStyle name="40 % - Markeringsfarve6 3 8 2 2" xfId="6847"/>
    <cellStyle name="40 % - Markeringsfarve6 3 8 2 2 2" xfId="10411"/>
    <cellStyle name="40 % - Markeringsfarve6 3 8 2 2 2 2" xfId="18312"/>
    <cellStyle name="40 % - Markeringsfarve6 3 8 2 2 2 2 2" xfId="36472"/>
    <cellStyle name="40 % - Markeringsfarve6 3 8 2 2 2 3" xfId="29471"/>
    <cellStyle name="40 % - Markeringsfarve6 3 8 2 2 3" xfId="15401"/>
    <cellStyle name="40 % - Markeringsfarve6 3 8 2 2 3 2" xfId="33567"/>
    <cellStyle name="40 % - Markeringsfarve6 3 8 2 2 4" xfId="26565"/>
    <cellStyle name="40 % - Markeringsfarve6 3 8 2 3" xfId="8904"/>
    <cellStyle name="40 % - Markeringsfarve6 3 8 2 3 2" xfId="16818"/>
    <cellStyle name="40 % - Markeringsfarve6 3 8 2 3 2 2" xfId="34978"/>
    <cellStyle name="40 % - Markeringsfarve6 3 8 2 3 3" xfId="27977"/>
    <cellStyle name="40 % - Markeringsfarve6 3 8 2 4" xfId="15400"/>
    <cellStyle name="40 % - Markeringsfarve6 3 8 2 4 2" xfId="33566"/>
    <cellStyle name="40 % - Markeringsfarve6 3 8 2 5" xfId="26564"/>
    <cellStyle name="40 % - Markeringsfarve6 3 8 3" xfId="6848"/>
    <cellStyle name="40 % - Markeringsfarve6 3 8 3 2" xfId="9688"/>
    <cellStyle name="40 % - Markeringsfarve6 3 8 3 2 2" xfId="17598"/>
    <cellStyle name="40 % - Markeringsfarve6 3 8 3 2 2 2" xfId="35758"/>
    <cellStyle name="40 % - Markeringsfarve6 3 8 3 2 3" xfId="28757"/>
    <cellStyle name="40 % - Markeringsfarve6 3 8 3 3" xfId="15402"/>
    <cellStyle name="40 % - Markeringsfarve6 3 8 3 3 2" xfId="33568"/>
    <cellStyle name="40 % - Markeringsfarve6 3 8 3 4" xfId="26566"/>
    <cellStyle name="40 % - Markeringsfarve6 3 8 4" xfId="6849"/>
    <cellStyle name="40 % - Markeringsfarve6 3 8 4 2" xfId="10485"/>
    <cellStyle name="40 % - Markeringsfarve6 3 8 4 2 2" xfId="18381"/>
    <cellStyle name="40 % - Markeringsfarve6 3 8 4 2 2 2" xfId="36541"/>
    <cellStyle name="40 % - Markeringsfarve6 3 8 4 2 3" xfId="29540"/>
    <cellStyle name="40 % - Markeringsfarve6 3 8 4 3" xfId="15403"/>
    <cellStyle name="40 % - Markeringsfarve6 3 8 4 3 2" xfId="33569"/>
    <cellStyle name="40 % - Markeringsfarve6 3 8 4 4" xfId="26567"/>
    <cellStyle name="40 % - Markeringsfarve6 3 8 5" xfId="8295"/>
    <cellStyle name="40 % - Markeringsfarve6 3 8 5 2" xfId="16213"/>
    <cellStyle name="40 % - Markeringsfarve6 3 8 5 2 2" xfId="34373"/>
    <cellStyle name="40 % - Markeringsfarve6 3 8 5 3" xfId="27372"/>
    <cellStyle name="40 % - Markeringsfarve6 3 8 6" xfId="15399"/>
    <cellStyle name="40 % - Markeringsfarve6 3 8 6 2" xfId="33565"/>
    <cellStyle name="40 % - Markeringsfarve6 3 8 7" xfId="26563"/>
    <cellStyle name="40 % - Markeringsfarve6 3 9" xfId="6850"/>
    <cellStyle name="40 % - Markeringsfarve6 3 9 2" xfId="6851"/>
    <cellStyle name="40 % - Markeringsfarve6 3 9 2 2" xfId="9742"/>
    <cellStyle name="40 % - Markeringsfarve6 3 9 2 2 2" xfId="17643"/>
    <cellStyle name="40 % - Markeringsfarve6 3 9 2 2 2 2" xfId="35803"/>
    <cellStyle name="40 % - Markeringsfarve6 3 9 2 2 3" xfId="28802"/>
    <cellStyle name="40 % - Markeringsfarve6 3 9 2 3" xfId="15405"/>
    <cellStyle name="40 % - Markeringsfarve6 3 9 2 3 2" xfId="33571"/>
    <cellStyle name="40 % - Markeringsfarve6 3 9 2 4" xfId="26569"/>
    <cellStyle name="40 % - Markeringsfarve6 3 9 3" xfId="8341"/>
    <cellStyle name="40 % - Markeringsfarve6 3 9 3 2" xfId="16258"/>
    <cellStyle name="40 % - Markeringsfarve6 3 9 3 2 2" xfId="34418"/>
    <cellStyle name="40 % - Markeringsfarve6 3 9 3 3" xfId="27417"/>
    <cellStyle name="40 % - Markeringsfarve6 3 9 4" xfId="15404"/>
    <cellStyle name="40 % - Markeringsfarve6 3 9 4 2" xfId="33570"/>
    <cellStyle name="40 % - Markeringsfarve6 3 9 5" xfId="26568"/>
    <cellStyle name="40 % - Markeringsfarve6 4" xfId="1950"/>
    <cellStyle name="40 % - Markeringsfarve6 4 10" xfId="8296"/>
    <cellStyle name="40 % - Markeringsfarve6 4 10 2" xfId="16214"/>
    <cellStyle name="40 % - Markeringsfarve6 4 10 2 2" xfId="34374"/>
    <cellStyle name="40 % - Markeringsfarve6 4 10 3" xfId="27373"/>
    <cellStyle name="40 % - Markeringsfarve6 4 11" xfId="15406"/>
    <cellStyle name="40 % - Markeringsfarve6 4 11 2" xfId="33572"/>
    <cellStyle name="40 % - Markeringsfarve6 4 12" xfId="6852"/>
    <cellStyle name="40 % - Markeringsfarve6 4 12 2" xfId="26570"/>
    <cellStyle name="40 % - Markeringsfarve6 4 13" xfId="22068"/>
    <cellStyle name="40 % - Markeringsfarve6 4 2" xfId="1951"/>
    <cellStyle name="40 % - Markeringsfarve6 4 2 2" xfId="6854"/>
    <cellStyle name="40 % - Markeringsfarve6 4 2 2 2" xfId="6855"/>
    <cellStyle name="40 % - Markeringsfarve6 4 2 2 2 2" xfId="9886"/>
    <cellStyle name="40 % - Markeringsfarve6 4 2 2 2 2 2" xfId="17787"/>
    <cellStyle name="40 % - Markeringsfarve6 4 2 2 2 2 2 2" xfId="35947"/>
    <cellStyle name="40 % - Markeringsfarve6 4 2 2 2 2 3" xfId="28946"/>
    <cellStyle name="40 % - Markeringsfarve6 4 2 2 2 3" xfId="15409"/>
    <cellStyle name="40 % - Markeringsfarve6 4 2 2 2 3 2" xfId="33575"/>
    <cellStyle name="40 % - Markeringsfarve6 4 2 2 2 4" xfId="26573"/>
    <cellStyle name="40 % - Markeringsfarve6 4 2 2 3" xfId="8461"/>
    <cellStyle name="40 % - Markeringsfarve6 4 2 2 3 2" xfId="16378"/>
    <cellStyle name="40 % - Markeringsfarve6 4 2 2 3 2 2" xfId="34538"/>
    <cellStyle name="40 % - Markeringsfarve6 4 2 2 3 3" xfId="27537"/>
    <cellStyle name="40 % - Markeringsfarve6 4 2 2 4" xfId="15408"/>
    <cellStyle name="40 % - Markeringsfarve6 4 2 2 4 2" xfId="33574"/>
    <cellStyle name="40 % - Markeringsfarve6 4 2 2 5" xfId="26572"/>
    <cellStyle name="40 % - Markeringsfarve6 4 2 3" xfId="6856"/>
    <cellStyle name="40 % - Markeringsfarve6 4 2 3 2" xfId="9116"/>
    <cellStyle name="40 % - Markeringsfarve6 4 2 3 2 2" xfId="17027"/>
    <cellStyle name="40 % - Markeringsfarve6 4 2 3 2 2 2" xfId="35187"/>
    <cellStyle name="40 % - Markeringsfarve6 4 2 3 2 3" xfId="28186"/>
    <cellStyle name="40 % - Markeringsfarve6 4 2 3 3" xfId="15410"/>
    <cellStyle name="40 % - Markeringsfarve6 4 2 3 3 2" xfId="33576"/>
    <cellStyle name="40 % - Markeringsfarve6 4 2 3 4" xfId="26574"/>
    <cellStyle name="40 % - Markeringsfarve6 4 2 4" xfId="6857"/>
    <cellStyle name="40 % - Markeringsfarve6 4 2 4 2" xfId="10779"/>
    <cellStyle name="40 % - Markeringsfarve6 4 2 4 2 2" xfId="18667"/>
    <cellStyle name="40 % - Markeringsfarve6 4 2 4 2 2 2" xfId="36827"/>
    <cellStyle name="40 % - Markeringsfarve6 4 2 4 2 3" xfId="29826"/>
    <cellStyle name="40 % - Markeringsfarve6 4 2 4 3" xfId="15411"/>
    <cellStyle name="40 % - Markeringsfarve6 4 2 4 3 2" xfId="33577"/>
    <cellStyle name="40 % - Markeringsfarve6 4 2 4 4" xfId="26575"/>
    <cellStyle name="40 % - Markeringsfarve6 4 2 5" xfId="8297"/>
    <cellStyle name="40 % - Markeringsfarve6 4 2 5 2" xfId="16215"/>
    <cellStyle name="40 % - Markeringsfarve6 4 2 5 2 2" xfId="34375"/>
    <cellStyle name="40 % - Markeringsfarve6 4 2 5 3" xfId="27374"/>
    <cellStyle name="40 % - Markeringsfarve6 4 2 6" xfId="15407"/>
    <cellStyle name="40 % - Markeringsfarve6 4 2 6 2" xfId="33573"/>
    <cellStyle name="40 % - Markeringsfarve6 4 2 7" xfId="6853"/>
    <cellStyle name="40 % - Markeringsfarve6 4 2 7 2" xfId="26571"/>
    <cellStyle name="40 % - Markeringsfarve6 4 2 8" xfId="22069"/>
    <cellStyle name="40 % - Markeringsfarve6 4 3" xfId="6858"/>
    <cellStyle name="40 % - Markeringsfarve6 4 3 2" xfId="6859"/>
    <cellStyle name="40 % - Markeringsfarve6 4 3 2 2" xfId="6860"/>
    <cellStyle name="40 % - Markeringsfarve6 4 3 2 2 2" xfId="10060"/>
    <cellStyle name="40 % - Markeringsfarve6 4 3 2 2 2 2" xfId="17961"/>
    <cellStyle name="40 % - Markeringsfarve6 4 3 2 2 2 2 2" xfId="36121"/>
    <cellStyle name="40 % - Markeringsfarve6 4 3 2 2 2 3" xfId="29120"/>
    <cellStyle name="40 % - Markeringsfarve6 4 3 2 2 3" xfId="15414"/>
    <cellStyle name="40 % - Markeringsfarve6 4 3 2 2 3 2" xfId="33580"/>
    <cellStyle name="40 % - Markeringsfarve6 4 3 2 2 4" xfId="26578"/>
    <cellStyle name="40 % - Markeringsfarve6 4 3 2 3" xfId="8606"/>
    <cellStyle name="40 % - Markeringsfarve6 4 3 2 3 2" xfId="16523"/>
    <cellStyle name="40 % - Markeringsfarve6 4 3 2 3 2 2" xfId="34683"/>
    <cellStyle name="40 % - Markeringsfarve6 4 3 2 3 3" xfId="27682"/>
    <cellStyle name="40 % - Markeringsfarve6 4 3 2 4" xfId="15413"/>
    <cellStyle name="40 % - Markeringsfarve6 4 3 2 4 2" xfId="33579"/>
    <cellStyle name="40 % - Markeringsfarve6 4 3 2 5" xfId="26577"/>
    <cellStyle name="40 % - Markeringsfarve6 4 3 3" xfId="6861"/>
    <cellStyle name="40 % - Markeringsfarve6 4 3 3 2" xfId="9290"/>
    <cellStyle name="40 % - Markeringsfarve6 4 3 3 2 2" xfId="17201"/>
    <cellStyle name="40 % - Markeringsfarve6 4 3 3 2 2 2" xfId="35361"/>
    <cellStyle name="40 % - Markeringsfarve6 4 3 3 2 3" xfId="28360"/>
    <cellStyle name="40 % - Markeringsfarve6 4 3 3 3" xfId="15415"/>
    <cellStyle name="40 % - Markeringsfarve6 4 3 3 3 2" xfId="33581"/>
    <cellStyle name="40 % - Markeringsfarve6 4 3 3 4" xfId="26579"/>
    <cellStyle name="40 % - Markeringsfarve6 4 3 4" xfId="6862"/>
    <cellStyle name="40 % - Markeringsfarve6 4 3 4 2" xfId="10986"/>
    <cellStyle name="40 % - Markeringsfarve6 4 3 4 2 2" xfId="18862"/>
    <cellStyle name="40 % - Markeringsfarve6 4 3 4 2 2 2" xfId="37022"/>
    <cellStyle name="40 % - Markeringsfarve6 4 3 4 2 3" xfId="30021"/>
    <cellStyle name="40 % - Markeringsfarve6 4 3 4 3" xfId="15416"/>
    <cellStyle name="40 % - Markeringsfarve6 4 3 4 3 2" xfId="33582"/>
    <cellStyle name="40 % - Markeringsfarve6 4 3 4 4" xfId="26580"/>
    <cellStyle name="40 % - Markeringsfarve6 4 3 5" xfId="8298"/>
    <cellStyle name="40 % - Markeringsfarve6 4 3 5 2" xfId="16216"/>
    <cellStyle name="40 % - Markeringsfarve6 4 3 5 2 2" xfId="34376"/>
    <cellStyle name="40 % - Markeringsfarve6 4 3 5 3" xfId="27375"/>
    <cellStyle name="40 % - Markeringsfarve6 4 3 6" xfId="15412"/>
    <cellStyle name="40 % - Markeringsfarve6 4 3 6 2" xfId="33578"/>
    <cellStyle name="40 % - Markeringsfarve6 4 3 7" xfId="26576"/>
    <cellStyle name="40 % - Markeringsfarve6 4 4" xfId="6863"/>
    <cellStyle name="40 % - Markeringsfarve6 4 4 2" xfId="6864"/>
    <cellStyle name="40 % - Markeringsfarve6 4 4 2 2" xfId="6865"/>
    <cellStyle name="40 % - Markeringsfarve6 4 4 2 2 2" xfId="10124"/>
    <cellStyle name="40 % - Markeringsfarve6 4 4 2 2 2 2" xfId="18025"/>
    <cellStyle name="40 % - Markeringsfarve6 4 4 2 2 2 2 2" xfId="36185"/>
    <cellStyle name="40 % - Markeringsfarve6 4 4 2 2 2 3" xfId="29184"/>
    <cellStyle name="40 % - Markeringsfarve6 4 4 2 2 3" xfId="15419"/>
    <cellStyle name="40 % - Markeringsfarve6 4 4 2 2 3 2" xfId="33585"/>
    <cellStyle name="40 % - Markeringsfarve6 4 4 2 2 4" xfId="26583"/>
    <cellStyle name="40 % - Markeringsfarve6 4 4 2 3" xfId="8663"/>
    <cellStyle name="40 % - Markeringsfarve6 4 4 2 3 2" xfId="16577"/>
    <cellStyle name="40 % - Markeringsfarve6 4 4 2 3 2 2" xfId="34737"/>
    <cellStyle name="40 % - Markeringsfarve6 4 4 2 3 3" xfId="27736"/>
    <cellStyle name="40 % - Markeringsfarve6 4 4 2 4" xfId="15418"/>
    <cellStyle name="40 % - Markeringsfarve6 4 4 2 4 2" xfId="33584"/>
    <cellStyle name="40 % - Markeringsfarve6 4 4 2 5" xfId="26582"/>
    <cellStyle name="40 % - Markeringsfarve6 4 4 3" xfId="6866"/>
    <cellStyle name="40 % - Markeringsfarve6 4 4 3 2" xfId="9400"/>
    <cellStyle name="40 % - Markeringsfarve6 4 4 3 2 2" xfId="17310"/>
    <cellStyle name="40 % - Markeringsfarve6 4 4 3 2 2 2" xfId="35470"/>
    <cellStyle name="40 % - Markeringsfarve6 4 4 3 2 3" xfId="28469"/>
    <cellStyle name="40 % - Markeringsfarve6 4 4 3 3" xfId="15420"/>
    <cellStyle name="40 % - Markeringsfarve6 4 4 3 3 2" xfId="33586"/>
    <cellStyle name="40 % - Markeringsfarve6 4 4 3 4" xfId="26584"/>
    <cellStyle name="40 % - Markeringsfarve6 4 4 4" xfId="6867"/>
    <cellStyle name="40 % - Markeringsfarve6 4 4 4 2" xfId="10706"/>
    <cellStyle name="40 % - Markeringsfarve6 4 4 4 2 2" xfId="18595"/>
    <cellStyle name="40 % - Markeringsfarve6 4 4 4 2 2 2" xfId="36755"/>
    <cellStyle name="40 % - Markeringsfarve6 4 4 4 2 3" xfId="29754"/>
    <cellStyle name="40 % - Markeringsfarve6 4 4 4 3" xfId="15421"/>
    <cellStyle name="40 % - Markeringsfarve6 4 4 4 3 2" xfId="33587"/>
    <cellStyle name="40 % - Markeringsfarve6 4 4 4 4" xfId="26585"/>
    <cellStyle name="40 % - Markeringsfarve6 4 4 5" xfId="8299"/>
    <cellStyle name="40 % - Markeringsfarve6 4 4 5 2" xfId="16217"/>
    <cellStyle name="40 % - Markeringsfarve6 4 4 5 2 2" xfId="34377"/>
    <cellStyle name="40 % - Markeringsfarve6 4 4 5 3" xfId="27376"/>
    <cellStyle name="40 % - Markeringsfarve6 4 4 6" xfId="15417"/>
    <cellStyle name="40 % - Markeringsfarve6 4 4 6 2" xfId="33583"/>
    <cellStyle name="40 % - Markeringsfarve6 4 4 7" xfId="26581"/>
    <cellStyle name="40 % - Markeringsfarve6 4 5" xfId="6868"/>
    <cellStyle name="40 % - Markeringsfarve6 4 5 2" xfId="6869"/>
    <cellStyle name="40 % - Markeringsfarve6 4 5 2 2" xfId="6870"/>
    <cellStyle name="40 % - Markeringsfarve6 4 5 2 2 2" xfId="10241"/>
    <cellStyle name="40 % - Markeringsfarve6 4 5 2 2 2 2" xfId="18142"/>
    <cellStyle name="40 % - Markeringsfarve6 4 5 2 2 2 2 2" xfId="36302"/>
    <cellStyle name="40 % - Markeringsfarve6 4 5 2 2 2 3" xfId="29301"/>
    <cellStyle name="40 % - Markeringsfarve6 4 5 2 2 3" xfId="15424"/>
    <cellStyle name="40 % - Markeringsfarve6 4 5 2 2 3 2" xfId="33590"/>
    <cellStyle name="40 % - Markeringsfarve6 4 5 2 2 4" xfId="26588"/>
    <cellStyle name="40 % - Markeringsfarve6 4 5 2 3" xfId="8762"/>
    <cellStyle name="40 % - Markeringsfarve6 4 5 2 3 2" xfId="16676"/>
    <cellStyle name="40 % - Markeringsfarve6 4 5 2 3 2 2" xfId="34836"/>
    <cellStyle name="40 % - Markeringsfarve6 4 5 2 3 3" xfId="27835"/>
    <cellStyle name="40 % - Markeringsfarve6 4 5 2 4" xfId="15423"/>
    <cellStyle name="40 % - Markeringsfarve6 4 5 2 4 2" xfId="33589"/>
    <cellStyle name="40 % - Markeringsfarve6 4 5 2 5" xfId="26587"/>
    <cellStyle name="40 % - Markeringsfarve6 4 5 3" xfId="6871"/>
    <cellStyle name="40 % - Markeringsfarve6 4 5 3 2" xfId="9517"/>
    <cellStyle name="40 % - Markeringsfarve6 4 5 3 2 2" xfId="17427"/>
    <cellStyle name="40 % - Markeringsfarve6 4 5 3 2 2 2" xfId="35587"/>
    <cellStyle name="40 % - Markeringsfarve6 4 5 3 2 3" xfId="28586"/>
    <cellStyle name="40 % - Markeringsfarve6 4 5 3 3" xfId="15425"/>
    <cellStyle name="40 % - Markeringsfarve6 4 5 3 3 2" xfId="33591"/>
    <cellStyle name="40 % - Markeringsfarve6 4 5 3 4" xfId="26589"/>
    <cellStyle name="40 % - Markeringsfarve6 4 5 4" xfId="6872"/>
    <cellStyle name="40 % - Markeringsfarve6 4 5 4 2" xfId="10951"/>
    <cellStyle name="40 % - Markeringsfarve6 4 5 4 2 2" xfId="18831"/>
    <cellStyle name="40 % - Markeringsfarve6 4 5 4 2 2 2" xfId="36991"/>
    <cellStyle name="40 % - Markeringsfarve6 4 5 4 2 3" xfId="29990"/>
    <cellStyle name="40 % - Markeringsfarve6 4 5 4 3" xfId="15426"/>
    <cellStyle name="40 % - Markeringsfarve6 4 5 4 3 2" xfId="33592"/>
    <cellStyle name="40 % - Markeringsfarve6 4 5 4 4" xfId="26590"/>
    <cellStyle name="40 % - Markeringsfarve6 4 5 5" xfId="8300"/>
    <cellStyle name="40 % - Markeringsfarve6 4 5 5 2" xfId="16218"/>
    <cellStyle name="40 % - Markeringsfarve6 4 5 5 2 2" xfId="34378"/>
    <cellStyle name="40 % - Markeringsfarve6 4 5 5 3" xfId="27377"/>
    <cellStyle name="40 % - Markeringsfarve6 4 5 6" xfId="15422"/>
    <cellStyle name="40 % - Markeringsfarve6 4 5 6 2" xfId="33588"/>
    <cellStyle name="40 % - Markeringsfarve6 4 5 7" xfId="26586"/>
    <cellStyle name="40 % - Markeringsfarve6 4 6" xfId="6873"/>
    <cellStyle name="40 % - Markeringsfarve6 4 6 2" xfId="6874"/>
    <cellStyle name="40 % - Markeringsfarve6 4 6 2 2" xfId="6875"/>
    <cellStyle name="40 % - Markeringsfarve6 4 6 2 2 2" xfId="10414"/>
    <cellStyle name="40 % - Markeringsfarve6 4 6 2 2 2 2" xfId="18315"/>
    <cellStyle name="40 % - Markeringsfarve6 4 6 2 2 2 2 2" xfId="36475"/>
    <cellStyle name="40 % - Markeringsfarve6 4 6 2 2 2 3" xfId="29474"/>
    <cellStyle name="40 % - Markeringsfarve6 4 6 2 2 3" xfId="15429"/>
    <cellStyle name="40 % - Markeringsfarve6 4 6 2 2 3 2" xfId="33595"/>
    <cellStyle name="40 % - Markeringsfarve6 4 6 2 2 4" xfId="26593"/>
    <cellStyle name="40 % - Markeringsfarve6 4 6 2 3" xfId="8907"/>
    <cellStyle name="40 % - Markeringsfarve6 4 6 2 3 2" xfId="16821"/>
    <cellStyle name="40 % - Markeringsfarve6 4 6 2 3 2 2" xfId="34981"/>
    <cellStyle name="40 % - Markeringsfarve6 4 6 2 3 3" xfId="27980"/>
    <cellStyle name="40 % - Markeringsfarve6 4 6 2 4" xfId="15428"/>
    <cellStyle name="40 % - Markeringsfarve6 4 6 2 4 2" xfId="33594"/>
    <cellStyle name="40 % - Markeringsfarve6 4 6 2 5" xfId="26592"/>
    <cellStyle name="40 % - Markeringsfarve6 4 6 3" xfId="6876"/>
    <cellStyle name="40 % - Markeringsfarve6 4 6 3 2" xfId="9691"/>
    <cellStyle name="40 % - Markeringsfarve6 4 6 3 2 2" xfId="17601"/>
    <cellStyle name="40 % - Markeringsfarve6 4 6 3 2 2 2" xfId="35761"/>
    <cellStyle name="40 % - Markeringsfarve6 4 6 3 2 3" xfId="28760"/>
    <cellStyle name="40 % - Markeringsfarve6 4 6 3 3" xfId="15430"/>
    <cellStyle name="40 % - Markeringsfarve6 4 6 3 3 2" xfId="33596"/>
    <cellStyle name="40 % - Markeringsfarve6 4 6 3 4" xfId="26594"/>
    <cellStyle name="40 % - Markeringsfarve6 4 6 4" xfId="6877"/>
    <cellStyle name="40 % - Markeringsfarve6 4 6 4 2" xfId="10676"/>
    <cellStyle name="40 % - Markeringsfarve6 4 6 4 2 2" xfId="18568"/>
    <cellStyle name="40 % - Markeringsfarve6 4 6 4 2 2 2" xfId="36728"/>
    <cellStyle name="40 % - Markeringsfarve6 4 6 4 2 3" xfId="29727"/>
    <cellStyle name="40 % - Markeringsfarve6 4 6 4 3" xfId="15431"/>
    <cellStyle name="40 % - Markeringsfarve6 4 6 4 3 2" xfId="33597"/>
    <cellStyle name="40 % - Markeringsfarve6 4 6 4 4" xfId="26595"/>
    <cellStyle name="40 % - Markeringsfarve6 4 6 5" xfId="8301"/>
    <cellStyle name="40 % - Markeringsfarve6 4 6 5 2" xfId="16219"/>
    <cellStyle name="40 % - Markeringsfarve6 4 6 5 2 2" xfId="34379"/>
    <cellStyle name="40 % - Markeringsfarve6 4 6 5 3" xfId="27378"/>
    <cellStyle name="40 % - Markeringsfarve6 4 6 6" xfId="15427"/>
    <cellStyle name="40 % - Markeringsfarve6 4 6 6 2" xfId="33593"/>
    <cellStyle name="40 % - Markeringsfarve6 4 6 7" xfId="26591"/>
    <cellStyle name="40 % - Markeringsfarve6 4 7" xfId="6878"/>
    <cellStyle name="40 % - Markeringsfarve6 4 7 2" xfId="6879"/>
    <cellStyle name="40 % - Markeringsfarve6 4 7 2 2" xfId="9767"/>
    <cellStyle name="40 % - Markeringsfarve6 4 7 2 2 2" xfId="17668"/>
    <cellStyle name="40 % - Markeringsfarve6 4 7 2 2 2 2" xfId="35828"/>
    <cellStyle name="40 % - Markeringsfarve6 4 7 2 2 3" xfId="28827"/>
    <cellStyle name="40 % - Markeringsfarve6 4 7 2 3" xfId="15433"/>
    <cellStyle name="40 % - Markeringsfarve6 4 7 2 3 2" xfId="33599"/>
    <cellStyle name="40 % - Markeringsfarve6 4 7 2 4" xfId="26597"/>
    <cellStyle name="40 % - Markeringsfarve6 4 7 3" xfId="8362"/>
    <cellStyle name="40 % - Markeringsfarve6 4 7 3 2" xfId="16279"/>
    <cellStyle name="40 % - Markeringsfarve6 4 7 3 2 2" xfId="34439"/>
    <cellStyle name="40 % - Markeringsfarve6 4 7 3 3" xfId="27438"/>
    <cellStyle name="40 % - Markeringsfarve6 4 7 4" xfId="15432"/>
    <cellStyle name="40 % - Markeringsfarve6 4 7 4 2" xfId="33598"/>
    <cellStyle name="40 % - Markeringsfarve6 4 7 5" xfId="26596"/>
    <cellStyle name="40 % - Markeringsfarve6 4 8" xfId="6880"/>
    <cellStyle name="40 % - Markeringsfarve6 4 8 2" xfId="8995"/>
    <cellStyle name="40 % - Markeringsfarve6 4 8 2 2" xfId="16906"/>
    <cellStyle name="40 % - Markeringsfarve6 4 8 2 2 2" xfId="35066"/>
    <cellStyle name="40 % - Markeringsfarve6 4 8 2 3" xfId="28065"/>
    <cellStyle name="40 % - Markeringsfarve6 4 8 3" xfId="15434"/>
    <cellStyle name="40 % - Markeringsfarve6 4 8 3 2" xfId="33600"/>
    <cellStyle name="40 % - Markeringsfarve6 4 8 4" xfId="26598"/>
    <cellStyle name="40 % - Markeringsfarve6 4 9" xfId="6881"/>
    <cellStyle name="40 % - Markeringsfarve6 4 9 2" xfId="10438"/>
    <cellStyle name="40 % - Markeringsfarve6 4 9 2 2" xfId="18335"/>
    <cellStyle name="40 % - Markeringsfarve6 4 9 2 2 2" xfId="36495"/>
    <cellStyle name="40 % - Markeringsfarve6 4 9 2 3" xfId="29494"/>
    <cellStyle name="40 % - Markeringsfarve6 4 9 3" xfId="15435"/>
    <cellStyle name="40 % - Markeringsfarve6 4 9 3 2" xfId="33601"/>
    <cellStyle name="40 % - Markeringsfarve6 4 9 4" xfId="26599"/>
    <cellStyle name="40 % - Markeringsfarve6 5" xfId="1952"/>
    <cellStyle name="40 % - Markeringsfarve6 5 10" xfId="8302"/>
    <cellStyle name="40 % - Markeringsfarve6 5 10 2" xfId="16220"/>
    <cellStyle name="40 % - Markeringsfarve6 5 10 2 2" xfId="34380"/>
    <cellStyle name="40 % - Markeringsfarve6 5 10 3" xfId="27379"/>
    <cellStyle name="40 % - Markeringsfarve6 5 11" xfId="15436"/>
    <cellStyle name="40 % - Markeringsfarve6 5 11 2" xfId="33602"/>
    <cellStyle name="40 % - Markeringsfarve6 5 12" xfId="6882"/>
    <cellStyle name="40 % - Markeringsfarve6 5 12 2" xfId="26600"/>
    <cellStyle name="40 % - Markeringsfarve6 5 13" xfId="22070"/>
    <cellStyle name="40 % - Markeringsfarve6 5 2" xfId="1953"/>
    <cellStyle name="40 % - Markeringsfarve6 5 2 2" xfId="6884"/>
    <cellStyle name="40 % - Markeringsfarve6 5 2 2 2" xfId="6885"/>
    <cellStyle name="40 % - Markeringsfarve6 5 2 2 2 2" xfId="9925"/>
    <cellStyle name="40 % - Markeringsfarve6 5 2 2 2 2 2" xfId="17826"/>
    <cellStyle name="40 % - Markeringsfarve6 5 2 2 2 2 2 2" xfId="35986"/>
    <cellStyle name="40 % - Markeringsfarve6 5 2 2 2 2 3" xfId="28985"/>
    <cellStyle name="40 % - Markeringsfarve6 5 2 2 2 3" xfId="15439"/>
    <cellStyle name="40 % - Markeringsfarve6 5 2 2 2 3 2" xfId="33605"/>
    <cellStyle name="40 % - Markeringsfarve6 5 2 2 2 4" xfId="26603"/>
    <cellStyle name="40 % - Markeringsfarve6 5 2 2 3" xfId="8494"/>
    <cellStyle name="40 % - Markeringsfarve6 5 2 2 3 2" xfId="16411"/>
    <cellStyle name="40 % - Markeringsfarve6 5 2 2 3 2 2" xfId="34571"/>
    <cellStyle name="40 % - Markeringsfarve6 5 2 2 3 3" xfId="27570"/>
    <cellStyle name="40 % - Markeringsfarve6 5 2 2 4" xfId="15438"/>
    <cellStyle name="40 % - Markeringsfarve6 5 2 2 4 2" xfId="33604"/>
    <cellStyle name="40 % - Markeringsfarve6 5 2 2 5" xfId="26602"/>
    <cellStyle name="40 % - Markeringsfarve6 5 2 3" xfId="6886"/>
    <cellStyle name="40 % - Markeringsfarve6 5 2 3 2" xfId="9155"/>
    <cellStyle name="40 % - Markeringsfarve6 5 2 3 2 2" xfId="17066"/>
    <cellStyle name="40 % - Markeringsfarve6 5 2 3 2 2 2" xfId="35226"/>
    <cellStyle name="40 % - Markeringsfarve6 5 2 3 2 3" xfId="28225"/>
    <cellStyle name="40 % - Markeringsfarve6 5 2 3 3" xfId="15440"/>
    <cellStyle name="40 % - Markeringsfarve6 5 2 3 3 2" xfId="33606"/>
    <cellStyle name="40 % - Markeringsfarve6 5 2 3 4" xfId="26604"/>
    <cellStyle name="40 % - Markeringsfarve6 5 2 4" xfId="6887"/>
    <cellStyle name="40 % - Markeringsfarve6 5 2 4 2" xfId="10635"/>
    <cellStyle name="40 % - Markeringsfarve6 5 2 4 2 2" xfId="18528"/>
    <cellStyle name="40 % - Markeringsfarve6 5 2 4 2 2 2" xfId="36688"/>
    <cellStyle name="40 % - Markeringsfarve6 5 2 4 2 3" xfId="29687"/>
    <cellStyle name="40 % - Markeringsfarve6 5 2 4 3" xfId="15441"/>
    <cellStyle name="40 % - Markeringsfarve6 5 2 4 3 2" xfId="33607"/>
    <cellStyle name="40 % - Markeringsfarve6 5 2 4 4" xfId="26605"/>
    <cellStyle name="40 % - Markeringsfarve6 5 2 5" xfId="8303"/>
    <cellStyle name="40 % - Markeringsfarve6 5 2 5 2" xfId="16221"/>
    <cellStyle name="40 % - Markeringsfarve6 5 2 5 2 2" xfId="34381"/>
    <cellStyle name="40 % - Markeringsfarve6 5 2 5 3" xfId="27380"/>
    <cellStyle name="40 % - Markeringsfarve6 5 2 6" xfId="15437"/>
    <cellStyle name="40 % - Markeringsfarve6 5 2 6 2" xfId="33603"/>
    <cellStyle name="40 % - Markeringsfarve6 5 2 7" xfId="6883"/>
    <cellStyle name="40 % - Markeringsfarve6 5 2 7 2" xfId="26601"/>
    <cellStyle name="40 % - Markeringsfarve6 5 2 8" xfId="22071"/>
    <cellStyle name="40 % - Markeringsfarve6 5 3" xfId="6888"/>
    <cellStyle name="40 % - Markeringsfarve6 5 3 2" xfId="6889"/>
    <cellStyle name="40 % - Markeringsfarve6 5 3 2 2" xfId="6890"/>
    <cellStyle name="40 % - Markeringsfarve6 5 3 2 2 2" xfId="10061"/>
    <cellStyle name="40 % - Markeringsfarve6 5 3 2 2 2 2" xfId="17962"/>
    <cellStyle name="40 % - Markeringsfarve6 5 3 2 2 2 2 2" xfId="36122"/>
    <cellStyle name="40 % - Markeringsfarve6 5 3 2 2 2 3" xfId="29121"/>
    <cellStyle name="40 % - Markeringsfarve6 5 3 2 2 3" xfId="15444"/>
    <cellStyle name="40 % - Markeringsfarve6 5 3 2 2 3 2" xfId="33610"/>
    <cellStyle name="40 % - Markeringsfarve6 5 3 2 2 4" xfId="26608"/>
    <cellStyle name="40 % - Markeringsfarve6 5 3 2 3" xfId="8607"/>
    <cellStyle name="40 % - Markeringsfarve6 5 3 2 3 2" xfId="16524"/>
    <cellStyle name="40 % - Markeringsfarve6 5 3 2 3 2 2" xfId="34684"/>
    <cellStyle name="40 % - Markeringsfarve6 5 3 2 3 3" xfId="27683"/>
    <cellStyle name="40 % - Markeringsfarve6 5 3 2 4" xfId="15443"/>
    <cellStyle name="40 % - Markeringsfarve6 5 3 2 4 2" xfId="33609"/>
    <cellStyle name="40 % - Markeringsfarve6 5 3 2 5" xfId="26607"/>
    <cellStyle name="40 % - Markeringsfarve6 5 3 3" xfId="6891"/>
    <cellStyle name="40 % - Markeringsfarve6 5 3 3 2" xfId="9291"/>
    <cellStyle name="40 % - Markeringsfarve6 5 3 3 2 2" xfId="17202"/>
    <cellStyle name="40 % - Markeringsfarve6 5 3 3 2 2 2" xfId="35362"/>
    <cellStyle name="40 % - Markeringsfarve6 5 3 3 2 3" xfId="28361"/>
    <cellStyle name="40 % - Markeringsfarve6 5 3 3 3" xfId="15445"/>
    <cellStyle name="40 % - Markeringsfarve6 5 3 3 3 2" xfId="33611"/>
    <cellStyle name="40 % - Markeringsfarve6 5 3 3 4" xfId="26609"/>
    <cellStyle name="40 % - Markeringsfarve6 5 3 4" xfId="6892"/>
    <cellStyle name="40 % - Markeringsfarve6 5 3 4 2" xfId="10851"/>
    <cellStyle name="40 % - Markeringsfarve6 5 3 4 2 2" xfId="18734"/>
    <cellStyle name="40 % - Markeringsfarve6 5 3 4 2 2 2" xfId="36894"/>
    <cellStyle name="40 % - Markeringsfarve6 5 3 4 2 3" xfId="29893"/>
    <cellStyle name="40 % - Markeringsfarve6 5 3 4 3" xfId="15446"/>
    <cellStyle name="40 % - Markeringsfarve6 5 3 4 3 2" xfId="33612"/>
    <cellStyle name="40 % - Markeringsfarve6 5 3 4 4" xfId="26610"/>
    <cellStyle name="40 % - Markeringsfarve6 5 3 5" xfId="8304"/>
    <cellStyle name="40 % - Markeringsfarve6 5 3 5 2" xfId="16222"/>
    <cellStyle name="40 % - Markeringsfarve6 5 3 5 2 2" xfId="34382"/>
    <cellStyle name="40 % - Markeringsfarve6 5 3 5 3" xfId="27381"/>
    <cellStyle name="40 % - Markeringsfarve6 5 3 6" xfId="15442"/>
    <cellStyle name="40 % - Markeringsfarve6 5 3 6 2" xfId="33608"/>
    <cellStyle name="40 % - Markeringsfarve6 5 3 7" xfId="26606"/>
    <cellStyle name="40 % - Markeringsfarve6 5 4" xfId="6893"/>
    <cellStyle name="40 % - Markeringsfarve6 5 4 2" xfId="6894"/>
    <cellStyle name="40 % - Markeringsfarve6 5 4 2 2" xfId="6895"/>
    <cellStyle name="40 % - Markeringsfarve6 5 4 2 2 2" xfId="10163"/>
    <cellStyle name="40 % - Markeringsfarve6 5 4 2 2 2 2" xfId="18064"/>
    <cellStyle name="40 % - Markeringsfarve6 5 4 2 2 2 2 2" xfId="36224"/>
    <cellStyle name="40 % - Markeringsfarve6 5 4 2 2 2 3" xfId="29223"/>
    <cellStyle name="40 % - Markeringsfarve6 5 4 2 2 3" xfId="15449"/>
    <cellStyle name="40 % - Markeringsfarve6 5 4 2 2 3 2" xfId="33615"/>
    <cellStyle name="40 % - Markeringsfarve6 5 4 2 2 4" xfId="26613"/>
    <cellStyle name="40 % - Markeringsfarve6 5 4 2 3" xfId="8696"/>
    <cellStyle name="40 % - Markeringsfarve6 5 4 2 3 2" xfId="16610"/>
    <cellStyle name="40 % - Markeringsfarve6 5 4 2 3 2 2" xfId="34770"/>
    <cellStyle name="40 % - Markeringsfarve6 5 4 2 3 3" xfId="27769"/>
    <cellStyle name="40 % - Markeringsfarve6 5 4 2 4" xfId="15448"/>
    <cellStyle name="40 % - Markeringsfarve6 5 4 2 4 2" xfId="33614"/>
    <cellStyle name="40 % - Markeringsfarve6 5 4 2 5" xfId="26612"/>
    <cellStyle name="40 % - Markeringsfarve6 5 4 3" xfId="6896"/>
    <cellStyle name="40 % - Markeringsfarve6 5 4 3 2" xfId="9439"/>
    <cellStyle name="40 % - Markeringsfarve6 5 4 3 2 2" xfId="17349"/>
    <cellStyle name="40 % - Markeringsfarve6 5 4 3 2 2 2" xfId="35509"/>
    <cellStyle name="40 % - Markeringsfarve6 5 4 3 2 3" xfId="28508"/>
    <cellStyle name="40 % - Markeringsfarve6 5 4 3 3" xfId="15450"/>
    <cellStyle name="40 % - Markeringsfarve6 5 4 3 3 2" xfId="33616"/>
    <cellStyle name="40 % - Markeringsfarve6 5 4 3 4" xfId="26614"/>
    <cellStyle name="40 % - Markeringsfarve6 5 4 4" xfId="6897"/>
    <cellStyle name="40 % - Markeringsfarve6 5 4 4 2" xfId="10501"/>
    <cellStyle name="40 % - Markeringsfarve6 5 4 4 2 2" xfId="18395"/>
    <cellStyle name="40 % - Markeringsfarve6 5 4 4 2 2 2" xfId="36555"/>
    <cellStyle name="40 % - Markeringsfarve6 5 4 4 2 3" xfId="29554"/>
    <cellStyle name="40 % - Markeringsfarve6 5 4 4 3" xfId="15451"/>
    <cellStyle name="40 % - Markeringsfarve6 5 4 4 3 2" xfId="33617"/>
    <cellStyle name="40 % - Markeringsfarve6 5 4 4 4" xfId="26615"/>
    <cellStyle name="40 % - Markeringsfarve6 5 4 5" xfId="8305"/>
    <cellStyle name="40 % - Markeringsfarve6 5 4 5 2" xfId="16223"/>
    <cellStyle name="40 % - Markeringsfarve6 5 4 5 2 2" xfId="34383"/>
    <cellStyle name="40 % - Markeringsfarve6 5 4 5 3" xfId="27382"/>
    <cellStyle name="40 % - Markeringsfarve6 5 4 6" xfId="15447"/>
    <cellStyle name="40 % - Markeringsfarve6 5 4 6 2" xfId="33613"/>
    <cellStyle name="40 % - Markeringsfarve6 5 4 7" xfId="26611"/>
    <cellStyle name="40 % - Markeringsfarve6 5 5" xfId="6898"/>
    <cellStyle name="40 % - Markeringsfarve6 5 5 2" xfId="6899"/>
    <cellStyle name="40 % - Markeringsfarve6 5 5 2 2" xfId="6900"/>
    <cellStyle name="40 % - Markeringsfarve6 5 5 2 2 2" xfId="10280"/>
    <cellStyle name="40 % - Markeringsfarve6 5 5 2 2 2 2" xfId="18181"/>
    <cellStyle name="40 % - Markeringsfarve6 5 5 2 2 2 2 2" xfId="36341"/>
    <cellStyle name="40 % - Markeringsfarve6 5 5 2 2 2 3" xfId="29340"/>
    <cellStyle name="40 % - Markeringsfarve6 5 5 2 2 3" xfId="15454"/>
    <cellStyle name="40 % - Markeringsfarve6 5 5 2 2 3 2" xfId="33620"/>
    <cellStyle name="40 % - Markeringsfarve6 5 5 2 2 4" xfId="26618"/>
    <cellStyle name="40 % - Markeringsfarve6 5 5 2 3" xfId="8795"/>
    <cellStyle name="40 % - Markeringsfarve6 5 5 2 3 2" xfId="16709"/>
    <cellStyle name="40 % - Markeringsfarve6 5 5 2 3 2 2" xfId="34869"/>
    <cellStyle name="40 % - Markeringsfarve6 5 5 2 3 3" xfId="27868"/>
    <cellStyle name="40 % - Markeringsfarve6 5 5 2 4" xfId="15453"/>
    <cellStyle name="40 % - Markeringsfarve6 5 5 2 4 2" xfId="33619"/>
    <cellStyle name="40 % - Markeringsfarve6 5 5 2 5" xfId="26617"/>
    <cellStyle name="40 % - Markeringsfarve6 5 5 3" xfId="6901"/>
    <cellStyle name="40 % - Markeringsfarve6 5 5 3 2" xfId="9556"/>
    <cellStyle name="40 % - Markeringsfarve6 5 5 3 2 2" xfId="17466"/>
    <cellStyle name="40 % - Markeringsfarve6 5 5 3 2 2 2" xfId="35626"/>
    <cellStyle name="40 % - Markeringsfarve6 5 5 3 2 3" xfId="28625"/>
    <cellStyle name="40 % - Markeringsfarve6 5 5 3 3" xfId="15455"/>
    <cellStyle name="40 % - Markeringsfarve6 5 5 3 3 2" xfId="33621"/>
    <cellStyle name="40 % - Markeringsfarve6 5 5 3 4" xfId="26619"/>
    <cellStyle name="40 % - Markeringsfarve6 5 5 4" xfId="6902"/>
    <cellStyle name="40 % - Markeringsfarve6 5 5 4 2" xfId="10819"/>
    <cellStyle name="40 % - Markeringsfarve6 5 5 4 2 2" xfId="18706"/>
    <cellStyle name="40 % - Markeringsfarve6 5 5 4 2 2 2" xfId="36866"/>
    <cellStyle name="40 % - Markeringsfarve6 5 5 4 2 3" xfId="29865"/>
    <cellStyle name="40 % - Markeringsfarve6 5 5 4 3" xfId="15456"/>
    <cellStyle name="40 % - Markeringsfarve6 5 5 4 3 2" xfId="33622"/>
    <cellStyle name="40 % - Markeringsfarve6 5 5 4 4" xfId="26620"/>
    <cellStyle name="40 % - Markeringsfarve6 5 5 5" xfId="8306"/>
    <cellStyle name="40 % - Markeringsfarve6 5 5 5 2" xfId="16224"/>
    <cellStyle name="40 % - Markeringsfarve6 5 5 5 2 2" xfId="34384"/>
    <cellStyle name="40 % - Markeringsfarve6 5 5 5 3" xfId="27383"/>
    <cellStyle name="40 % - Markeringsfarve6 5 5 6" xfId="15452"/>
    <cellStyle name="40 % - Markeringsfarve6 5 5 6 2" xfId="33618"/>
    <cellStyle name="40 % - Markeringsfarve6 5 5 7" xfId="26616"/>
    <cellStyle name="40 % - Markeringsfarve6 5 6" xfId="6903"/>
    <cellStyle name="40 % - Markeringsfarve6 5 6 2" xfId="6904"/>
    <cellStyle name="40 % - Markeringsfarve6 5 6 2 2" xfId="6905"/>
    <cellStyle name="40 % - Markeringsfarve6 5 6 2 2 2" xfId="10415"/>
    <cellStyle name="40 % - Markeringsfarve6 5 6 2 2 2 2" xfId="18316"/>
    <cellStyle name="40 % - Markeringsfarve6 5 6 2 2 2 2 2" xfId="36476"/>
    <cellStyle name="40 % - Markeringsfarve6 5 6 2 2 2 3" xfId="29475"/>
    <cellStyle name="40 % - Markeringsfarve6 5 6 2 2 3" xfId="15459"/>
    <cellStyle name="40 % - Markeringsfarve6 5 6 2 2 3 2" xfId="33625"/>
    <cellStyle name="40 % - Markeringsfarve6 5 6 2 2 4" xfId="26623"/>
    <cellStyle name="40 % - Markeringsfarve6 5 6 2 3" xfId="8908"/>
    <cellStyle name="40 % - Markeringsfarve6 5 6 2 3 2" xfId="16822"/>
    <cellStyle name="40 % - Markeringsfarve6 5 6 2 3 2 2" xfId="34982"/>
    <cellStyle name="40 % - Markeringsfarve6 5 6 2 3 3" xfId="27981"/>
    <cellStyle name="40 % - Markeringsfarve6 5 6 2 4" xfId="15458"/>
    <cellStyle name="40 % - Markeringsfarve6 5 6 2 4 2" xfId="33624"/>
    <cellStyle name="40 % - Markeringsfarve6 5 6 2 5" xfId="26622"/>
    <cellStyle name="40 % - Markeringsfarve6 5 6 3" xfId="6906"/>
    <cellStyle name="40 % - Markeringsfarve6 5 6 3 2" xfId="9692"/>
    <cellStyle name="40 % - Markeringsfarve6 5 6 3 2 2" xfId="17602"/>
    <cellStyle name="40 % - Markeringsfarve6 5 6 3 2 2 2" xfId="35762"/>
    <cellStyle name="40 % - Markeringsfarve6 5 6 3 2 3" xfId="28761"/>
    <cellStyle name="40 % - Markeringsfarve6 5 6 3 3" xfId="15460"/>
    <cellStyle name="40 % - Markeringsfarve6 5 6 3 3 2" xfId="33626"/>
    <cellStyle name="40 % - Markeringsfarve6 5 6 3 4" xfId="26624"/>
    <cellStyle name="40 % - Markeringsfarve6 5 6 4" xfId="6907"/>
    <cellStyle name="40 % - Markeringsfarve6 5 6 4 2" xfId="10470"/>
    <cellStyle name="40 % - Markeringsfarve6 5 6 4 2 2" xfId="18367"/>
    <cellStyle name="40 % - Markeringsfarve6 5 6 4 2 2 2" xfId="36527"/>
    <cellStyle name="40 % - Markeringsfarve6 5 6 4 2 3" xfId="29526"/>
    <cellStyle name="40 % - Markeringsfarve6 5 6 4 3" xfId="15461"/>
    <cellStyle name="40 % - Markeringsfarve6 5 6 4 3 2" xfId="33627"/>
    <cellStyle name="40 % - Markeringsfarve6 5 6 4 4" xfId="26625"/>
    <cellStyle name="40 % - Markeringsfarve6 5 6 5" xfId="8307"/>
    <cellStyle name="40 % - Markeringsfarve6 5 6 5 2" xfId="16225"/>
    <cellStyle name="40 % - Markeringsfarve6 5 6 5 2 2" xfId="34385"/>
    <cellStyle name="40 % - Markeringsfarve6 5 6 5 3" xfId="27384"/>
    <cellStyle name="40 % - Markeringsfarve6 5 6 6" xfId="15457"/>
    <cellStyle name="40 % - Markeringsfarve6 5 6 6 2" xfId="33623"/>
    <cellStyle name="40 % - Markeringsfarve6 5 6 7" xfId="26621"/>
    <cellStyle name="40 % - Markeringsfarve6 5 7" xfId="6908"/>
    <cellStyle name="40 % - Markeringsfarve6 5 7 2" xfId="6909"/>
    <cellStyle name="40 % - Markeringsfarve6 5 7 2 2" xfId="9806"/>
    <cellStyle name="40 % - Markeringsfarve6 5 7 2 2 2" xfId="17707"/>
    <cellStyle name="40 % - Markeringsfarve6 5 7 2 2 2 2" xfId="35867"/>
    <cellStyle name="40 % - Markeringsfarve6 5 7 2 2 3" xfId="28866"/>
    <cellStyle name="40 % - Markeringsfarve6 5 7 2 3" xfId="15463"/>
    <cellStyle name="40 % - Markeringsfarve6 5 7 2 3 2" xfId="33629"/>
    <cellStyle name="40 % - Markeringsfarve6 5 7 2 4" xfId="26627"/>
    <cellStyle name="40 % - Markeringsfarve6 5 7 3" xfId="8395"/>
    <cellStyle name="40 % - Markeringsfarve6 5 7 3 2" xfId="16312"/>
    <cellStyle name="40 % - Markeringsfarve6 5 7 3 2 2" xfId="34472"/>
    <cellStyle name="40 % - Markeringsfarve6 5 7 3 3" xfId="27471"/>
    <cellStyle name="40 % - Markeringsfarve6 5 7 4" xfId="15462"/>
    <cellStyle name="40 % - Markeringsfarve6 5 7 4 2" xfId="33628"/>
    <cellStyle name="40 % - Markeringsfarve6 5 7 5" xfId="26626"/>
    <cellStyle name="40 % - Markeringsfarve6 5 8" xfId="6910"/>
    <cellStyle name="40 % - Markeringsfarve6 5 8 2" xfId="9034"/>
    <cellStyle name="40 % - Markeringsfarve6 5 8 2 2" xfId="16945"/>
    <cellStyle name="40 % - Markeringsfarve6 5 8 2 2 2" xfId="35105"/>
    <cellStyle name="40 % - Markeringsfarve6 5 8 2 3" xfId="28104"/>
    <cellStyle name="40 % - Markeringsfarve6 5 8 3" xfId="15464"/>
    <cellStyle name="40 % - Markeringsfarve6 5 8 3 2" xfId="33630"/>
    <cellStyle name="40 % - Markeringsfarve6 5 8 4" xfId="26628"/>
    <cellStyle name="40 % - Markeringsfarve6 5 9" xfId="6911"/>
    <cellStyle name="40 % - Markeringsfarve6 5 9 2" xfId="10911"/>
    <cellStyle name="40 % - Markeringsfarve6 5 9 2 2" xfId="18792"/>
    <cellStyle name="40 % - Markeringsfarve6 5 9 2 2 2" xfId="36952"/>
    <cellStyle name="40 % - Markeringsfarve6 5 9 2 3" xfId="29951"/>
    <cellStyle name="40 % - Markeringsfarve6 5 9 3" xfId="15465"/>
    <cellStyle name="40 % - Markeringsfarve6 5 9 3 2" xfId="33631"/>
    <cellStyle name="40 % - Markeringsfarve6 5 9 4" xfId="26629"/>
    <cellStyle name="40 % - Markeringsfarve6 6" xfId="1954"/>
    <cellStyle name="40 % - Markeringsfarve6 6 2" xfId="1955"/>
    <cellStyle name="40 % - Markeringsfarve6 6 2 2" xfId="6914"/>
    <cellStyle name="40 % - Markeringsfarve6 6 2 2 2" xfId="9847"/>
    <cellStyle name="40 % - Markeringsfarve6 6 2 2 2 2" xfId="17748"/>
    <cellStyle name="40 % - Markeringsfarve6 6 2 2 2 2 2" xfId="35908"/>
    <cellStyle name="40 % - Markeringsfarve6 6 2 2 2 3" xfId="28907"/>
    <cellStyle name="40 % - Markeringsfarve6 6 2 2 3" xfId="15468"/>
    <cellStyle name="40 % - Markeringsfarve6 6 2 2 3 2" xfId="33634"/>
    <cellStyle name="40 % - Markeringsfarve6 6 2 2 4" xfId="26632"/>
    <cellStyle name="40 % - Markeringsfarve6 6 2 3" xfId="8428"/>
    <cellStyle name="40 % - Markeringsfarve6 6 2 3 2" xfId="16345"/>
    <cellStyle name="40 % - Markeringsfarve6 6 2 3 2 2" xfId="34505"/>
    <cellStyle name="40 % - Markeringsfarve6 6 2 3 3" xfId="27504"/>
    <cellStyle name="40 % - Markeringsfarve6 6 2 4" xfId="15467"/>
    <cellStyle name="40 % - Markeringsfarve6 6 2 4 2" xfId="33633"/>
    <cellStyle name="40 % - Markeringsfarve6 6 2 5" xfId="6913"/>
    <cellStyle name="40 % - Markeringsfarve6 6 2 5 2" xfId="26631"/>
    <cellStyle name="40 % - Markeringsfarve6 6 2 6" xfId="22073"/>
    <cellStyle name="40 % - Markeringsfarve6 6 3" xfId="6915"/>
    <cellStyle name="40 % - Markeringsfarve6 6 3 2" xfId="9077"/>
    <cellStyle name="40 % - Markeringsfarve6 6 3 2 2" xfId="16988"/>
    <cellStyle name="40 % - Markeringsfarve6 6 3 2 2 2" xfId="35148"/>
    <cellStyle name="40 % - Markeringsfarve6 6 3 2 3" xfId="28147"/>
    <cellStyle name="40 % - Markeringsfarve6 6 3 3" xfId="15469"/>
    <cellStyle name="40 % - Markeringsfarve6 6 3 3 2" xfId="33635"/>
    <cellStyle name="40 % - Markeringsfarve6 6 3 4" xfId="26633"/>
    <cellStyle name="40 % - Markeringsfarve6 6 4" xfId="6916"/>
    <cellStyle name="40 % - Markeringsfarve6 6 4 2" xfId="9303"/>
    <cellStyle name="40 % - Markeringsfarve6 6 4 2 2" xfId="17214"/>
    <cellStyle name="40 % - Markeringsfarve6 6 4 2 2 2" xfId="35374"/>
    <cellStyle name="40 % - Markeringsfarve6 6 4 2 3" xfId="28373"/>
    <cellStyle name="40 % - Markeringsfarve6 6 4 3" xfId="15470"/>
    <cellStyle name="40 % - Markeringsfarve6 6 4 3 2" xfId="33636"/>
    <cellStyle name="40 % - Markeringsfarve6 6 4 4" xfId="26634"/>
    <cellStyle name="40 % - Markeringsfarve6 6 5" xfId="8308"/>
    <cellStyle name="40 % - Markeringsfarve6 6 5 2" xfId="16226"/>
    <cellStyle name="40 % - Markeringsfarve6 6 5 2 2" xfId="34386"/>
    <cellStyle name="40 % - Markeringsfarve6 6 5 3" xfId="27385"/>
    <cellStyle name="40 % - Markeringsfarve6 6 6" xfId="15466"/>
    <cellStyle name="40 % - Markeringsfarve6 6 6 2" xfId="33632"/>
    <cellStyle name="40 % - Markeringsfarve6 6 7" xfId="6912"/>
    <cellStyle name="40 % - Markeringsfarve6 6 7 2" xfId="26630"/>
    <cellStyle name="40 % - Markeringsfarve6 6 8" xfId="22072"/>
    <cellStyle name="40 % - Markeringsfarve6 7" xfId="1956"/>
    <cellStyle name="40 % - Markeringsfarve6 7 2" xfId="6918"/>
    <cellStyle name="40 % - Markeringsfarve6 7 2 2" xfId="6919"/>
    <cellStyle name="40 % - Markeringsfarve6 7 2 2 2" xfId="10053"/>
    <cellStyle name="40 % - Markeringsfarve6 7 2 2 2 2" xfId="17954"/>
    <cellStyle name="40 % - Markeringsfarve6 7 2 2 2 2 2" xfId="36114"/>
    <cellStyle name="40 % - Markeringsfarve6 7 2 2 2 3" xfId="29113"/>
    <cellStyle name="40 % - Markeringsfarve6 7 2 2 3" xfId="15473"/>
    <cellStyle name="40 % - Markeringsfarve6 7 2 2 3 2" xfId="33639"/>
    <cellStyle name="40 % - Markeringsfarve6 7 2 2 4" xfId="26637"/>
    <cellStyle name="40 % - Markeringsfarve6 7 2 3" xfId="8599"/>
    <cellStyle name="40 % - Markeringsfarve6 7 2 3 2" xfId="16516"/>
    <cellStyle name="40 % - Markeringsfarve6 7 2 3 2 2" xfId="34676"/>
    <cellStyle name="40 % - Markeringsfarve6 7 2 3 3" xfId="27675"/>
    <cellStyle name="40 % - Markeringsfarve6 7 2 4" xfId="15472"/>
    <cellStyle name="40 % - Markeringsfarve6 7 2 4 2" xfId="33638"/>
    <cellStyle name="40 % - Markeringsfarve6 7 2 5" xfId="26636"/>
    <cellStyle name="40 % - Markeringsfarve6 7 3" xfId="6920"/>
    <cellStyle name="40 % - Markeringsfarve6 7 3 2" xfId="9283"/>
    <cellStyle name="40 % - Markeringsfarve6 7 3 2 2" xfId="17194"/>
    <cellStyle name="40 % - Markeringsfarve6 7 3 2 2 2" xfId="35354"/>
    <cellStyle name="40 % - Markeringsfarve6 7 3 2 3" xfId="28353"/>
    <cellStyle name="40 % - Markeringsfarve6 7 3 3" xfId="15474"/>
    <cellStyle name="40 % - Markeringsfarve6 7 3 3 2" xfId="33640"/>
    <cellStyle name="40 % - Markeringsfarve6 7 3 4" xfId="26638"/>
    <cellStyle name="40 % - Markeringsfarve6 7 4" xfId="6921"/>
    <cellStyle name="40 % - Markeringsfarve6 7 4 2" xfId="8926"/>
    <cellStyle name="40 % - Markeringsfarve6 7 4 2 2" xfId="16839"/>
    <cellStyle name="40 % - Markeringsfarve6 7 4 2 2 2" xfId="34999"/>
    <cellStyle name="40 % - Markeringsfarve6 7 4 2 3" xfId="27998"/>
    <cellStyle name="40 % - Markeringsfarve6 7 4 3" xfId="15475"/>
    <cellStyle name="40 % - Markeringsfarve6 7 4 3 2" xfId="33641"/>
    <cellStyle name="40 % - Markeringsfarve6 7 4 4" xfId="26639"/>
    <cellStyle name="40 % - Markeringsfarve6 7 5" xfId="8309"/>
    <cellStyle name="40 % - Markeringsfarve6 7 5 2" xfId="16227"/>
    <cellStyle name="40 % - Markeringsfarve6 7 5 2 2" xfId="34387"/>
    <cellStyle name="40 % - Markeringsfarve6 7 5 3" xfId="27386"/>
    <cellStyle name="40 % - Markeringsfarve6 7 6" xfId="15471"/>
    <cellStyle name="40 % - Markeringsfarve6 7 6 2" xfId="33637"/>
    <cellStyle name="40 % - Markeringsfarve6 7 7" xfId="6917"/>
    <cellStyle name="40 % - Markeringsfarve6 7 7 2" xfId="26635"/>
    <cellStyle name="40 % - Markeringsfarve6 7 8" xfId="22074"/>
    <cellStyle name="40 % - Markeringsfarve6 8" xfId="6922"/>
    <cellStyle name="40 % - Markeringsfarve6 8 2" xfId="6923"/>
    <cellStyle name="40 % - Markeringsfarve6 8 2 2" xfId="6924"/>
    <cellStyle name="40 % - Markeringsfarve6 8 2 2 2" xfId="10085"/>
    <cellStyle name="40 % - Markeringsfarve6 8 2 2 2 2" xfId="17986"/>
    <cellStyle name="40 % - Markeringsfarve6 8 2 2 2 2 2" xfId="36146"/>
    <cellStyle name="40 % - Markeringsfarve6 8 2 2 2 3" xfId="29145"/>
    <cellStyle name="40 % - Markeringsfarve6 8 2 2 3" xfId="15478"/>
    <cellStyle name="40 % - Markeringsfarve6 8 2 2 3 2" xfId="33644"/>
    <cellStyle name="40 % - Markeringsfarve6 8 2 2 4" xfId="26642"/>
    <cellStyle name="40 % - Markeringsfarve6 8 2 3" xfId="8630"/>
    <cellStyle name="40 % - Markeringsfarve6 8 2 3 2" xfId="16544"/>
    <cellStyle name="40 % - Markeringsfarve6 8 2 3 2 2" xfId="34704"/>
    <cellStyle name="40 % - Markeringsfarve6 8 2 3 3" xfId="27703"/>
    <cellStyle name="40 % - Markeringsfarve6 8 2 4" xfId="15477"/>
    <cellStyle name="40 % - Markeringsfarve6 8 2 4 2" xfId="33643"/>
    <cellStyle name="40 % - Markeringsfarve6 8 2 5" xfId="26641"/>
    <cellStyle name="40 % - Markeringsfarve6 8 3" xfId="6925"/>
    <cellStyle name="40 % - Markeringsfarve6 8 3 2" xfId="9361"/>
    <cellStyle name="40 % - Markeringsfarve6 8 3 2 2" xfId="17271"/>
    <cellStyle name="40 % - Markeringsfarve6 8 3 2 2 2" xfId="35431"/>
    <cellStyle name="40 % - Markeringsfarve6 8 3 2 3" xfId="28430"/>
    <cellStyle name="40 % - Markeringsfarve6 8 3 3" xfId="15479"/>
    <cellStyle name="40 % - Markeringsfarve6 8 3 3 2" xfId="33645"/>
    <cellStyle name="40 % - Markeringsfarve6 8 3 4" xfId="26643"/>
    <cellStyle name="40 % - Markeringsfarve6 8 4" xfId="6926"/>
    <cellStyle name="40 % - Markeringsfarve6 8 4 2" xfId="10769"/>
    <cellStyle name="40 % - Markeringsfarve6 8 4 2 2" xfId="18657"/>
    <cellStyle name="40 % - Markeringsfarve6 8 4 2 2 2" xfId="36817"/>
    <cellStyle name="40 % - Markeringsfarve6 8 4 2 3" xfId="29816"/>
    <cellStyle name="40 % - Markeringsfarve6 8 4 3" xfId="15480"/>
    <cellStyle name="40 % - Markeringsfarve6 8 4 3 2" xfId="33646"/>
    <cellStyle name="40 % - Markeringsfarve6 8 4 4" xfId="26644"/>
    <cellStyle name="40 % - Markeringsfarve6 8 5" xfId="8310"/>
    <cellStyle name="40 % - Markeringsfarve6 8 5 2" xfId="16228"/>
    <cellStyle name="40 % - Markeringsfarve6 8 5 2 2" xfId="34388"/>
    <cellStyle name="40 % - Markeringsfarve6 8 5 3" xfId="27387"/>
    <cellStyle name="40 % - Markeringsfarve6 8 6" xfId="15476"/>
    <cellStyle name="40 % - Markeringsfarve6 8 6 2" xfId="33642"/>
    <cellStyle name="40 % - Markeringsfarve6 8 7" xfId="26640"/>
    <cellStyle name="40 % - Markeringsfarve6 9" xfId="6927"/>
    <cellStyle name="40 % - Markeringsfarve6 9 2" xfId="6928"/>
    <cellStyle name="40 % - Markeringsfarve6 9 2 2" xfId="6929"/>
    <cellStyle name="40 % - Markeringsfarve6 9 2 2 2" xfId="10202"/>
    <cellStyle name="40 % - Markeringsfarve6 9 2 2 2 2" xfId="18103"/>
    <cellStyle name="40 % - Markeringsfarve6 9 2 2 2 2 2" xfId="36263"/>
    <cellStyle name="40 % - Markeringsfarve6 9 2 2 2 3" xfId="29262"/>
    <cellStyle name="40 % - Markeringsfarve6 9 2 2 3" xfId="15483"/>
    <cellStyle name="40 % - Markeringsfarve6 9 2 2 3 2" xfId="33649"/>
    <cellStyle name="40 % - Markeringsfarve6 9 2 2 4" xfId="26647"/>
    <cellStyle name="40 % - Markeringsfarve6 9 2 3" xfId="8729"/>
    <cellStyle name="40 % - Markeringsfarve6 9 2 3 2" xfId="16643"/>
    <cellStyle name="40 % - Markeringsfarve6 9 2 3 2 2" xfId="34803"/>
    <cellStyle name="40 % - Markeringsfarve6 9 2 3 3" xfId="27802"/>
    <cellStyle name="40 % - Markeringsfarve6 9 2 4" xfId="15482"/>
    <cellStyle name="40 % - Markeringsfarve6 9 2 4 2" xfId="33648"/>
    <cellStyle name="40 % - Markeringsfarve6 9 2 5" xfId="26646"/>
    <cellStyle name="40 % - Markeringsfarve6 9 3" xfId="6930"/>
    <cellStyle name="40 % - Markeringsfarve6 9 3 2" xfId="9478"/>
    <cellStyle name="40 % - Markeringsfarve6 9 3 2 2" xfId="17388"/>
    <cellStyle name="40 % - Markeringsfarve6 9 3 2 2 2" xfId="35548"/>
    <cellStyle name="40 % - Markeringsfarve6 9 3 2 3" xfId="28547"/>
    <cellStyle name="40 % - Markeringsfarve6 9 3 3" xfId="15484"/>
    <cellStyle name="40 % - Markeringsfarve6 9 3 3 2" xfId="33650"/>
    <cellStyle name="40 % - Markeringsfarve6 9 3 4" xfId="26648"/>
    <cellStyle name="40 % - Markeringsfarve6 9 4" xfId="6931"/>
    <cellStyle name="40 % - Markeringsfarve6 9 4 2" xfId="10984"/>
    <cellStyle name="40 % - Markeringsfarve6 9 4 2 2" xfId="18860"/>
    <cellStyle name="40 % - Markeringsfarve6 9 4 2 2 2" xfId="37020"/>
    <cellStyle name="40 % - Markeringsfarve6 9 4 2 3" xfId="30019"/>
    <cellStyle name="40 % - Markeringsfarve6 9 4 3" xfId="15485"/>
    <cellStyle name="40 % - Markeringsfarve6 9 4 3 2" xfId="33651"/>
    <cellStyle name="40 % - Markeringsfarve6 9 4 4" xfId="26649"/>
    <cellStyle name="40 % - Markeringsfarve6 9 5" xfId="8311"/>
    <cellStyle name="40 % - Markeringsfarve6 9 5 2" xfId="16229"/>
    <cellStyle name="40 % - Markeringsfarve6 9 5 2 2" xfId="34389"/>
    <cellStyle name="40 % - Markeringsfarve6 9 5 3" xfId="27388"/>
    <cellStyle name="40 % - Markeringsfarve6 9 6" xfId="15481"/>
    <cellStyle name="40 % - Markeringsfarve6 9 6 2" xfId="33647"/>
    <cellStyle name="40 % - Markeringsfarve6 9 7" xfId="26645"/>
    <cellStyle name="40% - Accent1" xfId="3119" builtinId="31" customBuiltin="1"/>
    <cellStyle name="40% - Accent1 2" xfId="1957"/>
    <cellStyle name="40% - Accent1 2 2" xfId="18934"/>
    <cellStyle name="40% - Accent1 2 2 2" xfId="37093"/>
    <cellStyle name="40% - Accent1 2 3" xfId="11159"/>
    <cellStyle name="40% - Accent1 2 3 2" xfId="30092"/>
    <cellStyle name="40% - Accent1 3" xfId="11943"/>
    <cellStyle name="40% - Accent1 3 2" xfId="30135"/>
    <cellStyle name="40% - Accent1 4" xfId="23130"/>
    <cellStyle name="40% - Accent1 5" xfId="39358"/>
    <cellStyle name="40% - Accent2" xfId="3123" builtinId="35" customBuiltin="1"/>
    <cellStyle name="40% - Accent2 2" xfId="1958"/>
    <cellStyle name="40% - Accent2 2 2" xfId="12370"/>
    <cellStyle name="40% - Accent2 2 2 2" xfId="30537"/>
    <cellStyle name="40% - Accent2 2 3" xfId="3812"/>
    <cellStyle name="40% - Accent2 2 3 2" xfId="23535"/>
    <cellStyle name="40% - Accent2 3" xfId="11161"/>
    <cellStyle name="40% - Accent2 3 2" xfId="18936"/>
    <cellStyle name="40% - Accent2 3 2 2" xfId="37095"/>
    <cellStyle name="40% - Accent2 3 3" xfId="30094"/>
    <cellStyle name="40% - Accent2 4" xfId="11945"/>
    <cellStyle name="40% - Accent2 4 2" xfId="30137"/>
    <cellStyle name="40% - Accent2 5" xfId="23132"/>
    <cellStyle name="40% - Accent2 6" xfId="39360"/>
    <cellStyle name="40% - Accent3" xfId="3127" builtinId="39" customBuiltin="1"/>
    <cellStyle name="40% - Accent3 2" xfId="1959"/>
    <cellStyle name="40% - Accent3 2 2" xfId="18938"/>
    <cellStyle name="40% - Accent3 2 2 2" xfId="37097"/>
    <cellStyle name="40% - Accent3 2 3" xfId="11163"/>
    <cellStyle name="40% - Accent3 2 3 2" xfId="30096"/>
    <cellStyle name="40% - Accent3 3" xfId="11947"/>
    <cellStyle name="40% - Accent3 3 2" xfId="30139"/>
    <cellStyle name="40% - Accent3 4" xfId="23134"/>
    <cellStyle name="40% - Accent3 5" xfId="39362"/>
    <cellStyle name="40% - Accent4" xfId="3131" builtinId="43" customBuiltin="1"/>
    <cellStyle name="40% - Accent4 2" xfId="1960"/>
    <cellStyle name="40% - Accent4 2 2" xfId="18940"/>
    <cellStyle name="40% - Accent4 2 2 2" xfId="37099"/>
    <cellStyle name="40% - Accent4 2 3" xfId="11165"/>
    <cellStyle name="40% - Accent4 2 3 2" xfId="30098"/>
    <cellStyle name="40% - Accent4 3" xfId="11949"/>
    <cellStyle name="40% - Accent4 3 2" xfId="30141"/>
    <cellStyle name="40% - Accent4 4" xfId="23136"/>
    <cellStyle name="40% - Accent4 5" xfId="39364"/>
    <cellStyle name="40% - Accent5" xfId="3135" builtinId="47" customBuiltin="1"/>
    <cellStyle name="40% - Accent5 2" xfId="1961"/>
    <cellStyle name="40% - Accent5 2 2" xfId="18942"/>
    <cellStyle name="40% - Accent5 2 2 2" xfId="37101"/>
    <cellStyle name="40% - Accent5 2 3" xfId="11167"/>
    <cellStyle name="40% - Accent5 2 3 2" xfId="30100"/>
    <cellStyle name="40% - Accent5 3" xfId="11951"/>
    <cellStyle name="40% - Accent5 3 2" xfId="30143"/>
    <cellStyle name="40% - Accent5 4" xfId="23138"/>
    <cellStyle name="40% - Accent5 5" xfId="39366"/>
    <cellStyle name="40% - Accent6" xfId="3139" builtinId="51" customBuiltin="1"/>
    <cellStyle name="40% - Accent6 2" xfId="1962"/>
    <cellStyle name="40% - Accent6 2 2" xfId="18944"/>
    <cellStyle name="40% - Accent6 2 2 2" xfId="37103"/>
    <cellStyle name="40% - Accent6 2 3" xfId="11169"/>
    <cellStyle name="40% - Accent6 2 3 2" xfId="30102"/>
    <cellStyle name="40% - Accent6 3" xfId="11953"/>
    <cellStyle name="40% - Accent6 3 2" xfId="30145"/>
    <cellStyle name="40% - Accent6 4" xfId="23140"/>
    <cellStyle name="40% - Accent6 5" xfId="39368"/>
    <cellStyle name="40% - Colore 1" xfId="9"/>
    <cellStyle name="40% - Colore 2" xfId="10"/>
    <cellStyle name="40% - Colore 3" xfId="11"/>
    <cellStyle name="40% - Colore 4" xfId="12"/>
    <cellStyle name="40% - Colore 5" xfId="13"/>
    <cellStyle name="40% - Colore 6" xfId="14"/>
    <cellStyle name="5x indented GHG Textfiels" xfId="15"/>
    <cellStyle name="5x indented GHG Textfiels 2" xfId="16"/>
    <cellStyle name="5x indented GHG Textfiels 2 2" xfId="11955"/>
    <cellStyle name="5x indented GHG Textfiels 2 3" xfId="11931"/>
    <cellStyle name="5x indented GHG Textfiels 2 4" xfId="20236"/>
    <cellStyle name="5x indented GHG Textfiels 3" xfId="3489"/>
    <cellStyle name="60 % - Markeringsfarve1 2" xfId="6933"/>
    <cellStyle name="60 % - Markeringsfarve1 3" xfId="6934"/>
    <cellStyle name="60 % - Markeringsfarve1 4" xfId="6935"/>
    <cellStyle name="60 % - Markeringsfarve1 5" xfId="6936"/>
    <cellStyle name="60 % - Markeringsfarve1 5 2" xfId="10788"/>
    <cellStyle name="60 % - Markeringsfarve1 6" xfId="7614"/>
    <cellStyle name="60 % - Markeringsfarve1 7" xfId="6932"/>
    <cellStyle name="60 % - Markeringsfarve2 2" xfId="6938"/>
    <cellStyle name="60 % - Markeringsfarve2 3" xfId="6939"/>
    <cellStyle name="60 % - Markeringsfarve2 4" xfId="6940"/>
    <cellStyle name="60 % - Markeringsfarve2 5" xfId="6941"/>
    <cellStyle name="60 % - Markeringsfarve2 5 2" xfId="10961"/>
    <cellStyle name="60 % - Markeringsfarve2 6" xfId="7618"/>
    <cellStyle name="60 % - Markeringsfarve2 7" xfId="6937"/>
    <cellStyle name="60 % - Markeringsfarve3 2" xfId="6943"/>
    <cellStyle name="60 % - Markeringsfarve3 2 2" xfId="6944"/>
    <cellStyle name="60 % - Markeringsfarve3 2 2 2" xfId="8608"/>
    <cellStyle name="60 % - Markeringsfarve3 3" xfId="6945"/>
    <cellStyle name="60 % - Markeringsfarve3 4" xfId="6946"/>
    <cellStyle name="60 % - Markeringsfarve3 5" xfId="6947"/>
    <cellStyle name="60 % - Markeringsfarve3 6" xfId="6948"/>
    <cellStyle name="60 % - Markeringsfarve3 6 2" xfId="10846"/>
    <cellStyle name="60 % - Markeringsfarve3 7" xfId="7622"/>
    <cellStyle name="60 % - Markeringsfarve3 8" xfId="6942"/>
    <cellStyle name="60 % - Markeringsfarve4 2" xfId="6950"/>
    <cellStyle name="60 % - Markeringsfarve4 2 2" xfId="6951"/>
    <cellStyle name="60 % - Markeringsfarve4 2 2 2" xfId="8609"/>
    <cellStyle name="60 % - Markeringsfarve4 3" xfId="6952"/>
    <cellStyle name="60 % - Markeringsfarve4 4" xfId="6953"/>
    <cellStyle name="60 % - Markeringsfarve4 5" xfId="6954"/>
    <cellStyle name="60 % - Markeringsfarve4 6" xfId="6955"/>
    <cellStyle name="60 % - Markeringsfarve4 6 2" xfId="10434"/>
    <cellStyle name="60 % - Markeringsfarve4 7" xfId="7626"/>
    <cellStyle name="60 % - Markeringsfarve4 8" xfId="6949"/>
    <cellStyle name="60 % - Markeringsfarve5 2" xfId="6957"/>
    <cellStyle name="60 % - Markeringsfarve5 3" xfId="6958"/>
    <cellStyle name="60 % - Markeringsfarve5 4" xfId="6959"/>
    <cellStyle name="60 % - Markeringsfarve5 5" xfId="6960"/>
    <cellStyle name="60 % - Markeringsfarve5 5 2" xfId="10980"/>
    <cellStyle name="60 % - Markeringsfarve5 6" xfId="7629"/>
    <cellStyle name="60 % - Markeringsfarve5 7" xfId="6956"/>
    <cellStyle name="60 % - Markeringsfarve6 2" xfId="6962"/>
    <cellStyle name="60 % - Markeringsfarve6 2 2" xfId="6963"/>
    <cellStyle name="60 % - Markeringsfarve6 2 2 2" xfId="8610"/>
    <cellStyle name="60 % - Markeringsfarve6 3" xfId="6964"/>
    <cellStyle name="60 % - Markeringsfarve6 4" xfId="6965"/>
    <cellStyle name="60 % - Markeringsfarve6 5" xfId="6966"/>
    <cellStyle name="60 % - Markeringsfarve6 6" xfId="6967"/>
    <cellStyle name="60 % - Markeringsfarve6 6 2" xfId="10908"/>
    <cellStyle name="60 % - Markeringsfarve6 7" xfId="7633"/>
    <cellStyle name="60 % - Markeringsfarve6 8" xfId="6961"/>
    <cellStyle name="60% - Accent1" xfId="3120" builtinId="32" customBuiltin="1"/>
    <cellStyle name="60% - Accent1 2" xfId="1963"/>
    <cellStyle name="60% - Accent2" xfId="3124" builtinId="36" customBuiltin="1"/>
    <cellStyle name="60% - Accent2 2" xfId="1964"/>
    <cellStyle name="60% - Accent3" xfId="3128" builtinId="40" customBuiltin="1"/>
    <cellStyle name="60% - Accent3 2" xfId="1965"/>
    <cellStyle name="60% - Accent4" xfId="3132" builtinId="44" customBuiltin="1"/>
    <cellStyle name="60% - Accent4 2" xfId="1966"/>
    <cellStyle name="60% - Accent5" xfId="3136" builtinId="48" customBuiltin="1"/>
    <cellStyle name="60% - Accent5 2" xfId="1967"/>
    <cellStyle name="60% - Accent6" xfId="3140" builtinId="52" customBuiltin="1"/>
    <cellStyle name="60% - Accent6 2" xfId="1968"/>
    <cellStyle name="60% - Colore 1" xfId="17"/>
    <cellStyle name="60% - Colore 2" xfId="18"/>
    <cellStyle name="60% - Colore 3" xfId="19"/>
    <cellStyle name="60% - Colore 4" xfId="20"/>
    <cellStyle name="60% - Colore 5" xfId="21"/>
    <cellStyle name="60% - Colore 6" xfId="22"/>
    <cellStyle name="Accent1" xfId="3117" builtinId="29" customBuiltin="1"/>
    <cellStyle name="Accent1 2" xfId="1969"/>
    <cellStyle name="Accent2" xfId="3121" builtinId="33" customBuiltin="1"/>
    <cellStyle name="Accent2 2" xfId="1970"/>
    <cellStyle name="Accent3" xfId="3125" builtinId="37" customBuiltin="1"/>
    <cellStyle name="Accent3 2" xfId="1971"/>
    <cellStyle name="Accent4" xfId="3129" builtinId="41" customBuiltin="1"/>
    <cellStyle name="Accent4 2" xfId="1972"/>
    <cellStyle name="Accent5" xfId="3133" builtinId="45" customBuiltin="1"/>
    <cellStyle name="Accent5 2" xfId="1973"/>
    <cellStyle name="Accent6" xfId="3137" builtinId="49" customBuiltin="1"/>
    <cellStyle name="Accent6 2" xfId="1974"/>
    <cellStyle name="AggOrange_CRFReport-template" xfId="23"/>
    <cellStyle name="AggOrange9_CRFReport-template" xfId="24"/>
    <cellStyle name="AZ1" xfId="6968"/>
    <cellStyle name="AZ1 2" xfId="6969"/>
    <cellStyle name="Background" xfId="3459"/>
    <cellStyle name="Bad" xfId="3109" builtinId="27" customBuiltin="1"/>
    <cellStyle name="Bad 2" xfId="25"/>
    <cellStyle name="Bad 3" xfId="20169"/>
    <cellStyle name="Bemærk! 2" xfId="1975"/>
    <cellStyle name="Bemærk! 2 10" xfId="6971"/>
    <cellStyle name="Bemærk! 2 10 2" xfId="6972"/>
    <cellStyle name="Bemærk! 2 10 2 2" xfId="9729"/>
    <cellStyle name="Bemærk! 2 10 2 2 2" xfId="17630"/>
    <cellStyle name="Bemærk! 2 10 2 2 2 2" xfId="35790"/>
    <cellStyle name="Bemærk! 2 10 2 2 3" xfId="28789"/>
    <cellStyle name="Bemærk! 2 11" xfId="6973"/>
    <cellStyle name="Bemærk! 2 11 2" xfId="6974"/>
    <cellStyle name="Bemærk! 2 11 2 2" xfId="10978"/>
    <cellStyle name="Bemærk! 2 11 2 2 2" xfId="18857"/>
    <cellStyle name="Bemærk! 2 11 2 2 2 2" xfId="37017"/>
    <cellStyle name="Bemærk! 2 11 2 2 3" xfId="30016"/>
    <cellStyle name="Bemærk! 2 11 3" xfId="8330"/>
    <cellStyle name="Bemærk! 2 11 3 2" xfId="16247"/>
    <cellStyle name="Bemærk! 2 11 3 2 2" xfId="34407"/>
    <cellStyle name="Bemærk! 2 11 3 3" xfId="27406"/>
    <cellStyle name="Bemærk! 2 12" xfId="6975"/>
    <cellStyle name="Bemærk! 2 12 2" xfId="8954"/>
    <cellStyle name="Bemærk! 2 12 2 2" xfId="16866"/>
    <cellStyle name="Bemærk! 2 12 2 2 2" xfId="35026"/>
    <cellStyle name="Bemærk! 2 12 2 3" xfId="28025"/>
    <cellStyle name="Bemærk! 2 13" xfId="6970"/>
    <cellStyle name="Bemærk! 2 14" xfId="3483"/>
    <cellStyle name="Bemærk! 2 15" xfId="22075"/>
    <cellStyle name="Bemærk! 2 2" xfId="1976"/>
    <cellStyle name="Bemærk! 2 2 10" xfId="6977"/>
    <cellStyle name="Bemærk! 2 2 10 2" xfId="6978"/>
    <cellStyle name="Bemærk! 2 2 10 2 2" xfId="10783"/>
    <cellStyle name="Bemærk! 2 2 10 2 2 2" xfId="18671"/>
    <cellStyle name="Bemærk! 2 2 10 2 2 2 2" xfId="36831"/>
    <cellStyle name="Bemærk! 2 2 10 2 2 3" xfId="29830"/>
    <cellStyle name="Bemærk! 2 2 10 3" xfId="8352"/>
    <cellStyle name="Bemærk! 2 2 10 3 2" xfId="16269"/>
    <cellStyle name="Bemærk! 2 2 10 3 2 2" xfId="34429"/>
    <cellStyle name="Bemærk! 2 2 10 3 3" xfId="27428"/>
    <cellStyle name="Bemærk! 2 2 11" xfId="6979"/>
    <cellStyle name="Bemærk! 2 2 11 2" xfId="8982"/>
    <cellStyle name="Bemærk! 2 2 11 2 2" xfId="16893"/>
    <cellStyle name="Bemærk! 2 2 11 2 2 2" xfId="35053"/>
    <cellStyle name="Bemærk! 2 2 11 2 3" xfId="28052"/>
    <cellStyle name="Bemærk! 2 2 12" xfId="6976"/>
    <cellStyle name="Bemærk! 2 2 13" xfId="22076"/>
    <cellStyle name="Bemærk! 2 2 2" xfId="1977"/>
    <cellStyle name="Bemærk! 2 2 2 10" xfId="6980"/>
    <cellStyle name="Bemærk! 2 2 2 11" xfId="22077"/>
    <cellStyle name="Bemærk! 2 2 2 2" xfId="1978"/>
    <cellStyle name="Bemærk! 2 2 2 2 2" xfId="6982"/>
    <cellStyle name="Bemærk! 2 2 2 2 2 2" xfId="6983"/>
    <cellStyle name="Bemærk! 2 2 2 2 2 2 2" xfId="9913"/>
    <cellStyle name="Bemærk! 2 2 2 2 2 2 2 2" xfId="17814"/>
    <cellStyle name="Bemærk! 2 2 2 2 2 2 2 2 2" xfId="35974"/>
    <cellStyle name="Bemærk! 2 2 2 2 2 2 2 3" xfId="28973"/>
    <cellStyle name="Bemærk! 2 2 2 2 3" xfId="6984"/>
    <cellStyle name="Bemærk! 2 2 2 2 3 2" xfId="6985"/>
    <cellStyle name="Bemærk! 2 2 2 2 3 2 2" xfId="10843"/>
    <cellStyle name="Bemærk! 2 2 2 2 3 2 2 2" xfId="18729"/>
    <cellStyle name="Bemærk! 2 2 2 2 3 2 2 2 2" xfId="36889"/>
    <cellStyle name="Bemærk! 2 2 2 2 3 2 2 3" xfId="29888"/>
    <cellStyle name="Bemærk! 2 2 2 2 3 3" xfId="8484"/>
    <cellStyle name="Bemærk! 2 2 2 2 3 3 2" xfId="16401"/>
    <cellStyle name="Bemærk! 2 2 2 2 3 3 2 2" xfId="34561"/>
    <cellStyle name="Bemærk! 2 2 2 2 3 3 3" xfId="27560"/>
    <cellStyle name="Bemærk! 2 2 2 2 4" xfId="6986"/>
    <cellStyle name="Bemærk! 2 2 2 2 4 2" xfId="9143"/>
    <cellStyle name="Bemærk! 2 2 2 2 4 2 2" xfId="17054"/>
    <cellStyle name="Bemærk! 2 2 2 2 4 2 2 2" xfId="35214"/>
    <cellStyle name="Bemærk! 2 2 2 2 4 2 3" xfId="28213"/>
    <cellStyle name="Bemærk! 2 2 2 2 5" xfId="6981"/>
    <cellStyle name="Bemærk! 2 2 2 2 6" xfId="22078"/>
    <cellStyle name="Bemærk! 2 2 2 3" xfId="6987"/>
    <cellStyle name="Bemærk! 2 2 2 3 2" xfId="6988"/>
    <cellStyle name="Bemærk! 2 2 2 3 2 2" xfId="6989"/>
    <cellStyle name="Bemærk! 2 2 2 3 2 2 2" xfId="10064"/>
    <cellStyle name="Bemærk! 2 2 2 3 2 2 2 2" xfId="17965"/>
    <cellStyle name="Bemærk! 2 2 2 3 2 2 2 2 2" xfId="36125"/>
    <cellStyle name="Bemærk! 2 2 2 3 2 2 2 3" xfId="29124"/>
    <cellStyle name="Bemærk! 2 2 2 3 3" xfId="6990"/>
    <cellStyle name="Bemærk! 2 2 2 3 3 2" xfId="6991"/>
    <cellStyle name="Bemærk! 2 2 2 3 3 2 2" xfId="10628"/>
    <cellStyle name="Bemærk! 2 2 2 3 3 2 2 2" xfId="18521"/>
    <cellStyle name="Bemærk! 2 2 2 3 3 2 2 2 2" xfId="36681"/>
    <cellStyle name="Bemærk! 2 2 2 3 3 2 2 3" xfId="29680"/>
    <cellStyle name="Bemærk! 2 2 2 3 3 3" xfId="8613"/>
    <cellStyle name="Bemærk! 2 2 2 3 3 3 2" xfId="16527"/>
    <cellStyle name="Bemærk! 2 2 2 3 3 3 2 2" xfId="34687"/>
    <cellStyle name="Bemærk! 2 2 2 3 3 3 3" xfId="27686"/>
    <cellStyle name="Bemærk! 2 2 2 3 4" xfId="6992"/>
    <cellStyle name="Bemærk! 2 2 2 3 4 2" xfId="9295"/>
    <cellStyle name="Bemærk! 2 2 2 3 4 2 2" xfId="17206"/>
    <cellStyle name="Bemærk! 2 2 2 3 4 2 2 2" xfId="35366"/>
    <cellStyle name="Bemærk! 2 2 2 3 4 2 3" xfId="28365"/>
    <cellStyle name="Bemærk! 2 2 2 4" xfId="6993"/>
    <cellStyle name="Bemærk! 2 2 2 4 2" xfId="6994"/>
    <cellStyle name="Bemærk! 2 2 2 4 2 2" xfId="6995"/>
    <cellStyle name="Bemærk! 2 2 2 4 2 2 2" xfId="10151"/>
    <cellStyle name="Bemærk! 2 2 2 4 2 2 2 2" xfId="18052"/>
    <cellStyle name="Bemærk! 2 2 2 4 2 2 2 2 2" xfId="36212"/>
    <cellStyle name="Bemærk! 2 2 2 4 2 2 2 3" xfId="29211"/>
    <cellStyle name="Bemærk! 2 2 2 4 3" xfId="6996"/>
    <cellStyle name="Bemærk! 2 2 2 4 3 2" xfId="6997"/>
    <cellStyle name="Bemærk! 2 2 2 4 3 2 2" xfId="10493"/>
    <cellStyle name="Bemærk! 2 2 2 4 3 2 2 2" xfId="18389"/>
    <cellStyle name="Bemærk! 2 2 2 4 3 2 2 2 2" xfId="36549"/>
    <cellStyle name="Bemærk! 2 2 2 4 3 2 2 3" xfId="29548"/>
    <cellStyle name="Bemærk! 2 2 2 4 3 3" xfId="8686"/>
    <cellStyle name="Bemærk! 2 2 2 4 3 3 2" xfId="16600"/>
    <cellStyle name="Bemærk! 2 2 2 4 3 3 2 2" xfId="34760"/>
    <cellStyle name="Bemærk! 2 2 2 4 3 3 3" xfId="27759"/>
    <cellStyle name="Bemærk! 2 2 2 4 4" xfId="6998"/>
    <cellStyle name="Bemærk! 2 2 2 4 4 2" xfId="9427"/>
    <cellStyle name="Bemærk! 2 2 2 4 4 2 2" xfId="17337"/>
    <cellStyle name="Bemærk! 2 2 2 4 4 2 2 2" xfId="35497"/>
    <cellStyle name="Bemærk! 2 2 2 4 4 2 3" xfId="28496"/>
    <cellStyle name="Bemærk! 2 2 2 5" xfId="6999"/>
    <cellStyle name="Bemærk! 2 2 2 5 2" xfId="7000"/>
    <cellStyle name="Bemærk! 2 2 2 5 2 2" xfId="7001"/>
    <cellStyle name="Bemærk! 2 2 2 5 2 2 2" xfId="10268"/>
    <cellStyle name="Bemærk! 2 2 2 5 2 2 2 2" xfId="18169"/>
    <cellStyle name="Bemærk! 2 2 2 5 2 2 2 2 2" xfId="36329"/>
    <cellStyle name="Bemærk! 2 2 2 5 2 2 2 3" xfId="29328"/>
    <cellStyle name="Bemærk! 2 2 2 5 3" xfId="7002"/>
    <cellStyle name="Bemærk! 2 2 2 5 3 2" xfId="7003"/>
    <cellStyle name="Bemærk! 2 2 2 5 3 2 2" xfId="10441"/>
    <cellStyle name="Bemærk! 2 2 2 5 3 2 2 2" xfId="18338"/>
    <cellStyle name="Bemærk! 2 2 2 5 3 2 2 2 2" xfId="36498"/>
    <cellStyle name="Bemærk! 2 2 2 5 3 2 2 3" xfId="29497"/>
    <cellStyle name="Bemærk! 2 2 2 5 3 3" xfId="8785"/>
    <cellStyle name="Bemærk! 2 2 2 5 3 3 2" xfId="16699"/>
    <cellStyle name="Bemærk! 2 2 2 5 3 3 2 2" xfId="34859"/>
    <cellStyle name="Bemærk! 2 2 2 5 3 3 3" xfId="27858"/>
    <cellStyle name="Bemærk! 2 2 2 5 4" xfId="7004"/>
    <cellStyle name="Bemærk! 2 2 2 5 4 2" xfId="9544"/>
    <cellStyle name="Bemærk! 2 2 2 5 4 2 2" xfId="17454"/>
    <cellStyle name="Bemærk! 2 2 2 5 4 2 2 2" xfId="35614"/>
    <cellStyle name="Bemærk! 2 2 2 5 4 2 3" xfId="28613"/>
    <cellStyle name="Bemærk! 2 2 2 6" xfId="7005"/>
    <cellStyle name="Bemærk! 2 2 2 6 2" xfId="7006"/>
    <cellStyle name="Bemærk! 2 2 2 6 2 2" xfId="7007"/>
    <cellStyle name="Bemærk! 2 2 2 6 2 2 2" xfId="10418"/>
    <cellStyle name="Bemærk! 2 2 2 6 2 2 2 2" xfId="18319"/>
    <cellStyle name="Bemærk! 2 2 2 6 2 2 2 2 2" xfId="36479"/>
    <cellStyle name="Bemærk! 2 2 2 6 2 2 2 3" xfId="29478"/>
    <cellStyle name="Bemærk! 2 2 2 6 3" xfId="7008"/>
    <cellStyle name="Bemærk! 2 2 2 6 3 2" xfId="7009"/>
    <cellStyle name="Bemærk! 2 2 2 6 3 2 2" xfId="11030"/>
    <cellStyle name="Bemærk! 2 2 2 6 3 2 2 2" xfId="18906"/>
    <cellStyle name="Bemærk! 2 2 2 6 3 2 2 2 2" xfId="37066"/>
    <cellStyle name="Bemærk! 2 2 2 6 3 2 2 3" xfId="30065"/>
    <cellStyle name="Bemærk! 2 2 2 6 3 3" xfId="8911"/>
    <cellStyle name="Bemærk! 2 2 2 6 3 3 2" xfId="16825"/>
    <cellStyle name="Bemærk! 2 2 2 6 3 3 2 2" xfId="34985"/>
    <cellStyle name="Bemærk! 2 2 2 6 3 3 3" xfId="27984"/>
    <cellStyle name="Bemærk! 2 2 2 6 4" xfId="7010"/>
    <cellStyle name="Bemærk! 2 2 2 6 4 2" xfId="9695"/>
    <cellStyle name="Bemærk! 2 2 2 6 4 2 2" xfId="17605"/>
    <cellStyle name="Bemærk! 2 2 2 6 4 2 2 2" xfId="35765"/>
    <cellStyle name="Bemærk! 2 2 2 6 4 2 3" xfId="28764"/>
    <cellStyle name="Bemærk! 2 2 2 7" xfId="7011"/>
    <cellStyle name="Bemærk! 2 2 2 7 2" xfId="7012"/>
    <cellStyle name="Bemærk! 2 2 2 7 2 2" xfId="9794"/>
    <cellStyle name="Bemærk! 2 2 2 7 2 2 2" xfId="17695"/>
    <cellStyle name="Bemærk! 2 2 2 7 2 2 2 2" xfId="35855"/>
    <cellStyle name="Bemærk! 2 2 2 7 2 2 3" xfId="28854"/>
    <cellStyle name="Bemærk! 2 2 2 8" xfId="7013"/>
    <cellStyle name="Bemærk! 2 2 2 8 2" xfId="7014"/>
    <cellStyle name="Bemærk! 2 2 2 8 2 2" xfId="10643"/>
    <cellStyle name="Bemærk! 2 2 2 8 2 2 2" xfId="18536"/>
    <cellStyle name="Bemærk! 2 2 2 8 2 2 2 2" xfId="36696"/>
    <cellStyle name="Bemærk! 2 2 2 8 2 2 3" xfId="29695"/>
    <cellStyle name="Bemærk! 2 2 2 8 3" xfId="8385"/>
    <cellStyle name="Bemærk! 2 2 2 8 3 2" xfId="16302"/>
    <cellStyle name="Bemærk! 2 2 2 8 3 2 2" xfId="34462"/>
    <cellStyle name="Bemærk! 2 2 2 8 3 3" xfId="27461"/>
    <cellStyle name="Bemærk! 2 2 2 9" xfId="7015"/>
    <cellStyle name="Bemærk! 2 2 2 9 2" xfId="9022"/>
    <cellStyle name="Bemærk! 2 2 2 9 2 2" xfId="16933"/>
    <cellStyle name="Bemærk! 2 2 2 9 2 2 2" xfId="35093"/>
    <cellStyle name="Bemærk! 2 2 2 9 2 3" xfId="28092"/>
    <cellStyle name="Bemærk! 2 2 3" xfId="1979"/>
    <cellStyle name="Bemærk! 2 2 3 10" xfId="7016"/>
    <cellStyle name="Bemærk! 2 2 3 11" xfId="22079"/>
    <cellStyle name="Bemærk! 2 2 3 2" xfId="1980"/>
    <cellStyle name="Bemærk! 2 2 3 2 2" xfId="7018"/>
    <cellStyle name="Bemærk! 2 2 3 2 2 2" xfId="7019"/>
    <cellStyle name="Bemærk! 2 2 3 2 2 2 2" xfId="9952"/>
    <cellStyle name="Bemærk! 2 2 3 2 2 2 2 2" xfId="17853"/>
    <cellStyle name="Bemærk! 2 2 3 2 2 2 2 2 2" xfId="36013"/>
    <cellStyle name="Bemærk! 2 2 3 2 2 2 2 3" xfId="29012"/>
    <cellStyle name="Bemærk! 2 2 3 2 3" xfId="7020"/>
    <cellStyle name="Bemærk! 2 2 3 2 3 2" xfId="7021"/>
    <cellStyle name="Bemærk! 2 2 3 2 3 2 2" xfId="10620"/>
    <cellStyle name="Bemærk! 2 2 3 2 3 2 2 2" xfId="18513"/>
    <cellStyle name="Bemærk! 2 2 3 2 3 2 2 2 2" xfId="36673"/>
    <cellStyle name="Bemærk! 2 2 3 2 3 2 2 3" xfId="29672"/>
    <cellStyle name="Bemærk! 2 2 3 2 3 3" xfId="8517"/>
    <cellStyle name="Bemærk! 2 2 3 2 3 3 2" xfId="16434"/>
    <cellStyle name="Bemærk! 2 2 3 2 3 3 2 2" xfId="34594"/>
    <cellStyle name="Bemærk! 2 2 3 2 3 3 3" xfId="27593"/>
    <cellStyle name="Bemærk! 2 2 3 2 4" xfId="7022"/>
    <cellStyle name="Bemærk! 2 2 3 2 4 2" xfId="9182"/>
    <cellStyle name="Bemærk! 2 2 3 2 4 2 2" xfId="17093"/>
    <cellStyle name="Bemærk! 2 2 3 2 4 2 2 2" xfId="35253"/>
    <cellStyle name="Bemærk! 2 2 3 2 4 2 3" xfId="28252"/>
    <cellStyle name="Bemærk! 2 2 3 2 5" xfId="7017"/>
    <cellStyle name="Bemærk! 2 2 3 2 6" xfId="22080"/>
    <cellStyle name="Bemærk! 2 2 3 3" xfId="7023"/>
    <cellStyle name="Bemærk! 2 2 3 3 2" xfId="7024"/>
    <cellStyle name="Bemærk! 2 2 3 3 2 2" xfId="7025"/>
    <cellStyle name="Bemærk! 2 2 3 3 2 2 2" xfId="10065"/>
    <cellStyle name="Bemærk! 2 2 3 3 2 2 2 2" xfId="17966"/>
    <cellStyle name="Bemærk! 2 2 3 3 2 2 2 2 2" xfId="36126"/>
    <cellStyle name="Bemærk! 2 2 3 3 2 2 2 3" xfId="29125"/>
    <cellStyle name="Bemærk! 2 2 3 3 3" xfId="7026"/>
    <cellStyle name="Bemærk! 2 2 3 3 3 2" xfId="7027"/>
    <cellStyle name="Bemærk! 2 2 3 3 3 2 2" xfId="10842"/>
    <cellStyle name="Bemærk! 2 2 3 3 3 2 2 2" xfId="18728"/>
    <cellStyle name="Bemærk! 2 2 3 3 3 2 2 2 2" xfId="36888"/>
    <cellStyle name="Bemærk! 2 2 3 3 3 2 2 3" xfId="29887"/>
    <cellStyle name="Bemærk! 2 2 3 3 3 3" xfId="8614"/>
    <cellStyle name="Bemærk! 2 2 3 3 3 3 2" xfId="16528"/>
    <cellStyle name="Bemærk! 2 2 3 3 3 3 2 2" xfId="34688"/>
    <cellStyle name="Bemærk! 2 2 3 3 3 3 3" xfId="27687"/>
    <cellStyle name="Bemærk! 2 2 3 3 4" xfId="7028"/>
    <cellStyle name="Bemærk! 2 2 3 3 4 2" xfId="9296"/>
    <cellStyle name="Bemærk! 2 2 3 3 4 2 2" xfId="17207"/>
    <cellStyle name="Bemærk! 2 2 3 3 4 2 2 2" xfId="35367"/>
    <cellStyle name="Bemærk! 2 2 3 3 4 2 3" xfId="28366"/>
    <cellStyle name="Bemærk! 2 2 3 4" xfId="7029"/>
    <cellStyle name="Bemærk! 2 2 3 4 2" xfId="7030"/>
    <cellStyle name="Bemærk! 2 2 3 4 2 2" xfId="7031"/>
    <cellStyle name="Bemærk! 2 2 3 4 2 2 2" xfId="10190"/>
    <cellStyle name="Bemærk! 2 2 3 4 2 2 2 2" xfId="18091"/>
    <cellStyle name="Bemærk! 2 2 3 4 2 2 2 2 2" xfId="36251"/>
    <cellStyle name="Bemærk! 2 2 3 4 2 2 2 3" xfId="29250"/>
    <cellStyle name="Bemærk! 2 2 3 4 3" xfId="7032"/>
    <cellStyle name="Bemærk! 2 2 3 4 3 2" xfId="7033"/>
    <cellStyle name="Bemærk! 2 2 3 4 3 2 2" xfId="10669"/>
    <cellStyle name="Bemærk! 2 2 3 4 3 2 2 2" xfId="18561"/>
    <cellStyle name="Bemærk! 2 2 3 4 3 2 2 2 2" xfId="36721"/>
    <cellStyle name="Bemærk! 2 2 3 4 3 2 2 3" xfId="29720"/>
    <cellStyle name="Bemærk! 2 2 3 4 3 3" xfId="8719"/>
    <cellStyle name="Bemærk! 2 2 3 4 3 3 2" xfId="16633"/>
    <cellStyle name="Bemærk! 2 2 3 4 3 3 2 2" xfId="34793"/>
    <cellStyle name="Bemærk! 2 2 3 4 3 3 3" xfId="27792"/>
    <cellStyle name="Bemærk! 2 2 3 4 4" xfId="7034"/>
    <cellStyle name="Bemærk! 2 2 3 4 4 2" xfId="9466"/>
    <cellStyle name="Bemærk! 2 2 3 4 4 2 2" xfId="17376"/>
    <cellStyle name="Bemærk! 2 2 3 4 4 2 2 2" xfId="35536"/>
    <cellStyle name="Bemærk! 2 2 3 4 4 2 3" xfId="28535"/>
    <cellStyle name="Bemærk! 2 2 3 5" xfId="7035"/>
    <cellStyle name="Bemærk! 2 2 3 5 2" xfId="7036"/>
    <cellStyle name="Bemærk! 2 2 3 5 2 2" xfId="7037"/>
    <cellStyle name="Bemærk! 2 2 3 5 2 2 2" xfId="10307"/>
    <cellStyle name="Bemærk! 2 2 3 5 2 2 2 2" xfId="18208"/>
    <cellStyle name="Bemærk! 2 2 3 5 2 2 2 2 2" xfId="36368"/>
    <cellStyle name="Bemærk! 2 2 3 5 2 2 2 3" xfId="29367"/>
    <cellStyle name="Bemærk! 2 2 3 5 3" xfId="7038"/>
    <cellStyle name="Bemærk! 2 2 3 5 3 2" xfId="7039"/>
    <cellStyle name="Bemærk! 2 2 3 5 3 2 2" xfId="11027"/>
    <cellStyle name="Bemærk! 2 2 3 5 3 2 2 2" xfId="18903"/>
    <cellStyle name="Bemærk! 2 2 3 5 3 2 2 2 2" xfId="37063"/>
    <cellStyle name="Bemærk! 2 2 3 5 3 2 2 3" xfId="30062"/>
    <cellStyle name="Bemærk! 2 2 3 5 3 3" xfId="8818"/>
    <cellStyle name="Bemærk! 2 2 3 5 3 3 2" xfId="16732"/>
    <cellStyle name="Bemærk! 2 2 3 5 3 3 2 2" xfId="34892"/>
    <cellStyle name="Bemærk! 2 2 3 5 3 3 3" xfId="27891"/>
    <cellStyle name="Bemærk! 2 2 3 5 4" xfId="7040"/>
    <cellStyle name="Bemærk! 2 2 3 5 4 2" xfId="9583"/>
    <cellStyle name="Bemærk! 2 2 3 5 4 2 2" xfId="17493"/>
    <cellStyle name="Bemærk! 2 2 3 5 4 2 2 2" xfId="35653"/>
    <cellStyle name="Bemærk! 2 2 3 5 4 2 3" xfId="28652"/>
    <cellStyle name="Bemærk! 2 2 3 6" xfId="7041"/>
    <cellStyle name="Bemærk! 2 2 3 6 2" xfId="7042"/>
    <cellStyle name="Bemærk! 2 2 3 6 2 2" xfId="7043"/>
    <cellStyle name="Bemærk! 2 2 3 6 2 2 2" xfId="10419"/>
    <cellStyle name="Bemærk! 2 2 3 6 2 2 2 2" xfId="18320"/>
    <cellStyle name="Bemærk! 2 2 3 6 2 2 2 2 2" xfId="36480"/>
    <cellStyle name="Bemærk! 2 2 3 6 2 2 2 3" xfId="29479"/>
    <cellStyle name="Bemærk! 2 2 3 6 3" xfId="7044"/>
    <cellStyle name="Bemærk! 2 2 3 6 3 2" xfId="7045"/>
    <cellStyle name="Bemærk! 2 2 3 6 3 2 2" xfId="11031"/>
    <cellStyle name="Bemærk! 2 2 3 6 3 2 2 2" xfId="18907"/>
    <cellStyle name="Bemærk! 2 2 3 6 3 2 2 2 2" xfId="37067"/>
    <cellStyle name="Bemærk! 2 2 3 6 3 2 2 3" xfId="30066"/>
    <cellStyle name="Bemærk! 2 2 3 6 3 3" xfId="8912"/>
    <cellStyle name="Bemærk! 2 2 3 6 3 3 2" xfId="16826"/>
    <cellStyle name="Bemærk! 2 2 3 6 3 3 2 2" xfId="34986"/>
    <cellStyle name="Bemærk! 2 2 3 6 3 3 3" xfId="27985"/>
    <cellStyle name="Bemærk! 2 2 3 6 4" xfId="7046"/>
    <cellStyle name="Bemærk! 2 2 3 6 4 2" xfId="9696"/>
    <cellStyle name="Bemærk! 2 2 3 6 4 2 2" xfId="17606"/>
    <cellStyle name="Bemærk! 2 2 3 6 4 2 2 2" xfId="35766"/>
    <cellStyle name="Bemærk! 2 2 3 6 4 2 3" xfId="28765"/>
    <cellStyle name="Bemærk! 2 2 3 7" xfId="7047"/>
    <cellStyle name="Bemærk! 2 2 3 7 2" xfId="7048"/>
    <cellStyle name="Bemærk! 2 2 3 7 2 2" xfId="9833"/>
    <cellStyle name="Bemærk! 2 2 3 7 2 2 2" xfId="17734"/>
    <cellStyle name="Bemærk! 2 2 3 7 2 2 2 2" xfId="35894"/>
    <cellStyle name="Bemærk! 2 2 3 7 2 2 3" xfId="28893"/>
    <cellStyle name="Bemærk! 2 2 3 8" xfId="7049"/>
    <cellStyle name="Bemærk! 2 2 3 8 2" xfId="7050"/>
    <cellStyle name="Bemærk! 2 2 3 8 2 2" xfId="10690"/>
    <cellStyle name="Bemærk! 2 2 3 8 2 2 2" xfId="18581"/>
    <cellStyle name="Bemærk! 2 2 3 8 2 2 2 2" xfId="36741"/>
    <cellStyle name="Bemærk! 2 2 3 8 2 2 3" xfId="29740"/>
    <cellStyle name="Bemærk! 2 2 3 8 3" xfId="8418"/>
    <cellStyle name="Bemærk! 2 2 3 8 3 2" xfId="16335"/>
    <cellStyle name="Bemærk! 2 2 3 8 3 2 2" xfId="34495"/>
    <cellStyle name="Bemærk! 2 2 3 8 3 3" xfId="27494"/>
    <cellStyle name="Bemærk! 2 2 3 9" xfId="7051"/>
    <cellStyle name="Bemærk! 2 2 3 9 2" xfId="9061"/>
    <cellStyle name="Bemærk! 2 2 3 9 2 2" xfId="16972"/>
    <cellStyle name="Bemærk! 2 2 3 9 2 2 2" xfId="35132"/>
    <cellStyle name="Bemærk! 2 2 3 9 2 3" xfId="28131"/>
    <cellStyle name="Bemærk! 2 2 4" xfId="1981"/>
    <cellStyle name="Bemærk! 2 2 4 2" xfId="7053"/>
    <cellStyle name="Bemærk! 2 2 4 2 2" xfId="7054"/>
    <cellStyle name="Bemærk! 2 2 4 2 2 2" xfId="9874"/>
    <cellStyle name="Bemærk! 2 2 4 2 2 2 2" xfId="17775"/>
    <cellStyle name="Bemærk! 2 2 4 2 2 2 2 2" xfId="35935"/>
    <cellStyle name="Bemærk! 2 2 4 2 2 2 3" xfId="28934"/>
    <cellStyle name="Bemærk! 2 2 4 3" xfId="7055"/>
    <cellStyle name="Bemærk! 2 2 4 3 2" xfId="7056"/>
    <cellStyle name="Bemærk! 2 2 4 3 2 2" xfId="10977"/>
    <cellStyle name="Bemærk! 2 2 4 3 2 2 2" xfId="18856"/>
    <cellStyle name="Bemærk! 2 2 4 3 2 2 2 2" xfId="37016"/>
    <cellStyle name="Bemærk! 2 2 4 3 2 2 3" xfId="30015"/>
    <cellStyle name="Bemærk! 2 2 4 3 3" xfId="8451"/>
    <cellStyle name="Bemærk! 2 2 4 3 3 2" xfId="16368"/>
    <cellStyle name="Bemærk! 2 2 4 3 3 2 2" xfId="34528"/>
    <cellStyle name="Bemærk! 2 2 4 3 3 3" xfId="27527"/>
    <cellStyle name="Bemærk! 2 2 4 4" xfId="7057"/>
    <cellStyle name="Bemærk! 2 2 4 4 2" xfId="9104"/>
    <cellStyle name="Bemærk! 2 2 4 4 2 2" xfId="17015"/>
    <cellStyle name="Bemærk! 2 2 4 4 2 2 2" xfId="35175"/>
    <cellStyle name="Bemærk! 2 2 4 4 2 3" xfId="28174"/>
    <cellStyle name="Bemærk! 2 2 4 5" xfId="7052"/>
    <cellStyle name="Bemærk! 2 2 4 6" xfId="22081"/>
    <cellStyle name="Bemærk! 2 2 5" xfId="7058"/>
    <cellStyle name="Bemærk! 2 2 5 2" xfId="7059"/>
    <cellStyle name="Bemærk! 2 2 5 2 2" xfId="7060"/>
    <cellStyle name="Bemærk! 2 2 5 2 2 2" xfId="10063"/>
    <cellStyle name="Bemærk! 2 2 5 2 2 2 2" xfId="17964"/>
    <cellStyle name="Bemærk! 2 2 5 2 2 2 2 2" xfId="36124"/>
    <cellStyle name="Bemærk! 2 2 5 2 2 2 3" xfId="29123"/>
    <cellStyle name="Bemærk! 2 2 5 3" xfId="7061"/>
    <cellStyle name="Bemærk! 2 2 5 3 2" xfId="7062"/>
    <cellStyle name="Bemærk! 2 2 5 3 2 2" xfId="10904"/>
    <cellStyle name="Bemærk! 2 2 5 3 2 2 2" xfId="18786"/>
    <cellStyle name="Bemærk! 2 2 5 3 2 2 2 2" xfId="36946"/>
    <cellStyle name="Bemærk! 2 2 5 3 2 2 3" xfId="29945"/>
    <cellStyle name="Bemærk! 2 2 5 3 3" xfId="8612"/>
    <cellStyle name="Bemærk! 2 2 5 3 3 2" xfId="16526"/>
    <cellStyle name="Bemærk! 2 2 5 3 3 2 2" xfId="34686"/>
    <cellStyle name="Bemærk! 2 2 5 3 3 3" xfId="27685"/>
    <cellStyle name="Bemærk! 2 2 5 4" xfId="7063"/>
    <cellStyle name="Bemærk! 2 2 5 4 2" xfId="9294"/>
    <cellStyle name="Bemærk! 2 2 5 4 2 2" xfId="17205"/>
    <cellStyle name="Bemærk! 2 2 5 4 2 2 2" xfId="35365"/>
    <cellStyle name="Bemærk! 2 2 5 4 2 3" xfId="28364"/>
    <cellStyle name="Bemærk! 2 2 6" xfId="7064"/>
    <cellStyle name="Bemærk! 2 2 6 2" xfId="7065"/>
    <cellStyle name="Bemærk! 2 2 6 2 2" xfId="7066"/>
    <cellStyle name="Bemærk! 2 2 6 2 2 2" xfId="10112"/>
    <cellStyle name="Bemærk! 2 2 6 2 2 2 2" xfId="18013"/>
    <cellStyle name="Bemærk! 2 2 6 2 2 2 2 2" xfId="36173"/>
    <cellStyle name="Bemærk! 2 2 6 2 2 2 3" xfId="29172"/>
    <cellStyle name="Bemærk! 2 2 6 3" xfId="7067"/>
    <cellStyle name="Bemærk! 2 2 6 3 2" xfId="7068"/>
    <cellStyle name="Bemærk! 2 2 6 3 2 2" xfId="9304"/>
    <cellStyle name="Bemærk! 2 2 6 3 2 2 2" xfId="17215"/>
    <cellStyle name="Bemærk! 2 2 6 3 2 2 2 2" xfId="35375"/>
    <cellStyle name="Bemærk! 2 2 6 3 2 2 3" xfId="28374"/>
    <cellStyle name="Bemærk! 2 2 6 3 3" xfId="8653"/>
    <cellStyle name="Bemærk! 2 2 6 3 3 2" xfId="16567"/>
    <cellStyle name="Bemærk! 2 2 6 3 3 2 2" xfId="34727"/>
    <cellStyle name="Bemærk! 2 2 6 3 3 3" xfId="27726"/>
    <cellStyle name="Bemærk! 2 2 6 4" xfId="7069"/>
    <cellStyle name="Bemærk! 2 2 6 4 2" xfId="9388"/>
    <cellStyle name="Bemærk! 2 2 6 4 2 2" xfId="17298"/>
    <cellStyle name="Bemærk! 2 2 6 4 2 2 2" xfId="35458"/>
    <cellStyle name="Bemærk! 2 2 6 4 2 3" xfId="28457"/>
    <cellStyle name="Bemærk! 2 2 7" xfId="7070"/>
    <cellStyle name="Bemærk! 2 2 7 2" xfId="7071"/>
    <cellStyle name="Bemærk! 2 2 7 2 2" xfId="7072"/>
    <cellStyle name="Bemærk! 2 2 7 2 2 2" xfId="10229"/>
    <cellStyle name="Bemærk! 2 2 7 2 2 2 2" xfId="18130"/>
    <cellStyle name="Bemærk! 2 2 7 2 2 2 2 2" xfId="36290"/>
    <cellStyle name="Bemærk! 2 2 7 2 2 2 3" xfId="29289"/>
    <cellStyle name="Bemærk! 2 2 7 3" xfId="7073"/>
    <cellStyle name="Bemærk! 2 2 7 3 2" xfId="7074"/>
    <cellStyle name="Bemærk! 2 2 7 3 2 2" xfId="10697"/>
    <cellStyle name="Bemærk! 2 2 7 3 2 2 2" xfId="18588"/>
    <cellStyle name="Bemærk! 2 2 7 3 2 2 2 2" xfId="36748"/>
    <cellStyle name="Bemærk! 2 2 7 3 2 2 3" xfId="29747"/>
    <cellStyle name="Bemærk! 2 2 7 3 3" xfId="8752"/>
    <cellStyle name="Bemærk! 2 2 7 3 3 2" xfId="16666"/>
    <cellStyle name="Bemærk! 2 2 7 3 3 2 2" xfId="34826"/>
    <cellStyle name="Bemærk! 2 2 7 3 3 3" xfId="27825"/>
    <cellStyle name="Bemærk! 2 2 7 4" xfId="7075"/>
    <cellStyle name="Bemærk! 2 2 7 4 2" xfId="9505"/>
    <cellStyle name="Bemærk! 2 2 7 4 2 2" xfId="17415"/>
    <cellStyle name="Bemærk! 2 2 7 4 2 2 2" xfId="35575"/>
    <cellStyle name="Bemærk! 2 2 7 4 2 3" xfId="28574"/>
    <cellStyle name="Bemærk! 2 2 8" xfId="7076"/>
    <cellStyle name="Bemærk! 2 2 8 2" xfId="7077"/>
    <cellStyle name="Bemærk! 2 2 8 2 2" xfId="7078"/>
    <cellStyle name="Bemærk! 2 2 8 2 2 2" xfId="10417"/>
    <cellStyle name="Bemærk! 2 2 8 2 2 2 2" xfId="18318"/>
    <cellStyle name="Bemærk! 2 2 8 2 2 2 2 2" xfId="36478"/>
    <cellStyle name="Bemærk! 2 2 8 2 2 2 3" xfId="29477"/>
    <cellStyle name="Bemærk! 2 2 8 3" xfId="7079"/>
    <cellStyle name="Bemærk! 2 2 8 3 2" xfId="7080"/>
    <cellStyle name="Bemærk! 2 2 8 3 2 2" xfId="11029"/>
    <cellStyle name="Bemærk! 2 2 8 3 2 2 2" xfId="18905"/>
    <cellStyle name="Bemærk! 2 2 8 3 2 2 2 2" xfId="37065"/>
    <cellStyle name="Bemærk! 2 2 8 3 2 2 3" xfId="30064"/>
    <cellStyle name="Bemærk! 2 2 8 3 3" xfId="8910"/>
    <cellStyle name="Bemærk! 2 2 8 3 3 2" xfId="16824"/>
    <cellStyle name="Bemærk! 2 2 8 3 3 2 2" xfId="34984"/>
    <cellStyle name="Bemærk! 2 2 8 3 3 3" xfId="27983"/>
    <cellStyle name="Bemærk! 2 2 8 4" xfId="7081"/>
    <cellStyle name="Bemærk! 2 2 8 4 2" xfId="9694"/>
    <cellStyle name="Bemærk! 2 2 8 4 2 2" xfId="17604"/>
    <cellStyle name="Bemærk! 2 2 8 4 2 2 2" xfId="35764"/>
    <cellStyle name="Bemærk! 2 2 8 4 2 3" xfId="28763"/>
    <cellStyle name="Bemærk! 2 2 9" xfId="7082"/>
    <cellStyle name="Bemærk! 2 2 9 2" xfId="7083"/>
    <cellStyle name="Bemærk! 2 2 9 2 2" xfId="9755"/>
    <cellStyle name="Bemærk! 2 2 9 2 2 2" xfId="17656"/>
    <cellStyle name="Bemærk! 2 2 9 2 2 2 2" xfId="35816"/>
    <cellStyle name="Bemærk! 2 2 9 2 2 3" xfId="28815"/>
    <cellStyle name="Bemærk! 2 3" xfId="1982"/>
    <cellStyle name="Bemærk! 2 3 10" xfId="7084"/>
    <cellStyle name="Bemærk! 2 3 11" xfId="22082"/>
    <cellStyle name="Bemærk! 2 3 2" xfId="1983"/>
    <cellStyle name="Bemærk! 2 3 2 2" xfId="7086"/>
    <cellStyle name="Bemærk! 2 3 2 2 2" xfId="7087"/>
    <cellStyle name="Bemærk! 2 3 2 2 2 2" xfId="9887"/>
    <cellStyle name="Bemærk! 2 3 2 2 2 2 2" xfId="17788"/>
    <cellStyle name="Bemærk! 2 3 2 2 2 2 2 2" xfId="35948"/>
    <cellStyle name="Bemærk! 2 3 2 2 2 2 3" xfId="28947"/>
    <cellStyle name="Bemærk! 2 3 2 3" xfId="7088"/>
    <cellStyle name="Bemærk! 2 3 2 3 2" xfId="7089"/>
    <cellStyle name="Bemærk! 2 3 2 3 2 2" xfId="10781"/>
    <cellStyle name="Bemærk! 2 3 2 3 2 2 2" xfId="18669"/>
    <cellStyle name="Bemærk! 2 3 2 3 2 2 2 2" xfId="36829"/>
    <cellStyle name="Bemærk! 2 3 2 3 2 2 3" xfId="29828"/>
    <cellStyle name="Bemærk! 2 3 2 3 3" xfId="8462"/>
    <cellStyle name="Bemærk! 2 3 2 3 3 2" xfId="16379"/>
    <cellStyle name="Bemærk! 2 3 2 3 3 2 2" xfId="34539"/>
    <cellStyle name="Bemærk! 2 3 2 3 3 3" xfId="27538"/>
    <cellStyle name="Bemærk! 2 3 2 4" xfId="7090"/>
    <cellStyle name="Bemærk! 2 3 2 4 2" xfId="9117"/>
    <cellStyle name="Bemærk! 2 3 2 4 2 2" xfId="17028"/>
    <cellStyle name="Bemærk! 2 3 2 4 2 2 2" xfId="35188"/>
    <cellStyle name="Bemærk! 2 3 2 4 2 3" xfId="28187"/>
    <cellStyle name="Bemærk! 2 3 2 5" xfId="7085"/>
    <cellStyle name="Bemærk! 2 3 2 6" xfId="22083"/>
    <cellStyle name="Bemærk! 2 3 3" xfId="7091"/>
    <cellStyle name="Bemærk! 2 3 3 2" xfId="7092"/>
    <cellStyle name="Bemærk! 2 3 3 2 2" xfId="7093"/>
    <cellStyle name="Bemærk! 2 3 3 2 2 2" xfId="10066"/>
    <cellStyle name="Bemærk! 2 3 3 2 2 2 2" xfId="17967"/>
    <cellStyle name="Bemærk! 2 3 3 2 2 2 2 2" xfId="36127"/>
    <cellStyle name="Bemærk! 2 3 3 2 2 2 3" xfId="29126"/>
    <cellStyle name="Bemærk! 2 3 3 3" xfId="7094"/>
    <cellStyle name="Bemærk! 2 3 3 3 2" xfId="7095"/>
    <cellStyle name="Bemærk! 2 3 3 3 2 2" xfId="10494"/>
    <cellStyle name="Bemærk! 2 3 3 3 2 2 2" xfId="18390"/>
    <cellStyle name="Bemærk! 2 3 3 3 2 2 2 2" xfId="36550"/>
    <cellStyle name="Bemærk! 2 3 3 3 2 2 3" xfId="29549"/>
    <cellStyle name="Bemærk! 2 3 3 3 3" xfId="8615"/>
    <cellStyle name="Bemærk! 2 3 3 3 3 2" xfId="16529"/>
    <cellStyle name="Bemærk! 2 3 3 3 3 2 2" xfId="34689"/>
    <cellStyle name="Bemærk! 2 3 3 3 3 3" xfId="27688"/>
    <cellStyle name="Bemærk! 2 3 3 4" xfId="7096"/>
    <cellStyle name="Bemærk! 2 3 3 4 2" xfId="9297"/>
    <cellStyle name="Bemærk! 2 3 3 4 2 2" xfId="17208"/>
    <cellStyle name="Bemærk! 2 3 3 4 2 2 2" xfId="35368"/>
    <cellStyle name="Bemærk! 2 3 3 4 2 3" xfId="28367"/>
    <cellStyle name="Bemærk! 2 3 4" xfId="7097"/>
    <cellStyle name="Bemærk! 2 3 4 2" xfId="7098"/>
    <cellStyle name="Bemærk! 2 3 4 2 2" xfId="7099"/>
    <cellStyle name="Bemærk! 2 3 4 2 2 2" xfId="10125"/>
    <cellStyle name="Bemærk! 2 3 4 2 2 2 2" xfId="18026"/>
    <cellStyle name="Bemærk! 2 3 4 2 2 2 2 2" xfId="36186"/>
    <cellStyle name="Bemærk! 2 3 4 2 2 2 3" xfId="29185"/>
    <cellStyle name="Bemærk! 2 3 4 3" xfId="7100"/>
    <cellStyle name="Bemærk! 2 3 4 3 2" xfId="7101"/>
    <cellStyle name="Bemærk! 2 3 4 3 2 2" xfId="10809"/>
    <cellStyle name="Bemærk! 2 3 4 3 2 2 2" xfId="18696"/>
    <cellStyle name="Bemærk! 2 3 4 3 2 2 2 2" xfId="36856"/>
    <cellStyle name="Bemærk! 2 3 4 3 2 2 3" xfId="29855"/>
    <cellStyle name="Bemærk! 2 3 4 3 3" xfId="8664"/>
    <cellStyle name="Bemærk! 2 3 4 3 3 2" xfId="16578"/>
    <cellStyle name="Bemærk! 2 3 4 3 3 2 2" xfId="34738"/>
    <cellStyle name="Bemærk! 2 3 4 3 3 3" xfId="27737"/>
    <cellStyle name="Bemærk! 2 3 4 4" xfId="7102"/>
    <cellStyle name="Bemærk! 2 3 4 4 2" xfId="9401"/>
    <cellStyle name="Bemærk! 2 3 4 4 2 2" xfId="17311"/>
    <cellStyle name="Bemærk! 2 3 4 4 2 2 2" xfId="35471"/>
    <cellStyle name="Bemærk! 2 3 4 4 2 3" xfId="28470"/>
    <cellStyle name="Bemærk! 2 3 5" xfId="7103"/>
    <cellStyle name="Bemærk! 2 3 5 2" xfId="7104"/>
    <cellStyle name="Bemærk! 2 3 5 2 2" xfId="7105"/>
    <cellStyle name="Bemærk! 2 3 5 2 2 2" xfId="10242"/>
    <cellStyle name="Bemærk! 2 3 5 2 2 2 2" xfId="18143"/>
    <cellStyle name="Bemærk! 2 3 5 2 2 2 2 2" xfId="36303"/>
    <cellStyle name="Bemærk! 2 3 5 2 2 2 3" xfId="29302"/>
    <cellStyle name="Bemærk! 2 3 5 3" xfId="7106"/>
    <cellStyle name="Bemærk! 2 3 5 3 2" xfId="7107"/>
    <cellStyle name="Bemærk! 2 3 5 3 2 2" xfId="10768"/>
    <cellStyle name="Bemærk! 2 3 5 3 2 2 2" xfId="18656"/>
    <cellStyle name="Bemærk! 2 3 5 3 2 2 2 2" xfId="36816"/>
    <cellStyle name="Bemærk! 2 3 5 3 2 2 3" xfId="29815"/>
    <cellStyle name="Bemærk! 2 3 5 3 3" xfId="8763"/>
    <cellStyle name="Bemærk! 2 3 5 3 3 2" xfId="16677"/>
    <cellStyle name="Bemærk! 2 3 5 3 3 2 2" xfId="34837"/>
    <cellStyle name="Bemærk! 2 3 5 3 3 3" xfId="27836"/>
    <cellStyle name="Bemærk! 2 3 5 4" xfId="7108"/>
    <cellStyle name="Bemærk! 2 3 5 4 2" xfId="9518"/>
    <cellStyle name="Bemærk! 2 3 5 4 2 2" xfId="17428"/>
    <cellStyle name="Bemærk! 2 3 5 4 2 2 2" xfId="35588"/>
    <cellStyle name="Bemærk! 2 3 5 4 2 3" xfId="28587"/>
    <cellStyle name="Bemærk! 2 3 6" xfId="7109"/>
    <cellStyle name="Bemærk! 2 3 6 2" xfId="7110"/>
    <cellStyle name="Bemærk! 2 3 6 2 2" xfId="7111"/>
    <cellStyle name="Bemærk! 2 3 6 2 2 2" xfId="10420"/>
    <cellStyle name="Bemærk! 2 3 6 2 2 2 2" xfId="18321"/>
    <cellStyle name="Bemærk! 2 3 6 2 2 2 2 2" xfId="36481"/>
    <cellStyle name="Bemærk! 2 3 6 2 2 2 3" xfId="29480"/>
    <cellStyle name="Bemærk! 2 3 6 3" xfId="7112"/>
    <cellStyle name="Bemærk! 2 3 6 3 2" xfId="7113"/>
    <cellStyle name="Bemærk! 2 3 6 3 2 2" xfId="11032"/>
    <cellStyle name="Bemærk! 2 3 6 3 2 2 2" xfId="18908"/>
    <cellStyle name="Bemærk! 2 3 6 3 2 2 2 2" xfId="37068"/>
    <cellStyle name="Bemærk! 2 3 6 3 2 2 3" xfId="30067"/>
    <cellStyle name="Bemærk! 2 3 6 3 3" xfId="8913"/>
    <cellStyle name="Bemærk! 2 3 6 3 3 2" xfId="16827"/>
    <cellStyle name="Bemærk! 2 3 6 3 3 2 2" xfId="34987"/>
    <cellStyle name="Bemærk! 2 3 6 3 3 3" xfId="27986"/>
    <cellStyle name="Bemærk! 2 3 6 4" xfId="7114"/>
    <cellStyle name="Bemærk! 2 3 6 4 2" xfId="9697"/>
    <cellStyle name="Bemærk! 2 3 6 4 2 2" xfId="17607"/>
    <cellStyle name="Bemærk! 2 3 6 4 2 2 2" xfId="35767"/>
    <cellStyle name="Bemærk! 2 3 6 4 2 3" xfId="28766"/>
    <cellStyle name="Bemærk! 2 3 7" xfId="7115"/>
    <cellStyle name="Bemærk! 2 3 7 2" xfId="7116"/>
    <cellStyle name="Bemærk! 2 3 7 2 2" xfId="9768"/>
    <cellStyle name="Bemærk! 2 3 7 2 2 2" xfId="17669"/>
    <cellStyle name="Bemærk! 2 3 7 2 2 2 2" xfId="35829"/>
    <cellStyle name="Bemærk! 2 3 7 2 2 3" xfId="28828"/>
    <cellStyle name="Bemærk! 2 3 8" xfId="7117"/>
    <cellStyle name="Bemærk! 2 3 8 2" xfId="7118"/>
    <cellStyle name="Bemærk! 2 3 8 2 2" xfId="8933"/>
    <cellStyle name="Bemærk! 2 3 8 2 2 2" xfId="16846"/>
    <cellStyle name="Bemærk! 2 3 8 2 2 2 2" xfId="35006"/>
    <cellStyle name="Bemærk! 2 3 8 2 2 3" xfId="28005"/>
    <cellStyle name="Bemærk! 2 3 8 3" xfId="8363"/>
    <cellStyle name="Bemærk! 2 3 8 3 2" xfId="16280"/>
    <cellStyle name="Bemærk! 2 3 8 3 2 2" xfId="34440"/>
    <cellStyle name="Bemærk! 2 3 8 3 3" xfId="27439"/>
    <cellStyle name="Bemærk! 2 3 9" xfId="7119"/>
    <cellStyle name="Bemærk! 2 3 9 2" xfId="8996"/>
    <cellStyle name="Bemærk! 2 3 9 2 2" xfId="16907"/>
    <cellStyle name="Bemærk! 2 3 9 2 2 2" xfId="35067"/>
    <cellStyle name="Bemærk! 2 3 9 2 3" xfId="28066"/>
    <cellStyle name="Bemærk! 2 4" xfId="1984"/>
    <cellStyle name="Bemærk! 2 4 10" xfId="7120"/>
    <cellStyle name="Bemærk! 2 4 11" xfId="22084"/>
    <cellStyle name="Bemærk! 2 4 2" xfId="1985"/>
    <cellStyle name="Bemærk! 2 4 2 2" xfId="7122"/>
    <cellStyle name="Bemærk! 2 4 2 2 2" xfId="7123"/>
    <cellStyle name="Bemærk! 2 4 2 2 2 2" xfId="9926"/>
    <cellStyle name="Bemærk! 2 4 2 2 2 2 2" xfId="17827"/>
    <cellStyle name="Bemærk! 2 4 2 2 2 2 2 2" xfId="35987"/>
    <cellStyle name="Bemærk! 2 4 2 2 2 2 3" xfId="28986"/>
    <cellStyle name="Bemærk! 2 4 2 3" xfId="7124"/>
    <cellStyle name="Bemærk! 2 4 2 3 2" xfId="7125"/>
    <cellStyle name="Bemærk! 2 4 2 3 2 2" xfId="10495"/>
    <cellStyle name="Bemærk! 2 4 2 3 2 2 2" xfId="18391"/>
    <cellStyle name="Bemærk! 2 4 2 3 2 2 2 2" xfId="36551"/>
    <cellStyle name="Bemærk! 2 4 2 3 2 2 3" xfId="29550"/>
    <cellStyle name="Bemærk! 2 4 2 3 3" xfId="8495"/>
    <cellStyle name="Bemærk! 2 4 2 3 3 2" xfId="16412"/>
    <cellStyle name="Bemærk! 2 4 2 3 3 2 2" xfId="34572"/>
    <cellStyle name="Bemærk! 2 4 2 3 3 3" xfId="27571"/>
    <cellStyle name="Bemærk! 2 4 2 4" xfId="7126"/>
    <cellStyle name="Bemærk! 2 4 2 4 2" xfId="9156"/>
    <cellStyle name="Bemærk! 2 4 2 4 2 2" xfId="17067"/>
    <cellStyle name="Bemærk! 2 4 2 4 2 2 2" xfId="35227"/>
    <cellStyle name="Bemærk! 2 4 2 4 2 3" xfId="28226"/>
    <cellStyle name="Bemærk! 2 4 2 5" xfId="7121"/>
    <cellStyle name="Bemærk! 2 4 2 6" xfId="22085"/>
    <cellStyle name="Bemærk! 2 4 3" xfId="7127"/>
    <cellStyle name="Bemærk! 2 4 3 2" xfId="7128"/>
    <cellStyle name="Bemærk! 2 4 3 2 2" xfId="7129"/>
    <cellStyle name="Bemærk! 2 4 3 2 2 2" xfId="10067"/>
    <cellStyle name="Bemærk! 2 4 3 2 2 2 2" xfId="17968"/>
    <cellStyle name="Bemærk! 2 4 3 2 2 2 2 2" xfId="36128"/>
    <cellStyle name="Bemærk! 2 4 3 2 2 2 3" xfId="29127"/>
    <cellStyle name="Bemærk! 2 4 3 3" xfId="7130"/>
    <cellStyle name="Bemærk! 2 4 3 3 2" xfId="7131"/>
    <cellStyle name="Bemærk! 2 4 3 3 2 2" xfId="10813"/>
    <cellStyle name="Bemærk! 2 4 3 3 2 2 2" xfId="18700"/>
    <cellStyle name="Bemærk! 2 4 3 3 2 2 2 2" xfId="36860"/>
    <cellStyle name="Bemærk! 2 4 3 3 2 2 3" xfId="29859"/>
    <cellStyle name="Bemærk! 2 4 3 3 3" xfId="8616"/>
    <cellStyle name="Bemærk! 2 4 3 3 3 2" xfId="16530"/>
    <cellStyle name="Bemærk! 2 4 3 3 3 2 2" xfId="34690"/>
    <cellStyle name="Bemærk! 2 4 3 3 3 3" xfId="27689"/>
    <cellStyle name="Bemærk! 2 4 3 4" xfId="7132"/>
    <cellStyle name="Bemærk! 2 4 3 4 2" xfId="9298"/>
    <cellStyle name="Bemærk! 2 4 3 4 2 2" xfId="17209"/>
    <cellStyle name="Bemærk! 2 4 3 4 2 2 2" xfId="35369"/>
    <cellStyle name="Bemærk! 2 4 3 4 2 3" xfId="28368"/>
    <cellStyle name="Bemærk! 2 4 4" xfId="7133"/>
    <cellStyle name="Bemærk! 2 4 4 2" xfId="7134"/>
    <cellStyle name="Bemærk! 2 4 4 2 2" xfId="7135"/>
    <cellStyle name="Bemærk! 2 4 4 2 2 2" xfId="10164"/>
    <cellStyle name="Bemærk! 2 4 4 2 2 2 2" xfId="18065"/>
    <cellStyle name="Bemærk! 2 4 4 2 2 2 2 2" xfId="36225"/>
    <cellStyle name="Bemærk! 2 4 4 2 2 2 3" xfId="29224"/>
    <cellStyle name="Bemærk! 2 4 4 3" xfId="7136"/>
    <cellStyle name="Bemærk! 2 4 4 3 2" xfId="7137"/>
    <cellStyle name="Bemærk! 2 4 4 3 2 2" xfId="10890"/>
    <cellStyle name="Bemærk! 2 4 4 3 2 2 2" xfId="18773"/>
    <cellStyle name="Bemærk! 2 4 4 3 2 2 2 2" xfId="36933"/>
    <cellStyle name="Bemærk! 2 4 4 3 2 2 3" xfId="29932"/>
    <cellStyle name="Bemærk! 2 4 4 3 3" xfId="8697"/>
    <cellStyle name="Bemærk! 2 4 4 3 3 2" xfId="16611"/>
    <cellStyle name="Bemærk! 2 4 4 3 3 2 2" xfId="34771"/>
    <cellStyle name="Bemærk! 2 4 4 3 3 3" xfId="27770"/>
    <cellStyle name="Bemærk! 2 4 4 4" xfId="7138"/>
    <cellStyle name="Bemærk! 2 4 4 4 2" xfId="9440"/>
    <cellStyle name="Bemærk! 2 4 4 4 2 2" xfId="17350"/>
    <cellStyle name="Bemærk! 2 4 4 4 2 2 2" xfId="35510"/>
    <cellStyle name="Bemærk! 2 4 4 4 2 3" xfId="28509"/>
    <cellStyle name="Bemærk! 2 4 5" xfId="7139"/>
    <cellStyle name="Bemærk! 2 4 5 2" xfId="7140"/>
    <cellStyle name="Bemærk! 2 4 5 2 2" xfId="7141"/>
    <cellStyle name="Bemærk! 2 4 5 2 2 2" xfId="10281"/>
    <cellStyle name="Bemærk! 2 4 5 2 2 2 2" xfId="18182"/>
    <cellStyle name="Bemærk! 2 4 5 2 2 2 2 2" xfId="36342"/>
    <cellStyle name="Bemærk! 2 4 5 2 2 2 3" xfId="29341"/>
    <cellStyle name="Bemærk! 2 4 5 3" xfId="7142"/>
    <cellStyle name="Bemærk! 2 4 5 3 2" xfId="7143"/>
    <cellStyle name="Bemærk! 2 4 5 3 2 2" xfId="10474"/>
    <cellStyle name="Bemærk! 2 4 5 3 2 2 2" xfId="18371"/>
    <cellStyle name="Bemærk! 2 4 5 3 2 2 2 2" xfId="36531"/>
    <cellStyle name="Bemærk! 2 4 5 3 2 2 3" xfId="29530"/>
    <cellStyle name="Bemærk! 2 4 5 3 3" xfId="8796"/>
    <cellStyle name="Bemærk! 2 4 5 3 3 2" xfId="16710"/>
    <cellStyle name="Bemærk! 2 4 5 3 3 2 2" xfId="34870"/>
    <cellStyle name="Bemærk! 2 4 5 3 3 3" xfId="27869"/>
    <cellStyle name="Bemærk! 2 4 5 4" xfId="7144"/>
    <cellStyle name="Bemærk! 2 4 5 4 2" xfId="9557"/>
    <cellStyle name="Bemærk! 2 4 5 4 2 2" xfId="17467"/>
    <cellStyle name="Bemærk! 2 4 5 4 2 2 2" xfId="35627"/>
    <cellStyle name="Bemærk! 2 4 5 4 2 3" xfId="28626"/>
    <cellStyle name="Bemærk! 2 4 6" xfId="7145"/>
    <cellStyle name="Bemærk! 2 4 6 2" xfId="7146"/>
    <cellStyle name="Bemærk! 2 4 6 2 2" xfId="7147"/>
    <cellStyle name="Bemærk! 2 4 6 2 2 2" xfId="10421"/>
    <cellStyle name="Bemærk! 2 4 6 2 2 2 2" xfId="18322"/>
    <cellStyle name="Bemærk! 2 4 6 2 2 2 2 2" xfId="36482"/>
    <cellStyle name="Bemærk! 2 4 6 2 2 2 3" xfId="29481"/>
    <cellStyle name="Bemærk! 2 4 6 3" xfId="7148"/>
    <cellStyle name="Bemærk! 2 4 6 3 2" xfId="7149"/>
    <cellStyle name="Bemærk! 2 4 6 3 2 2" xfId="11033"/>
    <cellStyle name="Bemærk! 2 4 6 3 2 2 2" xfId="18909"/>
    <cellStyle name="Bemærk! 2 4 6 3 2 2 2 2" xfId="37069"/>
    <cellStyle name="Bemærk! 2 4 6 3 2 2 3" xfId="30068"/>
    <cellStyle name="Bemærk! 2 4 6 3 3" xfId="8914"/>
    <cellStyle name="Bemærk! 2 4 6 3 3 2" xfId="16828"/>
    <cellStyle name="Bemærk! 2 4 6 3 3 2 2" xfId="34988"/>
    <cellStyle name="Bemærk! 2 4 6 3 3 3" xfId="27987"/>
    <cellStyle name="Bemærk! 2 4 6 4" xfId="7150"/>
    <cellStyle name="Bemærk! 2 4 6 4 2" xfId="9698"/>
    <cellStyle name="Bemærk! 2 4 6 4 2 2" xfId="17608"/>
    <cellStyle name="Bemærk! 2 4 6 4 2 2 2" xfId="35768"/>
    <cellStyle name="Bemærk! 2 4 6 4 2 3" xfId="28767"/>
    <cellStyle name="Bemærk! 2 4 7" xfId="7151"/>
    <cellStyle name="Bemærk! 2 4 7 2" xfId="7152"/>
    <cellStyle name="Bemærk! 2 4 7 2 2" xfId="9807"/>
    <cellStyle name="Bemærk! 2 4 7 2 2 2" xfId="17708"/>
    <cellStyle name="Bemærk! 2 4 7 2 2 2 2" xfId="35868"/>
    <cellStyle name="Bemærk! 2 4 7 2 2 3" xfId="28867"/>
    <cellStyle name="Bemærk! 2 4 8" xfId="7153"/>
    <cellStyle name="Bemærk! 2 4 8 2" xfId="7154"/>
    <cellStyle name="Bemærk! 2 4 8 2 2" xfId="10906"/>
    <cellStyle name="Bemærk! 2 4 8 2 2 2" xfId="18788"/>
    <cellStyle name="Bemærk! 2 4 8 2 2 2 2" xfId="36948"/>
    <cellStyle name="Bemærk! 2 4 8 2 2 3" xfId="29947"/>
    <cellStyle name="Bemærk! 2 4 8 3" xfId="8396"/>
    <cellStyle name="Bemærk! 2 4 8 3 2" xfId="16313"/>
    <cellStyle name="Bemærk! 2 4 8 3 2 2" xfId="34473"/>
    <cellStyle name="Bemærk! 2 4 8 3 3" xfId="27472"/>
    <cellStyle name="Bemærk! 2 4 9" xfId="7155"/>
    <cellStyle name="Bemærk! 2 4 9 2" xfId="9035"/>
    <cellStyle name="Bemærk! 2 4 9 2 2" xfId="16946"/>
    <cellStyle name="Bemærk! 2 4 9 2 2 2" xfId="35106"/>
    <cellStyle name="Bemærk! 2 4 9 2 3" xfId="28105"/>
    <cellStyle name="Bemærk! 2 5" xfId="1986"/>
    <cellStyle name="Bemærk! 2 5 2" xfId="1987"/>
    <cellStyle name="Bemærk! 2 5 2 2" xfId="7158"/>
    <cellStyle name="Bemærk! 2 5 2 2 2" xfId="9848"/>
    <cellStyle name="Bemærk! 2 5 2 2 2 2" xfId="17749"/>
    <cellStyle name="Bemærk! 2 5 2 2 2 2 2" xfId="35909"/>
    <cellStyle name="Bemærk! 2 5 2 2 2 3" xfId="28908"/>
    <cellStyle name="Bemærk! 2 5 2 3" xfId="7157"/>
    <cellStyle name="Bemærk! 2 5 2 4" xfId="22087"/>
    <cellStyle name="Bemærk! 2 5 3" xfId="7159"/>
    <cellStyle name="Bemærk! 2 5 3 2" xfId="7160"/>
    <cellStyle name="Bemærk! 2 5 3 2 2" xfId="10952"/>
    <cellStyle name="Bemærk! 2 5 3 2 2 2" xfId="18832"/>
    <cellStyle name="Bemærk! 2 5 3 2 2 2 2" xfId="36992"/>
    <cellStyle name="Bemærk! 2 5 3 2 2 3" xfId="29991"/>
    <cellStyle name="Bemærk! 2 5 3 3" xfId="8429"/>
    <cellStyle name="Bemærk! 2 5 3 3 2" xfId="16346"/>
    <cellStyle name="Bemærk! 2 5 3 3 2 2" xfId="34506"/>
    <cellStyle name="Bemærk! 2 5 3 3 3" xfId="27505"/>
    <cellStyle name="Bemærk! 2 5 4" xfId="7161"/>
    <cellStyle name="Bemærk! 2 5 4 2" xfId="9078"/>
    <cellStyle name="Bemærk! 2 5 4 2 2" xfId="16989"/>
    <cellStyle name="Bemærk! 2 5 4 2 2 2" xfId="35149"/>
    <cellStyle name="Bemærk! 2 5 4 2 3" xfId="28148"/>
    <cellStyle name="Bemærk! 2 5 5" xfId="7156"/>
    <cellStyle name="Bemærk! 2 5 6" xfId="22086"/>
    <cellStyle name="Bemærk! 2 6" xfId="1988"/>
    <cellStyle name="Bemærk! 2 6 2" xfId="7163"/>
    <cellStyle name="Bemærk! 2 6 2 2" xfId="7164"/>
    <cellStyle name="Bemærk! 2 6 2 2 2" xfId="10062"/>
    <cellStyle name="Bemærk! 2 6 2 2 2 2" xfId="17963"/>
    <cellStyle name="Bemærk! 2 6 2 2 2 2 2" xfId="36123"/>
    <cellStyle name="Bemærk! 2 6 2 2 2 3" xfId="29122"/>
    <cellStyle name="Bemærk! 2 6 3" xfId="7165"/>
    <cellStyle name="Bemærk! 2 6 3 2" xfId="7166"/>
    <cellStyle name="Bemærk! 2 6 3 2 2" xfId="10670"/>
    <cellStyle name="Bemærk! 2 6 3 2 2 2" xfId="18562"/>
    <cellStyle name="Bemærk! 2 6 3 2 2 2 2" xfId="36722"/>
    <cellStyle name="Bemærk! 2 6 3 2 2 3" xfId="29721"/>
    <cellStyle name="Bemærk! 2 6 3 3" xfId="8611"/>
    <cellStyle name="Bemærk! 2 6 3 3 2" xfId="16525"/>
    <cellStyle name="Bemærk! 2 6 3 3 2 2" xfId="34685"/>
    <cellStyle name="Bemærk! 2 6 3 3 3" xfId="27684"/>
    <cellStyle name="Bemærk! 2 6 4" xfId="7167"/>
    <cellStyle name="Bemærk! 2 6 4 2" xfId="9293"/>
    <cellStyle name="Bemærk! 2 6 4 2 2" xfId="17204"/>
    <cellStyle name="Bemærk! 2 6 4 2 2 2" xfId="35364"/>
    <cellStyle name="Bemærk! 2 6 4 2 3" xfId="28363"/>
    <cellStyle name="Bemærk! 2 6 5" xfId="7162"/>
    <cellStyle name="Bemærk! 2 7" xfId="1989"/>
    <cellStyle name="Bemærk! 2 7 2" xfId="1990"/>
    <cellStyle name="Bemærk! 2 7 2 2" xfId="7170"/>
    <cellStyle name="Bemærk! 2 7 2 2 2" xfId="10086"/>
    <cellStyle name="Bemærk! 2 7 2 2 2 2" xfId="17987"/>
    <cellStyle name="Bemærk! 2 7 2 2 2 2 2" xfId="36147"/>
    <cellStyle name="Bemærk! 2 7 2 2 2 3" xfId="29146"/>
    <cellStyle name="Bemærk! 2 7 2 3" xfId="7169"/>
    <cellStyle name="Bemærk! 2 7 2 4" xfId="22089"/>
    <cellStyle name="Bemærk! 2 7 3" xfId="7171"/>
    <cellStyle name="Bemærk! 2 7 3 2" xfId="7172"/>
    <cellStyle name="Bemærk! 2 7 3 2 2" xfId="10975"/>
    <cellStyle name="Bemærk! 2 7 3 2 2 2" xfId="18854"/>
    <cellStyle name="Bemærk! 2 7 3 2 2 2 2" xfId="37014"/>
    <cellStyle name="Bemærk! 2 7 3 2 2 3" xfId="30013"/>
    <cellStyle name="Bemærk! 2 7 3 3" xfId="8631"/>
    <cellStyle name="Bemærk! 2 7 3 3 2" xfId="16545"/>
    <cellStyle name="Bemærk! 2 7 3 3 2 2" xfId="34705"/>
    <cellStyle name="Bemærk! 2 7 3 3 3" xfId="27704"/>
    <cellStyle name="Bemærk! 2 7 4" xfId="7173"/>
    <cellStyle name="Bemærk! 2 7 4 2" xfId="9362"/>
    <cellStyle name="Bemærk! 2 7 4 2 2" xfId="17272"/>
    <cellStyle name="Bemærk! 2 7 4 2 2 2" xfId="35432"/>
    <cellStyle name="Bemærk! 2 7 4 2 3" xfId="28431"/>
    <cellStyle name="Bemærk! 2 7 5" xfId="7168"/>
    <cellStyle name="Bemærk! 2 7 6" xfId="22088"/>
    <cellStyle name="Bemærk! 2 8" xfId="1991"/>
    <cellStyle name="Bemærk! 2 8 2" xfId="7175"/>
    <cellStyle name="Bemærk! 2 8 2 2" xfId="7176"/>
    <cellStyle name="Bemærk! 2 8 2 2 2" xfId="10203"/>
    <cellStyle name="Bemærk! 2 8 2 2 2 2" xfId="18104"/>
    <cellStyle name="Bemærk! 2 8 2 2 2 2 2" xfId="36264"/>
    <cellStyle name="Bemærk! 2 8 2 2 2 3" xfId="29263"/>
    <cellStyle name="Bemærk! 2 8 3" xfId="7177"/>
    <cellStyle name="Bemærk! 2 8 3 2" xfId="7178"/>
    <cellStyle name="Bemærk! 2 8 3 2 2" xfId="10937"/>
    <cellStyle name="Bemærk! 2 8 3 2 2 2" xfId="18817"/>
    <cellStyle name="Bemærk! 2 8 3 2 2 2 2" xfId="36977"/>
    <cellStyle name="Bemærk! 2 8 3 2 2 3" xfId="29976"/>
    <cellStyle name="Bemærk! 2 8 3 3" xfId="8730"/>
    <cellStyle name="Bemærk! 2 8 3 3 2" xfId="16644"/>
    <cellStyle name="Bemærk! 2 8 3 3 2 2" xfId="34804"/>
    <cellStyle name="Bemærk! 2 8 3 3 3" xfId="27803"/>
    <cellStyle name="Bemærk! 2 8 4" xfId="7179"/>
    <cellStyle name="Bemærk! 2 8 4 2" xfId="9479"/>
    <cellStyle name="Bemærk! 2 8 4 2 2" xfId="17389"/>
    <cellStyle name="Bemærk! 2 8 4 2 2 2" xfId="35549"/>
    <cellStyle name="Bemærk! 2 8 4 2 3" xfId="28548"/>
    <cellStyle name="Bemærk! 2 8 5" xfId="7174"/>
    <cellStyle name="Bemærk! 2 8 6" xfId="22090"/>
    <cellStyle name="Bemærk! 2 9" xfId="7180"/>
    <cellStyle name="Bemærk! 2 9 2" xfId="7181"/>
    <cellStyle name="Bemærk! 2 9 2 2" xfId="7182"/>
    <cellStyle name="Bemærk! 2 9 2 2 2" xfId="10416"/>
    <cellStyle name="Bemærk! 2 9 2 2 2 2" xfId="18317"/>
    <cellStyle name="Bemærk! 2 9 2 2 2 2 2" xfId="36477"/>
    <cellStyle name="Bemærk! 2 9 2 2 2 3" xfId="29476"/>
    <cellStyle name="Bemærk! 2 9 3" xfId="7183"/>
    <cellStyle name="Bemærk! 2 9 3 2" xfId="7184"/>
    <cellStyle name="Bemærk! 2 9 3 2 2" xfId="11028"/>
    <cellStyle name="Bemærk! 2 9 3 2 2 2" xfId="18904"/>
    <cellStyle name="Bemærk! 2 9 3 2 2 2 2" xfId="37064"/>
    <cellStyle name="Bemærk! 2 9 3 2 2 3" xfId="30063"/>
    <cellStyle name="Bemærk! 2 9 3 3" xfId="8909"/>
    <cellStyle name="Bemærk! 2 9 3 3 2" xfId="16823"/>
    <cellStyle name="Bemærk! 2 9 3 3 2 2" xfId="34983"/>
    <cellStyle name="Bemærk! 2 9 3 3 3" xfId="27982"/>
    <cellStyle name="Bemærk! 2 9 4" xfId="7185"/>
    <cellStyle name="Bemærk! 2 9 4 2" xfId="9693"/>
    <cellStyle name="Bemærk! 2 9 4 2 2" xfId="17603"/>
    <cellStyle name="Bemærk! 2 9 4 2 2 2" xfId="35763"/>
    <cellStyle name="Bemærk! 2 9 4 2 3" xfId="28762"/>
    <cellStyle name="Bemærk! 3" xfId="1992"/>
    <cellStyle name="Bemærk! 3 10" xfId="7187"/>
    <cellStyle name="Bemærk! 3 10 2" xfId="7188"/>
    <cellStyle name="Bemærk! 3 10 2 2" xfId="10699"/>
    <cellStyle name="Bemærk! 3 10 2 2 2" xfId="18590"/>
    <cellStyle name="Bemærk! 3 10 2 2 2 2" xfId="36750"/>
    <cellStyle name="Bemærk! 3 10 2 2 3" xfId="29749"/>
    <cellStyle name="Bemærk! 3 10 3" xfId="8331"/>
    <cellStyle name="Bemærk! 3 10 3 2" xfId="16248"/>
    <cellStyle name="Bemærk! 3 10 3 2 2" xfId="34408"/>
    <cellStyle name="Bemærk! 3 10 3 3" xfId="27407"/>
    <cellStyle name="Bemærk! 3 11" xfId="7189"/>
    <cellStyle name="Bemærk! 3 11 2" xfId="8955"/>
    <cellStyle name="Bemærk! 3 11 2 2" xfId="16867"/>
    <cellStyle name="Bemærk! 3 11 2 2 2" xfId="35027"/>
    <cellStyle name="Bemærk! 3 11 2 3" xfId="28026"/>
    <cellStyle name="Bemærk! 3 12" xfId="7186"/>
    <cellStyle name="Bemærk! 3 2" xfId="7190"/>
    <cellStyle name="Bemærk! 3 2 2" xfId="7191"/>
    <cellStyle name="Bemærk! 3 2 2 2" xfId="7192"/>
    <cellStyle name="Bemærk! 3 2 2 2 2" xfId="7193"/>
    <cellStyle name="Bemærk! 3 2 2 2 2 2" xfId="9888"/>
    <cellStyle name="Bemærk! 3 2 2 2 2 2 2" xfId="17789"/>
    <cellStyle name="Bemærk! 3 2 2 2 2 2 2 2" xfId="35949"/>
    <cellStyle name="Bemærk! 3 2 2 2 2 2 3" xfId="28948"/>
    <cellStyle name="Bemærk! 3 2 2 3" xfId="7194"/>
    <cellStyle name="Bemærk! 3 2 2 3 2" xfId="7195"/>
    <cellStyle name="Bemærk! 3 2 2 3 2 2" xfId="10976"/>
    <cellStyle name="Bemærk! 3 2 2 3 2 2 2" xfId="18855"/>
    <cellStyle name="Bemærk! 3 2 2 3 2 2 2 2" xfId="37015"/>
    <cellStyle name="Bemærk! 3 2 2 3 2 2 3" xfId="30014"/>
    <cellStyle name="Bemærk! 3 2 2 3 3" xfId="8463"/>
    <cellStyle name="Bemærk! 3 2 2 3 3 2" xfId="16380"/>
    <cellStyle name="Bemærk! 3 2 2 3 3 2 2" xfId="34540"/>
    <cellStyle name="Bemærk! 3 2 2 3 3 3" xfId="27539"/>
    <cellStyle name="Bemærk! 3 2 2 4" xfId="7196"/>
    <cellStyle name="Bemærk! 3 2 2 4 2" xfId="9118"/>
    <cellStyle name="Bemærk! 3 2 2 4 2 2" xfId="17029"/>
    <cellStyle name="Bemærk! 3 2 2 4 2 2 2" xfId="35189"/>
    <cellStyle name="Bemærk! 3 2 2 4 2 3" xfId="28188"/>
    <cellStyle name="Bemærk! 3 2 3" xfId="7197"/>
    <cellStyle name="Bemærk! 3 2 3 2" xfId="7198"/>
    <cellStyle name="Bemærk! 3 2 3 2 2" xfId="7199"/>
    <cellStyle name="Bemærk! 3 2 3 2 2 2" xfId="10069"/>
    <cellStyle name="Bemærk! 3 2 3 2 2 2 2" xfId="17970"/>
    <cellStyle name="Bemærk! 3 2 3 2 2 2 2 2" xfId="36130"/>
    <cellStyle name="Bemærk! 3 2 3 2 2 2 3" xfId="29129"/>
    <cellStyle name="Bemærk! 3 2 3 3" xfId="7200"/>
    <cellStyle name="Bemærk! 3 2 3 3 2" xfId="7201"/>
    <cellStyle name="Bemærk! 3 2 3 3 2 2" xfId="8928"/>
    <cellStyle name="Bemærk! 3 2 3 3 2 2 2" xfId="16841"/>
    <cellStyle name="Bemærk! 3 2 3 3 2 2 2 2" xfId="35001"/>
    <cellStyle name="Bemærk! 3 2 3 3 2 2 3" xfId="28000"/>
    <cellStyle name="Bemærk! 3 2 3 3 3" xfId="8618"/>
    <cellStyle name="Bemærk! 3 2 3 3 3 2" xfId="16532"/>
    <cellStyle name="Bemærk! 3 2 3 3 3 2 2" xfId="34692"/>
    <cellStyle name="Bemærk! 3 2 3 3 3 3" xfId="27691"/>
    <cellStyle name="Bemærk! 3 2 3 4" xfId="7202"/>
    <cellStyle name="Bemærk! 3 2 3 4 2" xfId="9300"/>
    <cellStyle name="Bemærk! 3 2 3 4 2 2" xfId="17211"/>
    <cellStyle name="Bemærk! 3 2 3 4 2 2 2" xfId="35371"/>
    <cellStyle name="Bemærk! 3 2 3 4 2 3" xfId="28370"/>
    <cellStyle name="Bemærk! 3 2 4" xfId="7203"/>
    <cellStyle name="Bemærk! 3 2 4 2" xfId="7204"/>
    <cellStyle name="Bemærk! 3 2 4 2 2" xfId="7205"/>
    <cellStyle name="Bemærk! 3 2 4 2 2 2" xfId="10126"/>
    <cellStyle name="Bemærk! 3 2 4 2 2 2 2" xfId="18027"/>
    <cellStyle name="Bemærk! 3 2 4 2 2 2 2 2" xfId="36187"/>
    <cellStyle name="Bemærk! 3 2 4 2 2 2 3" xfId="29186"/>
    <cellStyle name="Bemærk! 3 2 4 3" xfId="7206"/>
    <cellStyle name="Bemærk! 3 2 4 3 2" xfId="7207"/>
    <cellStyle name="Bemærk! 3 2 4 3 2 2" xfId="10459"/>
    <cellStyle name="Bemærk! 3 2 4 3 2 2 2" xfId="18356"/>
    <cellStyle name="Bemærk! 3 2 4 3 2 2 2 2" xfId="36516"/>
    <cellStyle name="Bemærk! 3 2 4 3 2 2 3" xfId="29515"/>
    <cellStyle name="Bemærk! 3 2 4 3 3" xfId="8665"/>
    <cellStyle name="Bemærk! 3 2 4 3 3 2" xfId="16579"/>
    <cellStyle name="Bemærk! 3 2 4 3 3 2 2" xfId="34739"/>
    <cellStyle name="Bemærk! 3 2 4 3 3 3" xfId="27738"/>
    <cellStyle name="Bemærk! 3 2 4 4" xfId="7208"/>
    <cellStyle name="Bemærk! 3 2 4 4 2" xfId="9402"/>
    <cellStyle name="Bemærk! 3 2 4 4 2 2" xfId="17312"/>
    <cellStyle name="Bemærk! 3 2 4 4 2 2 2" xfId="35472"/>
    <cellStyle name="Bemærk! 3 2 4 4 2 3" xfId="28471"/>
    <cellStyle name="Bemærk! 3 2 5" xfId="7209"/>
    <cellStyle name="Bemærk! 3 2 5 2" xfId="7210"/>
    <cellStyle name="Bemærk! 3 2 5 2 2" xfId="7211"/>
    <cellStyle name="Bemærk! 3 2 5 2 2 2" xfId="10243"/>
    <cellStyle name="Bemærk! 3 2 5 2 2 2 2" xfId="18144"/>
    <cellStyle name="Bemærk! 3 2 5 2 2 2 2 2" xfId="36304"/>
    <cellStyle name="Bemærk! 3 2 5 2 2 2 3" xfId="29303"/>
    <cellStyle name="Bemærk! 3 2 5 3" xfId="7212"/>
    <cellStyle name="Bemærk! 3 2 5 3 2" xfId="7213"/>
    <cellStyle name="Bemærk! 3 2 5 3 2 2" xfId="10973"/>
    <cellStyle name="Bemærk! 3 2 5 3 2 2 2" xfId="18852"/>
    <cellStyle name="Bemærk! 3 2 5 3 2 2 2 2" xfId="37012"/>
    <cellStyle name="Bemærk! 3 2 5 3 2 2 3" xfId="30011"/>
    <cellStyle name="Bemærk! 3 2 5 3 3" xfId="8764"/>
    <cellStyle name="Bemærk! 3 2 5 3 3 2" xfId="16678"/>
    <cellStyle name="Bemærk! 3 2 5 3 3 2 2" xfId="34838"/>
    <cellStyle name="Bemærk! 3 2 5 3 3 3" xfId="27837"/>
    <cellStyle name="Bemærk! 3 2 5 4" xfId="7214"/>
    <cellStyle name="Bemærk! 3 2 5 4 2" xfId="9519"/>
    <cellStyle name="Bemærk! 3 2 5 4 2 2" xfId="17429"/>
    <cellStyle name="Bemærk! 3 2 5 4 2 2 2" xfId="35589"/>
    <cellStyle name="Bemærk! 3 2 5 4 2 3" xfId="28588"/>
    <cellStyle name="Bemærk! 3 2 6" xfId="7215"/>
    <cellStyle name="Bemærk! 3 2 6 2" xfId="7216"/>
    <cellStyle name="Bemærk! 3 2 6 2 2" xfId="7217"/>
    <cellStyle name="Bemærk! 3 2 6 2 2 2" xfId="10423"/>
    <cellStyle name="Bemærk! 3 2 6 2 2 2 2" xfId="18324"/>
    <cellStyle name="Bemærk! 3 2 6 2 2 2 2 2" xfId="36484"/>
    <cellStyle name="Bemærk! 3 2 6 2 2 2 3" xfId="29483"/>
    <cellStyle name="Bemærk! 3 2 6 3" xfId="7218"/>
    <cellStyle name="Bemærk! 3 2 6 3 2" xfId="7219"/>
    <cellStyle name="Bemærk! 3 2 6 3 2 2" xfId="11035"/>
    <cellStyle name="Bemærk! 3 2 6 3 2 2 2" xfId="18911"/>
    <cellStyle name="Bemærk! 3 2 6 3 2 2 2 2" xfId="37071"/>
    <cellStyle name="Bemærk! 3 2 6 3 2 2 3" xfId="30070"/>
    <cellStyle name="Bemærk! 3 2 6 3 3" xfId="8916"/>
    <cellStyle name="Bemærk! 3 2 6 3 3 2" xfId="16830"/>
    <cellStyle name="Bemærk! 3 2 6 3 3 2 2" xfId="34990"/>
    <cellStyle name="Bemærk! 3 2 6 3 3 3" xfId="27989"/>
    <cellStyle name="Bemærk! 3 2 6 4" xfId="7220"/>
    <cellStyle name="Bemærk! 3 2 6 4 2" xfId="9700"/>
    <cellStyle name="Bemærk! 3 2 6 4 2 2" xfId="17610"/>
    <cellStyle name="Bemærk! 3 2 6 4 2 2 2" xfId="35770"/>
    <cellStyle name="Bemærk! 3 2 6 4 2 3" xfId="28769"/>
    <cellStyle name="Bemærk! 3 2 7" xfId="7221"/>
    <cellStyle name="Bemærk! 3 2 7 2" xfId="7222"/>
    <cellStyle name="Bemærk! 3 2 7 2 2" xfId="9769"/>
    <cellStyle name="Bemærk! 3 2 7 2 2 2" xfId="17670"/>
    <cellStyle name="Bemærk! 3 2 7 2 2 2 2" xfId="35830"/>
    <cellStyle name="Bemærk! 3 2 7 2 2 3" xfId="28829"/>
    <cellStyle name="Bemærk! 3 2 8" xfId="7223"/>
    <cellStyle name="Bemærk! 3 2 8 2" xfId="7224"/>
    <cellStyle name="Bemærk! 3 2 8 2 2" xfId="9306"/>
    <cellStyle name="Bemærk! 3 2 8 2 2 2" xfId="17217"/>
    <cellStyle name="Bemærk! 3 2 8 2 2 2 2" xfId="35377"/>
    <cellStyle name="Bemærk! 3 2 8 2 2 3" xfId="28376"/>
    <cellStyle name="Bemærk! 3 2 8 3" xfId="8364"/>
    <cellStyle name="Bemærk! 3 2 8 3 2" xfId="16281"/>
    <cellStyle name="Bemærk! 3 2 8 3 2 2" xfId="34441"/>
    <cellStyle name="Bemærk! 3 2 8 3 3" xfId="27440"/>
    <cellStyle name="Bemærk! 3 2 9" xfId="7225"/>
    <cellStyle name="Bemærk! 3 2 9 2" xfId="8997"/>
    <cellStyle name="Bemærk! 3 2 9 2 2" xfId="16908"/>
    <cellStyle name="Bemærk! 3 2 9 2 2 2" xfId="35068"/>
    <cellStyle name="Bemærk! 3 2 9 2 3" xfId="28067"/>
    <cellStyle name="Bemærk! 3 3" xfId="7226"/>
    <cellStyle name="Bemærk! 3 3 2" xfId="7227"/>
    <cellStyle name="Bemærk! 3 3 2 2" xfId="7228"/>
    <cellStyle name="Bemærk! 3 3 2 2 2" xfId="7229"/>
    <cellStyle name="Bemærk! 3 3 2 2 2 2" xfId="9927"/>
    <cellStyle name="Bemærk! 3 3 2 2 2 2 2" xfId="17828"/>
    <cellStyle name="Bemærk! 3 3 2 2 2 2 2 2" xfId="35988"/>
    <cellStyle name="Bemærk! 3 3 2 2 2 2 3" xfId="28987"/>
    <cellStyle name="Bemærk! 3 3 2 3" xfId="7230"/>
    <cellStyle name="Bemærk! 3 3 2 3 2" xfId="7231"/>
    <cellStyle name="Bemærk! 3 3 2 3 2 2" xfId="10827"/>
    <cellStyle name="Bemærk! 3 3 2 3 2 2 2" xfId="18713"/>
    <cellStyle name="Bemærk! 3 3 2 3 2 2 2 2" xfId="36873"/>
    <cellStyle name="Bemærk! 3 3 2 3 2 2 3" xfId="29872"/>
    <cellStyle name="Bemærk! 3 3 2 3 3" xfId="8496"/>
    <cellStyle name="Bemærk! 3 3 2 3 3 2" xfId="16413"/>
    <cellStyle name="Bemærk! 3 3 2 3 3 2 2" xfId="34573"/>
    <cellStyle name="Bemærk! 3 3 2 3 3 3" xfId="27572"/>
    <cellStyle name="Bemærk! 3 3 2 4" xfId="7232"/>
    <cellStyle name="Bemærk! 3 3 2 4 2" xfId="9157"/>
    <cellStyle name="Bemærk! 3 3 2 4 2 2" xfId="17068"/>
    <cellStyle name="Bemærk! 3 3 2 4 2 2 2" xfId="35228"/>
    <cellStyle name="Bemærk! 3 3 2 4 2 3" xfId="28227"/>
    <cellStyle name="Bemærk! 3 3 3" xfId="7233"/>
    <cellStyle name="Bemærk! 3 3 3 2" xfId="7234"/>
    <cellStyle name="Bemærk! 3 3 3 2 2" xfId="7235"/>
    <cellStyle name="Bemærk! 3 3 3 2 2 2" xfId="10070"/>
    <cellStyle name="Bemærk! 3 3 3 2 2 2 2" xfId="17971"/>
    <cellStyle name="Bemærk! 3 3 3 2 2 2 2 2" xfId="36131"/>
    <cellStyle name="Bemærk! 3 3 3 2 2 2 3" xfId="29130"/>
    <cellStyle name="Bemærk! 3 3 3 3" xfId="7236"/>
    <cellStyle name="Bemærk! 3 3 3 3 2" xfId="7237"/>
    <cellStyle name="Bemærk! 3 3 3 3 2 2" xfId="10763"/>
    <cellStyle name="Bemærk! 3 3 3 3 2 2 2" xfId="18651"/>
    <cellStyle name="Bemærk! 3 3 3 3 2 2 2 2" xfId="36811"/>
    <cellStyle name="Bemærk! 3 3 3 3 2 2 3" xfId="29810"/>
    <cellStyle name="Bemærk! 3 3 3 3 3" xfId="8619"/>
    <cellStyle name="Bemærk! 3 3 3 3 3 2" xfId="16533"/>
    <cellStyle name="Bemærk! 3 3 3 3 3 2 2" xfId="34693"/>
    <cellStyle name="Bemærk! 3 3 3 3 3 3" xfId="27692"/>
    <cellStyle name="Bemærk! 3 3 3 4" xfId="7238"/>
    <cellStyle name="Bemærk! 3 3 3 4 2" xfId="9301"/>
    <cellStyle name="Bemærk! 3 3 3 4 2 2" xfId="17212"/>
    <cellStyle name="Bemærk! 3 3 3 4 2 2 2" xfId="35372"/>
    <cellStyle name="Bemærk! 3 3 3 4 2 3" xfId="28371"/>
    <cellStyle name="Bemærk! 3 3 4" xfId="7239"/>
    <cellStyle name="Bemærk! 3 3 4 2" xfId="7240"/>
    <cellStyle name="Bemærk! 3 3 4 2 2" xfId="7241"/>
    <cellStyle name="Bemærk! 3 3 4 2 2 2" xfId="10165"/>
    <cellStyle name="Bemærk! 3 3 4 2 2 2 2" xfId="18066"/>
    <cellStyle name="Bemærk! 3 3 4 2 2 2 2 2" xfId="36226"/>
    <cellStyle name="Bemærk! 3 3 4 2 2 2 3" xfId="29225"/>
    <cellStyle name="Bemærk! 3 3 4 3" xfId="7242"/>
    <cellStyle name="Bemærk! 3 3 4 3 2" xfId="7243"/>
    <cellStyle name="Bemærk! 3 3 4 3 2 2" xfId="10612"/>
    <cellStyle name="Bemærk! 3 3 4 3 2 2 2" xfId="18506"/>
    <cellStyle name="Bemærk! 3 3 4 3 2 2 2 2" xfId="36666"/>
    <cellStyle name="Bemærk! 3 3 4 3 2 2 3" xfId="29665"/>
    <cellStyle name="Bemærk! 3 3 4 3 3" xfId="8698"/>
    <cellStyle name="Bemærk! 3 3 4 3 3 2" xfId="16612"/>
    <cellStyle name="Bemærk! 3 3 4 3 3 2 2" xfId="34772"/>
    <cellStyle name="Bemærk! 3 3 4 3 3 3" xfId="27771"/>
    <cellStyle name="Bemærk! 3 3 4 4" xfId="7244"/>
    <cellStyle name="Bemærk! 3 3 4 4 2" xfId="9441"/>
    <cellStyle name="Bemærk! 3 3 4 4 2 2" xfId="17351"/>
    <cellStyle name="Bemærk! 3 3 4 4 2 2 2" xfId="35511"/>
    <cellStyle name="Bemærk! 3 3 4 4 2 3" xfId="28510"/>
    <cellStyle name="Bemærk! 3 3 5" xfId="7245"/>
    <cellStyle name="Bemærk! 3 3 5 2" xfId="7246"/>
    <cellStyle name="Bemærk! 3 3 5 2 2" xfId="7247"/>
    <cellStyle name="Bemærk! 3 3 5 2 2 2" xfId="10282"/>
    <cellStyle name="Bemærk! 3 3 5 2 2 2 2" xfId="18183"/>
    <cellStyle name="Bemærk! 3 3 5 2 2 2 2 2" xfId="36343"/>
    <cellStyle name="Bemærk! 3 3 5 2 2 2 3" xfId="29342"/>
    <cellStyle name="Bemærk! 3 3 5 3" xfId="7248"/>
    <cellStyle name="Bemærk! 3 3 5 3 2" xfId="7249"/>
    <cellStyle name="Bemærk! 3 3 5 3 2 2" xfId="9302"/>
    <cellStyle name="Bemærk! 3 3 5 3 2 2 2" xfId="17213"/>
    <cellStyle name="Bemærk! 3 3 5 3 2 2 2 2" xfId="35373"/>
    <cellStyle name="Bemærk! 3 3 5 3 2 2 3" xfId="28372"/>
    <cellStyle name="Bemærk! 3 3 5 3 3" xfId="8797"/>
    <cellStyle name="Bemærk! 3 3 5 3 3 2" xfId="16711"/>
    <cellStyle name="Bemærk! 3 3 5 3 3 2 2" xfId="34871"/>
    <cellStyle name="Bemærk! 3 3 5 3 3 3" xfId="27870"/>
    <cellStyle name="Bemærk! 3 3 5 4" xfId="7250"/>
    <cellStyle name="Bemærk! 3 3 5 4 2" xfId="9558"/>
    <cellStyle name="Bemærk! 3 3 5 4 2 2" xfId="17468"/>
    <cellStyle name="Bemærk! 3 3 5 4 2 2 2" xfId="35628"/>
    <cellStyle name="Bemærk! 3 3 5 4 2 3" xfId="28627"/>
    <cellStyle name="Bemærk! 3 3 6" xfId="7251"/>
    <cellStyle name="Bemærk! 3 3 6 2" xfId="7252"/>
    <cellStyle name="Bemærk! 3 3 6 2 2" xfId="7253"/>
    <cellStyle name="Bemærk! 3 3 6 2 2 2" xfId="10424"/>
    <cellStyle name="Bemærk! 3 3 6 2 2 2 2" xfId="18325"/>
    <cellStyle name="Bemærk! 3 3 6 2 2 2 2 2" xfId="36485"/>
    <cellStyle name="Bemærk! 3 3 6 2 2 2 3" xfId="29484"/>
    <cellStyle name="Bemærk! 3 3 6 3" xfId="7254"/>
    <cellStyle name="Bemærk! 3 3 6 3 2" xfId="7255"/>
    <cellStyle name="Bemærk! 3 3 6 3 2 2" xfId="11036"/>
    <cellStyle name="Bemærk! 3 3 6 3 2 2 2" xfId="18912"/>
    <cellStyle name="Bemærk! 3 3 6 3 2 2 2 2" xfId="37072"/>
    <cellStyle name="Bemærk! 3 3 6 3 2 2 3" xfId="30071"/>
    <cellStyle name="Bemærk! 3 3 6 3 3" xfId="8917"/>
    <cellStyle name="Bemærk! 3 3 6 3 3 2" xfId="16831"/>
    <cellStyle name="Bemærk! 3 3 6 3 3 2 2" xfId="34991"/>
    <cellStyle name="Bemærk! 3 3 6 3 3 3" xfId="27990"/>
    <cellStyle name="Bemærk! 3 3 6 4" xfId="7256"/>
    <cellStyle name="Bemærk! 3 3 6 4 2" xfId="9701"/>
    <cellStyle name="Bemærk! 3 3 6 4 2 2" xfId="17611"/>
    <cellStyle name="Bemærk! 3 3 6 4 2 2 2" xfId="35771"/>
    <cellStyle name="Bemærk! 3 3 6 4 2 3" xfId="28770"/>
    <cellStyle name="Bemærk! 3 3 7" xfId="7257"/>
    <cellStyle name="Bemærk! 3 3 7 2" xfId="7258"/>
    <cellStyle name="Bemærk! 3 3 7 2 2" xfId="9808"/>
    <cellStyle name="Bemærk! 3 3 7 2 2 2" xfId="17709"/>
    <cellStyle name="Bemærk! 3 3 7 2 2 2 2" xfId="35869"/>
    <cellStyle name="Bemærk! 3 3 7 2 2 3" xfId="28868"/>
    <cellStyle name="Bemærk! 3 3 8" xfId="7259"/>
    <cellStyle name="Bemærk! 3 3 8 2" xfId="7260"/>
    <cellStyle name="Bemærk! 3 3 8 2 2" xfId="10630"/>
    <cellStyle name="Bemærk! 3 3 8 2 2 2" xfId="18523"/>
    <cellStyle name="Bemærk! 3 3 8 2 2 2 2" xfId="36683"/>
    <cellStyle name="Bemærk! 3 3 8 2 2 3" xfId="29682"/>
    <cellStyle name="Bemærk! 3 3 8 3" xfId="8397"/>
    <cellStyle name="Bemærk! 3 3 8 3 2" xfId="16314"/>
    <cellStyle name="Bemærk! 3 3 8 3 2 2" xfId="34474"/>
    <cellStyle name="Bemærk! 3 3 8 3 3" xfId="27473"/>
    <cellStyle name="Bemærk! 3 3 9" xfId="7261"/>
    <cellStyle name="Bemærk! 3 3 9 2" xfId="9036"/>
    <cellStyle name="Bemærk! 3 3 9 2 2" xfId="16947"/>
    <cellStyle name="Bemærk! 3 3 9 2 2 2" xfId="35107"/>
    <cellStyle name="Bemærk! 3 3 9 2 3" xfId="28106"/>
    <cellStyle name="Bemærk! 3 4" xfId="7262"/>
    <cellStyle name="Bemærk! 3 4 2" xfId="7263"/>
    <cellStyle name="Bemærk! 3 4 2 2" xfId="7264"/>
    <cellStyle name="Bemærk! 3 4 2 2 2" xfId="9849"/>
    <cellStyle name="Bemærk! 3 4 2 2 2 2" xfId="17750"/>
    <cellStyle name="Bemærk! 3 4 2 2 2 2 2" xfId="35910"/>
    <cellStyle name="Bemærk! 3 4 2 2 2 3" xfId="28909"/>
    <cellStyle name="Bemærk! 3 4 3" xfId="7265"/>
    <cellStyle name="Bemærk! 3 4 3 2" xfId="7266"/>
    <cellStyle name="Bemærk! 3 4 3 2 2" xfId="10677"/>
    <cellStyle name="Bemærk! 3 4 3 2 2 2" xfId="18569"/>
    <cellStyle name="Bemærk! 3 4 3 2 2 2 2" xfId="36729"/>
    <cellStyle name="Bemærk! 3 4 3 2 2 3" xfId="29728"/>
    <cellStyle name="Bemærk! 3 4 3 3" xfId="8430"/>
    <cellStyle name="Bemærk! 3 4 3 3 2" xfId="16347"/>
    <cellStyle name="Bemærk! 3 4 3 3 2 2" xfId="34507"/>
    <cellStyle name="Bemærk! 3 4 3 3 3" xfId="27506"/>
    <cellStyle name="Bemærk! 3 4 4" xfId="7267"/>
    <cellStyle name="Bemærk! 3 4 4 2" xfId="9079"/>
    <cellStyle name="Bemærk! 3 4 4 2 2" xfId="16990"/>
    <cellStyle name="Bemærk! 3 4 4 2 2 2" xfId="35150"/>
    <cellStyle name="Bemærk! 3 4 4 2 3" xfId="28149"/>
    <cellStyle name="Bemærk! 3 5" xfId="7268"/>
    <cellStyle name="Bemærk! 3 5 2" xfId="7269"/>
    <cellStyle name="Bemærk! 3 5 2 2" xfId="7270"/>
    <cellStyle name="Bemærk! 3 5 2 2 2" xfId="10068"/>
    <cellStyle name="Bemærk! 3 5 2 2 2 2" xfId="17969"/>
    <cellStyle name="Bemærk! 3 5 2 2 2 2 2" xfId="36129"/>
    <cellStyle name="Bemærk! 3 5 2 2 2 3" xfId="29128"/>
    <cellStyle name="Bemærk! 3 5 3" xfId="7271"/>
    <cellStyle name="Bemærk! 3 5 3 2" xfId="7272"/>
    <cellStyle name="Bemærk! 3 5 3 2 2" xfId="10463"/>
    <cellStyle name="Bemærk! 3 5 3 2 2 2" xfId="18360"/>
    <cellStyle name="Bemærk! 3 5 3 2 2 2 2" xfId="36520"/>
    <cellStyle name="Bemærk! 3 5 3 2 2 3" xfId="29519"/>
    <cellStyle name="Bemærk! 3 5 3 3" xfId="8617"/>
    <cellStyle name="Bemærk! 3 5 3 3 2" xfId="16531"/>
    <cellStyle name="Bemærk! 3 5 3 3 2 2" xfId="34691"/>
    <cellStyle name="Bemærk! 3 5 3 3 3" xfId="27690"/>
    <cellStyle name="Bemærk! 3 5 4" xfId="7273"/>
    <cellStyle name="Bemærk! 3 5 4 2" xfId="9299"/>
    <cellStyle name="Bemærk! 3 5 4 2 2" xfId="17210"/>
    <cellStyle name="Bemærk! 3 5 4 2 2 2" xfId="35370"/>
    <cellStyle name="Bemærk! 3 5 4 2 3" xfId="28369"/>
    <cellStyle name="Bemærk! 3 6" xfId="7274"/>
    <cellStyle name="Bemærk! 3 6 2" xfId="7275"/>
    <cellStyle name="Bemærk! 3 6 2 2" xfId="7276"/>
    <cellStyle name="Bemærk! 3 6 2 2 2" xfId="10087"/>
    <cellStyle name="Bemærk! 3 6 2 2 2 2" xfId="17988"/>
    <cellStyle name="Bemærk! 3 6 2 2 2 2 2" xfId="36148"/>
    <cellStyle name="Bemærk! 3 6 2 2 2 3" xfId="29147"/>
    <cellStyle name="Bemærk! 3 6 3" xfId="7277"/>
    <cellStyle name="Bemærk! 3 6 3 2" xfId="7278"/>
    <cellStyle name="Bemærk! 3 6 3 2 2" xfId="10698"/>
    <cellStyle name="Bemærk! 3 6 3 2 2 2" xfId="18589"/>
    <cellStyle name="Bemærk! 3 6 3 2 2 2 2" xfId="36749"/>
    <cellStyle name="Bemærk! 3 6 3 2 2 3" xfId="29748"/>
    <cellStyle name="Bemærk! 3 6 3 3" xfId="8632"/>
    <cellStyle name="Bemærk! 3 6 3 3 2" xfId="16546"/>
    <cellStyle name="Bemærk! 3 6 3 3 2 2" xfId="34706"/>
    <cellStyle name="Bemærk! 3 6 3 3 3" xfId="27705"/>
    <cellStyle name="Bemærk! 3 6 4" xfId="7279"/>
    <cellStyle name="Bemærk! 3 6 4 2" xfId="9363"/>
    <cellStyle name="Bemærk! 3 6 4 2 2" xfId="17273"/>
    <cellStyle name="Bemærk! 3 6 4 2 2 2" xfId="35433"/>
    <cellStyle name="Bemærk! 3 6 4 2 3" xfId="28432"/>
    <cellStyle name="Bemærk! 3 7" xfId="7280"/>
    <cellStyle name="Bemærk! 3 7 2" xfId="7281"/>
    <cellStyle name="Bemærk! 3 7 2 2" xfId="7282"/>
    <cellStyle name="Bemærk! 3 7 2 2 2" xfId="10204"/>
    <cellStyle name="Bemærk! 3 7 2 2 2 2" xfId="18105"/>
    <cellStyle name="Bemærk! 3 7 2 2 2 2 2" xfId="36265"/>
    <cellStyle name="Bemærk! 3 7 2 2 2 3" xfId="29264"/>
    <cellStyle name="Bemærk! 3 7 3" xfId="7283"/>
    <cellStyle name="Bemærk! 3 7 3 2" xfId="7284"/>
    <cellStyle name="Bemærk! 3 7 3 2 2" xfId="10662"/>
    <cellStyle name="Bemærk! 3 7 3 2 2 2" xfId="18554"/>
    <cellStyle name="Bemærk! 3 7 3 2 2 2 2" xfId="36714"/>
    <cellStyle name="Bemærk! 3 7 3 2 2 3" xfId="29713"/>
    <cellStyle name="Bemærk! 3 7 3 3" xfId="8731"/>
    <cellStyle name="Bemærk! 3 7 3 3 2" xfId="16645"/>
    <cellStyle name="Bemærk! 3 7 3 3 2 2" xfId="34805"/>
    <cellStyle name="Bemærk! 3 7 3 3 3" xfId="27804"/>
    <cellStyle name="Bemærk! 3 7 4" xfId="7285"/>
    <cellStyle name="Bemærk! 3 7 4 2" xfId="9480"/>
    <cellStyle name="Bemærk! 3 7 4 2 2" xfId="17390"/>
    <cellStyle name="Bemærk! 3 7 4 2 2 2" xfId="35550"/>
    <cellStyle name="Bemærk! 3 7 4 2 3" xfId="28549"/>
    <cellStyle name="Bemærk! 3 8" xfId="7286"/>
    <cellStyle name="Bemærk! 3 8 2" xfId="7287"/>
    <cellStyle name="Bemærk! 3 8 2 2" xfId="7288"/>
    <cellStyle name="Bemærk! 3 8 2 2 2" xfId="10422"/>
    <cellStyle name="Bemærk! 3 8 2 2 2 2" xfId="18323"/>
    <cellStyle name="Bemærk! 3 8 2 2 2 2 2" xfId="36483"/>
    <cellStyle name="Bemærk! 3 8 2 2 2 3" xfId="29482"/>
    <cellStyle name="Bemærk! 3 8 3" xfId="7289"/>
    <cellStyle name="Bemærk! 3 8 3 2" xfId="7290"/>
    <cellStyle name="Bemærk! 3 8 3 2 2" xfId="11034"/>
    <cellStyle name="Bemærk! 3 8 3 2 2 2" xfId="18910"/>
    <cellStyle name="Bemærk! 3 8 3 2 2 2 2" xfId="37070"/>
    <cellStyle name="Bemærk! 3 8 3 2 2 3" xfId="30069"/>
    <cellStyle name="Bemærk! 3 8 3 3" xfId="8915"/>
    <cellStyle name="Bemærk! 3 8 3 3 2" xfId="16829"/>
    <cellStyle name="Bemærk! 3 8 3 3 2 2" xfId="34989"/>
    <cellStyle name="Bemærk! 3 8 3 3 3" xfId="27988"/>
    <cellStyle name="Bemærk! 3 8 4" xfId="7291"/>
    <cellStyle name="Bemærk! 3 8 4 2" xfId="9699"/>
    <cellStyle name="Bemærk! 3 8 4 2 2" xfId="17609"/>
    <cellStyle name="Bemærk! 3 8 4 2 2 2" xfId="35769"/>
    <cellStyle name="Bemærk! 3 8 4 2 3" xfId="28768"/>
    <cellStyle name="Bemærk! 3 9" xfId="7292"/>
    <cellStyle name="Bemærk! 3 9 2" xfId="7293"/>
    <cellStyle name="Bemærk! 3 9 2 2" xfId="9730"/>
    <cellStyle name="Bemærk! 3 9 2 2 2" xfId="17631"/>
    <cellStyle name="Bemærk! 3 9 2 2 2 2" xfId="35791"/>
    <cellStyle name="Bemærk! 3 9 2 2 3" xfId="28790"/>
    <cellStyle name="Bemærk! 4" xfId="1993"/>
    <cellStyle name="Bemærk! 4 2" xfId="1994"/>
    <cellStyle name="Bemærk! 4 2 2" xfId="1995"/>
    <cellStyle name="Bemærk! 4 2 2 2" xfId="22092"/>
    <cellStyle name="Bemærk! 4 2 3" xfId="22091"/>
    <cellStyle name="Bemærk! 5" xfId="1996"/>
    <cellStyle name="Bemærk! 6" xfId="1997"/>
    <cellStyle name="Bemærk! 6 2" xfId="1998"/>
    <cellStyle name="Bemærk! 6 2 2" xfId="22094"/>
    <cellStyle name="Bemærk! 6 3" xfId="22093"/>
    <cellStyle name="Beregning 2" xfId="7295"/>
    <cellStyle name="Beregning 3" xfId="7296"/>
    <cellStyle name="Beregning 4" xfId="7297"/>
    <cellStyle name="Beregning 5" xfId="7298"/>
    <cellStyle name="Beregning 5 2" xfId="10893"/>
    <cellStyle name="Beregning 6" xfId="7608"/>
    <cellStyle name="Beregning 7" xfId="7294"/>
    <cellStyle name="Bold GHG Numbers (0.00)" xfId="26"/>
    <cellStyle name="Bruger data" xfId="27"/>
    <cellStyle name="C01_Main head" xfId="1999"/>
    <cellStyle name="C02_Column heads" xfId="2000"/>
    <cellStyle name="C03_Sub head bold" xfId="2001"/>
    <cellStyle name="C03a_Sub head" xfId="2002"/>
    <cellStyle name="C04_Total text white bold" xfId="2003"/>
    <cellStyle name="C04a_Total text black with rule" xfId="2004"/>
    <cellStyle name="C05_Main text" xfId="2005"/>
    <cellStyle name="C06_Figs" xfId="2006"/>
    <cellStyle name="C07_Figs 1 dec percent" xfId="2007"/>
    <cellStyle name="C08_Figs 1 decimal" xfId="2008"/>
    <cellStyle name="C09_Notes" xfId="2009"/>
    <cellStyle name="Calcolo" xfId="28"/>
    <cellStyle name="Calcolo 2" xfId="11956"/>
    <cellStyle name="Calculation" xfId="3111" builtinId="22" customBuiltin="1"/>
    <cellStyle name="Calculation 2" xfId="2010"/>
    <cellStyle name="Calculation 2 2" xfId="2011"/>
    <cellStyle name="Calculation 2 2 2" xfId="22096"/>
    <cellStyle name="Calculation 2 3" xfId="20170"/>
    <cellStyle name="Calculation 2 4" xfId="22095"/>
    <cellStyle name="Calculations" xfId="29"/>
    <cellStyle name="Cella collegata" xfId="30"/>
    <cellStyle name="Cella da controllare" xfId="31"/>
    <cellStyle name="Check Cell" xfId="3113" builtinId="23" customBuiltin="1"/>
    <cellStyle name="Check Cell 2" xfId="2012"/>
    <cellStyle name="Colore 1" xfId="32"/>
    <cellStyle name="Colore 2" xfId="33"/>
    <cellStyle name="Colore 3" xfId="34"/>
    <cellStyle name="Colore 4" xfId="35"/>
    <cellStyle name="Colore 5" xfId="36"/>
    <cellStyle name="Colore 6" xfId="37"/>
    <cellStyle name="Comma 10" xfId="2013"/>
    <cellStyle name="Comma 11" xfId="3141"/>
    <cellStyle name="Comma 11 2" xfId="23141"/>
    <cellStyle name="Comma 12" xfId="39045"/>
    <cellStyle name="Comma 2" xfId="38"/>
    <cellStyle name="Comma 2 10" xfId="21245"/>
    <cellStyle name="Comma 2 11" xfId="39046"/>
    <cellStyle name="Comma 2 2" xfId="39"/>
    <cellStyle name="Comma 2 2 2" xfId="11193"/>
    <cellStyle name="Comma 2 2 2 2" xfId="20237"/>
    <cellStyle name="Comma 2 2 2 2 2" xfId="21200"/>
    <cellStyle name="Comma 2 2 2 3" xfId="21174"/>
    <cellStyle name="Comma 2 2 2 4" xfId="18972"/>
    <cellStyle name="Comma 2 2 3" xfId="11959"/>
    <cellStyle name="Comma 2 2 3 2" xfId="21173"/>
    <cellStyle name="Comma 2 2 3 3" xfId="30148"/>
    <cellStyle name="Comma 2 2 4" xfId="3143"/>
    <cellStyle name="Comma 2 2 4 2" xfId="23143"/>
    <cellStyle name="Comma 2 2 5" xfId="21246"/>
    <cellStyle name="Comma 2 2 6" xfId="39047"/>
    <cellStyle name="Comma 2 3" xfId="40"/>
    <cellStyle name="Comma 2 3 2" xfId="41"/>
    <cellStyle name="Comma 2 3 2 2" xfId="11195"/>
    <cellStyle name="Comma 2 3 2 3" xfId="11961"/>
    <cellStyle name="Comma 2 3 2 3 2" xfId="30150"/>
    <cellStyle name="Comma 2 3 2 4" xfId="3145"/>
    <cellStyle name="Comma 2 3 2 4 2" xfId="23145"/>
    <cellStyle name="Comma 2 3 2 5" xfId="21248"/>
    <cellStyle name="Comma 2 3 2 6" xfId="39049"/>
    <cellStyle name="Comma 2 3 3" xfId="11194"/>
    <cellStyle name="Comma 2 3 3 2" xfId="20239"/>
    <cellStyle name="Comma 2 3 3 2 2" xfId="21202"/>
    <cellStyle name="Comma 2 3 3 3" xfId="21176"/>
    <cellStyle name="Comma 2 3 3 4" xfId="18974"/>
    <cellStyle name="Comma 2 3 4" xfId="11960"/>
    <cellStyle name="Comma 2 3 4 2" xfId="21201"/>
    <cellStyle name="Comma 2 3 4 3" xfId="20238"/>
    <cellStyle name="Comma 2 3 4 4" xfId="30149"/>
    <cellStyle name="Comma 2 3 5" xfId="21175"/>
    <cellStyle name="Comma 2 3 6" xfId="18973"/>
    <cellStyle name="Comma 2 3 7" xfId="3144"/>
    <cellStyle name="Comma 2 3 7 2" xfId="23144"/>
    <cellStyle name="Comma 2 3 8" xfId="21247"/>
    <cellStyle name="Comma 2 3 9" xfId="39048"/>
    <cellStyle name="Comma 2 4" xfId="42"/>
    <cellStyle name="Comma 2 4 2" xfId="43"/>
    <cellStyle name="Comma 2 4 2 2" xfId="11183"/>
    <cellStyle name="Comma 2 4 2 2 2" xfId="18957"/>
    <cellStyle name="Comma 2 4 2 2 2 2" xfId="37116"/>
    <cellStyle name="Comma 2 4 2 2 3" xfId="30115"/>
    <cellStyle name="Comma 2 4 2 3" xfId="12297"/>
    <cellStyle name="Comma 2 4 2 3 2" xfId="30467"/>
    <cellStyle name="Comma 2 4 2 4" xfId="21177"/>
    <cellStyle name="Comma 2 4 2 5" xfId="3490"/>
    <cellStyle name="Comma 2 4 2 5 2" xfId="23465"/>
    <cellStyle name="Comma 2 4 2 6" xfId="21250"/>
    <cellStyle name="Comma 2 4 2 7" xfId="39381"/>
    <cellStyle name="Comma 2 4 2 8" xfId="39450"/>
    <cellStyle name="Comma 2 4 2 9" xfId="39937"/>
    <cellStyle name="Comma 2 4 3" xfId="11151"/>
    <cellStyle name="Comma 2 4 3 2" xfId="18926"/>
    <cellStyle name="Comma 2 4 3 2 2" xfId="37085"/>
    <cellStyle name="Comma 2 4 3 3" xfId="30084"/>
    <cellStyle name="Comma 2 4 4" xfId="11196"/>
    <cellStyle name="Comma 2 4 5" xfId="11962"/>
    <cellStyle name="Comma 2 4 5 2" xfId="30151"/>
    <cellStyle name="Comma 2 4 6" xfId="3146"/>
    <cellStyle name="Comma 2 4 6 2" xfId="23146"/>
    <cellStyle name="Comma 2 4 7" xfId="21249"/>
    <cellStyle name="Comma 2 4 8" xfId="39050"/>
    <cellStyle name="Comma 2 5" xfId="11192"/>
    <cellStyle name="Comma 2 5 2" xfId="21178"/>
    <cellStyle name="Comma 2 5 3" xfId="18975"/>
    <cellStyle name="Comma 2 6" xfId="11958"/>
    <cellStyle name="Comma 2 6 2" xfId="18977"/>
    <cellStyle name="Comma 2 6 2 2" xfId="37129"/>
    <cellStyle name="Comma 2 6 2 3" xfId="38084"/>
    <cellStyle name="Comma 2 6 3" xfId="18976"/>
    <cellStyle name="Comma 2 6 3 2" xfId="37128"/>
    <cellStyle name="Comma 2 6 4" xfId="30147"/>
    <cellStyle name="Comma 2 6 5" xfId="38083"/>
    <cellStyle name="Comma 2 7" xfId="21221"/>
    <cellStyle name="Comma 2 7 2" xfId="38072"/>
    <cellStyle name="Comma 2 7 3" xfId="39027"/>
    <cellStyle name="Comma 2 8" xfId="21172"/>
    <cellStyle name="Comma 2 9" xfId="3142"/>
    <cellStyle name="Comma 2 9 2" xfId="23142"/>
    <cellStyle name="Comma 3" xfId="44"/>
    <cellStyle name="Comma 3 2" xfId="2014"/>
    <cellStyle name="Comma 3 2 2" xfId="18979"/>
    <cellStyle name="Comma 3 2 2 2" xfId="21181"/>
    <cellStyle name="Comma 3 2 3" xfId="21180"/>
    <cellStyle name="Comma 3 2 4" xfId="18978"/>
    <cellStyle name="Comma 3 2 5" xfId="3463"/>
    <cellStyle name="Comma 3 3" xfId="3491"/>
    <cellStyle name="Comma 3 3 2" xfId="12298"/>
    <cellStyle name="Comma 3 3 2 2" xfId="21204"/>
    <cellStyle name="Comma 3 3 2 2 2" xfId="38060"/>
    <cellStyle name="Comma 3 3 2 2 3" xfId="39015"/>
    <cellStyle name="Comma 3 3 2 3" xfId="20241"/>
    <cellStyle name="Comma 3 3 2 3 2" xfId="37741"/>
    <cellStyle name="Comma 3 3 2 4" xfId="30468"/>
    <cellStyle name="Comma 3 3 2 5" xfId="38696"/>
    <cellStyle name="Comma 3 3 3" xfId="21182"/>
    <cellStyle name="Comma 3 3 3 2" xfId="38050"/>
    <cellStyle name="Comma 3 3 3 3" xfId="39005"/>
    <cellStyle name="Comma 3 3 4" xfId="18980"/>
    <cellStyle name="Comma 3 3 4 2" xfId="37130"/>
    <cellStyle name="Comma 3 3 5" xfId="23466"/>
    <cellStyle name="Comma 3 3 6" xfId="38085"/>
    <cellStyle name="Comma 3 3 7" xfId="39382"/>
    <cellStyle name="Comma 3 4" xfId="11963"/>
    <cellStyle name="Comma 3 4 2" xfId="21203"/>
    <cellStyle name="Comma 3 4 3" xfId="20240"/>
    <cellStyle name="Comma 3 4 4" xfId="30152"/>
    <cellStyle name="Comma 3 5" xfId="21223"/>
    <cellStyle name="Comma 3 5 2" xfId="38074"/>
    <cellStyle name="Comma 3 5 3" xfId="39029"/>
    <cellStyle name="Comma 3 6" xfId="21179"/>
    <cellStyle name="Comma 3 7" xfId="3147"/>
    <cellStyle name="Comma 3 7 2" xfId="23147"/>
    <cellStyle name="Comma 3 8" xfId="21251"/>
    <cellStyle name="Comma 3 9" xfId="39051"/>
    <cellStyle name="Comma 4" xfId="45"/>
    <cellStyle name="Comma 4 2" xfId="46"/>
    <cellStyle name="Comma 4 2 2" xfId="18983"/>
    <cellStyle name="Comma 4 2 2 2" xfId="21185"/>
    <cellStyle name="Comma 4 2 3" xfId="21184"/>
    <cellStyle name="Comma 4 2 4" xfId="18982"/>
    <cellStyle name="Comma 4 3" xfId="11197"/>
    <cellStyle name="Comma 4 3 2" xfId="20243"/>
    <cellStyle name="Comma 4 3 2 2" xfId="21206"/>
    <cellStyle name="Comma 4 3 2 2 2" xfId="38061"/>
    <cellStyle name="Comma 4 3 2 2 3" xfId="39016"/>
    <cellStyle name="Comma 4 3 2 3" xfId="37742"/>
    <cellStyle name="Comma 4 3 2 4" xfId="38697"/>
    <cellStyle name="Comma 4 3 3" xfId="21186"/>
    <cellStyle name="Comma 4 3 3 2" xfId="38051"/>
    <cellStyle name="Comma 4 3 3 3" xfId="39006"/>
    <cellStyle name="Comma 4 3 4" xfId="18984"/>
    <cellStyle name="Comma 4 3 4 2" xfId="37131"/>
    <cellStyle name="Comma 4 3 5" xfId="38086"/>
    <cellStyle name="Comma 4 4" xfId="11964"/>
    <cellStyle name="Comma 4 4 2" xfId="20244"/>
    <cellStyle name="Comma 4 4 2 2" xfId="21207"/>
    <cellStyle name="Comma 4 4 3" xfId="21187"/>
    <cellStyle name="Comma 4 4 4" xfId="18985"/>
    <cellStyle name="Comma 4 5" xfId="20242"/>
    <cellStyle name="Comma 4 5 2" xfId="21205"/>
    <cellStyle name="Comma 4 6" xfId="21183"/>
    <cellStyle name="Comma 4 7" xfId="18981"/>
    <cellStyle name="Comma 4 8" xfId="21252"/>
    <cellStyle name="Comma 5" xfId="47"/>
    <cellStyle name="Comma 5 2" xfId="2015"/>
    <cellStyle name="Comma 5 2 2" xfId="21208"/>
    <cellStyle name="Comma 5 2 3" xfId="20245"/>
    <cellStyle name="Comma 5 2 4" xfId="18919"/>
    <cellStyle name="Comma 5 2 4 2" xfId="37079"/>
    <cellStyle name="Comma 5 2 5" xfId="22097"/>
    <cellStyle name="Comma 5 3" xfId="21188"/>
    <cellStyle name="Comma 5 4" xfId="18986"/>
    <cellStyle name="Comma 5 5" xfId="11070"/>
    <cellStyle name="Comma 5 5 2" xfId="30078"/>
    <cellStyle name="Comma 5 6" xfId="21253"/>
    <cellStyle name="Comma 6" xfId="48"/>
    <cellStyle name="Comma 6 2" xfId="2016"/>
    <cellStyle name="Comma 6 2 2" xfId="21209"/>
    <cellStyle name="Comma 6 2 3" xfId="20246"/>
    <cellStyle name="Comma 6 3" xfId="21189"/>
    <cellStyle name="Comma 6 4" xfId="11198"/>
    <cellStyle name="Comma 6 5" xfId="21254"/>
    <cellStyle name="Comma 7" xfId="2017"/>
    <cellStyle name="Comma 7 2" xfId="21171"/>
    <cellStyle name="Comma 7 2 2" xfId="21218"/>
    <cellStyle name="Comma 7 2 2 2" xfId="38069"/>
    <cellStyle name="Comma 7 2 2 3" xfId="39024"/>
    <cellStyle name="Comma 7 2 3" xfId="38049"/>
    <cellStyle name="Comma 7 2 4" xfId="39004"/>
    <cellStyle name="Comma 7 3" xfId="21199"/>
    <cellStyle name="Comma 7 3 2" xfId="38059"/>
    <cellStyle name="Comma 7 3 3" xfId="39014"/>
    <cellStyle name="Comma 7 4" xfId="20168"/>
    <cellStyle name="Comma 7 4 2" xfId="37680"/>
    <cellStyle name="Comma 7 5" xfId="11957"/>
    <cellStyle name="Comma 7 5 2" xfId="30146"/>
    <cellStyle name="Comma 7 6" xfId="38635"/>
    <cellStyle name="Comma 8" xfId="2018"/>
    <cellStyle name="Comma 9" xfId="2019"/>
    <cellStyle name="Comma 9 2" xfId="2020"/>
    <cellStyle name="Comma 9 2 2" xfId="2021"/>
    <cellStyle name="Comma 9 2 2 2" xfId="2022"/>
    <cellStyle name="Comma 9 2 2 2 2" xfId="22101"/>
    <cellStyle name="Comma 9 2 2 3" xfId="22100"/>
    <cellStyle name="Comma 9 2 3" xfId="2023"/>
    <cellStyle name="Comma 9 2 3 2" xfId="2024"/>
    <cellStyle name="Comma 9 2 3 2 2" xfId="22103"/>
    <cellStyle name="Comma 9 2 3 3" xfId="22102"/>
    <cellStyle name="Comma 9 2 4" xfId="2025"/>
    <cellStyle name="Comma 9 2 4 2" xfId="22104"/>
    <cellStyle name="Comma 9 2 5" xfId="22099"/>
    <cellStyle name="Comma 9 3" xfId="2026"/>
    <cellStyle name="Comma 9 3 2" xfId="2027"/>
    <cellStyle name="Comma 9 3 2 2" xfId="22106"/>
    <cellStyle name="Comma 9 3 3" xfId="22105"/>
    <cellStyle name="Comma 9 4" xfId="2028"/>
    <cellStyle name="Comma 9 4 2" xfId="2029"/>
    <cellStyle name="Comma 9 4 2 2" xfId="22108"/>
    <cellStyle name="Comma 9 4 3" xfId="22107"/>
    <cellStyle name="Comma 9 5" xfId="2030"/>
    <cellStyle name="Comma 9 5 2" xfId="2031"/>
    <cellStyle name="Comma 9 5 2 2" xfId="22110"/>
    <cellStyle name="Comma 9 5 3" xfId="22109"/>
    <cellStyle name="Comma 9 6" xfId="2032"/>
    <cellStyle name="Comma 9 6 2" xfId="22111"/>
    <cellStyle name="Comma 9 7" xfId="22098"/>
    <cellStyle name="Comma0" xfId="7299"/>
    <cellStyle name="Comma0 - Type3" xfId="49"/>
    <cellStyle name="Comma0 - Typografi1" xfId="7300"/>
    <cellStyle name="Comma0 - Typografi1 2" xfId="7301"/>
    <cellStyle name="Comma0 - Typografi1 2 2" xfId="7302"/>
    <cellStyle name="Comma0 - Typografi1 2 2 2" xfId="11077"/>
    <cellStyle name="Comma0 - Typografi1 2 3" xfId="11076"/>
    <cellStyle name="Comma0 - Typografi1 3" xfId="7303"/>
    <cellStyle name="Comma0 - Typografi1 3 2" xfId="11078"/>
    <cellStyle name="Comma0 - Typografi1 4" xfId="7304"/>
    <cellStyle name="Comma0 - Typografi1 4 2" xfId="11079"/>
    <cellStyle name="Comma0 - Typografi1 5" xfId="11075"/>
    <cellStyle name="Comma0 10" xfId="11051"/>
    <cellStyle name="Comma0 11" xfId="11059"/>
    <cellStyle name="Comma0 12" xfId="11043"/>
    <cellStyle name="Comma0 13" xfId="8312"/>
    <cellStyle name="Comma0 14" xfId="11052"/>
    <cellStyle name="Comma0 15" xfId="11042"/>
    <cellStyle name="Comma0 16" xfId="11048"/>
    <cellStyle name="Comma0 2" xfId="9707"/>
    <cellStyle name="Comma0 3" xfId="11053"/>
    <cellStyle name="Comma0 4" xfId="11058"/>
    <cellStyle name="Comma0 5" xfId="11055"/>
    <cellStyle name="Comma0 6" xfId="11039"/>
    <cellStyle name="Comma0 7" xfId="11049"/>
    <cellStyle name="Comma0 8" xfId="11047"/>
    <cellStyle name="Comma0 9" xfId="11063"/>
    <cellStyle name="Comma1 - Typografi1" xfId="7305"/>
    <cellStyle name="Currency0" xfId="7306"/>
    <cellStyle name="Currency0 2" xfId="9708"/>
    <cellStyle name="CustomizationCells" xfId="50"/>
    <cellStyle name="CustomizationCells 2" xfId="11965"/>
    <cellStyle name="CustomizationCells 3" xfId="20131"/>
    <cellStyle name="Date" xfId="7307"/>
    <cellStyle name="Date - Typografi3" xfId="7308"/>
    <cellStyle name="Date 10" xfId="11061"/>
    <cellStyle name="Date 11" xfId="11046"/>
    <cellStyle name="Date 12" xfId="11044"/>
    <cellStyle name="Date 13" xfId="11041"/>
    <cellStyle name="Date 14" xfId="11060"/>
    <cellStyle name="Date 15" xfId="11050"/>
    <cellStyle name="Date 16" xfId="11057"/>
    <cellStyle name="Date 2" xfId="9709"/>
    <cellStyle name="Date 3" xfId="11054"/>
    <cellStyle name="Date 4" xfId="11038"/>
    <cellStyle name="Date 5" xfId="11056"/>
    <cellStyle name="Date 6" xfId="11040"/>
    <cellStyle name="Date 7" xfId="11064"/>
    <cellStyle name="Date 8" xfId="11045"/>
    <cellStyle name="Date 9" xfId="11062"/>
    <cellStyle name="Euro" xfId="51"/>
    <cellStyle name="Euro 10" xfId="52"/>
    <cellStyle name="Euro 10 2" xfId="53"/>
    <cellStyle name="Euro 10 2 2" xfId="3492"/>
    <cellStyle name="Euro 10 3" xfId="54"/>
    <cellStyle name="Euro 10 3 2" xfId="55"/>
    <cellStyle name="Euro 10 3 3" xfId="18988"/>
    <cellStyle name="Euro 10 3 3 2" xfId="20248"/>
    <cellStyle name="Euro 10 3 4" xfId="20247"/>
    <cellStyle name="Euro 10 3 5" xfId="18987"/>
    <cellStyle name="Euro 10 4" xfId="56"/>
    <cellStyle name="Euro 10 4 2" xfId="18990"/>
    <cellStyle name="Euro 10 4 2 2" xfId="20250"/>
    <cellStyle name="Euro 10 4 3" xfId="20249"/>
    <cellStyle name="Euro 10 4 4" xfId="18989"/>
    <cellStyle name="Euro 10 4 5" xfId="11199"/>
    <cellStyle name="Euro 10 5" xfId="57"/>
    <cellStyle name="Euro 10 5 2" xfId="11200"/>
    <cellStyle name="Euro 10 6" xfId="58"/>
    <cellStyle name="Euro 10 6 2" xfId="21255"/>
    <cellStyle name="Euro 11" xfId="59"/>
    <cellStyle name="Euro 11 2" xfId="60"/>
    <cellStyle name="Euro 11 2 2" xfId="3493"/>
    <cellStyle name="Euro 11 3" xfId="61"/>
    <cellStyle name="Euro 11 3 2" xfId="62"/>
    <cellStyle name="Euro 11 3 3" xfId="18992"/>
    <cellStyle name="Euro 11 3 3 2" xfId="20252"/>
    <cellStyle name="Euro 11 3 4" xfId="20251"/>
    <cellStyle name="Euro 11 3 5" xfId="18991"/>
    <cellStyle name="Euro 11 4" xfId="63"/>
    <cellStyle name="Euro 11 4 2" xfId="18994"/>
    <cellStyle name="Euro 11 4 2 2" xfId="20254"/>
    <cellStyle name="Euro 11 4 3" xfId="20253"/>
    <cellStyle name="Euro 11 4 4" xfId="18993"/>
    <cellStyle name="Euro 11 4 5" xfId="11201"/>
    <cellStyle name="Euro 11 5" xfId="64"/>
    <cellStyle name="Euro 11 5 2" xfId="11202"/>
    <cellStyle name="Euro 11 6" xfId="65"/>
    <cellStyle name="Euro 11 6 2" xfId="21256"/>
    <cellStyle name="Euro 12" xfId="66"/>
    <cellStyle name="Euro 12 2" xfId="67"/>
    <cellStyle name="Euro 12 2 2" xfId="3494"/>
    <cellStyle name="Euro 12 3" xfId="68"/>
    <cellStyle name="Euro 12 3 2" xfId="69"/>
    <cellStyle name="Euro 12 3 3" xfId="18996"/>
    <cellStyle name="Euro 12 3 3 2" xfId="20256"/>
    <cellStyle name="Euro 12 3 4" xfId="20255"/>
    <cellStyle name="Euro 12 3 5" xfId="18995"/>
    <cellStyle name="Euro 12 4" xfId="70"/>
    <cellStyle name="Euro 12 4 2" xfId="18998"/>
    <cellStyle name="Euro 12 4 2 2" xfId="20258"/>
    <cellStyle name="Euro 12 4 3" xfId="20257"/>
    <cellStyle name="Euro 12 4 4" xfId="18997"/>
    <cellStyle name="Euro 12 4 5" xfId="11203"/>
    <cellStyle name="Euro 12 5" xfId="71"/>
    <cellStyle name="Euro 12 5 2" xfId="11204"/>
    <cellStyle name="Euro 12 6" xfId="72"/>
    <cellStyle name="Euro 12 6 2" xfId="21257"/>
    <cellStyle name="Euro 13" xfId="73"/>
    <cellStyle name="Euro 13 2" xfId="74"/>
    <cellStyle name="Euro 13 2 2" xfId="3495"/>
    <cellStyle name="Euro 13 3" xfId="75"/>
    <cellStyle name="Euro 13 3 2" xfId="76"/>
    <cellStyle name="Euro 13 3 3" xfId="19000"/>
    <cellStyle name="Euro 13 3 3 2" xfId="20260"/>
    <cellStyle name="Euro 13 3 4" xfId="20259"/>
    <cellStyle name="Euro 13 3 5" xfId="18999"/>
    <cellStyle name="Euro 13 4" xfId="77"/>
    <cellStyle name="Euro 13 4 2" xfId="19002"/>
    <cellStyle name="Euro 13 4 2 2" xfId="20262"/>
    <cellStyle name="Euro 13 4 3" xfId="20261"/>
    <cellStyle name="Euro 13 4 4" xfId="19001"/>
    <cellStyle name="Euro 13 4 5" xfId="11205"/>
    <cellStyle name="Euro 13 5" xfId="78"/>
    <cellStyle name="Euro 13 5 2" xfId="11206"/>
    <cellStyle name="Euro 13 6" xfId="79"/>
    <cellStyle name="Euro 13 6 2" xfId="21258"/>
    <cellStyle name="Euro 14" xfId="80"/>
    <cellStyle name="Euro 14 2" xfId="81"/>
    <cellStyle name="Euro 14 2 2" xfId="3496"/>
    <cellStyle name="Euro 14 3" xfId="82"/>
    <cellStyle name="Euro 14 3 2" xfId="83"/>
    <cellStyle name="Euro 14 3 3" xfId="19005"/>
    <cellStyle name="Euro 14 3 3 2" xfId="20264"/>
    <cellStyle name="Euro 14 3 4" xfId="20263"/>
    <cellStyle name="Euro 14 3 5" xfId="19004"/>
    <cellStyle name="Euro 14 4" xfId="84"/>
    <cellStyle name="Euro 14 4 2" xfId="19007"/>
    <cellStyle name="Euro 14 4 2 2" xfId="20266"/>
    <cellStyle name="Euro 14 4 3" xfId="20265"/>
    <cellStyle name="Euro 14 4 4" xfId="19006"/>
    <cellStyle name="Euro 14 4 5" xfId="11207"/>
    <cellStyle name="Euro 14 5" xfId="85"/>
    <cellStyle name="Euro 14 5 2" xfId="11208"/>
    <cellStyle name="Euro 14 6" xfId="86"/>
    <cellStyle name="Euro 14 6 2" xfId="21259"/>
    <cellStyle name="Euro 15" xfId="87"/>
    <cellStyle name="Euro 15 2" xfId="88"/>
    <cellStyle name="Euro 15 2 2" xfId="3497"/>
    <cellStyle name="Euro 15 3" xfId="89"/>
    <cellStyle name="Euro 15 3 2" xfId="90"/>
    <cellStyle name="Euro 15 3 3" xfId="19009"/>
    <cellStyle name="Euro 15 3 3 2" xfId="20268"/>
    <cellStyle name="Euro 15 3 4" xfId="20267"/>
    <cellStyle name="Euro 15 3 5" xfId="19008"/>
    <cellStyle name="Euro 15 4" xfId="91"/>
    <cellStyle name="Euro 15 4 2" xfId="19011"/>
    <cellStyle name="Euro 15 4 2 2" xfId="20270"/>
    <cellStyle name="Euro 15 4 3" xfId="20269"/>
    <cellStyle name="Euro 15 4 4" xfId="19010"/>
    <cellStyle name="Euro 15 4 5" xfId="11209"/>
    <cellStyle name="Euro 15 5" xfId="92"/>
    <cellStyle name="Euro 15 5 2" xfId="11210"/>
    <cellStyle name="Euro 15 6" xfId="93"/>
    <cellStyle name="Euro 15 6 2" xfId="21260"/>
    <cellStyle name="Euro 16" xfId="94"/>
    <cellStyle name="Euro 16 2" xfId="95"/>
    <cellStyle name="Euro 16 2 2" xfId="3498"/>
    <cellStyle name="Euro 16 3" xfId="96"/>
    <cellStyle name="Euro 16 3 2" xfId="97"/>
    <cellStyle name="Euro 16 3 3" xfId="19013"/>
    <cellStyle name="Euro 16 3 3 2" xfId="20272"/>
    <cellStyle name="Euro 16 3 4" xfId="20271"/>
    <cellStyle name="Euro 16 3 5" xfId="19012"/>
    <cellStyle name="Euro 16 4" xfId="98"/>
    <cellStyle name="Euro 16 4 2" xfId="19015"/>
    <cellStyle name="Euro 16 4 2 2" xfId="20274"/>
    <cellStyle name="Euro 16 4 3" xfId="20273"/>
    <cellStyle name="Euro 16 4 4" xfId="19014"/>
    <cellStyle name="Euro 16 4 5" xfId="11211"/>
    <cellStyle name="Euro 16 5" xfId="99"/>
    <cellStyle name="Euro 16 5 2" xfId="11212"/>
    <cellStyle name="Euro 16 6" xfId="100"/>
    <cellStyle name="Euro 16 6 2" xfId="21261"/>
    <cellStyle name="Euro 17" xfId="101"/>
    <cellStyle name="Euro 17 2" xfId="102"/>
    <cellStyle name="Euro 17 2 2" xfId="3499"/>
    <cellStyle name="Euro 17 3" xfId="103"/>
    <cellStyle name="Euro 17 3 2" xfId="104"/>
    <cellStyle name="Euro 17 3 3" xfId="19017"/>
    <cellStyle name="Euro 17 3 3 2" xfId="20276"/>
    <cellStyle name="Euro 17 3 4" xfId="20275"/>
    <cellStyle name="Euro 17 3 5" xfId="19016"/>
    <cellStyle name="Euro 17 4" xfId="105"/>
    <cellStyle name="Euro 17 4 2" xfId="19019"/>
    <cellStyle name="Euro 17 4 2 2" xfId="20278"/>
    <cellStyle name="Euro 17 4 3" xfId="20277"/>
    <cellStyle name="Euro 17 4 4" xfId="19018"/>
    <cellStyle name="Euro 17 4 5" xfId="11213"/>
    <cellStyle name="Euro 17 5" xfId="106"/>
    <cellStyle name="Euro 17 5 2" xfId="11214"/>
    <cellStyle name="Euro 17 6" xfId="107"/>
    <cellStyle name="Euro 17 6 2" xfId="21262"/>
    <cellStyle name="Euro 18" xfId="108"/>
    <cellStyle name="Euro 18 2" xfId="109"/>
    <cellStyle name="Euro 18 2 2" xfId="3500"/>
    <cellStyle name="Euro 18 3" xfId="110"/>
    <cellStyle name="Euro 18 3 2" xfId="111"/>
    <cellStyle name="Euro 18 3 3" xfId="19021"/>
    <cellStyle name="Euro 18 3 3 2" xfId="20280"/>
    <cellStyle name="Euro 18 3 4" xfId="20279"/>
    <cellStyle name="Euro 18 3 5" xfId="19020"/>
    <cellStyle name="Euro 18 4" xfId="112"/>
    <cellStyle name="Euro 18 4 2" xfId="19023"/>
    <cellStyle name="Euro 18 4 2 2" xfId="20282"/>
    <cellStyle name="Euro 18 4 3" xfId="20281"/>
    <cellStyle name="Euro 18 4 4" xfId="19022"/>
    <cellStyle name="Euro 18 4 5" xfId="11215"/>
    <cellStyle name="Euro 18 5" xfId="113"/>
    <cellStyle name="Euro 18 5 2" xfId="11216"/>
    <cellStyle name="Euro 18 6" xfId="114"/>
    <cellStyle name="Euro 18 6 2" xfId="21263"/>
    <cellStyle name="Euro 19" xfId="115"/>
    <cellStyle name="Euro 19 2" xfId="116"/>
    <cellStyle name="Euro 19 2 2" xfId="3501"/>
    <cellStyle name="Euro 19 3" xfId="117"/>
    <cellStyle name="Euro 19 3 2" xfId="118"/>
    <cellStyle name="Euro 19 3 3" xfId="19025"/>
    <cellStyle name="Euro 19 3 3 2" xfId="20284"/>
    <cellStyle name="Euro 19 3 4" xfId="20283"/>
    <cellStyle name="Euro 19 3 5" xfId="19024"/>
    <cellStyle name="Euro 19 4" xfId="119"/>
    <cellStyle name="Euro 19 4 2" xfId="19027"/>
    <cellStyle name="Euro 19 4 2 2" xfId="20286"/>
    <cellStyle name="Euro 19 4 3" xfId="20285"/>
    <cellStyle name="Euro 19 4 4" xfId="19026"/>
    <cellStyle name="Euro 19 4 5" xfId="11217"/>
    <cellStyle name="Euro 19 5" xfId="120"/>
    <cellStyle name="Euro 19 5 2" xfId="11218"/>
    <cellStyle name="Euro 19 6" xfId="121"/>
    <cellStyle name="Euro 19 6 2" xfId="21264"/>
    <cellStyle name="Euro 2" xfId="122"/>
    <cellStyle name="Euro 2 2" xfId="123"/>
    <cellStyle name="Euro 2 2 2" xfId="3502"/>
    <cellStyle name="Euro 2 3" xfId="124"/>
    <cellStyle name="Euro 2 3 2" xfId="125"/>
    <cellStyle name="Euro 2 3 3" xfId="19029"/>
    <cellStyle name="Euro 2 3 3 2" xfId="20288"/>
    <cellStyle name="Euro 2 3 4" xfId="20287"/>
    <cellStyle name="Euro 2 3 5" xfId="19028"/>
    <cellStyle name="Euro 2 4" xfId="126"/>
    <cellStyle name="Euro 2 4 2" xfId="11219"/>
    <cellStyle name="Euro 2 4 2 2" xfId="20290"/>
    <cellStyle name="Euro 2 4 2 3" xfId="19031"/>
    <cellStyle name="Euro 2 4 3" xfId="18921"/>
    <cellStyle name="Euro 2 4 3 2" xfId="20289"/>
    <cellStyle name="Euro 2 4 4" xfId="19030"/>
    <cellStyle name="Euro 2 4 5" xfId="11080"/>
    <cellStyle name="Euro 2 5" xfId="127"/>
    <cellStyle name="Euro 2 5 2" xfId="11220"/>
    <cellStyle name="Euro 2 6" xfId="128"/>
    <cellStyle name="Euro 2 6 2" xfId="21265"/>
    <cellStyle name="Euro 20" xfId="129"/>
    <cellStyle name="Euro 20 2" xfId="130"/>
    <cellStyle name="Euro 20 2 2" xfId="3503"/>
    <cellStyle name="Euro 20 3" xfId="131"/>
    <cellStyle name="Euro 20 3 2" xfId="132"/>
    <cellStyle name="Euro 20 3 3" xfId="19033"/>
    <cellStyle name="Euro 20 3 3 2" xfId="20292"/>
    <cellStyle name="Euro 20 3 4" xfId="20291"/>
    <cellStyle name="Euro 20 3 5" xfId="19032"/>
    <cellStyle name="Euro 20 4" xfId="133"/>
    <cellStyle name="Euro 20 4 2" xfId="19035"/>
    <cellStyle name="Euro 20 4 2 2" xfId="20294"/>
    <cellStyle name="Euro 20 4 3" xfId="20293"/>
    <cellStyle name="Euro 20 4 4" xfId="19034"/>
    <cellStyle name="Euro 20 4 5" xfId="11221"/>
    <cellStyle name="Euro 20 5" xfId="134"/>
    <cellStyle name="Euro 20 5 2" xfId="11222"/>
    <cellStyle name="Euro 20 6" xfId="135"/>
    <cellStyle name="Euro 20 6 2" xfId="21266"/>
    <cellStyle name="Euro 21" xfId="136"/>
    <cellStyle name="Euro 21 2" xfId="137"/>
    <cellStyle name="Euro 21 2 2" xfId="3504"/>
    <cellStyle name="Euro 21 3" xfId="138"/>
    <cellStyle name="Euro 21 3 2" xfId="139"/>
    <cellStyle name="Euro 21 3 3" xfId="19037"/>
    <cellStyle name="Euro 21 3 3 2" xfId="20296"/>
    <cellStyle name="Euro 21 3 4" xfId="20295"/>
    <cellStyle name="Euro 21 3 5" xfId="19036"/>
    <cellStyle name="Euro 21 4" xfId="140"/>
    <cellStyle name="Euro 21 4 2" xfId="19039"/>
    <cellStyle name="Euro 21 4 2 2" xfId="20298"/>
    <cellStyle name="Euro 21 4 3" xfId="20297"/>
    <cellStyle name="Euro 21 4 4" xfId="19038"/>
    <cellStyle name="Euro 21 4 5" xfId="11223"/>
    <cellStyle name="Euro 21 5" xfId="141"/>
    <cellStyle name="Euro 21 5 2" xfId="11224"/>
    <cellStyle name="Euro 21 6" xfId="142"/>
    <cellStyle name="Euro 21 6 2" xfId="21267"/>
    <cellStyle name="Euro 22" xfId="143"/>
    <cellStyle name="Euro 22 2" xfId="144"/>
    <cellStyle name="Euro 22 2 2" xfId="3505"/>
    <cellStyle name="Euro 22 3" xfId="145"/>
    <cellStyle name="Euro 22 3 2" xfId="146"/>
    <cellStyle name="Euro 22 3 3" xfId="19041"/>
    <cellStyle name="Euro 22 3 3 2" xfId="20300"/>
    <cellStyle name="Euro 22 3 4" xfId="20299"/>
    <cellStyle name="Euro 22 3 5" xfId="19040"/>
    <cellStyle name="Euro 22 4" xfId="147"/>
    <cellStyle name="Euro 22 4 2" xfId="19043"/>
    <cellStyle name="Euro 22 4 2 2" xfId="20302"/>
    <cellStyle name="Euro 22 4 3" xfId="20301"/>
    <cellStyle name="Euro 22 4 4" xfId="19042"/>
    <cellStyle name="Euro 22 4 5" xfId="11225"/>
    <cellStyle name="Euro 22 5" xfId="148"/>
    <cellStyle name="Euro 22 5 2" xfId="11226"/>
    <cellStyle name="Euro 22 6" xfId="149"/>
    <cellStyle name="Euro 22 6 2" xfId="21268"/>
    <cellStyle name="Euro 23" xfId="150"/>
    <cellStyle name="Euro 23 2" xfId="151"/>
    <cellStyle name="Euro 23 2 2" xfId="3506"/>
    <cellStyle name="Euro 23 3" xfId="152"/>
    <cellStyle name="Euro 23 3 2" xfId="153"/>
    <cellStyle name="Euro 23 3 3" xfId="19045"/>
    <cellStyle name="Euro 23 3 3 2" xfId="20304"/>
    <cellStyle name="Euro 23 3 4" xfId="20303"/>
    <cellStyle name="Euro 23 3 5" xfId="19044"/>
    <cellStyle name="Euro 23 4" xfId="154"/>
    <cellStyle name="Euro 23 4 2" xfId="19047"/>
    <cellStyle name="Euro 23 4 2 2" xfId="20306"/>
    <cellStyle name="Euro 23 4 3" xfId="20305"/>
    <cellStyle name="Euro 23 4 4" xfId="19046"/>
    <cellStyle name="Euro 23 4 5" xfId="11227"/>
    <cellStyle name="Euro 23 5" xfId="155"/>
    <cellStyle name="Euro 23 5 2" xfId="11228"/>
    <cellStyle name="Euro 23 6" xfId="156"/>
    <cellStyle name="Euro 23 6 2" xfId="21269"/>
    <cellStyle name="Euro 24" xfId="157"/>
    <cellStyle name="Euro 24 2" xfId="158"/>
    <cellStyle name="Euro 24 2 2" xfId="3507"/>
    <cellStyle name="Euro 24 3" xfId="159"/>
    <cellStyle name="Euro 24 3 2" xfId="160"/>
    <cellStyle name="Euro 24 3 3" xfId="19049"/>
    <cellStyle name="Euro 24 3 3 2" xfId="20308"/>
    <cellStyle name="Euro 24 3 4" xfId="20307"/>
    <cellStyle name="Euro 24 3 5" xfId="19048"/>
    <cellStyle name="Euro 24 4" xfId="161"/>
    <cellStyle name="Euro 24 4 2" xfId="19051"/>
    <cellStyle name="Euro 24 4 2 2" xfId="20310"/>
    <cellStyle name="Euro 24 4 3" xfId="20309"/>
    <cellStyle name="Euro 24 4 4" xfId="19050"/>
    <cellStyle name="Euro 24 4 5" xfId="11229"/>
    <cellStyle name="Euro 24 5" xfId="162"/>
    <cellStyle name="Euro 24 5 2" xfId="11230"/>
    <cellStyle name="Euro 24 6" xfId="163"/>
    <cellStyle name="Euro 24 6 2" xfId="21270"/>
    <cellStyle name="Euro 25" xfId="164"/>
    <cellStyle name="Euro 25 2" xfId="165"/>
    <cellStyle name="Euro 25 2 2" xfId="3508"/>
    <cellStyle name="Euro 25 3" xfId="166"/>
    <cellStyle name="Euro 25 3 2" xfId="167"/>
    <cellStyle name="Euro 25 3 3" xfId="19053"/>
    <cellStyle name="Euro 25 3 3 2" xfId="20312"/>
    <cellStyle name="Euro 25 3 4" xfId="20311"/>
    <cellStyle name="Euro 25 3 5" xfId="19052"/>
    <cellStyle name="Euro 25 4" xfId="168"/>
    <cellStyle name="Euro 25 4 2" xfId="19055"/>
    <cellStyle name="Euro 25 4 2 2" xfId="20314"/>
    <cellStyle name="Euro 25 4 3" xfId="20313"/>
    <cellStyle name="Euro 25 4 4" xfId="19054"/>
    <cellStyle name="Euro 25 4 5" xfId="11231"/>
    <cellStyle name="Euro 25 5" xfId="169"/>
    <cellStyle name="Euro 25 5 2" xfId="11232"/>
    <cellStyle name="Euro 25 6" xfId="170"/>
    <cellStyle name="Euro 25 6 2" xfId="21271"/>
    <cellStyle name="Euro 26" xfId="171"/>
    <cellStyle name="Euro 26 2" xfId="172"/>
    <cellStyle name="Euro 26 2 2" xfId="3509"/>
    <cellStyle name="Euro 26 3" xfId="173"/>
    <cellStyle name="Euro 26 3 2" xfId="174"/>
    <cellStyle name="Euro 26 3 3" xfId="19057"/>
    <cellStyle name="Euro 26 3 3 2" xfId="20316"/>
    <cellStyle name="Euro 26 3 4" xfId="20315"/>
    <cellStyle name="Euro 26 3 5" xfId="19056"/>
    <cellStyle name="Euro 26 4" xfId="175"/>
    <cellStyle name="Euro 26 4 2" xfId="19059"/>
    <cellStyle name="Euro 26 4 2 2" xfId="20318"/>
    <cellStyle name="Euro 26 4 3" xfId="20317"/>
    <cellStyle name="Euro 26 4 4" xfId="19058"/>
    <cellStyle name="Euro 26 4 5" xfId="11233"/>
    <cellStyle name="Euro 26 5" xfId="176"/>
    <cellStyle name="Euro 26 5 2" xfId="11234"/>
    <cellStyle name="Euro 26 6" xfId="177"/>
    <cellStyle name="Euro 26 6 2" xfId="21272"/>
    <cellStyle name="Euro 27" xfId="178"/>
    <cellStyle name="Euro 27 2" xfId="179"/>
    <cellStyle name="Euro 27 2 2" xfId="3510"/>
    <cellStyle name="Euro 27 3" xfId="180"/>
    <cellStyle name="Euro 27 3 2" xfId="181"/>
    <cellStyle name="Euro 27 3 3" xfId="19061"/>
    <cellStyle name="Euro 27 3 3 2" xfId="20320"/>
    <cellStyle name="Euro 27 3 4" xfId="20319"/>
    <cellStyle name="Euro 27 3 5" xfId="19060"/>
    <cellStyle name="Euro 27 4" xfId="182"/>
    <cellStyle name="Euro 27 4 2" xfId="19063"/>
    <cellStyle name="Euro 27 4 2 2" xfId="20322"/>
    <cellStyle name="Euro 27 4 3" xfId="20321"/>
    <cellStyle name="Euro 27 4 4" xfId="19062"/>
    <cellStyle name="Euro 27 4 5" xfId="11235"/>
    <cellStyle name="Euro 27 5" xfId="183"/>
    <cellStyle name="Euro 27 5 2" xfId="11236"/>
    <cellStyle name="Euro 27 6" xfId="184"/>
    <cellStyle name="Euro 27 6 2" xfId="21273"/>
    <cellStyle name="Euro 28" xfId="185"/>
    <cellStyle name="Euro 28 2" xfId="186"/>
    <cellStyle name="Euro 28 2 2" xfId="3511"/>
    <cellStyle name="Euro 28 3" xfId="187"/>
    <cellStyle name="Euro 28 3 2" xfId="188"/>
    <cellStyle name="Euro 28 3 3" xfId="19065"/>
    <cellStyle name="Euro 28 3 3 2" xfId="20324"/>
    <cellStyle name="Euro 28 3 4" xfId="20323"/>
    <cellStyle name="Euro 28 3 5" xfId="19064"/>
    <cellStyle name="Euro 28 4" xfId="189"/>
    <cellStyle name="Euro 28 4 2" xfId="19067"/>
    <cellStyle name="Euro 28 4 2 2" xfId="20326"/>
    <cellStyle name="Euro 28 4 3" xfId="20325"/>
    <cellStyle name="Euro 28 4 4" xfId="19066"/>
    <cellStyle name="Euro 28 4 5" xfId="11237"/>
    <cellStyle name="Euro 28 5" xfId="190"/>
    <cellStyle name="Euro 28 5 2" xfId="11238"/>
    <cellStyle name="Euro 28 6" xfId="191"/>
    <cellStyle name="Euro 28 6 2" xfId="21274"/>
    <cellStyle name="Euro 29" xfId="192"/>
    <cellStyle name="Euro 29 2" xfId="193"/>
    <cellStyle name="Euro 29 2 2" xfId="3512"/>
    <cellStyle name="Euro 29 3" xfId="194"/>
    <cellStyle name="Euro 29 3 2" xfId="195"/>
    <cellStyle name="Euro 29 3 3" xfId="19069"/>
    <cellStyle name="Euro 29 3 3 2" xfId="20328"/>
    <cellStyle name="Euro 29 3 4" xfId="20327"/>
    <cellStyle name="Euro 29 3 5" xfId="19068"/>
    <cellStyle name="Euro 29 4" xfId="196"/>
    <cellStyle name="Euro 29 4 2" xfId="19071"/>
    <cellStyle name="Euro 29 4 2 2" xfId="20330"/>
    <cellStyle name="Euro 29 4 3" xfId="20329"/>
    <cellStyle name="Euro 29 4 4" xfId="19070"/>
    <cellStyle name="Euro 29 4 5" xfId="11239"/>
    <cellStyle name="Euro 29 5" xfId="197"/>
    <cellStyle name="Euro 29 5 2" xfId="11240"/>
    <cellStyle name="Euro 29 6" xfId="198"/>
    <cellStyle name="Euro 29 6 2" xfId="21275"/>
    <cellStyle name="Euro 3" xfId="199"/>
    <cellStyle name="Euro 3 2" xfId="200"/>
    <cellStyle name="Euro 3 2 2" xfId="3513"/>
    <cellStyle name="Euro 3 3" xfId="201"/>
    <cellStyle name="Euro 3 3 2" xfId="202"/>
    <cellStyle name="Euro 3 3 3" xfId="19073"/>
    <cellStyle name="Euro 3 3 3 2" xfId="20332"/>
    <cellStyle name="Euro 3 3 4" xfId="20331"/>
    <cellStyle name="Euro 3 3 5" xfId="19072"/>
    <cellStyle name="Euro 3 4" xfId="203"/>
    <cellStyle name="Euro 3 4 2" xfId="19075"/>
    <cellStyle name="Euro 3 4 2 2" xfId="20334"/>
    <cellStyle name="Euro 3 4 3" xfId="20333"/>
    <cellStyle name="Euro 3 4 4" xfId="19074"/>
    <cellStyle name="Euro 3 4 5" xfId="11241"/>
    <cellStyle name="Euro 3 5" xfId="204"/>
    <cellStyle name="Euro 3 5 2" xfId="11242"/>
    <cellStyle name="Euro 3 6" xfId="205"/>
    <cellStyle name="Euro 3 6 2" xfId="21276"/>
    <cellStyle name="Euro 30" xfId="206"/>
    <cellStyle name="Euro 30 2" xfId="207"/>
    <cellStyle name="Euro 30 2 2" xfId="3514"/>
    <cellStyle name="Euro 30 3" xfId="208"/>
    <cellStyle name="Euro 30 3 2" xfId="209"/>
    <cellStyle name="Euro 30 3 3" xfId="19077"/>
    <cellStyle name="Euro 30 3 3 2" xfId="20336"/>
    <cellStyle name="Euro 30 3 4" xfId="20335"/>
    <cellStyle name="Euro 30 3 5" xfId="19076"/>
    <cellStyle name="Euro 30 4" xfId="210"/>
    <cellStyle name="Euro 30 4 2" xfId="19079"/>
    <cellStyle name="Euro 30 4 2 2" xfId="20338"/>
    <cellStyle name="Euro 30 4 3" xfId="20337"/>
    <cellStyle name="Euro 30 4 4" xfId="19078"/>
    <cellStyle name="Euro 30 4 5" xfId="11243"/>
    <cellStyle name="Euro 30 5" xfId="211"/>
    <cellStyle name="Euro 30 5 2" xfId="11244"/>
    <cellStyle name="Euro 30 6" xfId="212"/>
    <cellStyle name="Euro 30 6 2" xfId="21277"/>
    <cellStyle name="Euro 31" xfId="213"/>
    <cellStyle name="Euro 31 2" xfId="214"/>
    <cellStyle name="Euro 31 2 2" xfId="3515"/>
    <cellStyle name="Euro 31 3" xfId="215"/>
    <cellStyle name="Euro 31 3 2" xfId="216"/>
    <cellStyle name="Euro 31 3 3" xfId="19081"/>
    <cellStyle name="Euro 31 3 3 2" xfId="20340"/>
    <cellStyle name="Euro 31 3 4" xfId="20339"/>
    <cellStyle name="Euro 31 3 5" xfId="19080"/>
    <cellStyle name="Euro 31 4" xfId="217"/>
    <cellStyle name="Euro 31 4 2" xfId="19083"/>
    <cellStyle name="Euro 31 4 2 2" xfId="20342"/>
    <cellStyle name="Euro 31 4 3" xfId="20341"/>
    <cellStyle name="Euro 31 4 4" xfId="19082"/>
    <cellStyle name="Euro 31 4 5" xfId="11245"/>
    <cellStyle name="Euro 31 5" xfId="218"/>
    <cellStyle name="Euro 31 5 2" xfId="11246"/>
    <cellStyle name="Euro 31 6" xfId="219"/>
    <cellStyle name="Euro 31 6 2" xfId="21278"/>
    <cellStyle name="Euro 32" xfId="220"/>
    <cellStyle name="Euro 32 2" xfId="221"/>
    <cellStyle name="Euro 32 2 2" xfId="3516"/>
    <cellStyle name="Euro 32 3" xfId="222"/>
    <cellStyle name="Euro 32 3 2" xfId="223"/>
    <cellStyle name="Euro 32 3 3" xfId="19085"/>
    <cellStyle name="Euro 32 3 3 2" xfId="20344"/>
    <cellStyle name="Euro 32 3 4" xfId="20343"/>
    <cellStyle name="Euro 32 3 5" xfId="19084"/>
    <cellStyle name="Euro 32 4" xfId="224"/>
    <cellStyle name="Euro 32 4 2" xfId="19087"/>
    <cellStyle name="Euro 32 4 2 2" xfId="20346"/>
    <cellStyle name="Euro 32 4 3" xfId="20345"/>
    <cellStyle name="Euro 32 4 4" xfId="19086"/>
    <cellStyle name="Euro 32 4 5" xfId="11247"/>
    <cellStyle name="Euro 32 5" xfId="225"/>
    <cellStyle name="Euro 32 5 2" xfId="11248"/>
    <cellStyle name="Euro 32 6" xfId="226"/>
    <cellStyle name="Euro 32 6 2" xfId="21279"/>
    <cellStyle name="Euro 33" xfId="227"/>
    <cellStyle name="Euro 33 2" xfId="228"/>
    <cellStyle name="Euro 33 2 2" xfId="3517"/>
    <cellStyle name="Euro 33 3" xfId="229"/>
    <cellStyle name="Euro 33 3 2" xfId="230"/>
    <cellStyle name="Euro 33 3 3" xfId="19089"/>
    <cellStyle name="Euro 33 3 3 2" xfId="20348"/>
    <cellStyle name="Euro 33 3 4" xfId="20347"/>
    <cellStyle name="Euro 33 3 5" xfId="19088"/>
    <cellStyle name="Euro 33 4" xfId="231"/>
    <cellStyle name="Euro 33 4 2" xfId="19091"/>
    <cellStyle name="Euro 33 4 2 2" xfId="20350"/>
    <cellStyle name="Euro 33 4 3" xfId="20349"/>
    <cellStyle name="Euro 33 4 4" xfId="19090"/>
    <cellStyle name="Euro 33 4 5" xfId="11249"/>
    <cellStyle name="Euro 33 5" xfId="232"/>
    <cellStyle name="Euro 33 5 2" xfId="11250"/>
    <cellStyle name="Euro 33 6" xfId="233"/>
    <cellStyle name="Euro 33 6 2" xfId="21280"/>
    <cellStyle name="Euro 34" xfId="234"/>
    <cellStyle name="Euro 34 2" xfId="235"/>
    <cellStyle name="Euro 34 2 2" xfId="3518"/>
    <cellStyle name="Euro 34 3" xfId="236"/>
    <cellStyle name="Euro 34 3 2" xfId="237"/>
    <cellStyle name="Euro 34 3 3" xfId="19093"/>
    <cellStyle name="Euro 34 3 3 2" xfId="20352"/>
    <cellStyle name="Euro 34 3 4" xfId="20351"/>
    <cellStyle name="Euro 34 3 5" xfId="19092"/>
    <cellStyle name="Euro 34 4" xfId="238"/>
    <cellStyle name="Euro 34 4 2" xfId="19095"/>
    <cellStyle name="Euro 34 4 2 2" xfId="20354"/>
    <cellStyle name="Euro 34 4 3" xfId="20353"/>
    <cellStyle name="Euro 34 4 4" xfId="19094"/>
    <cellStyle name="Euro 34 4 5" xfId="11251"/>
    <cellStyle name="Euro 34 5" xfId="239"/>
    <cellStyle name="Euro 34 5 2" xfId="11252"/>
    <cellStyle name="Euro 34 6" xfId="240"/>
    <cellStyle name="Euro 34 6 2" xfId="21281"/>
    <cellStyle name="Euro 35" xfId="241"/>
    <cellStyle name="Euro 35 2" xfId="242"/>
    <cellStyle name="Euro 35 2 2" xfId="3519"/>
    <cellStyle name="Euro 35 3" xfId="243"/>
    <cellStyle name="Euro 35 3 2" xfId="244"/>
    <cellStyle name="Euro 35 3 3" xfId="19097"/>
    <cellStyle name="Euro 35 3 3 2" xfId="20356"/>
    <cellStyle name="Euro 35 3 4" xfId="20355"/>
    <cellStyle name="Euro 35 3 5" xfId="19096"/>
    <cellStyle name="Euro 35 4" xfId="245"/>
    <cellStyle name="Euro 35 4 2" xfId="19099"/>
    <cellStyle name="Euro 35 4 2 2" xfId="20358"/>
    <cellStyle name="Euro 35 4 3" xfId="20357"/>
    <cellStyle name="Euro 35 4 4" xfId="19098"/>
    <cellStyle name="Euro 35 4 5" xfId="11253"/>
    <cellStyle name="Euro 35 5" xfId="246"/>
    <cellStyle name="Euro 35 5 2" xfId="11254"/>
    <cellStyle name="Euro 35 6" xfId="247"/>
    <cellStyle name="Euro 35 6 2" xfId="21282"/>
    <cellStyle name="Euro 36" xfId="248"/>
    <cellStyle name="Euro 36 2" xfId="249"/>
    <cellStyle name="Euro 36 2 2" xfId="3520"/>
    <cellStyle name="Euro 36 3" xfId="250"/>
    <cellStyle name="Euro 36 3 2" xfId="251"/>
    <cellStyle name="Euro 36 3 3" xfId="19101"/>
    <cellStyle name="Euro 36 3 3 2" xfId="20360"/>
    <cellStyle name="Euro 36 3 4" xfId="20359"/>
    <cellStyle name="Euro 36 3 5" xfId="19100"/>
    <cellStyle name="Euro 36 4" xfId="252"/>
    <cellStyle name="Euro 36 4 2" xfId="19103"/>
    <cellStyle name="Euro 36 4 2 2" xfId="20362"/>
    <cellStyle name="Euro 36 4 3" xfId="20361"/>
    <cellStyle name="Euro 36 4 4" xfId="19102"/>
    <cellStyle name="Euro 36 4 5" xfId="11255"/>
    <cellStyle name="Euro 36 5" xfId="253"/>
    <cellStyle name="Euro 36 5 2" xfId="11256"/>
    <cellStyle name="Euro 36 6" xfId="254"/>
    <cellStyle name="Euro 36 6 2" xfId="21283"/>
    <cellStyle name="Euro 37" xfId="255"/>
    <cellStyle name="Euro 37 2" xfId="256"/>
    <cellStyle name="Euro 37 2 2" xfId="3521"/>
    <cellStyle name="Euro 37 3" xfId="257"/>
    <cellStyle name="Euro 37 3 2" xfId="258"/>
    <cellStyle name="Euro 37 3 3" xfId="19105"/>
    <cellStyle name="Euro 37 3 3 2" xfId="20364"/>
    <cellStyle name="Euro 37 3 4" xfId="20363"/>
    <cellStyle name="Euro 37 3 5" xfId="19104"/>
    <cellStyle name="Euro 37 4" xfId="259"/>
    <cellStyle name="Euro 37 4 2" xfId="19107"/>
    <cellStyle name="Euro 37 4 2 2" xfId="20366"/>
    <cellStyle name="Euro 37 4 3" xfId="20365"/>
    <cellStyle name="Euro 37 4 4" xfId="19106"/>
    <cellStyle name="Euro 37 4 5" xfId="11257"/>
    <cellStyle name="Euro 37 5" xfId="260"/>
    <cellStyle name="Euro 37 5 2" xfId="11258"/>
    <cellStyle name="Euro 37 6" xfId="261"/>
    <cellStyle name="Euro 37 6 2" xfId="21284"/>
    <cellStyle name="Euro 38" xfId="262"/>
    <cellStyle name="Euro 38 2" xfId="263"/>
    <cellStyle name="Euro 38 2 2" xfId="3522"/>
    <cellStyle name="Euro 38 3" xfId="264"/>
    <cellStyle name="Euro 38 3 2" xfId="265"/>
    <cellStyle name="Euro 38 3 3" xfId="19109"/>
    <cellStyle name="Euro 38 3 3 2" xfId="20368"/>
    <cellStyle name="Euro 38 3 4" xfId="20367"/>
    <cellStyle name="Euro 38 3 5" xfId="19108"/>
    <cellStyle name="Euro 38 4" xfId="266"/>
    <cellStyle name="Euro 38 4 2" xfId="19111"/>
    <cellStyle name="Euro 38 4 2 2" xfId="20370"/>
    <cellStyle name="Euro 38 4 3" xfId="20369"/>
    <cellStyle name="Euro 38 4 4" xfId="19110"/>
    <cellStyle name="Euro 38 4 5" xfId="11259"/>
    <cellStyle name="Euro 38 5" xfId="267"/>
    <cellStyle name="Euro 38 5 2" xfId="11260"/>
    <cellStyle name="Euro 38 6" xfId="268"/>
    <cellStyle name="Euro 38 6 2" xfId="21285"/>
    <cellStyle name="Euro 39" xfId="269"/>
    <cellStyle name="Euro 39 2" xfId="270"/>
    <cellStyle name="Euro 39 2 2" xfId="3523"/>
    <cellStyle name="Euro 39 3" xfId="271"/>
    <cellStyle name="Euro 39 3 2" xfId="272"/>
    <cellStyle name="Euro 39 3 3" xfId="19113"/>
    <cellStyle name="Euro 39 3 3 2" xfId="20372"/>
    <cellStyle name="Euro 39 3 4" xfId="20371"/>
    <cellStyle name="Euro 39 3 5" xfId="19112"/>
    <cellStyle name="Euro 39 4" xfId="273"/>
    <cellStyle name="Euro 39 4 2" xfId="19115"/>
    <cellStyle name="Euro 39 4 2 2" xfId="20374"/>
    <cellStyle name="Euro 39 4 3" xfId="20373"/>
    <cellStyle name="Euro 39 4 4" xfId="19114"/>
    <cellStyle name="Euro 39 4 5" xfId="11261"/>
    <cellStyle name="Euro 39 5" xfId="274"/>
    <cellStyle name="Euro 39 5 2" xfId="11262"/>
    <cellStyle name="Euro 39 6" xfId="275"/>
    <cellStyle name="Euro 39 6 2" xfId="21286"/>
    <cellStyle name="Euro 4" xfId="276"/>
    <cellStyle name="Euro 4 2" xfId="277"/>
    <cellStyle name="Euro 4 2 2" xfId="3524"/>
    <cellStyle name="Euro 4 3" xfId="278"/>
    <cellStyle name="Euro 4 3 2" xfId="279"/>
    <cellStyle name="Euro 4 3 3" xfId="19117"/>
    <cellStyle name="Euro 4 3 3 2" xfId="20376"/>
    <cellStyle name="Euro 4 3 4" xfId="20375"/>
    <cellStyle name="Euro 4 3 5" xfId="19116"/>
    <cellStyle name="Euro 4 4" xfId="280"/>
    <cellStyle name="Euro 4 4 2" xfId="19119"/>
    <cellStyle name="Euro 4 4 2 2" xfId="20378"/>
    <cellStyle name="Euro 4 4 3" xfId="20377"/>
    <cellStyle name="Euro 4 4 4" xfId="19118"/>
    <cellStyle name="Euro 4 4 5" xfId="11263"/>
    <cellStyle name="Euro 4 5" xfId="281"/>
    <cellStyle name="Euro 4 5 2" xfId="11264"/>
    <cellStyle name="Euro 4 6" xfId="282"/>
    <cellStyle name="Euro 4 6 2" xfId="21287"/>
    <cellStyle name="Euro 40" xfId="283"/>
    <cellStyle name="Euro 40 2" xfId="284"/>
    <cellStyle name="Euro 40 2 2" xfId="3525"/>
    <cellStyle name="Euro 40 3" xfId="285"/>
    <cellStyle name="Euro 40 3 2" xfId="286"/>
    <cellStyle name="Euro 40 3 3" xfId="19121"/>
    <cellStyle name="Euro 40 3 3 2" xfId="20380"/>
    <cellStyle name="Euro 40 3 4" xfId="20379"/>
    <cellStyle name="Euro 40 3 5" xfId="19120"/>
    <cellStyle name="Euro 40 4" xfId="287"/>
    <cellStyle name="Euro 40 4 2" xfId="19123"/>
    <cellStyle name="Euro 40 4 2 2" xfId="20382"/>
    <cellStyle name="Euro 40 4 3" xfId="20381"/>
    <cellStyle name="Euro 40 4 4" xfId="19122"/>
    <cellStyle name="Euro 40 4 5" xfId="11265"/>
    <cellStyle name="Euro 40 5" xfId="288"/>
    <cellStyle name="Euro 40 5 2" xfId="11266"/>
    <cellStyle name="Euro 40 6" xfId="289"/>
    <cellStyle name="Euro 40 6 2" xfId="21288"/>
    <cellStyle name="Euro 41" xfId="290"/>
    <cellStyle name="Euro 41 2" xfId="291"/>
    <cellStyle name="Euro 41 2 2" xfId="3526"/>
    <cellStyle name="Euro 41 3" xfId="292"/>
    <cellStyle name="Euro 41 3 2" xfId="293"/>
    <cellStyle name="Euro 41 3 3" xfId="19125"/>
    <cellStyle name="Euro 41 3 3 2" xfId="20384"/>
    <cellStyle name="Euro 41 3 4" xfId="20383"/>
    <cellStyle name="Euro 41 3 5" xfId="19124"/>
    <cellStyle name="Euro 41 4" xfId="294"/>
    <cellStyle name="Euro 41 4 2" xfId="19127"/>
    <cellStyle name="Euro 41 4 2 2" xfId="20386"/>
    <cellStyle name="Euro 41 4 3" xfId="20385"/>
    <cellStyle name="Euro 41 4 4" xfId="19126"/>
    <cellStyle name="Euro 41 4 5" xfId="11267"/>
    <cellStyle name="Euro 41 5" xfId="295"/>
    <cellStyle name="Euro 41 5 2" xfId="11268"/>
    <cellStyle name="Euro 41 6" xfId="296"/>
    <cellStyle name="Euro 41 6 2" xfId="21289"/>
    <cellStyle name="Euro 42" xfId="297"/>
    <cellStyle name="Euro 42 2" xfId="298"/>
    <cellStyle name="Euro 42 2 2" xfId="3527"/>
    <cellStyle name="Euro 42 3" xfId="299"/>
    <cellStyle name="Euro 42 3 2" xfId="300"/>
    <cellStyle name="Euro 42 3 3" xfId="19129"/>
    <cellStyle name="Euro 42 3 3 2" xfId="20388"/>
    <cellStyle name="Euro 42 3 4" xfId="20387"/>
    <cellStyle name="Euro 42 3 5" xfId="19128"/>
    <cellStyle name="Euro 42 4" xfId="301"/>
    <cellStyle name="Euro 42 4 2" xfId="19131"/>
    <cellStyle name="Euro 42 4 2 2" xfId="20390"/>
    <cellStyle name="Euro 42 4 3" xfId="20389"/>
    <cellStyle name="Euro 42 4 4" xfId="19130"/>
    <cellStyle name="Euro 42 4 5" xfId="11269"/>
    <cellStyle name="Euro 42 5" xfId="302"/>
    <cellStyle name="Euro 42 5 2" xfId="11270"/>
    <cellStyle name="Euro 42 6" xfId="303"/>
    <cellStyle name="Euro 42 6 2" xfId="21290"/>
    <cellStyle name="Euro 43" xfId="304"/>
    <cellStyle name="Euro 43 2" xfId="305"/>
    <cellStyle name="Euro 43 2 2" xfId="3528"/>
    <cellStyle name="Euro 43 3" xfId="306"/>
    <cellStyle name="Euro 43 3 2" xfId="307"/>
    <cellStyle name="Euro 43 3 3" xfId="19133"/>
    <cellStyle name="Euro 43 3 3 2" xfId="20392"/>
    <cellStyle name="Euro 43 3 4" xfId="20391"/>
    <cellStyle name="Euro 43 3 5" xfId="19132"/>
    <cellStyle name="Euro 43 4" xfId="308"/>
    <cellStyle name="Euro 43 4 2" xfId="19135"/>
    <cellStyle name="Euro 43 4 2 2" xfId="20394"/>
    <cellStyle name="Euro 43 4 3" xfId="20393"/>
    <cellStyle name="Euro 43 4 4" xfId="19134"/>
    <cellStyle name="Euro 43 4 5" xfId="11271"/>
    <cellStyle name="Euro 43 5" xfId="309"/>
    <cellStyle name="Euro 43 5 2" xfId="11272"/>
    <cellStyle name="Euro 43 6" xfId="310"/>
    <cellStyle name="Euro 43 6 2" xfId="21291"/>
    <cellStyle name="Euro 44" xfId="311"/>
    <cellStyle name="Euro 44 2" xfId="312"/>
    <cellStyle name="Euro 44 2 2" xfId="3529"/>
    <cellStyle name="Euro 44 3" xfId="313"/>
    <cellStyle name="Euro 44 3 2" xfId="314"/>
    <cellStyle name="Euro 44 3 3" xfId="19137"/>
    <cellStyle name="Euro 44 3 3 2" xfId="20396"/>
    <cellStyle name="Euro 44 3 4" xfId="20395"/>
    <cellStyle name="Euro 44 3 5" xfId="19136"/>
    <cellStyle name="Euro 44 4" xfId="315"/>
    <cellStyle name="Euro 44 4 2" xfId="19139"/>
    <cellStyle name="Euro 44 4 2 2" xfId="20398"/>
    <cellStyle name="Euro 44 4 3" xfId="20397"/>
    <cellStyle name="Euro 44 4 4" xfId="19138"/>
    <cellStyle name="Euro 44 4 5" xfId="11273"/>
    <cellStyle name="Euro 44 5" xfId="316"/>
    <cellStyle name="Euro 44 5 2" xfId="11274"/>
    <cellStyle name="Euro 44 6" xfId="317"/>
    <cellStyle name="Euro 44 6 2" xfId="21292"/>
    <cellStyle name="Euro 45" xfId="318"/>
    <cellStyle name="Euro 45 2" xfId="3530"/>
    <cellStyle name="Euro 45 2 2" xfId="20400"/>
    <cellStyle name="Euro 45 2 3" xfId="19140"/>
    <cellStyle name="Euro 45 3" xfId="20399"/>
    <cellStyle name="Euro 46" xfId="319"/>
    <cellStyle name="Euro 46 2" xfId="3531"/>
    <cellStyle name="Euro 47" xfId="320"/>
    <cellStyle name="Euro 47 2" xfId="321"/>
    <cellStyle name="Euro 47 3" xfId="19142"/>
    <cellStyle name="Euro 47 3 2" xfId="20402"/>
    <cellStyle name="Euro 47 4" xfId="20401"/>
    <cellStyle name="Euro 47 5" xfId="19141"/>
    <cellStyle name="Euro 48" xfId="322"/>
    <cellStyle name="Euro 48 2" xfId="3532"/>
    <cellStyle name="Euro 49" xfId="323"/>
    <cellStyle name="Euro 49 2" xfId="11275"/>
    <cellStyle name="Euro 49 2 2" xfId="20404"/>
    <cellStyle name="Euro 49 2 3" xfId="19144"/>
    <cellStyle name="Euro 49 3" xfId="12282"/>
    <cellStyle name="Euro 49 3 2" xfId="20403"/>
    <cellStyle name="Euro 49 4" xfId="19143"/>
    <cellStyle name="Euro 49 5" xfId="3456"/>
    <cellStyle name="Euro 5" xfId="324"/>
    <cellStyle name="Euro 5 2" xfId="325"/>
    <cellStyle name="Euro 5 2 2" xfId="3533"/>
    <cellStyle name="Euro 5 3" xfId="326"/>
    <cellStyle name="Euro 5 3 2" xfId="327"/>
    <cellStyle name="Euro 5 3 3" xfId="19146"/>
    <cellStyle name="Euro 5 3 3 2" xfId="20406"/>
    <cellStyle name="Euro 5 3 4" xfId="20405"/>
    <cellStyle name="Euro 5 3 5" xfId="19145"/>
    <cellStyle name="Euro 5 4" xfId="328"/>
    <cellStyle name="Euro 5 4 2" xfId="19148"/>
    <cellStyle name="Euro 5 4 2 2" xfId="20408"/>
    <cellStyle name="Euro 5 4 3" xfId="20407"/>
    <cellStyle name="Euro 5 4 4" xfId="19147"/>
    <cellStyle name="Euro 5 4 5" xfId="11276"/>
    <cellStyle name="Euro 5 5" xfId="329"/>
    <cellStyle name="Euro 5 5 2" xfId="11277"/>
    <cellStyle name="Euro 5 6" xfId="330"/>
    <cellStyle name="Euro 5 6 2" xfId="21293"/>
    <cellStyle name="Euro 50" xfId="331"/>
    <cellStyle name="Euro 50 2" xfId="11170"/>
    <cellStyle name="Euro 50 3" xfId="11278"/>
    <cellStyle name="Euro 50 4" xfId="12283"/>
    <cellStyle name="Euro 50 5" xfId="3460"/>
    <cellStyle name="Euro 51" xfId="332"/>
    <cellStyle name="Euro 51 2" xfId="20409"/>
    <cellStyle name="Euro 51 3" xfId="19149"/>
    <cellStyle name="Euro 51 4" xfId="21294"/>
    <cellStyle name="Euro 6" xfId="333"/>
    <cellStyle name="Euro 6 2" xfId="334"/>
    <cellStyle name="Euro 6 2 2" xfId="3534"/>
    <cellStyle name="Euro 6 3" xfId="335"/>
    <cellStyle name="Euro 6 3 2" xfId="336"/>
    <cellStyle name="Euro 6 3 3" xfId="19151"/>
    <cellStyle name="Euro 6 3 3 2" xfId="20411"/>
    <cellStyle name="Euro 6 3 4" xfId="20410"/>
    <cellStyle name="Euro 6 3 5" xfId="19150"/>
    <cellStyle name="Euro 6 4" xfId="337"/>
    <cellStyle name="Euro 6 4 2" xfId="19153"/>
    <cellStyle name="Euro 6 4 2 2" xfId="20413"/>
    <cellStyle name="Euro 6 4 3" xfId="20412"/>
    <cellStyle name="Euro 6 4 4" xfId="19152"/>
    <cellStyle name="Euro 6 4 5" xfId="11279"/>
    <cellStyle name="Euro 6 5" xfId="338"/>
    <cellStyle name="Euro 6 5 2" xfId="11280"/>
    <cellStyle name="Euro 6 6" xfId="339"/>
    <cellStyle name="Euro 6 6 2" xfId="21295"/>
    <cellStyle name="Euro 7" xfId="340"/>
    <cellStyle name="Euro 7 2" xfId="341"/>
    <cellStyle name="Euro 7 2 2" xfId="3535"/>
    <cellStyle name="Euro 7 3" xfId="342"/>
    <cellStyle name="Euro 7 3 2" xfId="343"/>
    <cellStyle name="Euro 7 3 3" xfId="19155"/>
    <cellStyle name="Euro 7 3 3 2" xfId="20415"/>
    <cellStyle name="Euro 7 3 4" xfId="20414"/>
    <cellStyle name="Euro 7 3 5" xfId="19154"/>
    <cellStyle name="Euro 7 4" xfId="344"/>
    <cellStyle name="Euro 7 4 2" xfId="19157"/>
    <cellStyle name="Euro 7 4 2 2" xfId="20417"/>
    <cellStyle name="Euro 7 4 3" xfId="20416"/>
    <cellStyle name="Euro 7 4 4" xfId="19156"/>
    <cellStyle name="Euro 7 4 5" xfId="11281"/>
    <cellStyle name="Euro 7 5" xfId="345"/>
    <cellStyle name="Euro 7 5 2" xfId="11282"/>
    <cellStyle name="Euro 7 6" xfId="346"/>
    <cellStyle name="Euro 7 6 2" xfId="21296"/>
    <cellStyle name="Euro 8" xfId="347"/>
    <cellStyle name="Euro 8 2" xfId="348"/>
    <cellStyle name="Euro 8 2 2" xfId="3536"/>
    <cellStyle name="Euro 8 3" xfId="349"/>
    <cellStyle name="Euro 8 3 2" xfId="350"/>
    <cellStyle name="Euro 8 3 3" xfId="19159"/>
    <cellStyle name="Euro 8 3 3 2" xfId="20419"/>
    <cellStyle name="Euro 8 3 4" xfId="20418"/>
    <cellStyle name="Euro 8 3 5" xfId="19158"/>
    <cellStyle name="Euro 8 4" xfId="351"/>
    <cellStyle name="Euro 8 4 2" xfId="19161"/>
    <cellStyle name="Euro 8 4 2 2" xfId="20421"/>
    <cellStyle name="Euro 8 4 3" xfId="20420"/>
    <cellStyle name="Euro 8 4 4" xfId="19160"/>
    <cellStyle name="Euro 8 4 5" xfId="11283"/>
    <cellStyle name="Euro 8 5" xfId="352"/>
    <cellStyle name="Euro 8 5 2" xfId="11284"/>
    <cellStyle name="Euro 8 6" xfId="353"/>
    <cellStyle name="Euro 8 6 2" xfId="21297"/>
    <cellStyle name="Euro 9" xfId="354"/>
    <cellStyle name="Euro 9 2" xfId="355"/>
    <cellStyle name="Euro 9 2 2" xfId="3537"/>
    <cellStyle name="Euro 9 3" xfId="356"/>
    <cellStyle name="Euro 9 3 2" xfId="357"/>
    <cellStyle name="Euro 9 3 3" xfId="19163"/>
    <cellStyle name="Euro 9 3 3 2" xfId="20423"/>
    <cellStyle name="Euro 9 3 4" xfId="20422"/>
    <cellStyle name="Euro 9 3 5" xfId="19162"/>
    <cellStyle name="Euro 9 4" xfId="358"/>
    <cellStyle name="Euro 9 4 2" xfId="19165"/>
    <cellStyle name="Euro 9 4 2 2" xfId="20425"/>
    <cellStyle name="Euro 9 4 3" xfId="20424"/>
    <cellStyle name="Euro 9 4 4" xfId="19164"/>
    <cellStyle name="Euro 9 4 5" xfId="11285"/>
    <cellStyle name="Euro 9 5" xfId="359"/>
    <cellStyle name="Euro 9 5 2" xfId="11286"/>
    <cellStyle name="Euro 9 6" xfId="360"/>
    <cellStyle name="Euro 9 6 2" xfId="21298"/>
    <cellStyle name="Explanatory Text" xfId="3115" builtinId="53" customBuiltin="1"/>
    <cellStyle name="Explanatory Text 2" xfId="2033"/>
    <cellStyle name="Fixed" xfId="7309"/>
    <cellStyle name="Fixed 2" xfId="9710"/>
    <cellStyle name="Fixed2 - Type2" xfId="361"/>
    <cellStyle name="Format 1" xfId="3481"/>
    <cellStyle name="God 2" xfId="3482"/>
    <cellStyle name="God 2 2" xfId="7311"/>
    <cellStyle name="God 3" xfId="7312"/>
    <cellStyle name="God 4" xfId="7313"/>
    <cellStyle name="God 5" xfId="7314"/>
    <cellStyle name="God 5 2" xfId="10982"/>
    <cellStyle name="God 6" xfId="7603"/>
    <cellStyle name="God 7" xfId="7310"/>
    <cellStyle name="Good" xfId="3108" builtinId="26" customBuiltin="1"/>
    <cellStyle name="Good 2" xfId="2034"/>
    <cellStyle name="Heading 1" xfId="3104" builtinId="16" customBuiltin="1"/>
    <cellStyle name="Heading 1 2" xfId="362"/>
    <cellStyle name="Heading 1 2 2" xfId="10430"/>
    <cellStyle name="Heading 1 2 3" xfId="7316"/>
    <cellStyle name="Heading 1 3" xfId="9711"/>
    <cellStyle name="Heading 1 4" xfId="7315"/>
    <cellStyle name="Heading 2" xfId="3105" builtinId="17" customBuiltin="1"/>
    <cellStyle name="Heading 2 2" xfId="2035"/>
    <cellStyle name="Heading 2 2 2" xfId="10431"/>
    <cellStyle name="Heading 2 2 3" xfId="7318"/>
    <cellStyle name="Heading 2 3" xfId="9712"/>
    <cellStyle name="Heading 2 4" xfId="7317"/>
    <cellStyle name="Heading 3" xfId="3106" builtinId="18" customBuiltin="1"/>
    <cellStyle name="Heading 3 2" xfId="2036"/>
    <cellStyle name="Heading 4" xfId="3107" builtinId="19" customBuiltin="1"/>
    <cellStyle name="Heading 4 2" xfId="2037"/>
    <cellStyle name="Headline" xfId="363"/>
    <cellStyle name="Hyperlink 2" xfId="364"/>
    <cellStyle name="Hyperlink 2 2" xfId="2038"/>
    <cellStyle name="Hyperlink 3" xfId="365"/>
    <cellStyle name="Hyperlink 4" xfId="39451"/>
    <cellStyle name="Input 2" xfId="366"/>
    <cellStyle name="Input 2 2" xfId="2039"/>
    <cellStyle name="Input 2 2 2" xfId="7320"/>
    <cellStyle name="Input 2 2 3" xfId="22112"/>
    <cellStyle name="Input 2 3" xfId="11967"/>
    <cellStyle name="Input 3" xfId="3461"/>
    <cellStyle name="Input 3 2" xfId="7321"/>
    <cellStyle name="Input 4" xfId="7322"/>
    <cellStyle name="Input 5" xfId="7323"/>
    <cellStyle name="Input 5 2" xfId="10932"/>
    <cellStyle name="Input 6" xfId="7606"/>
    <cellStyle name="Input 7" xfId="7319"/>
    <cellStyle name="Input 8" xfId="11966"/>
    <cellStyle name="InputCell" xfId="3455"/>
    <cellStyle name="InputCells" xfId="367"/>
    <cellStyle name="Komma 10" xfId="2040"/>
    <cellStyle name="Komma 10 2" xfId="2041"/>
    <cellStyle name="Komma 10 2 2" xfId="18920"/>
    <cellStyle name="Komma 10 2 2 2" xfId="37080"/>
    <cellStyle name="Komma 10 2 3" xfId="22114"/>
    <cellStyle name="Komma 10 3" xfId="11072"/>
    <cellStyle name="Komma 10 3 2" xfId="30079"/>
    <cellStyle name="Komma 10 4" xfId="22113"/>
    <cellStyle name="Komma 2" xfId="2042"/>
    <cellStyle name="Komma 2 2" xfId="2043"/>
    <cellStyle name="Komma 2 2 2" xfId="11083"/>
    <cellStyle name="Komma 2 2 2 2" xfId="18922"/>
    <cellStyle name="Komma 2 2 2 2 2" xfId="37081"/>
    <cellStyle name="Komma 2 2 2 3" xfId="21191"/>
    <cellStyle name="Komma 2 2 2 4" xfId="30080"/>
    <cellStyle name="Komma 2 2 3" xfId="7326"/>
    <cellStyle name="Komma 2 2 3 2" xfId="15486"/>
    <cellStyle name="Komma 2 2 3 2 2" xfId="33652"/>
    <cellStyle name="Komma 2 2 3 3" xfId="26650"/>
    <cellStyle name="Komma 2 2 4" xfId="19166"/>
    <cellStyle name="Komma 2 2 5" xfId="3480"/>
    <cellStyle name="Komma 2 2 6" xfId="22116"/>
    <cellStyle name="Komma 2 3" xfId="2044"/>
    <cellStyle name="Komma 2 3 2" xfId="11084"/>
    <cellStyle name="Komma 2 3 2 2" xfId="18923"/>
    <cellStyle name="Komma 2 3 2 2 2" xfId="37082"/>
    <cellStyle name="Komma 2 3 2 3" xfId="30081"/>
    <cellStyle name="Komma 2 3 3" xfId="15487"/>
    <cellStyle name="Komma 2 3 3 2" xfId="33653"/>
    <cellStyle name="Komma 2 3 4" xfId="21222"/>
    <cellStyle name="Komma 2 3 4 2" xfId="38073"/>
    <cellStyle name="Komma 2 3 5" xfId="7327"/>
    <cellStyle name="Komma 2 3 5 2" xfId="26651"/>
    <cellStyle name="Komma 2 3 6" xfId="39028"/>
    <cellStyle name="Komma 2 4" xfId="2045"/>
    <cellStyle name="Komma 2 4 2" xfId="2046"/>
    <cellStyle name="Komma 2 4 2 2" xfId="21190"/>
    <cellStyle name="Komma 2 4 2 3" xfId="22118"/>
    <cellStyle name="Komma 2 4 3" xfId="7328"/>
    <cellStyle name="Komma 2 4 4" xfId="22117"/>
    <cellStyle name="Komma 2 5" xfId="7329"/>
    <cellStyle name="Komma 2 5 2" xfId="7330"/>
    <cellStyle name="Komma 2 5 2 2" xfId="7331"/>
    <cellStyle name="Komma 2 5 2 2 2" xfId="10426"/>
    <cellStyle name="Komma 2 5 2 2 2 2" xfId="18327"/>
    <cellStyle name="Komma 2 5 2 2 2 2 2" xfId="36487"/>
    <cellStyle name="Komma 2 5 2 2 2 3" xfId="29486"/>
    <cellStyle name="Komma 2 5 3" xfId="7332"/>
    <cellStyle name="Komma 2 5 3 2" xfId="7333"/>
    <cellStyle name="Komma 2 5 3 2 2" xfId="11037"/>
    <cellStyle name="Komma 2 5 3 2 2 2" xfId="18913"/>
    <cellStyle name="Komma 2 5 3 2 2 2 2" xfId="37073"/>
    <cellStyle name="Komma 2 5 3 2 2 3" xfId="30072"/>
    <cellStyle name="Komma 2 5 3 3" xfId="8918"/>
    <cellStyle name="Komma 2 5 3 3 2" xfId="16832"/>
    <cellStyle name="Komma 2 5 3 3 2 2" xfId="34992"/>
    <cellStyle name="Komma 2 5 3 3 3" xfId="27991"/>
    <cellStyle name="Komma 2 5 4" xfId="7334"/>
    <cellStyle name="Komma 2 5 4 2" xfId="9703"/>
    <cellStyle name="Komma 2 5 4 2 2" xfId="17613"/>
    <cellStyle name="Komma 2 5 4 2 2 2" xfId="35773"/>
    <cellStyle name="Komma 2 5 4 2 3" xfId="28772"/>
    <cellStyle name="Komma 2 6" xfId="7335"/>
    <cellStyle name="Komma 2 7" xfId="11082"/>
    <cellStyle name="Komma 2 8" xfId="7325"/>
    <cellStyle name="Komma 2 9" xfId="22115"/>
    <cellStyle name="Komma 3" xfId="2047"/>
    <cellStyle name="Komma 3 10" xfId="22119"/>
    <cellStyle name="Komma 3 11" xfId="38087"/>
    <cellStyle name="Komma 3 2" xfId="2048"/>
    <cellStyle name="Komma 3 2 2" xfId="2049"/>
    <cellStyle name="Komma 3 2 2 2" xfId="2050"/>
    <cellStyle name="Komma 3 2 2 2 2" xfId="2051"/>
    <cellStyle name="Komma 3 2 2 2 2 2" xfId="22123"/>
    <cellStyle name="Komma 3 2 2 2 3" xfId="22122"/>
    <cellStyle name="Komma 3 2 2 3" xfId="2052"/>
    <cellStyle name="Komma 3 2 2 3 2" xfId="22124"/>
    <cellStyle name="Komma 3 2 2 4" xfId="7337"/>
    <cellStyle name="Komma 3 2 2 5" xfId="22121"/>
    <cellStyle name="Komma 3 2 3" xfId="2053"/>
    <cellStyle name="Komma 3 2 3 2" xfId="2054"/>
    <cellStyle name="Komma 3 2 3 2 2" xfId="2055"/>
    <cellStyle name="Komma 3 2 3 2 2 2" xfId="22127"/>
    <cellStyle name="Komma 3 2 3 2 3" xfId="22126"/>
    <cellStyle name="Komma 3 2 3 3" xfId="2056"/>
    <cellStyle name="Komma 3 2 3 3 2" xfId="22128"/>
    <cellStyle name="Komma 3 2 3 4" xfId="19168"/>
    <cellStyle name="Komma 3 2 3 4 2" xfId="37133"/>
    <cellStyle name="Komma 3 2 3 5" xfId="22125"/>
    <cellStyle name="Komma 3 2 4" xfId="2057"/>
    <cellStyle name="Komma 3 2 4 2" xfId="2058"/>
    <cellStyle name="Komma 3 2 4 2 2" xfId="22130"/>
    <cellStyle name="Komma 3 2 4 3" xfId="22129"/>
    <cellStyle name="Komma 3 2 5" xfId="2059"/>
    <cellStyle name="Komma 3 2 5 2" xfId="22131"/>
    <cellStyle name="Komma 3 2 6" xfId="3485"/>
    <cellStyle name="Komma 3 2 7" xfId="22120"/>
    <cellStyle name="Komma 3 2 8" xfId="38088"/>
    <cellStyle name="Komma 3 3" xfId="2060"/>
    <cellStyle name="Komma 3 3 2" xfId="2061"/>
    <cellStyle name="Komma 3 3 2 2" xfId="2062"/>
    <cellStyle name="Komma 3 3 2 2 2" xfId="22134"/>
    <cellStyle name="Komma 3 3 2 3" xfId="22133"/>
    <cellStyle name="Komma 3 3 3" xfId="2063"/>
    <cellStyle name="Komma 3 3 3 2" xfId="22135"/>
    <cellStyle name="Komma 3 3 4" xfId="7338"/>
    <cellStyle name="Komma 3 3 5" xfId="22132"/>
    <cellStyle name="Komma 3 4" xfId="2064"/>
    <cellStyle name="Komma 3 4 2" xfId="2065"/>
    <cellStyle name="Komma 3 4 2 2" xfId="2066"/>
    <cellStyle name="Komma 3 4 2 2 2" xfId="22138"/>
    <cellStyle name="Komma 3 4 2 3" xfId="18924"/>
    <cellStyle name="Komma 3 4 2 3 2" xfId="37083"/>
    <cellStyle name="Komma 3 4 2 4" xfId="22137"/>
    <cellStyle name="Komma 3 4 3" xfId="2067"/>
    <cellStyle name="Komma 3 4 3 2" xfId="22139"/>
    <cellStyle name="Komma 3 4 4" xfId="11085"/>
    <cellStyle name="Komma 3 4 4 2" xfId="30082"/>
    <cellStyle name="Komma 3 4 5" xfId="22136"/>
    <cellStyle name="Komma 3 5" xfId="2068"/>
    <cellStyle name="Komma 3 5 2" xfId="2069"/>
    <cellStyle name="Komma 3 5 2 2" xfId="15488"/>
    <cellStyle name="Komma 3 5 2 2 2" xfId="33654"/>
    <cellStyle name="Komma 3 5 2 3" xfId="22141"/>
    <cellStyle name="Komma 3 5 3" xfId="7336"/>
    <cellStyle name="Komma 3 5 3 2" xfId="26652"/>
    <cellStyle name="Komma 3 5 4" xfId="22140"/>
    <cellStyle name="Komma 3 6" xfId="2070"/>
    <cellStyle name="Komma 3 7" xfId="2071"/>
    <cellStyle name="Komma 3 7 2" xfId="2072"/>
    <cellStyle name="Komma 3 7 2 2" xfId="22143"/>
    <cellStyle name="Komma 3 7 3" xfId="19167"/>
    <cellStyle name="Komma 3 7 3 2" xfId="37132"/>
    <cellStyle name="Komma 3 7 4" xfId="22142"/>
    <cellStyle name="Komma 3 8" xfId="2073"/>
    <cellStyle name="Komma 3 9" xfId="2074"/>
    <cellStyle name="Komma 3 9 2" xfId="22144"/>
    <cellStyle name="Komma 4" xfId="2075"/>
    <cellStyle name="Komma 4 10" xfId="38089"/>
    <cellStyle name="Komma 4 11" xfId="39379"/>
    <cellStyle name="Komma 4 2" xfId="2076"/>
    <cellStyle name="Komma 4 2 2" xfId="2077"/>
    <cellStyle name="Komma 4 2 2 2" xfId="2078"/>
    <cellStyle name="Komma 4 2 2 2 2" xfId="21210"/>
    <cellStyle name="Komma 4 2 2 2 2 2" xfId="38062"/>
    <cellStyle name="Komma 4 2 2 2 3" xfId="22148"/>
    <cellStyle name="Komma 4 2 2 3" xfId="11087"/>
    <cellStyle name="Komma 4 2 2 4" xfId="22147"/>
    <cellStyle name="Komma 4 2 2 5" xfId="39017"/>
    <cellStyle name="Komma 4 2 3" xfId="2079"/>
    <cellStyle name="Komma 4 2 3 2" xfId="2080"/>
    <cellStyle name="Komma 4 2 3 2 2" xfId="22150"/>
    <cellStyle name="Komma 4 2 3 3" xfId="20426"/>
    <cellStyle name="Komma 4 2 3 3 2" xfId="37743"/>
    <cellStyle name="Komma 4 2 3 4" xfId="22149"/>
    <cellStyle name="Komma 4 2 4" xfId="2081"/>
    <cellStyle name="Komma 4 2 4 2" xfId="2082"/>
    <cellStyle name="Komma 4 2 4 2 2" xfId="22152"/>
    <cellStyle name="Komma 4 2 4 3" xfId="22151"/>
    <cellStyle name="Komma 4 2 5" xfId="2083"/>
    <cellStyle name="Komma 4 2 5 2" xfId="22153"/>
    <cellStyle name="Komma 4 2 6" xfId="7340"/>
    <cellStyle name="Komma 4 2 7" xfId="22146"/>
    <cellStyle name="Komma 4 2 8" xfId="38698"/>
    <cellStyle name="Komma 4 3" xfId="2084"/>
    <cellStyle name="Komma 4 3 2" xfId="2085"/>
    <cellStyle name="Komma 4 3 2 2" xfId="2086"/>
    <cellStyle name="Komma 4 3 2 2 2" xfId="22156"/>
    <cellStyle name="Komma 4 3 2 3" xfId="21192"/>
    <cellStyle name="Komma 4 3 2 3 2" xfId="38052"/>
    <cellStyle name="Komma 4 3 2 4" xfId="22155"/>
    <cellStyle name="Komma 4 3 3" xfId="2087"/>
    <cellStyle name="Komma 4 3 3 2" xfId="2088"/>
    <cellStyle name="Komma 4 3 3 2 2" xfId="22158"/>
    <cellStyle name="Komma 4 3 3 3" xfId="22157"/>
    <cellStyle name="Komma 4 3 4" xfId="2089"/>
    <cellStyle name="Komma 4 3 4 2" xfId="22159"/>
    <cellStyle name="Komma 4 3 5" xfId="11086"/>
    <cellStyle name="Komma 4 3 6" xfId="22154"/>
    <cellStyle name="Komma 4 3 7" xfId="39007"/>
    <cellStyle name="Komma 4 4" xfId="2090"/>
    <cellStyle name="Komma 4 4 2" xfId="2091"/>
    <cellStyle name="Komma 4 4 2 2" xfId="22161"/>
    <cellStyle name="Komma 4 4 3" xfId="7339"/>
    <cellStyle name="Komma 4 4 4" xfId="22160"/>
    <cellStyle name="Komma 4 5" xfId="2092"/>
    <cellStyle name="Komma 4 5 2" xfId="2093"/>
    <cellStyle name="Komma 4 5 2 2" xfId="18955"/>
    <cellStyle name="Komma 4 5 2 2 2" xfId="37114"/>
    <cellStyle name="Komma 4 5 2 3" xfId="22163"/>
    <cellStyle name="Komma 4 5 3" xfId="11181"/>
    <cellStyle name="Komma 4 5 3 2" xfId="30113"/>
    <cellStyle name="Komma 4 5 4" xfId="22162"/>
    <cellStyle name="Komma 4 6" xfId="2094"/>
    <cellStyle name="Komma 4 6 2" xfId="2095"/>
    <cellStyle name="Komma 4 6 2 2" xfId="22165"/>
    <cellStyle name="Komma 4 6 3" xfId="12295"/>
    <cellStyle name="Komma 4 6 3 2" xfId="30465"/>
    <cellStyle name="Komma 4 6 4" xfId="22164"/>
    <cellStyle name="Komma 4 7" xfId="2096"/>
    <cellStyle name="Komma 4 7 2" xfId="19169"/>
    <cellStyle name="Komma 4 7 2 2" xfId="37134"/>
    <cellStyle name="Komma 4 7 3" xfId="22166"/>
    <cellStyle name="Komma 4 8" xfId="3486"/>
    <cellStyle name="Komma 4 8 2" xfId="23463"/>
    <cellStyle name="Komma 4 9" xfId="22145"/>
    <cellStyle name="Komma 5" xfId="2097"/>
    <cellStyle name="Komma 5 2" xfId="2098"/>
    <cellStyle name="Komma 5 2 2" xfId="2099"/>
    <cellStyle name="Komma 5 2 2 2" xfId="2100"/>
    <cellStyle name="Komma 5 2 2 2 2" xfId="22170"/>
    <cellStyle name="Komma 5 2 2 3" xfId="21211"/>
    <cellStyle name="Komma 5 2 2 4" xfId="22169"/>
    <cellStyle name="Komma 5 2 3" xfId="2101"/>
    <cellStyle name="Komma 5 2 3 2" xfId="2102"/>
    <cellStyle name="Komma 5 2 3 2 2" xfId="22172"/>
    <cellStyle name="Komma 5 2 3 3" xfId="22171"/>
    <cellStyle name="Komma 5 2 4" xfId="2103"/>
    <cellStyle name="Komma 5 2 4 2" xfId="22173"/>
    <cellStyle name="Komma 5 2 5" xfId="11088"/>
    <cellStyle name="Komma 5 2 6" xfId="22168"/>
    <cellStyle name="Komma 5 3" xfId="2104"/>
    <cellStyle name="Komma 5 3 2" xfId="2105"/>
    <cellStyle name="Komma 5 3 2 2" xfId="22175"/>
    <cellStyle name="Komma 5 3 3" xfId="7341"/>
    <cellStyle name="Komma 5 3 4" xfId="22174"/>
    <cellStyle name="Komma 5 4" xfId="2106"/>
    <cellStyle name="Komma 5 4 2" xfId="2107"/>
    <cellStyle name="Komma 5 4 2 2" xfId="22177"/>
    <cellStyle name="Komma 5 4 3" xfId="22176"/>
    <cellStyle name="Komma 5 5" xfId="2108"/>
    <cellStyle name="Komma 5 5 2" xfId="2109"/>
    <cellStyle name="Komma 5 5 2 2" xfId="22179"/>
    <cellStyle name="Komma 5 5 3" xfId="22178"/>
    <cellStyle name="Komma 5 6" xfId="2110"/>
    <cellStyle name="Komma 5 6 2" xfId="22180"/>
    <cellStyle name="Komma 5 7" xfId="3477"/>
    <cellStyle name="Komma 5 8" xfId="22167"/>
    <cellStyle name="Komma 6" xfId="2111"/>
    <cellStyle name="Komma 6 2" xfId="2112"/>
    <cellStyle name="Komma 6 2 2" xfId="2113"/>
    <cellStyle name="Komma 6 2 2 2" xfId="2114"/>
    <cellStyle name="Komma 6 2 2 2 2" xfId="22184"/>
    <cellStyle name="Komma 6 2 2 3" xfId="22183"/>
    <cellStyle name="Komma 6 2 3" xfId="2115"/>
    <cellStyle name="Komma 6 2 3 2" xfId="2116"/>
    <cellStyle name="Komma 6 2 3 2 2" xfId="22186"/>
    <cellStyle name="Komma 6 2 3 3" xfId="22185"/>
    <cellStyle name="Komma 6 2 4" xfId="2117"/>
    <cellStyle name="Komma 6 2 4 2" xfId="22187"/>
    <cellStyle name="Komma 6 2 5" xfId="22182"/>
    <cellStyle name="Komma 6 3" xfId="2118"/>
    <cellStyle name="Komma 6 3 2" xfId="2119"/>
    <cellStyle name="Komma 6 3 2 2" xfId="22189"/>
    <cellStyle name="Komma 6 3 3" xfId="22188"/>
    <cellStyle name="Komma 6 4" xfId="2120"/>
    <cellStyle name="Komma 6 4 2" xfId="2121"/>
    <cellStyle name="Komma 6 4 2 2" xfId="22191"/>
    <cellStyle name="Komma 6 4 3" xfId="22190"/>
    <cellStyle name="Komma 6 5" xfId="2122"/>
    <cellStyle name="Komma 6 5 2" xfId="2123"/>
    <cellStyle name="Komma 6 5 2 2" xfId="22193"/>
    <cellStyle name="Komma 6 5 3" xfId="22192"/>
    <cellStyle name="Komma 6 6" xfId="2124"/>
    <cellStyle name="Komma 6 6 2" xfId="22194"/>
    <cellStyle name="Komma 6 7" xfId="7342"/>
    <cellStyle name="Komma 6 8" xfId="22181"/>
    <cellStyle name="Komma 7" xfId="2125"/>
    <cellStyle name="Komma 7 2" xfId="2126"/>
    <cellStyle name="Komma 7 2 2" xfId="2127"/>
    <cellStyle name="Komma 7 2 2 2" xfId="2128"/>
    <cellStyle name="Komma 7 2 2 2 2" xfId="22198"/>
    <cellStyle name="Komma 7 2 2 3" xfId="22197"/>
    <cellStyle name="Komma 7 2 3" xfId="2129"/>
    <cellStyle name="Komma 7 2 3 2" xfId="2130"/>
    <cellStyle name="Komma 7 2 3 2 2" xfId="22200"/>
    <cellStyle name="Komma 7 2 3 3" xfId="22199"/>
    <cellStyle name="Komma 7 2 4" xfId="2131"/>
    <cellStyle name="Komma 7 2 4 2" xfId="22201"/>
    <cellStyle name="Komma 7 2 5" xfId="11089"/>
    <cellStyle name="Komma 7 2 6" xfId="22196"/>
    <cellStyle name="Komma 7 3" xfId="2132"/>
    <cellStyle name="Komma 7 3 2" xfId="2133"/>
    <cellStyle name="Komma 7 3 2 2" xfId="22203"/>
    <cellStyle name="Komma 7 3 3" xfId="22202"/>
    <cellStyle name="Komma 7 4" xfId="2134"/>
    <cellStyle name="Komma 7 4 2" xfId="2135"/>
    <cellStyle name="Komma 7 4 2 2" xfId="22205"/>
    <cellStyle name="Komma 7 4 3" xfId="22204"/>
    <cellStyle name="Komma 7 5" xfId="2136"/>
    <cellStyle name="Komma 7 5 2" xfId="22206"/>
    <cellStyle name="Komma 7 6" xfId="7343"/>
    <cellStyle name="Komma 7 7" xfId="22195"/>
    <cellStyle name="Komma 8" xfId="2137"/>
    <cellStyle name="Komma 8 2" xfId="2138"/>
    <cellStyle name="Komma 8 2 2" xfId="2139"/>
    <cellStyle name="Komma 8 2 2 2" xfId="22209"/>
    <cellStyle name="Komma 8 2 3" xfId="11081"/>
    <cellStyle name="Komma 8 2 4" xfId="22208"/>
    <cellStyle name="Komma 8 3" xfId="2140"/>
    <cellStyle name="Komma 8 3 2" xfId="2141"/>
    <cellStyle name="Komma 8 3 2 2" xfId="22211"/>
    <cellStyle name="Komma 8 3 3" xfId="22210"/>
    <cellStyle name="Komma 8 4" xfId="2142"/>
    <cellStyle name="Komma 8 4 2" xfId="22212"/>
    <cellStyle name="Komma 8 5" xfId="7324"/>
    <cellStyle name="Komma 8 6" xfId="22207"/>
    <cellStyle name="Komma 9" xfId="2143"/>
    <cellStyle name="Komma 9 2" xfId="2144"/>
    <cellStyle name="Komma 9 2 2" xfId="18925"/>
    <cellStyle name="Komma 9 2 2 2" xfId="37084"/>
    <cellStyle name="Komma 9 2 3" xfId="11148"/>
    <cellStyle name="Komma 9 2 3 2" xfId="30083"/>
    <cellStyle name="Komma 9 2 4" xfId="22214"/>
    <cellStyle name="Komma 9 3" xfId="12372"/>
    <cellStyle name="Komma 9 3 2" xfId="30539"/>
    <cellStyle name="Komma 9 4" xfId="3815"/>
    <cellStyle name="Komma 9 4 2" xfId="23537"/>
    <cellStyle name="Komma 9 5" xfId="22213"/>
    <cellStyle name="Link 2" xfId="2145"/>
    <cellStyle name="Link 2 2" xfId="2146"/>
    <cellStyle name="Link 2 3" xfId="2147"/>
    <cellStyle name="Link 2 3 2" xfId="7345"/>
    <cellStyle name="Link 2 4" xfId="2148"/>
    <cellStyle name="Link 2 5" xfId="3479"/>
    <cellStyle name="Link 3" xfId="2149"/>
    <cellStyle name="Link 3 2" xfId="7346"/>
    <cellStyle name="Link 3 3" xfId="19170"/>
    <cellStyle name="Link 4" xfId="2150"/>
    <cellStyle name="Link 4 2" xfId="7347"/>
    <cellStyle name="Link 5" xfId="2151"/>
    <cellStyle name="Link 5 2" xfId="7348"/>
    <cellStyle name="Link 6" xfId="2152"/>
    <cellStyle name="Link 6 2" xfId="7344"/>
    <cellStyle name="Link 7" xfId="3103"/>
    <cellStyle name="Linked Cell" xfId="3112" builtinId="24" customBuiltin="1"/>
    <cellStyle name="Linked Cell 2" xfId="2153"/>
    <cellStyle name="Markeringsfarve1 2" xfId="7350"/>
    <cellStyle name="Markeringsfarve1 3" xfId="7351"/>
    <cellStyle name="Markeringsfarve1 4" xfId="7352"/>
    <cellStyle name="Markeringsfarve1 5" xfId="7353"/>
    <cellStyle name="Markeringsfarve1 5 2" xfId="10496"/>
    <cellStyle name="Markeringsfarve1 6" xfId="7611"/>
    <cellStyle name="Markeringsfarve1 7" xfId="7349"/>
    <cellStyle name="Markeringsfarve2 2" xfId="7355"/>
    <cellStyle name="Markeringsfarve2 3" xfId="7356"/>
    <cellStyle name="Markeringsfarve2 4" xfId="7357"/>
    <cellStyle name="Markeringsfarve2 5" xfId="7358"/>
    <cellStyle name="Markeringsfarve2 5 2" xfId="10981"/>
    <cellStyle name="Markeringsfarve2 6" xfId="7615"/>
    <cellStyle name="Markeringsfarve2 7" xfId="7354"/>
    <cellStyle name="Markeringsfarve3 2" xfId="7360"/>
    <cellStyle name="Markeringsfarve3 3" xfId="7361"/>
    <cellStyle name="Markeringsfarve3 4" xfId="7362"/>
    <cellStyle name="Markeringsfarve3 5" xfId="7363"/>
    <cellStyle name="Markeringsfarve3 5 2" xfId="10685"/>
    <cellStyle name="Markeringsfarve3 6" xfId="7619"/>
    <cellStyle name="Markeringsfarve3 7" xfId="7359"/>
    <cellStyle name="Markeringsfarve4 2" xfId="7365"/>
    <cellStyle name="Markeringsfarve4 3" xfId="7366"/>
    <cellStyle name="Markeringsfarve4 4" xfId="7367"/>
    <cellStyle name="Markeringsfarve4 5" xfId="7368"/>
    <cellStyle name="Markeringsfarve4 5 2" xfId="10498"/>
    <cellStyle name="Markeringsfarve4 6" xfId="7623"/>
    <cellStyle name="Markeringsfarve4 7" xfId="7364"/>
    <cellStyle name="Markeringsfarve6 2" xfId="7370"/>
    <cellStyle name="Markeringsfarve6 3" xfId="7371"/>
    <cellStyle name="Markeringsfarve6 4" xfId="7372"/>
    <cellStyle name="Markeringsfarve6 5" xfId="7373"/>
    <cellStyle name="Markeringsfarve6 5 2" xfId="10701"/>
    <cellStyle name="Markeringsfarve6 6" xfId="7630"/>
    <cellStyle name="Markeringsfarve6 7" xfId="7369"/>
    <cellStyle name="Migliaia [0] 10" xfId="368"/>
    <cellStyle name="Migliaia [0] 10 10" xfId="39938"/>
    <cellStyle name="Migliaia [0] 10 2" xfId="11287"/>
    <cellStyle name="Migliaia [0] 10 2 2" xfId="20171"/>
    <cellStyle name="Migliaia [0] 10 2 2 2" xfId="37681"/>
    <cellStyle name="Migliaia [0] 10 2 3" xfId="38636"/>
    <cellStyle name="Migliaia [0] 10 3" xfId="11968"/>
    <cellStyle name="Migliaia [0] 10 3 2" xfId="30153"/>
    <cellStyle name="Migliaia [0] 10 4" xfId="19171"/>
    <cellStyle name="Migliaia [0] 10 4 2" xfId="37135"/>
    <cellStyle name="Migliaia [0] 10 5" xfId="3148"/>
    <cellStyle name="Migliaia [0] 10 5 2" xfId="23148"/>
    <cellStyle name="Migliaia [0] 10 6" xfId="21299"/>
    <cellStyle name="Migliaia [0] 10 7" xfId="38090"/>
    <cellStyle name="Migliaia [0] 10 8" xfId="39052"/>
    <cellStyle name="Migliaia [0] 10 9" xfId="39452"/>
    <cellStyle name="Migliaia [0] 11" xfId="369"/>
    <cellStyle name="Migliaia [0] 11 10" xfId="39939"/>
    <cellStyle name="Migliaia [0] 11 2" xfId="11288"/>
    <cellStyle name="Migliaia [0] 11 2 2" xfId="20172"/>
    <cellStyle name="Migliaia [0] 11 2 2 2" xfId="37682"/>
    <cellStyle name="Migliaia [0] 11 2 3" xfId="38637"/>
    <cellStyle name="Migliaia [0] 11 3" xfId="11969"/>
    <cellStyle name="Migliaia [0] 11 3 2" xfId="30154"/>
    <cellStyle name="Migliaia [0] 11 4" xfId="19172"/>
    <cellStyle name="Migliaia [0] 11 4 2" xfId="37136"/>
    <cellStyle name="Migliaia [0] 11 5" xfId="3149"/>
    <cellStyle name="Migliaia [0] 11 5 2" xfId="23149"/>
    <cellStyle name="Migliaia [0] 11 6" xfId="21300"/>
    <cellStyle name="Migliaia [0] 11 7" xfId="38091"/>
    <cellStyle name="Migliaia [0] 11 8" xfId="39053"/>
    <cellStyle name="Migliaia [0] 11 9" xfId="39453"/>
    <cellStyle name="Migliaia [0] 12" xfId="370"/>
    <cellStyle name="Migliaia [0] 12 10" xfId="39940"/>
    <cellStyle name="Migliaia [0] 12 2" xfId="11289"/>
    <cellStyle name="Migliaia [0] 12 2 2" xfId="20173"/>
    <cellStyle name="Migliaia [0] 12 2 2 2" xfId="37683"/>
    <cellStyle name="Migliaia [0] 12 2 3" xfId="38638"/>
    <cellStyle name="Migliaia [0] 12 3" xfId="11970"/>
    <cellStyle name="Migliaia [0] 12 3 2" xfId="30155"/>
    <cellStyle name="Migliaia [0] 12 4" xfId="19173"/>
    <cellStyle name="Migliaia [0] 12 4 2" xfId="37137"/>
    <cellStyle name="Migliaia [0] 12 5" xfId="3150"/>
    <cellStyle name="Migliaia [0] 12 5 2" xfId="23150"/>
    <cellStyle name="Migliaia [0] 12 6" xfId="21301"/>
    <cellStyle name="Migliaia [0] 12 7" xfId="38092"/>
    <cellStyle name="Migliaia [0] 12 8" xfId="39054"/>
    <cellStyle name="Migliaia [0] 12 9" xfId="39454"/>
    <cellStyle name="Migliaia [0] 13" xfId="371"/>
    <cellStyle name="Migliaia [0] 13 10" xfId="39941"/>
    <cellStyle name="Migliaia [0] 13 2" xfId="11290"/>
    <cellStyle name="Migliaia [0] 13 2 2" xfId="20174"/>
    <cellStyle name="Migliaia [0] 13 2 2 2" xfId="37684"/>
    <cellStyle name="Migliaia [0] 13 2 3" xfId="38639"/>
    <cellStyle name="Migliaia [0] 13 3" xfId="11971"/>
    <cellStyle name="Migliaia [0] 13 3 2" xfId="30156"/>
    <cellStyle name="Migliaia [0] 13 4" xfId="19174"/>
    <cellStyle name="Migliaia [0] 13 4 2" xfId="37138"/>
    <cellStyle name="Migliaia [0] 13 5" xfId="3151"/>
    <cellStyle name="Migliaia [0] 13 5 2" xfId="23151"/>
    <cellStyle name="Migliaia [0] 13 6" xfId="21302"/>
    <cellStyle name="Migliaia [0] 13 7" xfId="38093"/>
    <cellStyle name="Migliaia [0] 13 8" xfId="39055"/>
    <cellStyle name="Migliaia [0] 13 9" xfId="39455"/>
    <cellStyle name="Migliaia [0] 14" xfId="372"/>
    <cellStyle name="Migliaia [0] 14 10" xfId="39942"/>
    <cellStyle name="Migliaia [0] 14 2" xfId="11291"/>
    <cellStyle name="Migliaia [0] 14 2 2" xfId="20175"/>
    <cellStyle name="Migliaia [0] 14 2 2 2" xfId="37685"/>
    <cellStyle name="Migliaia [0] 14 2 3" xfId="38640"/>
    <cellStyle name="Migliaia [0] 14 3" xfId="11972"/>
    <cellStyle name="Migliaia [0] 14 3 2" xfId="30157"/>
    <cellStyle name="Migliaia [0] 14 4" xfId="19175"/>
    <cellStyle name="Migliaia [0] 14 4 2" xfId="37139"/>
    <cellStyle name="Migliaia [0] 14 5" xfId="3152"/>
    <cellStyle name="Migliaia [0] 14 5 2" xfId="23152"/>
    <cellStyle name="Migliaia [0] 14 6" xfId="21303"/>
    <cellStyle name="Migliaia [0] 14 7" xfId="38094"/>
    <cellStyle name="Migliaia [0] 14 8" xfId="39056"/>
    <cellStyle name="Migliaia [0] 14 9" xfId="39456"/>
    <cellStyle name="Migliaia [0] 15" xfId="373"/>
    <cellStyle name="Migliaia [0] 15 10" xfId="39943"/>
    <cellStyle name="Migliaia [0] 15 2" xfId="11292"/>
    <cellStyle name="Migliaia [0] 15 2 2" xfId="20176"/>
    <cellStyle name="Migliaia [0] 15 2 2 2" xfId="37686"/>
    <cellStyle name="Migliaia [0] 15 2 3" xfId="38641"/>
    <cellStyle name="Migliaia [0] 15 3" xfId="11973"/>
    <cellStyle name="Migliaia [0] 15 3 2" xfId="30158"/>
    <cellStyle name="Migliaia [0] 15 4" xfId="19176"/>
    <cellStyle name="Migliaia [0] 15 4 2" xfId="37140"/>
    <cellStyle name="Migliaia [0] 15 5" xfId="3153"/>
    <cellStyle name="Migliaia [0] 15 5 2" xfId="23153"/>
    <cellStyle name="Migliaia [0] 15 6" xfId="21304"/>
    <cellStyle name="Migliaia [0] 15 7" xfId="38095"/>
    <cellStyle name="Migliaia [0] 15 8" xfId="39057"/>
    <cellStyle name="Migliaia [0] 15 9" xfId="39457"/>
    <cellStyle name="Migliaia [0] 16" xfId="374"/>
    <cellStyle name="Migliaia [0] 16 10" xfId="39944"/>
    <cellStyle name="Migliaia [0] 16 2" xfId="11293"/>
    <cellStyle name="Migliaia [0] 16 2 2" xfId="20177"/>
    <cellStyle name="Migliaia [0] 16 2 2 2" xfId="37687"/>
    <cellStyle name="Migliaia [0] 16 2 3" xfId="38642"/>
    <cellStyle name="Migliaia [0] 16 3" xfId="11974"/>
    <cellStyle name="Migliaia [0] 16 3 2" xfId="30159"/>
    <cellStyle name="Migliaia [0] 16 4" xfId="19177"/>
    <cellStyle name="Migliaia [0] 16 4 2" xfId="37141"/>
    <cellStyle name="Migliaia [0] 16 5" xfId="3154"/>
    <cellStyle name="Migliaia [0] 16 5 2" xfId="23154"/>
    <cellStyle name="Migliaia [0] 16 6" xfId="21305"/>
    <cellStyle name="Migliaia [0] 16 7" xfId="38096"/>
    <cellStyle name="Migliaia [0] 16 8" xfId="39058"/>
    <cellStyle name="Migliaia [0] 16 9" xfId="39458"/>
    <cellStyle name="Migliaia [0] 17" xfId="375"/>
    <cellStyle name="Migliaia [0] 17 10" xfId="39945"/>
    <cellStyle name="Migliaia [0] 17 2" xfId="11294"/>
    <cellStyle name="Migliaia [0] 17 2 2" xfId="20178"/>
    <cellStyle name="Migliaia [0] 17 2 2 2" xfId="37688"/>
    <cellStyle name="Migliaia [0] 17 2 3" xfId="38643"/>
    <cellStyle name="Migliaia [0] 17 3" xfId="11975"/>
    <cellStyle name="Migliaia [0] 17 3 2" xfId="30160"/>
    <cellStyle name="Migliaia [0] 17 4" xfId="19178"/>
    <cellStyle name="Migliaia [0] 17 4 2" xfId="37142"/>
    <cellStyle name="Migliaia [0] 17 5" xfId="3155"/>
    <cellStyle name="Migliaia [0] 17 5 2" xfId="23155"/>
    <cellStyle name="Migliaia [0] 17 6" xfId="21306"/>
    <cellStyle name="Migliaia [0] 17 7" xfId="38097"/>
    <cellStyle name="Migliaia [0] 17 8" xfId="39059"/>
    <cellStyle name="Migliaia [0] 17 9" xfId="39459"/>
    <cellStyle name="Migliaia [0] 18" xfId="376"/>
    <cellStyle name="Migliaia [0] 18 10" xfId="39946"/>
    <cellStyle name="Migliaia [0] 18 2" xfId="11295"/>
    <cellStyle name="Migliaia [0] 18 2 2" xfId="20179"/>
    <cellStyle name="Migliaia [0] 18 2 2 2" xfId="37689"/>
    <cellStyle name="Migliaia [0] 18 2 3" xfId="38644"/>
    <cellStyle name="Migliaia [0] 18 3" xfId="11976"/>
    <cellStyle name="Migliaia [0] 18 3 2" xfId="30161"/>
    <cellStyle name="Migliaia [0] 18 4" xfId="19179"/>
    <cellStyle name="Migliaia [0] 18 4 2" xfId="37143"/>
    <cellStyle name="Migliaia [0] 18 5" xfId="3156"/>
    <cellStyle name="Migliaia [0] 18 5 2" xfId="23156"/>
    <cellStyle name="Migliaia [0] 18 6" xfId="21307"/>
    <cellStyle name="Migliaia [0] 18 7" xfId="38098"/>
    <cellStyle name="Migliaia [0] 18 8" xfId="39060"/>
    <cellStyle name="Migliaia [0] 18 9" xfId="39460"/>
    <cellStyle name="Migliaia [0] 19" xfId="377"/>
    <cellStyle name="Migliaia [0] 19 10" xfId="39947"/>
    <cellStyle name="Migliaia [0] 19 2" xfId="11296"/>
    <cellStyle name="Migliaia [0] 19 2 2" xfId="20180"/>
    <cellStyle name="Migliaia [0] 19 2 2 2" xfId="37690"/>
    <cellStyle name="Migliaia [0] 19 2 3" xfId="38645"/>
    <cellStyle name="Migliaia [0] 19 3" xfId="11977"/>
    <cellStyle name="Migliaia [0] 19 3 2" xfId="30162"/>
    <cellStyle name="Migliaia [0] 19 4" xfId="19180"/>
    <cellStyle name="Migliaia [0] 19 4 2" xfId="37144"/>
    <cellStyle name="Migliaia [0] 19 5" xfId="3157"/>
    <cellStyle name="Migliaia [0] 19 5 2" xfId="23157"/>
    <cellStyle name="Migliaia [0] 19 6" xfId="21308"/>
    <cellStyle name="Migliaia [0] 19 7" xfId="38099"/>
    <cellStyle name="Migliaia [0] 19 8" xfId="39061"/>
    <cellStyle name="Migliaia [0] 19 9" xfId="39461"/>
    <cellStyle name="Migliaia [0] 2" xfId="378"/>
    <cellStyle name="Migliaia [0] 2 10" xfId="39948"/>
    <cellStyle name="Migliaia [0] 2 2" xfId="11297"/>
    <cellStyle name="Migliaia [0] 2 2 2" xfId="20181"/>
    <cellStyle name="Migliaia [0] 2 2 2 2" xfId="37691"/>
    <cellStyle name="Migliaia [0] 2 2 3" xfId="38646"/>
    <cellStyle name="Migliaia [0] 2 3" xfId="11978"/>
    <cellStyle name="Migliaia [0] 2 3 2" xfId="30163"/>
    <cellStyle name="Migliaia [0] 2 4" xfId="19181"/>
    <cellStyle name="Migliaia [0] 2 4 2" xfId="37145"/>
    <cellStyle name="Migliaia [0] 2 5" xfId="3158"/>
    <cellStyle name="Migliaia [0] 2 5 2" xfId="23158"/>
    <cellStyle name="Migliaia [0] 2 6" xfId="21309"/>
    <cellStyle name="Migliaia [0] 2 7" xfId="38100"/>
    <cellStyle name="Migliaia [0] 2 8" xfId="39062"/>
    <cellStyle name="Migliaia [0] 2 9" xfId="39462"/>
    <cellStyle name="Migliaia [0] 20" xfId="379"/>
    <cellStyle name="Migliaia [0] 20 10" xfId="39949"/>
    <cellStyle name="Migliaia [0] 20 2" xfId="11298"/>
    <cellStyle name="Migliaia [0] 20 2 2" xfId="20182"/>
    <cellStyle name="Migliaia [0] 20 2 2 2" xfId="37692"/>
    <cellStyle name="Migliaia [0] 20 2 3" xfId="38647"/>
    <cellStyle name="Migliaia [0] 20 3" xfId="11979"/>
    <cellStyle name="Migliaia [0] 20 3 2" xfId="30164"/>
    <cellStyle name="Migliaia [0] 20 4" xfId="19182"/>
    <cellStyle name="Migliaia [0] 20 4 2" xfId="37146"/>
    <cellStyle name="Migliaia [0] 20 5" xfId="3159"/>
    <cellStyle name="Migliaia [0] 20 5 2" xfId="23159"/>
    <cellStyle name="Migliaia [0] 20 6" xfId="21310"/>
    <cellStyle name="Migliaia [0] 20 7" xfId="38101"/>
    <cellStyle name="Migliaia [0] 20 8" xfId="39063"/>
    <cellStyle name="Migliaia [0] 20 9" xfId="39463"/>
    <cellStyle name="Migliaia [0] 21" xfId="380"/>
    <cellStyle name="Migliaia [0] 21 10" xfId="39950"/>
    <cellStyle name="Migliaia [0] 21 2" xfId="11299"/>
    <cellStyle name="Migliaia [0] 21 2 2" xfId="20183"/>
    <cellStyle name="Migliaia [0] 21 2 2 2" xfId="37693"/>
    <cellStyle name="Migliaia [0] 21 2 3" xfId="38648"/>
    <cellStyle name="Migliaia [0] 21 3" xfId="11980"/>
    <cellStyle name="Migliaia [0] 21 3 2" xfId="30165"/>
    <cellStyle name="Migliaia [0] 21 4" xfId="19183"/>
    <cellStyle name="Migliaia [0] 21 4 2" xfId="37147"/>
    <cellStyle name="Migliaia [0] 21 5" xfId="3160"/>
    <cellStyle name="Migliaia [0] 21 5 2" xfId="23160"/>
    <cellStyle name="Migliaia [0] 21 6" xfId="21311"/>
    <cellStyle name="Migliaia [0] 21 7" xfId="38102"/>
    <cellStyle name="Migliaia [0] 21 8" xfId="39064"/>
    <cellStyle name="Migliaia [0] 21 9" xfId="39464"/>
    <cellStyle name="Migliaia [0] 22" xfId="381"/>
    <cellStyle name="Migliaia [0] 22 10" xfId="39951"/>
    <cellStyle name="Migliaia [0] 22 2" xfId="11300"/>
    <cellStyle name="Migliaia [0] 22 2 2" xfId="20184"/>
    <cellStyle name="Migliaia [0] 22 2 2 2" xfId="37694"/>
    <cellStyle name="Migliaia [0] 22 2 3" xfId="38649"/>
    <cellStyle name="Migliaia [0] 22 3" xfId="11981"/>
    <cellStyle name="Migliaia [0] 22 3 2" xfId="30166"/>
    <cellStyle name="Migliaia [0] 22 4" xfId="19184"/>
    <cellStyle name="Migliaia [0] 22 4 2" xfId="37148"/>
    <cellStyle name="Migliaia [0] 22 5" xfId="3161"/>
    <cellStyle name="Migliaia [0] 22 5 2" xfId="23161"/>
    <cellStyle name="Migliaia [0] 22 6" xfId="21312"/>
    <cellStyle name="Migliaia [0] 22 7" xfId="38103"/>
    <cellStyle name="Migliaia [0] 22 8" xfId="39065"/>
    <cellStyle name="Migliaia [0] 22 9" xfId="39465"/>
    <cellStyle name="Migliaia [0] 23" xfId="382"/>
    <cellStyle name="Migliaia [0] 23 10" xfId="39952"/>
    <cellStyle name="Migliaia [0] 23 2" xfId="11301"/>
    <cellStyle name="Migliaia [0] 23 2 2" xfId="20185"/>
    <cellStyle name="Migliaia [0] 23 2 2 2" xfId="37695"/>
    <cellStyle name="Migliaia [0] 23 2 3" xfId="38650"/>
    <cellStyle name="Migliaia [0] 23 3" xfId="11982"/>
    <cellStyle name="Migliaia [0] 23 3 2" xfId="30167"/>
    <cellStyle name="Migliaia [0] 23 4" xfId="19185"/>
    <cellStyle name="Migliaia [0] 23 4 2" xfId="37149"/>
    <cellStyle name="Migliaia [0] 23 5" xfId="3162"/>
    <cellStyle name="Migliaia [0] 23 5 2" xfId="23162"/>
    <cellStyle name="Migliaia [0] 23 6" xfId="21313"/>
    <cellStyle name="Migliaia [0] 23 7" xfId="38104"/>
    <cellStyle name="Migliaia [0] 23 8" xfId="39066"/>
    <cellStyle name="Migliaia [0] 23 9" xfId="39466"/>
    <cellStyle name="Migliaia [0] 24" xfId="383"/>
    <cellStyle name="Migliaia [0] 24 10" xfId="39953"/>
    <cellStyle name="Migliaia [0] 24 2" xfId="11302"/>
    <cellStyle name="Migliaia [0] 24 2 2" xfId="20186"/>
    <cellStyle name="Migliaia [0] 24 2 2 2" xfId="37696"/>
    <cellStyle name="Migliaia [0] 24 2 3" xfId="38651"/>
    <cellStyle name="Migliaia [0] 24 3" xfId="11983"/>
    <cellStyle name="Migliaia [0] 24 3 2" xfId="30168"/>
    <cellStyle name="Migliaia [0] 24 4" xfId="19186"/>
    <cellStyle name="Migliaia [0] 24 4 2" xfId="37150"/>
    <cellStyle name="Migliaia [0] 24 5" xfId="3163"/>
    <cellStyle name="Migliaia [0] 24 5 2" xfId="23163"/>
    <cellStyle name="Migliaia [0] 24 6" xfId="21314"/>
    <cellStyle name="Migliaia [0] 24 7" xfId="38105"/>
    <cellStyle name="Migliaia [0] 24 8" xfId="39067"/>
    <cellStyle name="Migliaia [0] 24 9" xfId="39467"/>
    <cellStyle name="Migliaia [0] 25" xfId="384"/>
    <cellStyle name="Migliaia [0] 25 10" xfId="39954"/>
    <cellStyle name="Migliaia [0] 25 2" xfId="11303"/>
    <cellStyle name="Migliaia [0] 25 2 2" xfId="20187"/>
    <cellStyle name="Migliaia [0] 25 2 2 2" xfId="37697"/>
    <cellStyle name="Migliaia [0] 25 2 3" xfId="38652"/>
    <cellStyle name="Migliaia [0] 25 3" xfId="11984"/>
    <cellStyle name="Migliaia [0] 25 3 2" xfId="30169"/>
    <cellStyle name="Migliaia [0] 25 4" xfId="19187"/>
    <cellStyle name="Migliaia [0] 25 4 2" xfId="37151"/>
    <cellStyle name="Migliaia [0] 25 5" xfId="3164"/>
    <cellStyle name="Migliaia [0] 25 5 2" xfId="23164"/>
    <cellStyle name="Migliaia [0] 25 6" xfId="21315"/>
    <cellStyle name="Migliaia [0] 25 7" xfId="38106"/>
    <cellStyle name="Migliaia [0] 25 8" xfId="39068"/>
    <cellStyle name="Migliaia [0] 25 9" xfId="39468"/>
    <cellStyle name="Migliaia [0] 26" xfId="385"/>
    <cellStyle name="Migliaia [0] 26 10" xfId="39955"/>
    <cellStyle name="Migliaia [0] 26 2" xfId="11304"/>
    <cellStyle name="Migliaia [0] 26 2 2" xfId="20188"/>
    <cellStyle name="Migliaia [0] 26 2 2 2" xfId="37698"/>
    <cellStyle name="Migliaia [0] 26 2 3" xfId="38653"/>
    <cellStyle name="Migliaia [0] 26 3" xfId="11985"/>
    <cellStyle name="Migliaia [0] 26 3 2" xfId="30170"/>
    <cellStyle name="Migliaia [0] 26 4" xfId="19188"/>
    <cellStyle name="Migliaia [0] 26 4 2" xfId="37152"/>
    <cellStyle name="Migliaia [0] 26 5" xfId="3165"/>
    <cellStyle name="Migliaia [0] 26 5 2" xfId="23165"/>
    <cellStyle name="Migliaia [0] 26 6" xfId="21316"/>
    <cellStyle name="Migliaia [0] 26 7" xfId="38107"/>
    <cellStyle name="Migliaia [0] 26 8" xfId="39069"/>
    <cellStyle name="Migliaia [0] 26 9" xfId="39469"/>
    <cellStyle name="Migliaia [0] 27" xfId="386"/>
    <cellStyle name="Migliaia [0] 27 10" xfId="39956"/>
    <cellStyle name="Migliaia [0] 27 2" xfId="11305"/>
    <cellStyle name="Migliaia [0] 27 2 2" xfId="20189"/>
    <cellStyle name="Migliaia [0] 27 2 2 2" xfId="37699"/>
    <cellStyle name="Migliaia [0] 27 2 3" xfId="38654"/>
    <cellStyle name="Migliaia [0] 27 3" xfId="11986"/>
    <cellStyle name="Migliaia [0] 27 3 2" xfId="30171"/>
    <cellStyle name="Migliaia [0] 27 4" xfId="19189"/>
    <cellStyle name="Migliaia [0] 27 4 2" xfId="37153"/>
    <cellStyle name="Migliaia [0] 27 5" xfId="3166"/>
    <cellStyle name="Migliaia [0] 27 5 2" xfId="23166"/>
    <cellStyle name="Migliaia [0] 27 6" xfId="21317"/>
    <cellStyle name="Migliaia [0] 27 7" xfId="38108"/>
    <cellStyle name="Migliaia [0] 27 8" xfId="39070"/>
    <cellStyle name="Migliaia [0] 27 9" xfId="39470"/>
    <cellStyle name="Migliaia [0] 28" xfId="387"/>
    <cellStyle name="Migliaia [0] 28 10" xfId="39957"/>
    <cellStyle name="Migliaia [0] 28 2" xfId="11306"/>
    <cellStyle name="Migliaia [0] 28 2 2" xfId="20190"/>
    <cellStyle name="Migliaia [0] 28 2 2 2" xfId="37700"/>
    <cellStyle name="Migliaia [0] 28 2 3" xfId="38655"/>
    <cellStyle name="Migliaia [0] 28 3" xfId="11987"/>
    <cellStyle name="Migliaia [0] 28 3 2" xfId="30172"/>
    <cellStyle name="Migliaia [0] 28 4" xfId="19190"/>
    <cellStyle name="Migliaia [0] 28 4 2" xfId="37154"/>
    <cellStyle name="Migliaia [0] 28 5" xfId="3167"/>
    <cellStyle name="Migliaia [0] 28 5 2" xfId="23167"/>
    <cellStyle name="Migliaia [0] 28 6" xfId="21318"/>
    <cellStyle name="Migliaia [0] 28 7" xfId="38109"/>
    <cellStyle name="Migliaia [0] 28 8" xfId="39071"/>
    <cellStyle name="Migliaia [0] 28 9" xfId="39471"/>
    <cellStyle name="Migliaia [0] 29" xfId="388"/>
    <cellStyle name="Migliaia [0] 29 10" xfId="39958"/>
    <cellStyle name="Migliaia [0] 29 2" xfId="11307"/>
    <cellStyle name="Migliaia [0] 29 2 2" xfId="20191"/>
    <cellStyle name="Migliaia [0] 29 2 2 2" xfId="37701"/>
    <cellStyle name="Migliaia [0] 29 2 3" xfId="38656"/>
    <cellStyle name="Migliaia [0] 29 3" xfId="11988"/>
    <cellStyle name="Migliaia [0] 29 3 2" xfId="30173"/>
    <cellStyle name="Migliaia [0] 29 4" xfId="19191"/>
    <cellStyle name="Migliaia [0] 29 4 2" xfId="37155"/>
    <cellStyle name="Migliaia [0] 29 5" xfId="3168"/>
    <cellStyle name="Migliaia [0] 29 5 2" xfId="23168"/>
    <cellStyle name="Migliaia [0] 29 6" xfId="21319"/>
    <cellStyle name="Migliaia [0] 29 7" xfId="38110"/>
    <cellStyle name="Migliaia [0] 29 8" xfId="39072"/>
    <cellStyle name="Migliaia [0] 29 9" xfId="39472"/>
    <cellStyle name="Migliaia [0] 3" xfId="389"/>
    <cellStyle name="Migliaia [0] 3 10" xfId="39959"/>
    <cellStyle name="Migliaia [0] 3 2" xfId="11308"/>
    <cellStyle name="Migliaia [0] 3 2 2" xfId="20192"/>
    <cellStyle name="Migliaia [0] 3 2 2 2" xfId="37702"/>
    <cellStyle name="Migliaia [0] 3 2 3" xfId="38657"/>
    <cellStyle name="Migliaia [0] 3 3" xfId="11989"/>
    <cellStyle name="Migliaia [0] 3 3 2" xfId="30174"/>
    <cellStyle name="Migliaia [0] 3 4" xfId="19192"/>
    <cellStyle name="Migliaia [0] 3 4 2" xfId="37156"/>
    <cellStyle name="Migliaia [0] 3 5" xfId="3169"/>
    <cellStyle name="Migliaia [0] 3 5 2" xfId="23169"/>
    <cellStyle name="Migliaia [0] 3 6" xfId="21320"/>
    <cellStyle name="Migliaia [0] 3 7" xfId="38111"/>
    <cellStyle name="Migliaia [0] 3 8" xfId="39073"/>
    <cellStyle name="Migliaia [0] 3 9" xfId="39473"/>
    <cellStyle name="Migliaia [0] 30" xfId="390"/>
    <cellStyle name="Migliaia [0] 30 10" xfId="39960"/>
    <cellStyle name="Migliaia [0] 30 2" xfId="11309"/>
    <cellStyle name="Migliaia [0] 30 2 2" xfId="20193"/>
    <cellStyle name="Migliaia [0] 30 2 2 2" xfId="37703"/>
    <cellStyle name="Migliaia [0] 30 2 3" xfId="38658"/>
    <cellStyle name="Migliaia [0] 30 3" xfId="11990"/>
    <cellStyle name="Migliaia [0] 30 3 2" xfId="30175"/>
    <cellStyle name="Migliaia [0] 30 4" xfId="19193"/>
    <cellStyle name="Migliaia [0] 30 4 2" xfId="37157"/>
    <cellStyle name="Migliaia [0] 30 5" xfId="3170"/>
    <cellStyle name="Migliaia [0] 30 5 2" xfId="23170"/>
    <cellStyle name="Migliaia [0] 30 6" xfId="21321"/>
    <cellStyle name="Migliaia [0] 30 7" xfId="38112"/>
    <cellStyle name="Migliaia [0] 30 8" xfId="39074"/>
    <cellStyle name="Migliaia [0] 30 9" xfId="39474"/>
    <cellStyle name="Migliaia [0] 31" xfId="391"/>
    <cellStyle name="Migliaia [0] 31 10" xfId="39961"/>
    <cellStyle name="Migliaia [0] 31 2" xfId="11310"/>
    <cellStyle name="Migliaia [0] 31 2 2" xfId="20194"/>
    <cellStyle name="Migliaia [0] 31 2 2 2" xfId="37704"/>
    <cellStyle name="Migliaia [0] 31 2 3" xfId="38659"/>
    <cellStyle name="Migliaia [0] 31 3" xfId="11991"/>
    <cellStyle name="Migliaia [0] 31 3 2" xfId="30176"/>
    <cellStyle name="Migliaia [0] 31 4" xfId="19194"/>
    <cellStyle name="Migliaia [0] 31 4 2" xfId="37158"/>
    <cellStyle name="Migliaia [0] 31 5" xfId="3171"/>
    <cellStyle name="Migliaia [0] 31 5 2" xfId="23171"/>
    <cellStyle name="Migliaia [0] 31 6" xfId="21322"/>
    <cellStyle name="Migliaia [0] 31 7" xfId="38113"/>
    <cellStyle name="Migliaia [0] 31 8" xfId="39075"/>
    <cellStyle name="Migliaia [0] 31 9" xfId="39475"/>
    <cellStyle name="Migliaia [0] 32" xfId="392"/>
    <cellStyle name="Migliaia [0] 32 10" xfId="39962"/>
    <cellStyle name="Migliaia [0] 32 2" xfId="11311"/>
    <cellStyle name="Migliaia [0] 32 2 2" xfId="20195"/>
    <cellStyle name="Migliaia [0] 32 2 2 2" xfId="37705"/>
    <cellStyle name="Migliaia [0] 32 2 3" xfId="38660"/>
    <cellStyle name="Migliaia [0] 32 3" xfId="11992"/>
    <cellStyle name="Migliaia [0] 32 3 2" xfId="30177"/>
    <cellStyle name="Migliaia [0] 32 4" xfId="19195"/>
    <cellStyle name="Migliaia [0] 32 4 2" xfId="37159"/>
    <cellStyle name="Migliaia [0] 32 5" xfId="3172"/>
    <cellStyle name="Migliaia [0] 32 5 2" xfId="23172"/>
    <cellStyle name="Migliaia [0] 32 6" xfId="21323"/>
    <cellStyle name="Migliaia [0] 32 7" xfId="38114"/>
    <cellStyle name="Migliaia [0] 32 8" xfId="39076"/>
    <cellStyle name="Migliaia [0] 32 9" xfId="39476"/>
    <cellStyle name="Migliaia [0] 33" xfId="393"/>
    <cellStyle name="Migliaia [0] 33 10" xfId="39963"/>
    <cellStyle name="Migliaia [0] 33 2" xfId="11312"/>
    <cellStyle name="Migliaia [0] 33 2 2" xfId="20196"/>
    <cellStyle name="Migliaia [0] 33 2 2 2" xfId="37706"/>
    <cellStyle name="Migliaia [0] 33 2 3" xfId="38661"/>
    <cellStyle name="Migliaia [0] 33 3" xfId="11993"/>
    <cellStyle name="Migliaia [0] 33 3 2" xfId="30178"/>
    <cellStyle name="Migliaia [0] 33 4" xfId="19196"/>
    <cellStyle name="Migliaia [0] 33 4 2" xfId="37160"/>
    <cellStyle name="Migliaia [0] 33 5" xfId="3173"/>
    <cellStyle name="Migliaia [0] 33 5 2" xfId="23173"/>
    <cellStyle name="Migliaia [0] 33 6" xfId="21324"/>
    <cellStyle name="Migliaia [0] 33 7" xfId="38115"/>
    <cellStyle name="Migliaia [0] 33 8" xfId="39077"/>
    <cellStyle name="Migliaia [0] 33 9" xfId="39477"/>
    <cellStyle name="Migliaia [0] 34" xfId="394"/>
    <cellStyle name="Migliaia [0] 34 10" xfId="39964"/>
    <cellStyle name="Migliaia [0] 34 2" xfId="11313"/>
    <cellStyle name="Migliaia [0] 34 2 2" xfId="20197"/>
    <cellStyle name="Migliaia [0] 34 2 2 2" xfId="37707"/>
    <cellStyle name="Migliaia [0] 34 2 3" xfId="38662"/>
    <cellStyle name="Migliaia [0] 34 3" xfId="11994"/>
    <cellStyle name="Migliaia [0] 34 3 2" xfId="30179"/>
    <cellStyle name="Migliaia [0] 34 4" xfId="19197"/>
    <cellStyle name="Migliaia [0] 34 4 2" xfId="37161"/>
    <cellStyle name="Migliaia [0] 34 5" xfId="3174"/>
    <cellStyle name="Migliaia [0] 34 5 2" xfId="23174"/>
    <cellStyle name="Migliaia [0] 34 6" xfId="21325"/>
    <cellStyle name="Migliaia [0] 34 7" xfId="38116"/>
    <cellStyle name="Migliaia [0] 34 8" xfId="39078"/>
    <cellStyle name="Migliaia [0] 34 9" xfId="39478"/>
    <cellStyle name="Migliaia [0] 35" xfId="395"/>
    <cellStyle name="Migliaia [0] 35 10" xfId="39965"/>
    <cellStyle name="Migliaia [0] 35 2" xfId="11314"/>
    <cellStyle name="Migliaia [0] 35 2 2" xfId="20198"/>
    <cellStyle name="Migliaia [0] 35 2 2 2" xfId="37708"/>
    <cellStyle name="Migliaia [0] 35 2 3" xfId="38663"/>
    <cellStyle name="Migliaia [0] 35 3" xfId="11995"/>
    <cellStyle name="Migliaia [0] 35 3 2" xfId="30180"/>
    <cellStyle name="Migliaia [0] 35 4" xfId="19198"/>
    <cellStyle name="Migliaia [0] 35 4 2" xfId="37162"/>
    <cellStyle name="Migliaia [0] 35 5" xfId="3175"/>
    <cellStyle name="Migliaia [0] 35 5 2" xfId="23175"/>
    <cellStyle name="Migliaia [0] 35 6" xfId="21326"/>
    <cellStyle name="Migliaia [0] 35 7" xfId="38117"/>
    <cellStyle name="Migliaia [0] 35 8" xfId="39079"/>
    <cellStyle name="Migliaia [0] 35 9" xfId="39479"/>
    <cellStyle name="Migliaia [0] 36" xfId="396"/>
    <cellStyle name="Migliaia [0] 36 10" xfId="39966"/>
    <cellStyle name="Migliaia [0] 36 2" xfId="11315"/>
    <cellStyle name="Migliaia [0] 36 2 2" xfId="20199"/>
    <cellStyle name="Migliaia [0] 36 2 2 2" xfId="37709"/>
    <cellStyle name="Migliaia [0] 36 2 3" xfId="38664"/>
    <cellStyle name="Migliaia [0] 36 3" xfId="11996"/>
    <cellStyle name="Migliaia [0] 36 3 2" xfId="30181"/>
    <cellStyle name="Migliaia [0] 36 4" xfId="19199"/>
    <cellStyle name="Migliaia [0] 36 4 2" xfId="37163"/>
    <cellStyle name="Migliaia [0] 36 5" xfId="3176"/>
    <cellStyle name="Migliaia [0] 36 5 2" xfId="23176"/>
    <cellStyle name="Migliaia [0] 36 6" xfId="21327"/>
    <cellStyle name="Migliaia [0] 36 7" xfId="38118"/>
    <cellStyle name="Migliaia [0] 36 8" xfId="39080"/>
    <cellStyle name="Migliaia [0] 36 9" xfId="39480"/>
    <cellStyle name="Migliaia [0] 37" xfId="397"/>
    <cellStyle name="Migliaia [0] 37 10" xfId="39967"/>
    <cellStyle name="Migliaia [0] 37 2" xfId="11316"/>
    <cellStyle name="Migliaia [0] 37 2 2" xfId="20200"/>
    <cellStyle name="Migliaia [0] 37 2 2 2" xfId="37710"/>
    <cellStyle name="Migliaia [0] 37 2 3" xfId="38665"/>
    <cellStyle name="Migliaia [0] 37 3" xfId="11997"/>
    <cellStyle name="Migliaia [0] 37 3 2" xfId="30182"/>
    <cellStyle name="Migliaia [0] 37 4" xfId="19200"/>
    <cellStyle name="Migliaia [0] 37 4 2" xfId="37164"/>
    <cellStyle name="Migliaia [0] 37 5" xfId="3177"/>
    <cellStyle name="Migliaia [0] 37 5 2" xfId="23177"/>
    <cellStyle name="Migliaia [0] 37 6" xfId="21328"/>
    <cellStyle name="Migliaia [0] 37 7" xfId="38119"/>
    <cellStyle name="Migliaia [0] 37 8" xfId="39081"/>
    <cellStyle name="Migliaia [0] 37 9" xfId="39481"/>
    <cellStyle name="Migliaia [0] 38" xfId="398"/>
    <cellStyle name="Migliaia [0] 38 10" xfId="39968"/>
    <cellStyle name="Migliaia [0] 38 2" xfId="11317"/>
    <cellStyle name="Migliaia [0] 38 2 2" xfId="20201"/>
    <cellStyle name="Migliaia [0] 38 2 2 2" xfId="37711"/>
    <cellStyle name="Migliaia [0] 38 2 3" xfId="38666"/>
    <cellStyle name="Migliaia [0] 38 3" xfId="11998"/>
    <cellStyle name="Migliaia [0] 38 3 2" xfId="30183"/>
    <cellStyle name="Migliaia [0] 38 4" xfId="19201"/>
    <cellStyle name="Migliaia [0] 38 4 2" xfId="37165"/>
    <cellStyle name="Migliaia [0] 38 5" xfId="3178"/>
    <cellStyle name="Migliaia [0] 38 5 2" xfId="23178"/>
    <cellStyle name="Migliaia [0] 38 6" xfId="21329"/>
    <cellStyle name="Migliaia [0] 38 7" xfId="38120"/>
    <cellStyle name="Migliaia [0] 38 8" xfId="39082"/>
    <cellStyle name="Migliaia [0] 38 9" xfId="39482"/>
    <cellStyle name="Migliaia [0] 39" xfId="399"/>
    <cellStyle name="Migliaia [0] 39 10" xfId="39969"/>
    <cellStyle name="Migliaia [0] 39 2" xfId="11318"/>
    <cellStyle name="Migliaia [0] 39 2 2" xfId="20202"/>
    <cellStyle name="Migliaia [0] 39 2 2 2" xfId="37712"/>
    <cellStyle name="Migliaia [0] 39 2 3" xfId="38667"/>
    <cellStyle name="Migliaia [0] 39 3" xfId="11999"/>
    <cellStyle name="Migliaia [0] 39 3 2" xfId="30184"/>
    <cellStyle name="Migliaia [0] 39 4" xfId="19202"/>
    <cellStyle name="Migliaia [0] 39 4 2" xfId="37166"/>
    <cellStyle name="Migliaia [0] 39 5" xfId="3179"/>
    <cellStyle name="Migliaia [0] 39 5 2" xfId="23179"/>
    <cellStyle name="Migliaia [0] 39 6" xfId="21330"/>
    <cellStyle name="Migliaia [0] 39 7" xfId="38121"/>
    <cellStyle name="Migliaia [0] 39 8" xfId="39083"/>
    <cellStyle name="Migliaia [0] 39 9" xfId="39483"/>
    <cellStyle name="Migliaia [0] 4" xfId="400"/>
    <cellStyle name="Migliaia [0] 4 10" xfId="39970"/>
    <cellStyle name="Migliaia [0] 4 2" xfId="11319"/>
    <cellStyle name="Migliaia [0] 4 2 2" xfId="20203"/>
    <cellStyle name="Migliaia [0] 4 2 2 2" xfId="37713"/>
    <cellStyle name="Migliaia [0] 4 2 3" xfId="38668"/>
    <cellStyle name="Migliaia [0] 4 3" xfId="12000"/>
    <cellStyle name="Migliaia [0] 4 3 2" xfId="30185"/>
    <cellStyle name="Migliaia [0] 4 4" xfId="19203"/>
    <cellStyle name="Migliaia [0] 4 4 2" xfId="37167"/>
    <cellStyle name="Migliaia [0] 4 5" xfId="3180"/>
    <cellStyle name="Migliaia [0] 4 5 2" xfId="23180"/>
    <cellStyle name="Migliaia [0] 4 6" xfId="21331"/>
    <cellStyle name="Migliaia [0] 4 7" xfId="38122"/>
    <cellStyle name="Migliaia [0] 4 8" xfId="39084"/>
    <cellStyle name="Migliaia [0] 4 9" xfId="39484"/>
    <cellStyle name="Migliaia [0] 40" xfId="401"/>
    <cellStyle name="Migliaia [0] 40 10" xfId="39971"/>
    <cellStyle name="Migliaia [0] 40 2" xfId="11320"/>
    <cellStyle name="Migliaia [0] 40 2 2" xfId="20204"/>
    <cellStyle name="Migliaia [0] 40 2 2 2" xfId="37714"/>
    <cellStyle name="Migliaia [0] 40 2 3" xfId="38669"/>
    <cellStyle name="Migliaia [0] 40 3" xfId="12001"/>
    <cellStyle name="Migliaia [0] 40 3 2" xfId="30186"/>
    <cellStyle name="Migliaia [0] 40 4" xfId="19204"/>
    <cellStyle name="Migliaia [0] 40 4 2" xfId="37168"/>
    <cellStyle name="Migliaia [0] 40 5" xfId="3181"/>
    <cellStyle name="Migliaia [0] 40 5 2" xfId="23181"/>
    <cellStyle name="Migliaia [0] 40 6" xfId="21332"/>
    <cellStyle name="Migliaia [0] 40 7" xfId="38123"/>
    <cellStyle name="Migliaia [0] 40 8" xfId="39085"/>
    <cellStyle name="Migliaia [0] 40 9" xfId="39485"/>
    <cellStyle name="Migliaia [0] 41" xfId="402"/>
    <cellStyle name="Migliaia [0] 41 10" xfId="39972"/>
    <cellStyle name="Migliaia [0] 41 2" xfId="11321"/>
    <cellStyle name="Migliaia [0] 41 2 2" xfId="20205"/>
    <cellStyle name="Migliaia [0] 41 2 2 2" xfId="37715"/>
    <cellStyle name="Migliaia [0] 41 2 3" xfId="38670"/>
    <cellStyle name="Migliaia [0] 41 3" xfId="12002"/>
    <cellStyle name="Migliaia [0] 41 3 2" xfId="30187"/>
    <cellStyle name="Migliaia [0] 41 4" xfId="19205"/>
    <cellStyle name="Migliaia [0] 41 4 2" xfId="37169"/>
    <cellStyle name="Migliaia [0] 41 5" xfId="3182"/>
    <cellStyle name="Migliaia [0] 41 5 2" xfId="23182"/>
    <cellStyle name="Migliaia [0] 41 6" xfId="21333"/>
    <cellStyle name="Migliaia [0] 41 7" xfId="38124"/>
    <cellStyle name="Migliaia [0] 41 8" xfId="39086"/>
    <cellStyle name="Migliaia [0] 41 9" xfId="39486"/>
    <cellStyle name="Migliaia [0] 42" xfId="403"/>
    <cellStyle name="Migliaia [0] 42 10" xfId="39973"/>
    <cellStyle name="Migliaia [0] 42 2" xfId="11322"/>
    <cellStyle name="Migliaia [0] 42 2 2" xfId="20206"/>
    <cellStyle name="Migliaia [0] 42 2 2 2" xfId="37716"/>
    <cellStyle name="Migliaia [0] 42 2 3" xfId="38671"/>
    <cellStyle name="Migliaia [0] 42 3" xfId="12003"/>
    <cellStyle name="Migliaia [0] 42 3 2" xfId="30188"/>
    <cellStyle name="Migliaia [0] 42 4" xfId="19206"/>
    <cellStyle name="Migliaia [0] 42 4 2" xfId="37170"/>
    <cellStyle name="Migliaia [0] 42 5" xfId="3183"/>
    <cellStyle name="Migliaia [0] 42 5 2" xfId="23183"/>
    <cellStyle name="Migliaia [0] 42 6" xfId="21334"/>
    <cellStyle name="Migliaia [0] 42 7" xfId="38125"/>
    <cellStyle name="Migliaia [0] 42 8" xfId="39087"/>
    <cellStyle name="Migliaia [0] 42 9" xfId="39487"/>
    <cellStyle name="Migliaia [0] 43" xfId="404"/>
    <cellStyle name="Migliaia [0] 43 10" xfId="39974"/>
    <cellStyle name="Migliaia [0] 43 2" xfId="11323"/>
    <cellStyle name="Migliaia [0] 43 2 2" xfId="20207"/>
    <cellStyle name="Migliaia [0] 43 2 2 2" xfId="37717"/>
    <cellStyle name="Migliaia [0] 43 2 3" xfId="38672"/>
    <cellStyle name="Migliaia [0] 43 3" xfId="12004"/>
    <cellStyle name="Migliaia [0] 43 3 2" xfId="30189"/>
    <cellStyle name="Migliaia [0] 43 4" xfId="19207"/>
    <cellStyle name="Migliaia [0] 43 4 2" xfId="37171"/>
    <cellStyle name="Migliaia [0] 43 5" xfId="3184"/>
    <cellStyle name="Migliaia [0] 43 5 2" xfId="23184"/>
    <cellStyle name="Migliaia [0] 43 6" xfId="21335"/>
    <cellStyle name="Migliaia [0] 43 7" xfId="38126"/>
    <cellStyle name="Migliaia [0] 43 8" xfId="39088"/>
    <cellStyle name="Migliaia [0] 43 9" xfId="39488"/>
    <cellStyle name="Migliaia [0] 44" xfId="405"/>
    <cellStyle name="Migliaia [0] 44 10" xfId="39975"/>
    <cellStyle name="Migliaia [0] 44 2" xfId="11324"/>
    <cellStyle name="Migliaia [0] 44 2 2" xfId="20208"/>
    <cellStyle name="Migliaia [0] 44 2 2 2" xfId="37718"/>
    <cellStyle name="Migliaia [0] 44 2 3" xfId="38673"/>
    <cellStyle name="Migliaia [0] 44 3" xfId="12005"/>
    <cellStyle name="Migliaia [0] 44 3 2" xfId="30190"/>
    <cellStyle name="Migliaia [0] 44 4" xfId="19208"/>
    <cellStyle name="Migliaia [0] 44 4 2" xfId="37172"/>
    <cellStyle name="Migliaia [0] 44 5" xfId="3185"/>
    <cellStyle name="Migliaia [0] 44 5 2" xfId="23185"/>
    <cellStyle name="Migliaia [0] 44 6" xfId="21336"/>
    <cellStyle name="Migliaia [0] 44 7" xfId="38127"/>
    <cellStyle name="Migliaia [0] 44 8" xfId="39089"/>
    <cellStyle name="Migliaia [0] 44 9" xfId="39489"/>
    <cellStyle name="Migliaia [0] 45" xfId="406"/>
    <cellStyle name="Migliaia [0] 45 10" xfId="39976"/>
    <cellStyle name="Migliaia [0] 45 2" xfId="11325"/>
    <cellStyle name="Migliaia [0] 45 2 2" xfId="20209"/>
    <cellStyle name="Migliaia [0] 45 2 2 2" xfId="37719"/>
    <cellStyle name="Migliaia [0] 45 2 3" xfId="38674"/>
    <cellStyle name="Migliaia [0] 45 3" xfId="12006"/>
    <cellStyle name="Migliaia [0] 45 3 2" xfId="30191"/>
    <cellStyle name="Migliaia [0] 45 4" xfId="19209"/>
    <cellStyle name="Migliaia [0] 45 4 2" xfId="37173"/>
    <cellStyle name="Migliaia [0] 45 5" xfId="3186"/>
    <cellStyle name="Migliaia [0] 45 5 2" xfId="23186"/>
    <cellStyle name="Migliaia [0] 45 6" xfId="21337"/>
    <cellStyle name="Migliaia [0] 45 7" xfId="38128"/>
    <cellStyle name="Migliaia [0] 45 8" xfId="39090"/>
    <cellStyle name="Migliaia [0] 45 9" xfId="39490"/>
    <cellStyle name="Migliaia [0] 46" xfId="407"/>
    <cellStyle name="Migliaia [0] 46 10" xfId="39977"/>
    <cellStyle name="Migliaia [0] 46 2" xfId="11326"/>
    <cellStyle name="Migliaia [0] 46 2 2" xfId="20210"/>
    <cellStyle name="Migliaia [0] 46 2 2 2" xfId="37720"/>
    <cellStyle name="Migliaia [0] 46 2 3" xfId="38675"/>
    <cellStyle name="Migliaia [0] 46 3" xfId="12007"/>
    <cellStyle name="Migliaia [0] 46 3 2" xfId="30192"/>
    <cellStyle name="Migliaia [0] 46 4" xfId="19210"/>
    <cellStyle name="Migliaia [0] 46 4 2" xfId="37174"/>
    <cellStyle name="Migliaia [0] 46 5" xfId="3187"/>
    <cellStyle name="Migliaia [0] 46 5 2" xfId="23187"/>
    <cellStyle name="Migliaia [0] 46 6" xfId="21338"/>
    <cellStyle name="Migliaia [0] 46 7" xfId="38129"/>
    <cellStyle name="Migliaia [0] 46 8" xfId="39091"/>
    <cellStyle name="Migliaia [0] 46 9" xfId="39491"/>
    <cellStyle name="Migliaia [0] 47" xfId="408"/>
    <cellStyle name="Migliaia [0] 47 10" xfId="39978"/>
    <cellStyle name="Migliaia [0] 47 2" xfId="11327"/>
    <cellStyle name="Migliaia [0] 47 2 2" xfId="20211"/>
    <cellStyle name="Migliaia [0] 47 2 2 2" xfId="37721"/>
    <cellStyle name="Migliaia [0] 47 2 3" xfId="38676"/>
    <cellStyle name="Migliaia [0] 47 3" xfId="12008"/>
    <cellStyle name="Migliaia [0] 47 3 2" xfId="30193"/>
    <cellStyle name="Migliaia [0] 47 4" xfId="19211"/>
    <cellStyle name="Migliaia [0] 47 4 2" xfId="37175"/>
    <cellStyle name="Migliaia [0] 47 5" xfId="3188"/>
    <cellStyle name="Migliaia [0] 47 5 2" xfId="23188"/>
    <cellStyle name="Migliaia [0] 47 6" xfId="21339"/>
    <cellStyle name="Migliaia [0] 47 7" xfId="38130"/>
    <cellStyle name="Migliaia [0] 47 8" xfId="39092"/>
    <cellStyle name="Migliaia [0] 47 9" xfId="39492"/>
    <cellStyle name="Migliaia [0] 48" xfId="409"/>
    <cellStyle name="Migliaia [0] 48 10" xfId="39979"/>
    <cellStyle name="Migliaia [0] 48 2" xfId="11328"/>
    <cellStyle name="Migliaia [0] 48 2 2" xfId="20212"/>
    <cellStyle name="Migliaia [0] 48 2 2 2" xfId="37722"/>
    <cellStyle name="Migliaia [0] 48 2 3" xfId="38677"/>
    <cellStyle name="Migliaia [0] 48 3" xfId="12009"/>
    <cellStyle name="Migliaia [0] 48 3 2" xfId="30194"/>
    <cellStyle name="Migliaia [0] 48 4" xfId="19212"/>
    <cellStyle name="Migliaia [0] 48 4 2" xfId="37176"/>
    <cellStyle name="Migliaia [0] 48 5" xfId="3189"/>
    <cellStyle name="Migliaia [0] 48 5 2" xfId="23189"/>
    <cellStyle name="Migliaia [0] 48 6" xfId="21340"/>
    <cellStyle name="Migliaia [0] 48 7" xfId="38131"/>
    <cellStyle name="Migliaia [0] 48 8" xfId="39093"/>
    <cellStyle name="Migliaia [0] 48 9" xfId="39493"/>
    <cellStyle name="Migliaia [0] 49" xfId="410"/>
    <cellStyle name="Migliaia [0] 49 10" xfId="39980"/>
    <cellStyle name="Migliaia [0] 49 2" xfId="11329"/>
    <cellStyle name="Migliaia [0] 49 2 2" xfId="20213"/>
    <cellStyle name="Migliaia [0] 49 2 2 2" xfId="37723"/>
    <cellStyle name="Migliaia [0] 49 2 3" xfId="38678"/>
    <cellStyle name="Migliaia [0] 49 3" xfId="12010"/>
    <cellStyle name="Migliaia [0] 49 3 2" xfId="30195"/>
    <cellStyle name="Migliaia [0] 49 4" xfId="19213"/>
    <cellStyle name="Migliaia [0] 49 4 2" xfId="37177"/>
    <cellStyle name="Migliaia [0] 49 5" xfId="3190"/>
    <cellStyle name="Migliaia [0] 49 5 2" xfId="23190"/>
    <cellStyle name="Migliaia [0] 49 6" xfId="21341"/>
    <cellStyle name="Migliaia [0] 49 7" xfId="38132"/>
    <cellStyle name="Migliaia [0] 49 8" xfId="39094"/>
    <cellStyle name="Migliaia [0] 49 9" xfId="39494"/>
    <cellStyle name="Migliaia [0] 5" xfId="411"/>
    <cellStyle name="Migliaia [0] 5 10" xfId="39981"/>
    <cellStyle name="Migliaia [0] 5 2" xfId="11330"/>
    <cellStyle name="Migliaia [0] 5 2 2" xfId="20214"/>
    <cellStyle name="Migliaia [0] 5 2 2 2" xfId="37724"/>
    <cellStyle name="Migliaia [0] 5 2 3" xfId="38679"/>
    <cellStyle name="Migliaia [0] 5 3" xfId="12011"/>
    <cellStyle name="Migliaia [0] 5 3 2" xfId="30196"/>
    <cellStyle name="Migliaia [0] 5 4" xfId="19214"/>
    <cellStyle name="Migliaia [0] 5 4 2" xfId="37178"/>
    <cellStyle name="Migliaia [0] 5 5" xfId="3191"/>
    <cellStyle name="Migliaia [0] 5 5 2" xfId="23191"/>
    <cellStyle name="Migliaia [0] 5 6" xfId="21342"/>
    <cellStyle name="Migliaia [0] 5 7" xfId="38133"/>
    <cellStyle name="Migliaia [0] 5 8" xfId="39095"/>
    <cellStyle name="Migliaia [0] 5 9" xfId="39495"/>
    <cellStyle name="Migliaia [0] 50" xfId="412"/>
    <cellStyle name="Migliaia [0] 50 10" xfId="39982"/>
    <cellStyle name="Migliaia [0] 50 2" xfId="11331"/>
    <cellStyle name="Migliaia [0] 50 2 2" xfId="20215"/>
    <cellStyle name="Migliaia [0] 50 2 2 2" xfId="37725"/>
    <cellStyle name="Migliaia [0] 50 2 3" xfId="38680"/>
    <cellStyle name="Migliaia [0] 50 3" xfId="12012"/>
    <cellStyle name="Migliaia [0] 50 3 2" xfId="30197"/>
    <cellStyle name="Migliaia [0] 50 4" xfId="19215"/>
    <cellStyle name="Migliaia [0] 50 4 2" xfId="37179"/>
    <cellStyle name="Migliaia [0] 50 5" xfId="3192"/>
    <cellStyle name="Migliaia [0] 50 5 2" xfId="23192"/>
    <cellStyle name="Migliaia [0] 50 6" xfId="21343"/>
    <cellStyle name="Migliaia [0] 50 7" xfId="38134"/>
    <cellStyle name="Migliaia [0] 50 8" xfId="39096"/>
    <cellStyle name="Migliaia [0] 50 9" xfId="39496"/>
    <cellStyle name="Migliaia [0] 51" xfId="413"/>
    <cellStyle name="Migliaia [0] 51 10" xfId="39983"/>
    <cellStyle name="Migliaia [0] 51 2" xfId="11332"/>
    <cellStyle name="Migliaia [0] 51 2 2" xfId="20216"/>
    <cellStyle name="Migliaia [0] 51 2 2 2" xfId="37726"/>
    <cellStyle name="Migliaia [0] 51 2 3" xfId="38681"/>
    <cellStyle name="Migliaia [0] 51 3" xfId="12013"/>
    <cellStyle name="Migliaia [0] 51 3 2" xfId="30198"/>
    <cellStyle name="Migliaia [0] 51 4" xfId="19216"/>
    <cellStyle name="Migliaia [0] 51 4 2" xfId="37180"/>
    <cellStyle name="Migliaia [0] 51 5" xfId="3193"/>
    <cellStyle name="Migliaia [0] 51 5 2" xfId="23193"/>
    <cellStyle name="Migliaia [0] 51 6" xfId="21344"/>
    <cellStyle name="Migliaia [0] 51 7" xfId="38135"/>
    <cellStyle name="Migliaia [0] 51 8" xfId="39097"/>
    <cellStyle name="Migliaia [0] 51 9" xfId="39497"/>
    <cellStyle name="Migliaia [0] 52" xfId="414"/>
    <cellStyle name="Migliaia [0] 52 10" xfId="39984"/>
    <cellStyle name="Migliaia [0] 52 2" xfId="11333"/>
    <cellStyle name="Migliaia [0] 52 2 2" xfId="20217"/>
    <cellStyle name="Migliaia [0] 52 2 2 2" xfId="37727"/>
    <cellStyle name="Migliaia [0] 52 2 3" xfId="38682"/>
    <cellStyle name="Migliaia [0] 52 3" xfId="12014"/>
    <cellStyle name="Migliaia [0] 52 3 2" xfId="30199"/>
    <cellStyle name="Migliaia [0] 52 4" xfId="19217"/>
    <cellStyle name="Migliaia [0] 52 4 2" xfId="37181"/>
    <cellStyle name="Migliaia [0] 52 5" xfId="3194"/>
    <cellStyle name="Migliaia [0] 52 5 2" xfId="23194"/>
    <cellStyle name="Migliaia [0] 52 6" xfId="21345"/>
    <cellStyle name="Migliaia [0] 52 7" xfId="38136"/>
    <cellStyle name="Migliaia [0] 52 8" xfId="39098"/>
    <cellStyle name="Migliaia [0] 52 9" xfId="39498"/>
    <cellStyle name="Migliaia [0] 53" xfId="415"/>
    <cellStyle name="Migliaia [0] 53 10" xfId="39985"/>
    <cellStyle name="Migliaia [0] 53 2" xfId="11334"/>
    <cellStyle name="Migliaia [0] 53 2 2" xfId="20218"/>
    <cellStyle name="Migliaia [0] 53 2 2 2" xfId="37728"/>
    <cellStyle name="Migliaia [0] 53 2 3" xfId="38683"/>
    <cellStyle name="Migliaia [0] 53 3" xfId="12015"/>
    <cellStyle name="Migliaia [0] 53 3 2" xfId="30200"/>
    <cellStyle name="Migliaia [0] 53 4" xfId="19218"/>
    <cellStyle name="Migliaia [0] 53 4 2" xfId="37182"/>
    <cellStyle name="Migliaia [0] 53 5" xfId="3195"/>
    <cellStyle name="Migliaia [0] 53 5 2" xfId="23195"/>
    <cellStyle name="Migliaia [0] 53 6" xfId="21346"/>
    <cellStyle name="Migliaia [0] 53 7" xfId="38137"/>
    <cellStyle name="Migliaia [0] 53 8" xfId="39099"/>
    <cellStyle name="Migliaia [0] 53 9" xfId="39499"/>
    <cellStyle name="Migliaia [0] 54" xfId="416"/>
    <cellStyle name="Migliaia [0] 54 10" xfId="39986"/>
    <cellStyle name="Migliaia [0] 54 2" xfId="11335"/>
    <cellStyle name="Migliaia [0] 54 2 2" xfId="20219"/>
    <cellStyle name="Migliaia [0] 54 2 2 2" xfId="37729"/>
    <cellStyle name="Migliaia [0] 54 2 3" xfId="38684"/>
    <cellStyle name="Migliaia [0] 54 3" xfId="12016"/>
    <cellStyle name="Migliaia [0] 54 3 2" xfId="30201"/>
    <cellStyle name="Migliaia [0] 54 4" xfId="19219"/>
    <cellStyle name="Migliaia [0] 54 4 2" xfId="37183"/>
    <cellStyle name="Migliaia [0] 54 5" xfId="3196"/>
    <cellStyle name="Migliaia [0] 54 5 2" xfId="23196"/>
    <cellStyle name="Migliaia [0] 54 6" xfId="21347"/>
    <cellStyle name="Migliaia [0] 54 7" xfId="38138"/>
    <cellStyle name="Migliaia [0] 54 8" xfId="39100"/>
    <cellStyle name="Migliaia [0] 54 9" xfId="39500"/>
    <cellStyle name="Migliaia [0] 55" xfId="417"/>
    <cellStyle name="Migliaia [0] 55 10" xfId="39987"/>
    <cellStyle name="Migliaia [0] 55 2" xfId="11336"/>
    <cellStyle name="Migliaia [0] 55 2 2" xfId="20220"/>
    <cellStyle name="Migliaia [0] 55 2 2 2" xfId="37730"/>
    <cellStyle name="Migliaia [0] 55 2 3" xfId="38685"/>
    <cellStyle name="Migliaia [0] 55 3" xfId="12017"/>
    <cellStyle name="Migliaia [0] 55 3 2" xfId="30202"/>
    <cellStyle name="Migliaia [0] 55 4" xfId="19220"/>
    <cellStyle name="Migliaia [0] 55 4 2" xfId="37184"/>
    <cellStyle name="Migliaia [0] 55 5" xfId="3197"/>
    <cellStyle name="Migliaia [0] 55 5 2" xfId="23197"/>
    <cellStyle name="Migliaia [0] 55 6" xfId="21348"/>
    <cellStyle name="Migliaia [0] 55 7" xfId="38139"/>
    <cellStyle name="Migliaia [0] 55 8" xfId="39101"/>
    <cellStyle name="Migliaia [0] 55 9" xfId="39501"/>
    <cellStyle name="Migliaia [0] 56" xfId="418"/>
    <cellStyle name="Migliaia [0] 56 10" xfId="39988"/>
    <cellStyle name="Migliaia [0] 56 2" xfId="11337"/>
    <cellStyle name="Migliaia [0] 56 2 2" xfId="20221"/>
    <cellStyle name="Migliaia [0] 56 2 2 2" xfId="37731"/>
    <cellStyle name="Migliaia [0] 56 2 3" xfId="38686"/>
    <cellStyle name="Migliaia [0] 56 3" xfId="12018"/>
    <cellStyle name="Migliaia [0] 56 3 2" xfId="30203"/>
    <cellStyle name="Migliaia [0] 56 4" xfId="19221"/>
    <cellStyle name="Migliaia [0] 56 4 2" xfId="37185"/>
    <cellStyle name="Migliaia [0] 56 5" xfId="3198"/>
    <cellStyle name="Migliaia [0] 56 5 2" xfId="23198"/>
    <cellStyle name="Migliaia [0] 56 6" xfId="21349"/>
    <cellStyle name="Migliaia [0] 56 7" xfId="38140"/>
    <cellStyle name="Migliaia [0] 56 8" xfId="39102"/>
    <cellStyle name="Migliaia [0] 56 9" xfId="39502"/>
    <cellStyle name="Migliaia [0] 57" xfId="419"/>
    <cellStyle name="Migliaia [0] 57 10" xfId="39989"/>
    <cellStyle name="Migliaia [0] 57 2" xfId="11338"/>
    <cellStyle name="Migliaia [0] 57 2 2" xfId="20222"/>
    <cellStyle name="Migliaia [0] 57 2 2 2" xfId="37732"/>
    <cellStyle name="Migliaia [0] 57 2 3" xfId="38687"/>
    <cellStyle name="Migliaia [0] 57 3" xfId="12019"/>
    <cellStyle name="Migliaia [0] 57 3 2" xfId="30204"/>
    <cellStyle name="Migliaia [0] 57 4" xfId="19222"/>
    <cellStyle name="Migliaia [0] 57 4 2" xfId="37186"/>
    <cellStyle name="Migliaia [0] 57 5" xfId="3199"/>
    <cellStyle name="Migliaia [0] 57 5 2" xfId="23199"/>
    <cellStyle name="Migliaia [0] 57 6" xfId="21350"/>
    <cellStyle name="Migliaia [0] 57 7" xfId="38141"/>
    <cellStyle name="Migliaia [0] 57 8" xfId="39103"/>
    <cellStyle name="Migliaia [0] 57 9" xfId="39503"/>
    <cellStyle name="Migliaia [0] 58" xfId="420"/>
    <cellStyle name="Migliaia [0] 58 10" xfId="39990"/>
    <cellStyle name="Migliaia [0] 58 2" xfId="11339"/>
    <cellStyle name="Migliaia [0] 58 2 2" xfId="20223"/>
    <cellStyle name="Migliaia [0] 58 2 2 2" xfId="37733"/>
    <cellStyle name="Migliaia [0] 58 2 3" xfId="38688"/>
    <cellStyle name="Migliaia [0] 58 3" xfId="12020"/>
    <cellStyle name="Migliaia [0] 58 3 2" xfId="30205"/>
    <cellStyle name="Migliaia [0] 58 4" xfId="19223"/>
    <cellStyle name="Migliaia [0] 58 4 2" xfId="37187"/>
    <cellStyle name="Migliaia [0] 58 5" xfId="3200"/>
    <cellStyle name="Migliaia [0] 58 5 2" xfId="23200"/>
    <cellStyle name="Migliaia [0] 58 6" xfId="21351"/>
    <cellStyle name="Migliaia [0] 58 7" xfId="38142"/>
    <cellStyle name="Migliaia [0] 58 8" xfId="39104"/>
    <cellStyle name="Migliaia [0] 58 9" xfId="39504"/>
    <cellStyle name="Migliaia [0] 59" xfId="421"/>
    <cellStyle name="Migliaia [0] 59 10" xfId="39991"/>
    <cellStyle name="Migliaia [0] 59 2" xfId="11340"/>
    <cellStyle name="Migliaia [0] 59 2 2" xfId="20224"/>
    <cellStyle name="Migliaia [0] 59 2 2 2" xfId="37734"/>
    <cellStyle name="Migliaia [0] 59 2 3" xfId="38689"/>
    <cellStyle name="Migliaia [0] 59 3" xfId="12021"/>
    <cellStyle name="Migliaia [0] 59 3 2" xfId="30206"/>
    <cellStyle name="Migliaia [0] 59 4" xfId="19224"/>
    <cellStyle name="Migliaia [0] 59 4 2" xfId="37188"/>
    <cellStyle name="Migliaia [0] 59 5" xfId="3201"/>
    <cellStyle name="Migliaia [0] 59 5 2" xfId="23201"/>
    <cellStyle name="Migliaia [0] 59 6" xfId="21352"/>
    <cellStyle name="Migliaia [0] 59 7" xfId="38143"/>
    <cellStyle name="Migliaia [0] 59 8" xfId="39105"/>
    <cellStyle name="Migliaia [0] 59 9" xfId="39505"/>
    <cellStyle name="Migliaia [0] 6" xfId="422"/>
    <cellStyle name="Migliaia [0] 6 10" xfId="39992"/>
    <cellStyle name="Migliaia [0] 6 2" xfId="11341"/>
    <cellStyle name="Migliaia [0] 6 2 2" xfId="20225"/>
    <cellStyle name="Migliaia [0] 6 2 2 2" xfId="37735"/>
    <cellStyle name="Migliaia [0] 6 2 3" xfId="38690"/>
    <cellStyle name="Migliaia [0] 6 3" xfId="12022"/>
    <cellStyle name="Migliaia [0] 6 3 2" xfId="30207"/>
    <cellStyle name="Migliaia [0] 6 4" xfId="19225"/>
    <cellStyle name="Migliaia [0] 6 4 2" xfId="37189"/>
    <cellStyle name="Migliaia [0] 6 5" xfId="3202"/>
    <cellStyle name="Migliaia [0] 6 5 2" xfId="23202"/>
    <cellStyle name="Migliaia [0] 6 6" xfId="21353"/>
    <cellStyle name="Migliaia [0] 6 7" xfId="38144"/>
    <cellStyle name="Migliaia [0] 6 8" xfId="39106"/>
    <cellStyle name="Migliaia [0] 6 9" xfId="39506"/>
    <cellStyle name="Migliaia [0] 7" xfId="423"/>
    <cellStyle name="Migliaia [0] 7 10" xfId="39993"/>
    <cellStyle name="Migliaia [0] 7 2" xfId="11342"/>
    <cellStyle name="Migliaia [0] 7 2 2" xfId="20226"/>
    <cellStyle name="Migliaia [0] 7 2 2 2" xfId="37736"/>
    <cellStyle name="Migliaia [0] 7 2 3" xfId="38691"/>
    <cellStyle name="Migliaia [0] 7 3" xfId="12023"/>
    <cellStyle name="Migliaia [0] 7 3 2" xfId="30208"/>
    <cellStyle name="Migliaia [0] 7 4" xfId="19226"/>
    <cellStyle name="Migliaia [0] 7 4 2" xfId="37190"/>
    <cellStyle name="Migliaia [0] 7 5" xfId="3203"/>
    <cellStyle name="Migliaia [0] 7 5 2" xfId="23203"/>
    <cellStyle name="Migliaia [0] 7 6" xfId="21354"/>
    <cellStyle name="Migliaia [0] 7 7" xfId="38145"/>
    <cellStyle name="Migliaia [0] 7 8" xfId="39107"/>
    <cellStyle name="Migliaia [0] 7 9" xfId="39507"/>
    <cellStyle name="Migliaia [0] 8" xfId="424"/>
    <cellStyle name="Migliaia [0] 8 10" xfId="39994"/>
    <cellStyle name="Migliaia [0] 8 2" xfId="11343"/>
    <cellStyle name="Migliaia [0] 8 2 2" xfId="20227"/>
    <cellStyle name="Migliaia [0] 8 2 2 2" xfId="37737"/>
    <cellStyle name="Migliaia [0] 8 2 3" xfId="38692"/>
    <cellStyle name="Migliaia [0] 8 3" xfId="12024"/>
    <cellStyle name="Migliaia [0] 8 3 2" xfId="30209"/>
    <cellStyle name="Migliaia [0] 8 4" xfId="19227"/>
    <cellStyle name="Migliaia [0] 8 4 2" xfId="37191"/>
    <cellStyle name="Migliaia [0] 8 5" xfId="3204"/>
    <cellStyle name="Migliaia [0] 8 5 2" xfId="23204"/>
    <cellStyle name="Migliaia [0] 8 6" xfId="21355"/>
    <cellStyle name="Migliaia [0] 8 7" xfId="38146"/>
    <cellStyle name="Migliaia [0] 8 8" xfId="39108"/>
    <cellStyle name="Migliaia [0] 8 9" xfId="39508"/>
    <cellStyle name="Migliaia [0] 9" xfId="425"/>
    <cellStyle name="Migliaia [0] 9 10" xfId="39995"/>
    <cellStyle name="Migliaia [0] 9 2" xfId="11344"/>
    <cellStyle name="Migliaia [0] 9 2 2" xfId="20228"/>
    <cellStyle name="Migliaia [0] 9 2 2 2" xfId="37738"/>
    <cellStyle name="Migliaia [0] 9 2 3" xfId="38693"/>
    <cellStyle name="Migliaia [0] 9 3" xfId="12025"/>
    <cellStyle name="Migliaia [0] 9 3 2" xfId="30210"/>
    <cellStyle name="Migliaia [0] 9 4" xfId="19228"/>
    <cellStyle name="Migliaia [0] 9 4 2" xfId="37192"/>
    <cellStyle name="Migliaia [0] 9 5" xfId="3205"/>
    <cellStyle name="Migliaia [0] 9 5 2" xfId="23205"/>
    <cellStyle name="Migliaia [0] 9 6" xfId="21356"/>
    <cellStyle name="Migliaia [0] 9 7" xfId="38147"/>
    <cellStyle name="Migliaia [0] 9 8" xfId="39109"/>
    <cellStyle name="Migliaia [0] 9 9" xfId="39509"/>
    <cellStyle name="Migliaia 10" xfId="426"/>
    <cellStyle name="Migliaia 10 10" xfId="21357"/>
    <cellStyle name="Migliaia 10 11" xfId="38148"/>
    <cellStyle name="Migliaia 10 12" xfId="39110"/>
    <cellStyle name="Migliaia 10 13" xfId="39510"/>
    <cellStyle name="Migliaia 10 14" xfId="39996"/>
    <cellStyle name="Migliaia 10 2" xfId="427"/>
    <cellStyle name="Migliaia 10 2 10" xfId="39511"/>
    <cellStyle name="Migliaia 10 2 11" xfId="39997"/>
    <cellStyle name="Migliaia 10 2 2" xfId="3538"/>
    <cellStyle name="Migliaia 10 2 2 2" xfId="12299"/>
    <cellStyle name="Migliaia 10 2 2 2 2" xfId="30469"/>
    <cellStyle name="Migliaia 10 2 2 3" xfId="20427"/>
    <cellStyle name="Migliaia 10 2 2 3 2" xfId="37744"/>
    <cellStyle name="Migliaia 10 2 2 4" xfId="23467"/>
    <cellStyle name="Migliaia 10 2 2 5" xfId="38699"/>
    <cellStyle name="Migliaia 10 2 2 6" xfId="39383"/>
    <cellStyle name="Migliaia 10 2 3" xfId="11346"/>
    <cellStyle name="Migliaia 10 2 4" xfId="12027"/>
    <cellStyle name="Migliaia 10 2 4 2" xfId="30212"/>
    <cellStyle name="Migliaia 10 2 5" xfId="19230"/>
    <cellStyle name="Migliaia 10 2 5 2" xfId="37194"/>
    <cellStyle name="Migliaia 10 2 6" xfId="3207"/>
    <cellStyle name="Migliaia 10 2 6 2" xfId="23207"/>
    <cellStyle name="Migliaia 10 2 7" xfId="21358"/>
    <cellStyle name="Migliaia 10 2 8" xfId="38149"/>
    <cellStyle name="Migliaia 10 2 9" xfId="39111"/>
    <cellStyle name="Migliaia 10 3" xfId="428"/>
    <cellStyle name="Migliaia 10 3 10" xfId="39512"/>
    <cellStyle name="Migliaia 10 3 11" xfId="39998"/>
    <cellStyle name="Migliaia 10 3 2" xfId="429"/>
    <cellStyle name="Migliaia 10 3 2 10" xfId="39999"/>
    <cellStyle name="Migliaia 10 3 2 2" xfId="11348"/>
    <cellStyle name="Migliaia 10 3 2 3" xfId="12029"/>
    <cellStyle name="Migliaia 10 3 2 3 2" xfId="30214"/>
    <cellStyle name="Migliaia 10 3 2 4" xfId="19232"/>
    <cellStyle name="Migliaia 10 3 2 4 2" xfId="37196"/>
    <cellStyle name="Migliaia 10 3 2 5" xfId="3209"/>
    <cellStyle name="Migliaia 10 3 2 5 2" xfId="23209"/>
    <cellStyle name="Migliaia 10 3 2 6" xfId="21360"/>
    <cellStyle name="Migliaia 10 3 2 7" xfId="38151"/>
    <cellStyle name="Migliaia 10 3 2 8" xfId="39113"/>
    <cellStyle name="Migliaia 10 3 2 9" xfId="39513"/>
    <cellStyle name="Migliaia 10 3 3" xfId="11347"/>
    <cellStyle name="Migliaia 10 3 3 2" xfId="20429"/>
    <cellStyle name="Migliaia 10 3 3 2 2" xfId="37746"/>
    <cellStyle name="Migliaia 10 3 3 2 3" xfId="38701"/>
    <cellStyle name="Migliaia 10 3 3 3" xfId="19233"/>
    <cellStyle name="Migliaia 10 3 3 3 2" xfId="37197"/>
    <cellStyle name="Migliaia 10 3 3 4" xfId="38152"/>
    <cellStyle name="Migliaia 10 3 4" xfId="12028"/>
    <cellStyle name="Migliaia 10 3 4 2" xfId="20428"/>
    <cellStyle name="Migliaia 10 3 4 2 2" xfId="37745"/>
    <cellStyle name="Migliaia 10 3 4 3" xfId="30213"/>
    <cellStyle name="Migliaia 10 3 4 4" xfId="38700"/>
    <cellStyle name="Migliaia 10 3 5" xfId="19231"/>
    <cellStyle name="Migliaia 10 3 5 2" xfId="37195"/>
    <cellStyle name="Migliaia 10 3 6" xfId="3208"/>
    <cellStyle name="Migliaia 10 3 6 2" xfId="23208"/>
    <cellStyle name="Migliaia 10 3 7" xfId="21359"/>
    <cellStyle name="Migliaia 10 3 8" xfId="38150"/>
    <cellStyle name="Migliaia 10 3 9" xfId="39112"/>
    <cellStyle name="Migliaia 10 4" xfId="430"/>
    <cellStyle name="Migliaia 10 4 2" xfId="19235"/>
    <cellStyle name="Migliaia 10 4 2 2" xfId="20431"/>
    <cellStyle name="Migliaia 10 4 2 2 2" xfId="37748"/>
    <cellStyle name="Migliaia 10 4 2 2 3" xfId="38703"/>
    <cellStyle name="Migliaia 10 4 2 3" xfId="37199"/>
    <cellStyle name="Migliaia 10 4 2 4" xfId="38154"/>
    <cellStyle name="Migliaia 10 4 3" xfId="20430"/>
    <cellStyle name="Migliaia 10 4 3 2" xfId="37747"/>
    <cellStyle name="Migliaia 10 4 3 3" xfId="38702"/>
    <cellStyle name="Migliaia 10 4 4" xfId="19234"/>
    <cellStyle name="Migliaia 10 4 4 2" xfId="37198"/>
    <cellStyle name="Migliaia 10 4 5" xfId="11349"/>
    <cellStyle name="Migliaia 10 4 6" xfId="21361"/>
    <cellStyle name="Migliaia 10 4 7" xfId="38153"/>
    <cellStyle name="Migliaia 10 4 8" xfId="39514"/>
    <cellStyle name="Migliaia 10 4 9" xfId="40000"/>
    <cellStyle name="Migliaia 10 5" xfId="431"/>
    <cellStyle name="Migliaia 10 5 2" xfId="19236"/>
    <cellStyle name="Migliaia 10 5 2 2" xfId="37200"/>
    <cellStyle name="Migliaia 10 5 3" xfId="11350"/>
    <cellStyle name="Migliaia 10 5 4" xfId="21362"/>
    <cellStyle name="Migliaia 10 5 5" xfId="38155"/>
    <cellStyle name="Migliaia 10 5 6" xfId="39515"/>
    <cellStyle name="Migliaia 10 5 7" xfId="40001"/>
    <cellStyle name="Migliaia 10 6" xfId="432"/>
    <cellStyle name="Migliaia 10 6 2" xfId="11345"/>
    <cellStyle name="Migliaia 10 6 3" xfId="21363"/>
    <cellStyle name="Migliaia 10 6 4" xfId="39516"/>
    <cellStyle name="Migliaia 10 6 5" xfId="40002"/>
    <cellStyle name="Migliaia 10 7" xfId="12026"/>
    <cellStyle name="Migliaia 10 7 2" xfId="30211"/>
    <cellStyle name="Migliaia 10 8" xfId="19229"/>
    <cellStyle name="Migliaia 10 8 2" xfId="37193"/>
    <cellStyle name="Migliaia 10 9" xfId="3206"/>
    <cellStyle name="Migliaia 10 9 2" xfId="23206"/>
    <cellStyle name="Migliaia 11" xfId="433"/>
    <cellStyle name="Migliaia 11 10" xfId="21364"/>
    <cellStyle name="Migliaia 11 11" xfId="38156"/>
    <cellStyle name="Migliaia 11 12" xfId="39114"/>
    <cellStyle name="Migliaia 11 13" xfId="39517"/>
    <cellStyle name="Migliaia 11 14" xfId="40003"/>
    <cellStyle name="Migliaia 11 2" xfId="434"/>
    <cellStyle name="Migliaia 11 2 10" xfId="39518"/>
    <cellStyle name="Migliaia 11 2 11" xfId="40004"/>
    <cellStyle name="Migliaia 11 2 2" xfId="3539"/>
    <cellStyle name="Migliaia 11 2 2 2" xfId="12300"/>
    <cellStyle name="Migliaia 11 2 2 2 2" xfId="30470"/>
    <cellStyle name="Migliaia 11 2 2 3" xfId="20432"/>
    <cellStyle name="Migliaia 11 2 2 3 2" xfId="37749"/>
    <cellStyle name="Migliaia 11 2 2 4" xfId="23468"/>
    <cellStyle name="Migliaia 11 2 2 5" xfId="38704"/>
    <cellStyle name="Migliaia 11 2 2 6" xfId="39384"/>
    <cellStyle name="Migliaia 11 2 3" xfId="11352"/>
    <cellStyle name="Migliaia 11 2 4" xfId="12031"/>
    <cellStyle name="Migliaia 11 2 4 2" xfId="30216"/>
    <cellStyle name="Migliaia 11 2 5" xfId="19238"/>
    <cellStyle name="Migliaia 11 2 5 2" xfId="37202"/>
    <cellStyle name="Migliaia 11 2 6" xfId="3211"/>
    <cellStyle name="Migliaia 11 2 6 2" xfId="23211"/>
    <cellStyle name="Migliaia 11 2 7" xfId="21365"/>
    <cellStyle name="Migliaia 11 2 8" xfId="38157"/>
    <cellStyle name="Migliaia 11 2 9" xfId="39115"/>
    <cellStyle name="Migliaia 11 3" xfId="435"/>
    <cellStyle name="Migliaia 11 3 10" xfId="39519"/>
    <cellStyle name="Migliaia 11 3 11" xfId="40005"/>
    <cellStyle name="Migliaia 11 3 2" xfId="436"/>
    <cellStyle name="Migliaia 11 3 2 10" xfId="40006"/>
    <cellStyle name="Migliaia 11 3 2 2" xfId="11354"/>
    <cellStyle name="Migliaia 11 3 2 3" xfId="12033"/>
    <cellStyle name="Migliaia 11 3 2 3 2" xfId="30218"/>
    <cellStyle name="Migliaia 11 3 2 4" xfId="19240"/>
    <cellStyle name="Migliaia 11 3 2 4 2" xfId="37204"/>
    <cellStyle name="Migliaia 11 3 2 5" xfId="3213"/>
    <cellStyle name="Migliaia 11 3 2 5 2" xfId="23213"/>
    <cellStyle name="Migliaia 11 3 2 6" xfId="21367"/>
    <cellStyle name="Migliaia 11 3 2 7" xfId="38159"/>
    <cellStyle name="Migliaia 11 3 2 8" xfId="39117"/>
    <cellStyle name="Migliaia 11 3 2 9" xfId="39520"/>
    <cellStyle name="Migliaia 11 3 3" xfId="11353"/>
    <cellStyle name="Migliaia 11 3 3 2" xfId="20434"/>
    <cellStyle name="Migliaia 11 3 3 2 2" xfId="37751"/>
    <cellStyle name="Migliaia 11 3 3 2 3" xfId="38706"/>
    <cellStyle name="Migliaia 11 3 3 3" xfId="19241"/>
    <cellStyle name="Migliaia 11 3 3 3 2" xfId="37205"/>
    <cellStyle name="Migliaia 11 3 3 4" xfId="38160"/>
    <cellStyle name="Migliaia 11 3 4" xfId="12032"/>
    <cellStyle name="Migliaia 11 3 4 2" xfId="20433"/>
    <cellStyle name="Migliaia 11 3 4 2 2" xfId="37750"/>
    <cellStyle name="Migliaia 11 3 4 3" xfId="30217"/>
    <cellStyle name="Migliaia 11 3 4 4" xfId="38705"/>
    <cellStyle name="Migliaia 11 3 5" xfId="19239"/>
    <cellStyle name="Migliaia 11 3 5 2" xfId="37203"/>
    <cellStyle name="Migliaia 11 3 6" xfId="3212"/>
    <cellStyle name="Migliaia 11 3 6 2" xfId="23212"/>
    <cellStyle name="Migliaia 11 3 7" xfId="21366"/>
    <cellStyle name="Migliaia 11 3 8" xfId="38158"/>
    <cellStyle name="Migliaia 11 3 9" xfId="39116"/>
    <cellStyle name="Migliaia 11 4" xfId="437"/>
    <cellStyle name="Migliaia 11 4 2" xfId="19243"/>
    <cellStyle name="Migliaia 11 4 2 2" xfId="20436"/>
    <cellStyle name="Migliaia 11 4 2 2 2" xfId="37753"/>
    <cellStyle name="Migliaia 11 4 2 2 3" xfId="38708"/>
    <cellStyle name="Migliaia 11 4 2 3" xfId="37207"/>
    <cellStyle name="Migliaia 11 4 2 4" xfId="38162"/>
    <cellStyle name="Migliaia 11 4 3" xfId="20435"/>
    <cellStyle name="Migliaia 11 4 3 2" xfId="37752"/>
    <cellStyle name="Migliaia 11 4 3 3" xfId="38707"/>
    <cellStyle name="Migliaia 11 4 4" xfId="19242"/>
    <cellStyle name="Migliaia 11 4 4 2" xfId="37206"/>
    <cellStyle name="Migliaia 11 4 5" xfId="11355"/>
    <cellStyle name="Migliaia 11 4 6" xfId="21368"/>
    <cellStyle name="Migliaia 11 4 7" xfId="38161"/>
    <cellStyle name="Migliaia 11 4 8" xfId="39521"/>
    <cellStyle name="Migliaia 11 4 9" xfId="40007"/>
    <cellStyle name="Migliaia 11 5" xfId="438"/>
    <cellStyle name="Migliaia 11 5 2" xfId="19244"/>
    <cellStyle name="Migliaia 11 5 2 2" xfId="37208"/>
    <cellStyle name="Migliaia 11 5 3" xfId="11356"/>
    <cellStyle name="Migliaia 11 5 4" xfId="21369"/>
    <cellStyle name="Migliaia 11 5 5" xfId="38163"/>
    <cellStyle name="Migliaia 11 5 6" xfId="39522"/>
    <cellStyle name="Migliaia 11 5 7" xfId="40008"/>
    <cellStyle name="Migliaia 11 6" xfId="439"/>
    <cellStyle name="Migliaia 11 6 2" xfId="11351"/>
    <cellStyle name="Migliaia 11 6 3" xfId="21370"/>
    <cellStyle name="Migliaia 11 6 4" xfId="39523"/>
    <cellStyle name="Migliaia 11 6 5" xfId="40009"/>
    <cellStyle name="Migliaia 11 7" xfId="12030"/>
    <cellStyle name="Migliaia 11 7 2" xfId="30215"/>
    <cellStyle name="Migliaia 11 8" xfId="19237"/>
    <cellStyle name="Migliaia 11 8 2" xfId="37201"/>
    <cellStyle name="Migliaia 11 9" xfId="3210"/>
    <cellStyle name="Migliaia 11 9 2" xfId="23210"/>
    <cellStyle name="Migliaia 12" xfId="440"/>
    <cellStyle name="Migliaia 12 10" xfId="21371"/>
    <cellStyle name="Migliaia 12 11" xfId="38164"/>
    <cellStyle name="Migliaia 12 12" xfId="39118"/>
    <cellStyle name="Migliaia 12 13" xfId="39524"/>
    <cellStyle name="Migliaia 12 14" xfId="40010"/>
    <cellStyle name="Migliaia 12 2" xfId="441"/>
    <cellStyle name="Migliaia 12 2 10" xfId="39525"/>
    <cellStyle name="Migliaia 12 2 11" xfId="40011"/>
    <cellStyle name="Migliaia 12 2 2" xfId="3540"/>
    <cellStyle name="Migliaia 12 2 2 2" xfId="12301"/>
    <cellStyle name="Migliaia 12 2 2 2 2" xfId="30471"/>
    <cellStyle name="Migliaia 12 2 2 3" xfId="20437"/>
    <cellStyle name="Migliaia 12 2 2 3 2" xfId="37754"/>
    <cellStyle name="Migliaia 12 2 2 4" xfId="23469"/>
    <cellStyle name="Migliaia 12 2 2 5" xfId="38709"/>
    <cellStyle name="Migliaia 12 2 2 6" xfId="39385"/>
    <cellStyle name="Migliaia 12 2 3" xfId="11358"/>
    <cellStyle name="Migliaia 12 2 4" xfId="12035"/>
    <cellStyle name="Migliaia 12 2 4 2" xfId="30220"/>
    <cellStyle name="Migliaia 12 2 5" xfId="19246"/>
    <cellStyle name="Migliaia 12 2 5 2" xfId="37210"/>
    <cellStyle name="Migliaia 12 2 6" xfId="3215"/>
    <cellStyle name="Migliaia 12 2 6 2" xfId="23215"/>
    <cellStyle name="Migliaia 12 2 7" xfId="21372"/>
    <cellStyle name="Migliaia 12 2 8" xfId="38165"/>
    <cellStyle name="Migliaia 12 2 9" xfId="39119"/>
    <cellStyle name="Migliaia 12 3" xfId="442"/>
    <cellStyle name="Migliaia 12 3 10" xfId="39526"/>
    <cellStyle name="Migliaia 12 3 11" xfId="40012"/>
    <cellStyle name="Migliaia 12 3 2" xfId="443"/>
    <cellStyle name="Migliaia 12 3 2 10" xfId="40013"/>
    <cellStyle name="Migliaia 12 3 2 2" xfId="11360"/>
    <cellStyle name="Migliaia 12 3 2 3" xfId="12037"/>
    <cellStyle name="Migliaia 12 3 2 3 2" xfId="30222"/>
    <cellStyle name="Migliaia 12 3 2 4" xfId="19248"/>
    <cellStyle name="Migliaia 12 3 2 4 2" xfId="37212"/>
    <cellStyle name="Migliaia 12 3 2 5" xfId="3217"/>
    <cellStyle name="Migliaia 12 3 2 5 2" xfId="23217"/>
    <cellStyle name="Migliaia 12 3 2 6" xfId="21374"/>
    <cellStyle name="Migliaia 12 3 2 7" xfId="38167"/>
    <cellStyle name="Migliaia 12 3 2 8" xfId="39121"/>
    <cellStyle name="Migliaia 12 3 2 9" xfId="39527"/>
    <cellStyle name="Migliaia 12 3 3" xfId="11359"/>
    <cellStyle name="Migliaia 12 3 3 2" xfId="20439"/>
    <cellStyle name="Migliaia 12 3 3 2 2" xfId="37756"/>
    <cellStyle name="Migliaia 12 3 3 2 3" xfId="38711"/>
    <cellStyle name="Migliaia 12 3 3 3" xfId="19249"/>
    <cellStyle name="Migliaia 12 3 3 3 2" xfId="37213"/>
    <cellStyle name="Migliaia 12 3 3 4" xfId="38168"/>
    <cellStyle name="Migliaia 12 3 4" xfId="12036"/>
    <cellStyle name="Migliaia 12 3 4 2" xfId="20438"/>
    <cellStyle name="Migliaia 12 3 4 2 2" xfId="37755"/>
    <cellStyle name="Migliaia 12 3 4 3" xfId="30221"/>
    <cellStyle name="Migliaia 12 3 4 4" xfId="38710"/>
    <cellStyle name="Migliaia 12 3 5" xfId="19247"/>
    <cellStyle name="Migliaia 12 3 5 2" xfId="37211"/>
    <cellStyle name="Migliaia 12 3 6" xfId="3216"/>
    <cellStyle name="Migliaia 12 3 6 2" xfId="23216"/>
    <cellStyle name="Migliaia 12 3 7" xfId="21373"/>
    <cellStyle name="Migliaia 12 3 8" xfId="38166"/>
    <cellStyle name="Migliaia 12 3 9" xfId="39120"/>
    <cellStyle name="Migliaia 12 4" xfId="444"/>
    <cellStyle name="Migliaia 12 4 2" xfId="19251"/>
    <cellStyle name="Migliaia 12 4 2 2" xfId="20441"/>
    <cellStyle name="Migliaia 12 4 2 2 2" xfId="37758"/>
    <cellStyle name="Migliaia 12 4 2 2 3" xfId="38713"/>
    <cellStyle name="Migliaia 12 4 2 3" xfId="37215"/>
    <cellStyle name="Migliaia 12 4 2 4" xfId="38170"/>
    <cellStyle name="Migliaia 12 4 3" xfId="20440"/>
    <cellStyle name="Migliaia 12 4 3 2" xfId="37757"/>
    <cellStyle name="Migliaia 12 4 3 3" xfId="38712"/>
    <cellStyle name="Migliaia 12 4 4" xfId="19250"/>
    <cellStyle name="Migliaia 12 4 4 2" xfId="37214"/>
    <cellStyle name="Migliaia 12 4 5" xfId="11361"/>
    <cellStyle name="Migliaia 12 4 6" xfId="21375"/>
    <cellStyle name="Migliaia 12 4 7" xfId="38169"/>
    <cellStyle name="Migliaia 12 4 8" xfId="39528"/>
    <cellStyle name="Migliaia 12 4 9" xfId="40014"/>
    <cellStyle name="Migliaia 12 5" xfId="445"/>
    <cellStyle name="Migliaia 12 5 2" xfId="19252"/>
    <cellStyle name="Migliaia 12 5 2 2" xfId="37216"/>
    <cellStyle name="Migliaia 12 5 3" xfId="11362"/>
    <cellStyle name="Migliaia 12 5 4" xfId="21376"/>
    <cellStyle name="Migliaia 12 5 5" xfId="38171"/>
    <cellStyle name="Migliaia 12 5 6" xfId="39529"/>
    <cellStyle name="Migliaia 12 5 7" xfId="40015"/>
    <cellStyle name="Migliaia 12 6" xfId="446"/>
    <cellStyle name="Migliaia 12 6 2" xfId="11357"/>
    <cellStyle name="Migliaia 12 6 3" xfId="21377"/>
    <cellStyle name="Migliaia 12 6 4" xfId="39530"/>
    <cellStyle name="Migliaia 12 6 5" xfId="40016"/>
    <cellStyle name="Migliaia 12 7" xfId="12034"/>
    <cellStyle name="Migliaia 12 7 2" xfId="30219"/>
    <cellStyle name="Migliaia 12 8" xfId="19245"/>
    <cellStyle name="Migliaia 12 8 2" xfId="37209"/>
    <cellStyle name="Migliaia 12 9" xfId="3214"/>
    <cellStyle name="Migliaia 12 9 2" xfId="23214"/>
    <cellStyle name="Migliaia 13" xfId="447"/>
    <cellStyle name="Migliaia 13 10" xfId="21378"/>
    <cellStyle name="Migliaia 13 11" xfId="38172"/>
    <cellStyle name="Migliaia 13 12" xfId="39122"/>
    <cellStyle name="Migliaia 13 13" xfId="39531"/>
    <cellStyle name="Migliaia 13 14" xfId="40017"/>
    <cellStyle name="Migliaia 13 2" xfId="448"/>
    <cellStyle name="Migliaia 13 2 10" xfId="39532"/>
    <cellStyle name="Migliaia 13 2 11" xfId="40018"/>
    <cellStyle name="Migliaia 13 2 2" xfId="3541"/>
    <cellStyle name="Migliaia 13 2 2 2" xfId="12302"/>
    <cellStyle name="Migliaia 13 2 2 2 2" xfId="30472"/>
    <cellStyle name="Migliaia 13 2 2 3" xfId="20442"/>
    <cellStyle name="Migliaia 13 2 2 3 2" xfId="37759"/>
    <cellStyle name="Migliaia 13 2 2 4" xfId="23470"/>
    <cellStyle name="Migliaia 13 2 2 5" xfId="38714"/>
    <cellStyle name="Migliaia 13 2 2 6" xfId="39386"/>
    <cellStyle name="Migliaia 13 2 3" xfId="11364"/>
    <cellStyle name="Migliaia 13 2 4" xfId="12039"/>
    <cellStyle name="Migliaia 13 2 4 2" xfId="30224"/>
    <cellStyle name="Migliaia 13 2 5" xfId="19254"/>
    <cellStyle name="Migliaia 13 2 5 2" xfId="37218"/>
    <cellStyle name="Migliaia 13 2 6" xfId="3219"/>
    <cellStyle name="Migliaia 13 2 6 2" xfId="23219"/>
    <cellStyle name="Migliaia 13 2 7" xfId="21379"/>
    <cellStyle name="Migliaia 13 2 8" xfId="38173"/>
    <cellStyle name="Migliaia 13 2 9" xfId="39123"/>
    <cellStyle name="Migliaia 13 3" xfId="449"/>
    <cellStyle name="Migliaia 13 3 10" xfId="39533"/>
    <cellStyle name="Migliaia 13 3 11" xfId="40019"/>
    <cellStyle name="Migliaia 13 3 2" xfId="450"/>
    <cellStyle name="Migliaia 13 3 2 10" xfId="40020"/>
    <cellStyle name="Migliaia 13 3 2 2" xfId="11366"/>
    <cellStyle name="Migliaia 13 3 2 3" xfId="12041"/>
    <cellStyle name="Migliaia 13 3 2 3 2" xfId="30226"/>
    <cellStyle name="Migliaia 13 3 2 4" xfId="19256"/>
    <cellStyle name="Migliaia 13 3 2 4 2" xfId="37220"/>
    <cellStyle name="Migliaia 13 3 2 5" xfId="3221"/>
    <cellStyle name="Migliaia 13 3 2 5 2" xfId="23221"/>
    <cellStyle name="Migliaia 13 3 2 6" xfId="21381"/>
    <cellStyle name="Migliaia 13 3 2 7" xfId="38175"/>
    <cellStyle name="Migliaia 13 3 2 8" xfId="39125"/>
    <cellStyle name="Migliaia 13 3 2 9" xfId="39534"/>
    <cellStyle name="Migliaia 13 3 3" xfId="11365"/>
    <cellStyle name="Migliaia 13 3 3 2" xfId="20444"/>
    <cellStyle name="Migliaia 13 3 3 2 2" xfId="37761"/>
    <cellStyle name="Migliaia 13 3 3 2 3" xfId="38716"/>
    <cellStyle name="Migliaia 13 3 3 3" xfId="19257"/>
    <cellStyle name="Migliaia 13 3 3 3 2" xfId="37221"/>
    <cellStyle name="Migliaia 13 3 3 4" xfId="38176"/>
    <cellStyle name="Migliaia 13 3 4" xfId="12040"/>
    <cellStyle name="Migliaia 13 3 4 2" xfId="20443"/>
    <cellStyle name="Migliaia 13 3 4 2 2" xfId="37760"/>
    <cellStyle name="Migliaia 13 3 4 3" xfId="30225"/>
    <cellStyle name="Migliaia 13 3 4 4" xfId="38715"/>
    <cellStyle name="Migliaia 13 3 5" xfId="19255"/>
    <cellStyle name="Migliaia 13 3 5 2" xfId="37219"/>
    <cellStyle name="Migliaia 13 3 6" xfId="3220"/>
    <cellStyle name="Migliaia 13 3 6 2" xfId="23220"/>
    <cellStyle name="Migliaia 13 3 7" xfId="21380"/>
    <cellStyle name="Migliaia 13 3 8" xfId="38174"/>
    <cellStyle name="Migliaia 13 3 9" xfId="39124"/>
    <cellStyle name="Migliaia 13 4" xfId="451"/>
    <cellStyle name="Migliaia 13 4 2" xfId="19259"/>
    <cellStyle name="Migliaia 13 4 2 2" xfId="20446"/>
    <cellStyle name="Migliaia 13 4 2 2 2" xfId="37763"/>
    <cellStyle name="Migliaia 13 4 2 2 3" xfId="38718"/>
    <cellStyle name="Migliaia 13 4 2 3" xfId="37223"/>
    <cellStyle name="Migliaia 13 4 2 4" xfId="38178"/>
    <cellStyle name="Migliaia 13 4 3" xfId="20445"/>
    <cellStyle name="Migliaia 13 4 3 2" xfId="37762"/>
    <cellStyle name="Migliaia 13 4 3 3" xfId="38717"/>
    <cellStyle name="Migliaia 13 4 4" xfId="19258"/>
    <cellStyle name="Migliaia 13 4 4 2" xfId="37222"/>
    <cellStyle name="Migliaia 13 4 5" xfId="11367"/>
    <cellStyle name="Migliaia 13 4 6" xfId="21382"/>
    <cellStyle name="Migliaia 13 4 7" xfId="38177"/>
    <cellStyle name="Migliaia 13 4 8" xfId="39535"/>
    <cellStyle name="Migliaia 13 4 9" xfId="40021"/>
    <cellStyle name="Migliaia 13 5" xfId="452"/>
    <cellStyle name="Migliaia 13 5 2" xfId="19260"/>
    <cellStyle name="Migliaia 13 5 2 2" xfId="37224"/>
    <cellStyle name="Migliaia 13 5 3" xfId="11368"/>
    <cellStyle name="Migliaia 13 5 4" xfId="21383"/>
    <cellStyle name="Migliaia 13 5 5" xfId="38179"/>
    <cellStyle name="Migliaia 13 5 6" xfId="39536"/>
    <cellStyle name="Migliaia 13 5 7" xfId="40022"/>
    <cellStyle name="Migliaia 13 6" xfId="453"/>
    <cellStyle name="Migliaia 13 6 2" xfId="11363"/>
    <cellStyle name="Migliaia 13 6 3" xfId="21384"/>
    <cellStyle name="Migliaia 13 6 4" xfId="39537"/>
    <cellStyle name="Migliaia 13 6 5" xfId="40023"/>
    <cellStyle name="Migliaia 13 7" xfId="12038"/>
    <cellStyle name="Migliaia 13 7 2" xfId="30223"/>
    <cellStyle name="Migliaia 13 8" xfId="19253"/>
    <cellStyle name="Migliaia 13 8 2" xfId="37217"/>
    <cellStyle name="Migliaia 13 9" xfId="3218"/>
    <cellStyle name="Migliaia 13 9 2" xfId="23218"/>
    <cellStyle name="Migliaia 14" xfId="454"/>
    <cellStyle name="Migliaia 14 10" xfId="21385"/>
    <cellStyle name="Migliaia 14 11" xfId="38180"/>
    <cellStyle name="Migliaia 14 12" xfId="39126"/>
    <cellStyle name="Migliaia 14 13" xfId="39538"/>
    <cellStyle name="Migliaia 14 14" xfId="40024"/>
    <cellStyle name="Migliaia 14 2" xfId="455"/>
    <cellStyle name="Migliaia 14 2 10" xfId="39539"/>
    <cellStyle name="Migliaia 14 2 11" xfId="40025"/>
    <cellStyle name="Migliaia 14 2 2" xfId="3542"/>
    <cellStyle name="Migliaia 14 2 2 2" xfId="12303"/>
    <cellStyle name="Migliaia 14 2 2 2 2" xfId="30473"/>
    <cellStyle name="Migliaia 14 2 2 3" xfId="20447"/>
    <cellStyle name="Migliaia 14 2 2 3 2" xfId="37764"/>
    <cellStyle name="Migliaia 14 2 2 4" xfId="23471"/>
    <cellStyle name="Migliaia 14 2 2 5" xfId="38719"/>
    <cellStyle name="Migliaia 14 2 2 6" xfId="39387"/>
    <cellStyle name="Migliaia 14 2 3" xfId="11370"/>
    <cellStyle name="Migliaia 14 2 4" xfId="12043"/>
    <cellStyle name="Migliaia 14 2 4 2" xfId="30228"/>
    <cellStyle name="Migliaia 14 2 5" xfId="19262"/>
    <cellStyle name="Migliaia 14 2 5 2" xfId="37226"/>
    <cellStyle name="Migliaia 14 2 6" xfId="3223"/>
    <cellStyle name="Migliaia 14 2 6 2" xfId="23223"/>
    <cellStyle name="Migliaia 14 2 7" xfId="21386"/>
    <cellStyle name="Migliaia 14 2 8" xfId="38181"/>
    <cellStyle name="Migliaia 14 2 9" xfId="39127"/>
    <cellStyle name="Migliaia 14 3" xfId="456"/>
    <cellStyle name="Migliaia 14 3 10" xfId="39540"/>
    <cellStyle name="Migliaia 14 3 11" xfId="40026"/>
    <cellStyle name="Migliaia 14 3 2" xfId="457"/>
    <cellStyle name="Migliaia 14 3 2 10" xfId="40027"/>
    <cellStyle name="Migliaia 14 3 2 2" xfId="11372"/>
    <cellStyle name="Migliaia 14 3 2 3" xfId="12045"/>
    <cellStyle name="Migliaia 14 3 2 3 2" xfId="30230"/>
    <cellStyle name="Migliaia 14 3 2 4" xfId="19264"/>
    <cellStyle name="Migliaia 14 3 2 4 2" xfId="37228"/>
    <cellStyle name="Migliaia 14 3 2 5" xfId="3225"/>
    <cellStyle name="Migliaia 14 3 2 5 2" xfId="23225"/>
    <cellStyle name="Migliaia 14 3 2 6" xfId="21388"/>
    <cellStyle name="Migliaia 14 3 2 7" xfId="38183"/>
    <cellStyle name="Migliaia 14 3 2 8" xfId="39129"/>
    <cellStyle name="Migliaia 14 3 2 9" xfId="39541"/>
    <cellStyle name="Migliaia 14 3 3" xfId="11371"/>
    <cellStyle name="Migliaia 14 3 3 2" xfId="20449"/>
    <cellStyle name="Migliaia 14 3 3 2 2" xfId="37766"/>
    <cellStyle name="Migliaia 14 3 3 2 3" xfId="38721"/>
    <cellStyle name="Migliaia 14 3 3 3" xfId="19265"/>
    <cellStyle name="Migliaia 14 3 3 3 2" xfId="37229"/>
    <cellStyle name="Migliaia 14 3 3 4" xfId="38184"/>
    <cellStyle name="Migliaia 14 3 4" xfId="12044"/>
    <cellStyle name="Migliaia 14 3 4 2" xfId="20448"/>
    <cellStyle name="Migliaia 14 3 4 2 2" xfId="37765"/>
    <cellStyle name="Migliaia 14 3 4 3" xfId="30229"/>
    <cellStyle name="Migliaia 14 3 4 4" xfId="38720"/>
    <cellStyle name="Migliaia 14 3 5" xfId="19263"/>
    <cellStyle name="Migliaia 14 3 5 2" xfId="37227"/>
    <cellStyle name="Migliaia 14 3 6" xfId="3224"/>
    <cellStyle name="Migliaia 14 3 6 2" xfId="23224"/>
    <cellStyle name="Migliaia 14 3 7" xfId="21387"/>
    <cellStyle name="Migliaia 14 3 8" xfId="38182"/>
    <cellStyle name="Migliaia 14 3 9" xfId="39128"/>
    <cellStyle name="Migliaia 14 4" xfId="458"/>
    <cellStyle name="Migliaia 14 4 2" xfId="19267"/>
    <cellStyle name="Migliaia 14 4 2 2" xfId="20451"/>
    <cellStyle name="Migliaia 14 4 2 2 2" xfId="37768"/>
    <cellStyle name="Migliaia 14 4 2 2 3" xfId="38723"/>
    <cellStyle name="Migliaia 14 4 2 3" xfId="37231"/>
    <cellStyle name="Migliaia 14 4 2 4" xfId="38186"/>
    <cellStyle name="Migliaia 14 4 3" xfId="20450"/>
    <cellStyle name="Migliaia 14 4 3 2" xfId="37767"/>
    <cellStyle name="Migliaia 14 4 3 3" xfId="38722"/>
    <cellStyle name="Migliaia 14 4 4" xfId="19266"/>
    <cellStyle name="Migliaia 14 4 4 2" xfId="37230"/>
    <cellStyle name="Migliaia 14 4 5" xfId="11373"/>
    <cellStyle name="Migliaia 14 4 6" xfId="21389"/>
    <cellStyle name="Migliaia 14 4 7" xfId="38185"/>
    <cellStyle name="Migliaia 14 4 8" xfId="39542"/>
    <cellStyle name="Migliaia 14 4 9" xfId="40028"/>
    <cellStyle name="Migliaia 14 5" xfId="459"/>
    <cellStyle name="Migliaia 14 5 2" xfId="19268"/>
    <cellStyle name="Migliaia 14 5 2 2" xfId="37232"/>
    <cellStyle name="Migliaia 14 5 3" xfId="11374"/>
    <cellStyle name="Migliaia 14 5 4" xfId="21390"/>
    <cellStyle name="Migliaia 14 5 5" xfId="38187"/>
    <cellStyle name="Migliaia 14 5 6" xfId="39543"/>
    <cellStyle name="Migliaia 14 5 7" xfId="40029"/>
    <cellStyle name="Migliaia 14 6" xfId="460"/>
    <cellStyle name="Migliaia 14 6 2" xfId="11369"/>
    <cellStyle name="Migliaia 14 6 3" xfId="21391"/>
    <cellStyle name="Migliaia 14 6 4" xfId="39544"/>
    <cellStyle name="Migliaia 14 6 5" xfId="40030"/>
    <cellStyle name="Migliaia 14 7" xfId="12042"/>
    <cellStyle name="Migliaia 14 7 2" xfId="30227"/>
    <cellStyle name="Migliaia 14 8" xfId="19261"/>
    <cellStyle name="Migliaia 14 8 2" xfId="37225"/>
    <cellStyle name="Migliaia 14 9" xfId="3222"/>
    <cellStyle name="Migliaia 14 9 2" xfId="23222"/>
    <cellStyle name="Migliaia 15" xfId="461"/>
    <cellStyle name="Migliaia 15 10" xfId="21392"/>
    <cellStyle name="Migliaia 15 11" xfId="38188"/>
    <cellStyle name="Migliaia 15 12" xfId="39130"/>
    <cellStyle name="Migliaia 15 13" xfId="39545"/>
    <cellStyle name="Migliaia 15 14" xfId="40031"/>
    <cellStyle name="Migliaia 15 2" xfId="462"/>
    <cellStyle name="Migliaia 15 2 10" xfId="39546"/>
    <cellStyle name="Migliaia 15 2 11" xfId="40032"/>
    <cellStyle name="Migliaia 15 2 2" xfId="3543"/>
    <cellStyle name="Migliaia 15 2 2 2" xfId="12304"/>
    <cellStyle name="Migliaia 15 2 2 2 2" xfId="30474"/>
    <cellStyle name="Migliaia 15 2 2 3" xfId="20452"/>
    <cellStyle name="Migliaia 15 2 2 3 2" xfId="37769"/>
    <cellStyle name="Migliaia 15 2 2 4" xfId="23472"/>
    <cellStyle name="Migliaia 15 2 2 5" xfId="38724"/>
    <cellStyle name="Migliaia 15 2 2 6" xfId="39388"/>
    <cellStyle name="Migliaia 15 2 3" xfId="11376"/>
    <cellStyle name="Migliaia 15 2 4" xfId="12047"/>
    <cellStyle name="Migliaia 15 2 4 2" xfId="30232"/>
    <cellStyle name="Migliaia 15 2 5" xfId="19270"/>
    <cellStyle name="Migliaia 15 2 5 2" xfId="37234"/>
    <cellStyle name="Migliaia 15 2 6" xfId="3227"/>
    <cellStyle name="Migliaia 15 2 6 2" xfId="23227"/>
    <cellStyle name="Migliaia 15 2 7" xfId="21393"/>
    <cellStyle name="Migliaia 15 2 8" xfId="38189"/>
    <cellStyle name="Migliaia 15 2 9" xfId="39131"/>
    <cellStyle name="Migliaia 15 3" xfId="463"/>
    <cellStyle name="Migliaia 15 3 10" xfId="39547"/>
    <cellStyle name="Migliaia 15 3 11" xfId="40033"/>
    <cellStyle name="Migliaia 15 3 2" xfId="464"/>
    <cellStyle name="Migliaia 15 3 2 10" xfId="40034"/>
    <cellStyle name="Migliaia 15 3 2 2" xfId="11378"/>
    <cellStyle name="Migliaia 15 3 2 3" xfId="12049"/>
    <cellStyle name="Migliaia 15 3 2 3 2" xfId="30234"/>
    <cellStyle name="Migliaia 15 3 2 4" xfId="19272"/>
    <cellStyle name="Migliaia 15 3 2 4 2" xfId="37236"/>
    <cellStyle name="Migliaia 15 3 2 5" xfId="3229"/>
    <cellStyle name="Migliaia 15 3 2 5 2" xfId="23229"/>
    <cellStyle name="Migliaia 15 3 2 6" xfId="21395"/>
    <cellStyle name="Migliaia 15 3 2 7" xfId="38191"/>
    <cellStyle name="Migliaia 15 3 2 8" xfId="39133"/>
    <cellStyle name="Migliaia 15 3 2 9" xfId="39548"/>
    <cellStyle name="Migliaia 15 3 3" xfId="11377"/>
    <cellStyle name="Migliaia 15 3 3 2" xfId="20454"/>
    <cellStyle name="Migliaia 15 3 3 2 2" xfId="37771"/>
    <cellStyle name="Migliaia 15 3 3 2 3" xfId="38726"/>
    <cellStyle name="Migliaia 15 3 3 3" xfId="19273"/>
    <cellStyle name="Migliaia 15 3 3 3 2" xfId="37237"/>
    <cellStyle name="Migliaia 15 3 3 4" xfId="38192"/>
    <cellStyle name="Migliaia 15 3 4" xfId="12048"/>
    <cellStyle name="Migliaia 15 3 4 2" xfId="20453"/>
    <cellStyle name="Migliaia 15 3 4 2 2" xfId="37770"/>
    <cellStyle name="Migliaia 15 3 4 3" xfId="30233"/>
    <cellStyle name="Migliaia 15 3 4 4" xfId="38725"/>
    <cellStyle name="Migliaia 15 3 5" xfId="19271"/>
    <cellStyle name="Migliaia 15 3 5 2" xfId="37235"/>
    <cellStyle name="Migliaia 15 3 6" xfId="3228"/>
    <cellStyle name="Migliaia 15 3 6 2" xfId="23228"/>
    <cellStyle name="Migliaia 15 3 7" xfId="21394"/>
    <cellStyle name="Migliaia 15 3 8" xfId="38190"/>
    <cellStyle name="Migliaia 15 3 9" xfId="39132"/>
    <cellStyle name="Migliaia 15 4" xfId="465"/>
    <cellStyle name="Migliaia 15 4 2" xfId="19275"/>
    <cellStyle name="Migliaia 15 4 2 2" xfId="20456"/>
    <cellStyle name="Migliaia 15 4 2 2 2" xfId="37773"/>
    <cellStyle name="Migliaia 15 4 2 2 3" xfId="38728"/>
    <cellStyle name="Migliaia 15 4 2 3" xfId="37239"/>
    <cellStyle name="Migliaia 15 4 2 4" xfId="38194"/>
    <cellStyle name="Migliaia 15 4 3" xfId="20455"/>
    <cellStyle name="Migliaia 15 4 3 2" xfId="37772"/>
    <cellStyle name="Migliaia 15 4 3 3" xfId="38727"/>
    <cellStyle name="Migliaia 15 4 4" xfId="19274"/>
    <cellStyle name="Migliaia 15 4 4 2" xfId="37238"/>
    <cellStyle name="Migliaia 15 4 5" xfId="11379"/>
    <cellStyle name="Migliaia 15 4 6" xfId="21396"/>
    <cellStyle name="Migliaia 15 4 7" xfId="38193"/>
    <cellStyle name="Migliaia 15 4 8" xfId="39549"/>
    <cellStyle name="Migliaia 15 4 9" xfId="40035"/>
    <cellStyle name="Migliaia 15 5" xfId="466"/>
    <cellStyle name="Migliaia 15 5 2" xfId="19276"/>
    <cellStyle name="Migliaia 15 5 2 2" xfId="37240"/>
    <cellStyle name="Migliaia 15 5 3" xfId="11380"/>
    <cellStyle name="Migliaia 15 5 4" xfId="21397"/>
    <cellStyle name="Migliaia 15 5 5" xfId="38195"/>
    <cellStyle name="Migliaia 15 5 6" xfId="39550"/>
    <cellStyle name="Migliaia 15 5 7" xfId="40036"/>
    <cellStyle name="Migliaia 15 6" xfId="467"/>
    <cellStyle name="Migliaia 15 6 2" xfId="11375"/>
    <cellStyle name="Migliaia 15 6 3" xfId="21398"/>
    <cellStyle name="Migliaia 15 6 4" xfId="39551"/>
    <cellStyle name="Migliaia 15 6 5" xfId="40037"/>
    <cellStyle name="Migliaia 15 7" xfId="12046"/>
    <cellStyle name="Migliaia 15 7 2" xfId="30231"/>
    <cellStyle name="Migliaia 15 8" xfId="19269"/>
    <cellStyle name="Migliaia 15 8 2" xfId="37233"/>
    <cellStyle name="Migliaia 15 9" xfId="3226"/>
    <cellStyle name="Migliaia 15 9 2" xfId="23226"/>
    <cellStyle name="Migliaia 16" xfId="468"/>
    <cellStyle name="Migliaia 16 10" xfId="21399"/>
    <cellStyle name="Migliaia 16 11" xfId="38196"/>
    <cellStyle name="Migliaia 16 12" xfId="39134"/>
    <cellStyle name="Migliaia 16 13" xfId="39552"/>
    <cellStyle name="Migliaia 16 14" xfId="40038"/>
    <cellStyle name="Migliaia 16 2" xfId="469"/>
    <cellStyle name="Migliaia 16 2 10" xfId="39553"/>
    <cellStyle name="Migliaia 16 2 11" xfId="40039"/>
    <cellStyle name="Migliaia 16 2 2" xfId="3544"/>
    <cellStyle name="Migliaia 16 2 2 2" xfId="12305"/>
    <cellStyle name="Migliaia 16 2 2 2 2" xfId="30475"/>
    <cellStyle name="Migliaia 16 2 2 3" xfId="20457"/>
    <cellStyle name="Migliaia 16 2 2 3 2" xfId="37774"/>
    <cellStyle name="Migliaia 16 2 2 4" xfId="23473"/>
    <cellStyle name="Migliaia 16 2 2 5" xfId="38729"/>
    <cellStyle name="Migliaia 16 2 2 6" xfId="39389"/>
    <cellStyle name="Migliaia 16 2 3" xfId="11382"/>
    <cellStyle name="Migliaia 16 2 4" xfId="12051"/>
    <cellStyle name="Migliaia 16 2 4 2" xfId="30236"/>
    <cellStyle name="Migliaia 16 2 5" xfId="19278"/>
    <cellStyle name="Migliaia 16 2 5 2" xfId="37242"/>
    <cellStyle name="Migliaia 16 2 6" xfId="3231"/>
    <cellStyle name="Migliaia 16 2 6 2" xfId="23231"/>
    <cellStyle name="Migliaia 16 2 7" xfId="21400"/>
    <cellStyle name="Migliaia 16 2 8" xfId="38197"/>
    <cellStyle name="Migliaia 16 2 9" xfId="39135"/>
    <cellStyle name="Migliaia 16 3" xfId="470"/>
    <cellStyle name="Migliaia 16 3 10" xfId="39554"/>
    <cellStyle name="Migliaia 16 3 11" xfId="40040"/>
    <cellStyle name="Migliaia 16 3 2" xfId="471"/>
    <cellStyle name="Migliaia 16 3 2 10" xfId="40041"/>
    <cellStyle name="Migliaia 16 3 2 2" xfId="11384"/>
    <cellStyle name="Migliaia 16 3 2 3" xfId="12053"/>
    <cellStyle name="Migliaia 16 3 2 3 2" xfId="30238"/>
    <cellStyle name="Migliaia 16 3 2 4" xfId="19280"/>
    <cellStyle name="Migliaia 16 3 2 4 2" xfId="37244"/>
    <cellStyle name="Migliaia 16 3 2 5" xfId="3233"/>
    <cellStyle name="Migliaia 16 3 2 5 2" xfId="23233"/>
    <cellStyle name="Migliaia 16 3 2 6" xfId="21402"/>
    <cellStyle name="Migliaia 16 3 2 7" xfId="38199"/>
    <cellStyle name="Migliaia 16 3 2 8" xfId="39137"/>
    <cellStyle name="Migliaia 16 3 2 9" xfId="39555"/>
    <cellStyle name="Migliaia 16 3 3" xfId="11383"/>
    <cellStyle name="Migliaia 16 3 3 2" xfId="20459"/>
    <cellStyle name="Migliaia 16 3 3 2 2" xfId="37776"/>
    <cellStyle name="Migliaia 16 3 3 2 3" xfId="38731"/>
    <cellStyle name="Migliaia 16 3 3 3" xfId="19281"/>
    <cellStyle name="Migliaia 16 3 3 3 2" xfId="37245"/>
    <cellStyle name="Migliaia 16 3 3 4" xfId="38200"/>
    <cellStyle name="Migliaia 16 3 4" xfId="12052"/>
    <cellStyle name="Migliaia 16 3 4 2" xfId="20458"/>
    <cellStyle name="Migliaia 16 3 4 2 2" xfId="37775"/>
    <cellStyle name="Migliaia 16 3 4 3" xfId="30237"/>
    <cellStyle name="Migliaia 16 3 4 4" xfId="38730"/>
    <cellStyle name="Migliaia 16 3 5" xfId="19279"/>
    <cellStyle name="Migliaia 16 3 5 2" xfId="37243"/>
    <cellStyle name="Migliaia 16 3 6" xfId="3232"/>
    <cellStyle name="Migliaia 16 3 6 2" xfId="23232"/>
    <cellStyle name="Migliaia 16 3 7" xfId="21401"/>
    <cellStyle name="Migliaia 16 3 8" xfId="38198"/>
    <cellStyle name="Migliaia 16 3 9" xfId="39136"/>
    <cellStyle name="Migliaia 16 4" xfId="472"/>
    <cellStyle name="Migliaia 16 4 2" xfId="19283"/>
    <cellStyle name="Migliaia 16 4 2 2" xfId="20461"/>
    <cellStyle name="Migliaia 16 4 2 2 2" xfId="37778"/>
    <cellStyle name="Migliaia 16 4 2 2 3" xfId="38733"/>
    <cellStyle name="Migliaia 16 4 2 3" xfId="37247"/>
    <cellStyle name="Migliaia 16 4 2 4" xfId="38202"/>
    <cellStyle name="Migliaia 16 4 3" xfId="20460"/>
    <cellStyle name="Migliaia 16 4 3 2" xfId="37777"/>
    <cellStyle name="Migliaia 16 4 3 3" xfId="38732"/>
    <cellStyle name="Migliaia 16 4 4" xfId="19282"/>
    <cellStyle name="Migliaia 16 4 4 2" xfId="37246"/>
    <cellStyle name="Migliaia 16 4 5" xfId="11385"/>
    <cellStyle name="Migliaia 16 4 6" xfId="21403"/>
    <cellStyle name="Migliaia 16 4 7" xfId="38201"/>
    <cellStyle name="Migliaia 16 4 8" xfId="39556"/>
    <cellStyle name="Migliaia 16 4 9" xfId="40042"/>
    <cellStyle name="Migliaia 16 5" xfId="473"/>
    <cellStyle name="Migliaia 16 5 2" xfId="19284"/>
    <cellStyle name="Migliaia 16 5 2 2" xfId="37248"/>
    <cellStyle name="Migliaia 16 5 3" xfId="11386"/>
    <cellStyle name="Migliaia 16 5 4" xfId="21404"/>
    <cellStyle name="Migliaia 16 5 5" xfId="38203"/>
    <cellStyle name="Migliaia 16 5 6" xfId="39557"/>
    <cellStyle name="Migliaia 16 5 7" xfId="40043"/>
    <cellStyle name="Migliaia 16 6" xfId="474"/>
    <cellStyle name="Migliaia 16 6 2" xfId="11381"/>
    <cellStyle name="Migliaia 16 6 3" xfId="21405"/>
    <cellStyle name="Migliaia 16 6 4" xfId="39558"/>
    <cellStyle name="Migliaia 16 6 5" xfId="40044"/>
    <cellStyle name="Migliaia 16 7" xfId="12050"/>
    <cellStyle name="Migliaia 16 7 2" xfId="30235"/>
    <cellStyle name="Migliaia 16 8" xfId="19277"/>
    <cellStyle name="Migliaia 16 8 2" xfId="37241"/>
    <cellStyle name="Migliaia 16 9" xfId="3230"/>
    <cellStyle name="Migliaia 16 9 2" xfId="23230"/>
    <cellStyle name="Migliaia 17" xfId="475"/>
    <cellStyle name="Migliaia 17 10" xfId="21406"/>
    <cellStyle name="Migliaia 17 11" xfId="38204"/>
    <cellStyle name="Migliaia 17 12" xfId="39138"/>
    <cellStyle name="Migliaia 17 13" xfId="39559"/>
    <cellStyle name="Migliaia 17 14" xfId="40045"/>
    <cellStyle name="Migliaia 17 2" xfId="476"/>
    <cellStyle name="Migliaia 17 2 10" xfId="39560"/>
    <cellStyle name="Migliaia 17 2 11" xfId="40046"/>
    <cellStyle name="Migliaia 17 2 2" xfId="3545"/>
    <cellStyle name="Migliaia 17 2 2 2" xfId="12306"/>
    <cellStyle name="Migliaia 17 2 2 2 2" xfId="30476"/>
    <cellStyle name="Migliaia 17 2 2 3" xfId="20462"/>
    <cellStyle name="Migliaia 17 2 2 3 2" xfId="37779"/>
    <cellStyle name="Migliaia 17 2 2 4" xfId="23474"/>
    <cellStyle name="Migliaia 17 2 2 5" xfId="38734"/>
    <cellStyle name="Migliaia 17 2 2 6" xfId="39390"/>
    <cellStyle name="Migliaia 17 2 3" xfId="11388"/>
    <cellStyle name="Migliaia 17 2 4" xfId="12055"/>
    <cellStyle name="Migliaia 17 2 4 2" xfId="30240"/>
    <cellStyle name="Migliaia 17 2 5" xfId="19286"/>
    <cellStyle name="Migliaia 17 2 5 2" xfId="37250"/>
    <cellStyle name="Migliaia 17 2 6" xfId="3235"/>
    <cellStyle name="Migliaia 17 2 6 2" xfId="23235"/>
    <cellStyle name="Migliaia 17 2 7" xfId="21407"/>
    <cellStyle name="Migliaia 17 2 8" xfId="38205"/>
    <cellStyle name="Migliaia 17 2 9" xfId="39139"/>
    <cellStyle name="Migliaia 17 3" xfId="477"/>
    <cellStyle name="Migliaia 17 3 10" xfId="39561"/>
    <cellStyle name="Migliaia 17 3 11" xfId="40047"/>
    <cellStyle name="Migliaia 17 3 2" xfId="478"/>
    <cellStyle name="Migliaia 17 3 2 10" xfId="40048"/>
    <cellStyle name="Migliaia 17 3 2 2" xfId="11390"/>
    <cellStyle name="Migliaia 17 3 2 3" xfId="12057"/>
    <cellStyle name="Migliaia 17 3 2 3 2" xfId="30242"/>
    <cellStyle name="Migliaia 17 3 2 4" xfId="19288"/>
    <cellStyle name="Migliaia 17 3 2 4 2" xfId="37252"/>
    <cellStyle name="Migliaia 17 3 2 5" xfId="3237"/>
    <cellStyle name="Migliaia 17 3 2 5 2" xfId="23237"/>
    <cellStyle name="Migliaia 17 3 2 6" xfId="21409"/>
    <cellStyle name="Migliaia 17 3 2 7" xfId="38207"/>
    <cellStyle name="Migliaia 17 3 2 8" xfId="39141"/>
    <cellStyle name="Migliaia 17 3 2 9" xfId="39562"/>
    <cellStyle name="Migliaia 17 3 3" xfId="11389"/>
    <cellStyle name="Migliaia 17 3 3 2" xfId="20464"/>
    <cellStyle name="Migliaia 17 3 3 2 2" xfId="37781"/>
    <cellStyle name="Migliaia 17 3 3 2 3" xfId="38736"/>
    <cellStyle name="Migliaia 17 3 3 3" xfId="19289"/>
    <cellStyle name="Migliaia 17 3 3 3 2" xfId="37253"/>
    <cellStyle name="Migliaia 17 3 3 4" xfId="38208"/>
    <cellStyle name="Migliaia 17 3 4" xfId="12056"/>
    <cellStyle name="Migliaia 17 3 4 2" xfId="20463"/>
    <cellStyle name="Migliaia 17 3 4 2 2" xfId="37780"/>
    <cellStyle name="Migliaia 17 3 4 3" xfId="30241"/>
    <cellStyle name="Migliaia 17 3 4 4" xfId="38735"/>
    <cellStyle name="Migliaia 17 3 5" xfId="19287"/>
    <cellStyle name="Migliaia 17 3 5 2" xfId="37251"/>
    <cellStyle name="Migliaia 17 3 6" xfId="3236"/>
    <cellStyle name="Migliaia 17 3 6 2" xfId="23236"/>
    <cellStyle name="Migliaia 17 3 7" xfId="21408"/>
    <cellStyle name="Migliaia 17 3 8" xfId="38206"/>
    <cellStyle name="Migliaia 17 3 9" xfId="39140"/>
    <cellStyle name="Migliaia 17 4" xfId="479"/>
    <cellStyle name="Migliaia 17 4 2" xfId="19291"/>
    <cellStyle name="Migliaia 17 4 2 2" xfId="20466"/>
    <cellStyle name="Migliaia 17 4 2 2 2" xfId="37783"/>
    <cellStyle name="Migliaia 17 4 2 2 3" xfId="38738"/>
    <cellStyle name="Migliaia 17 4 2 3" xfId="37255"/>
    <cellStyle name="Migliaia 17 4 2 4" xfId="38210"/>
    <cellStyle name="Migliaia 17 4 3" xfId="20465"/>
    <cellStyle name="Migliaia 17 4 3 2" xfId="37782"/>
    <cellStyle name="Migliaia 17 4 3 3" xfId="38737"/>
    <cellStyle name="Migliaia 17 4 4" xfId="19290"/>
    <cellStyle name="Migliaia 17 4 4 2" xfId="37254"/>
    <cellStyle name="Migliaia 17 4 5" xfId="11391"/>
    <cellStyle name="Migliaia 17 4 6" xfId="21410"/>
    <cellStyle name="Migliaia 17 4 7" xfId="38209"/>
    <cellStyle name="Migliaia 17 4 8" xfId="39563"/>
    <cellStyle name="Migliaia 17 4 9" xfId="40049"/>
    <cellStyle name="Migliaia 17 5" xfId="480"/>
    <cellStyle name="Migliaia 17 5 2" xfId="19292"/>
    <cellStyle name="Migliaia 17 5 2 2" xfId="37256"/>
    <cellStyle name="Migliaia 17 5 3" xfId="11392"/>
    <cellStyle name="Migliaia 17 5 4" xfId="21411"/>
    <cellStyle name="Migliaia 17 5 5" xfId="38211"/>
    <cellStyle name="Migliaia 17 5 6" xfId="39564"/>
    <cellStyle name="Migliaia 17 5 7" xfId="40050"/>
    <cellStyle name="Migliaia 17 6" xfId="481"/>
    <cellStyle name="Migliaia 17 6 2" xfId="11387"/>
    <cellStyle name="Migliaia 17 6 3" xfId="21412"/>
    <cellStyle name="Migliaia 17 6 4" xfId="39565"/>
    <cellStyle name="Migliaia 17 6 5" xfId="40051"/>
    <cellStyle name="Migliaia 17 7" xfId="12054"/>
    <cellStyle name="Migliaia 17 7 2" xfId="30239"/>
    <cellStyle name="Migliaia 17 8" xfId="19285"/>
    <cellStyle name="Migliaia 17 8 2" xfId="37249"/>
    <cellStyle name="Migliaia 17 9" xfId="3234"/>
    <cellStyle name="Migliaia 17 9 2" xfId="23234"/>
    <cellStyle name="Migliaia 18" xfId="482"/>
    <cellStyle name="Migliaia 18 10" xfId="21413"/>
    <cellStyle name="Migliaia 18 11" xfId="38212"/>
    <cellStyle name="Migliaia 18 12" xfId="39142"/>
    <cellStyle name="Migliaia 18 13" xfId="39566"/>
    <cellStyle name="Migliaia 18 14" xfId="40052"/>
    <cellStyle name="Migliaia 18 2" xfId="483"/>
    <cellStyle name="Migliaia 18 2 10" xfId="39567"/>
    <cellStyle name="Migliaia 18 2 11" xfId="40053"/>
    <cellStyle name="Migliaia 18 2 2" xfId="3546"/>
    <cellStyle name="Migliaia 18 2 2 2" xfId="12307"/>
    <cellStyle name="Migliaia 18 2 2 2 2" xfId="30477"/>
    <cellStyle name="Migliaia 18 2 2 3" xfId="20467"/>
    <cellStyle name="Migliaia 18 2 2 3 2" xfId="37784"/>
    <cellStyle name="Migliaia 18 2 2 4" xfId="23475"/>
    <cellStyle name="Migliaia 18 2 2 5" xfId="38739"/>
    <cellStyle name="Migliaia 18 2 2 6" xfId="39391"/>
    <cellStyle name="Migliaia 18 2 3" xfId="11394"/>
    <cellStyle name="Migliaia 18 2 4" xfId="12059"/>
    <cellStyle name="Migliaia 18 2 4 2" xfId="30244"/>
    <cellStyle name="Migliaia 18 2 5" xfId="19294"/>
    <cellStyle name="Migliaia 18 2 5 2" xfId="37258"/>
    <cellStyle name="Migliaia 18 2 6" xfId="3239"/>
    <cellStyle name="Migliaia 18 2 6 2" xfId="23239"/>
    <cellStyle name="Migliaia 18 2 7" xfId="21414"/>
    <cellStyle name="Migliaia 18 2 8" xfId="38213"/>
    <cellStyle name="Migliaia 18 2 9" xfId="39143"/>
    <cellStyle name="Migliaia 18 3" xfId="484"/>
    <cellStyle name="Migliaia 18 3 10" xfId="39568"/>
    <cellStyle name="Migliaia 18 3 11" xfId="40054"/>
    <cellStyle name="Migliaia 18 3 2" xfId="485"/>
    <cellStyle name="Migliaia 18 3 2 10" xfId="40055"/>
    <cellStyle name="Migliaia 18 3 2 2" xfId="11396"/>
    <cellStyle name="Migliaia 18 3 2 3" xfId="12061"/>
    <cellStyle name="Migliaia 18 3 2 3 2" xfId="30246"/>
    <cellStyle name="Migliaia 18 3 2 4" xfId="19296"/>
    <cellStyle name="Migliaia 18 3 2 4 2" xfId="37260"/>
    <cellStyle name="Migliaia 18 3 2 5" xfId="3241"/>
    <cellStyle name="Migliaia 18 3 2 5 2" xfId="23241"/>
    <cellStyle name="Migliaia 18 3 2 6" xfId="21416"/>
    <cellStyle name="Migliaia 18 3 2 7" xfId="38215"/>
    <cellStyle name="Migliaia 18 3 2 8" xfId="39145"/>
    <cellStyle name="Migliaia 18 3 2 9" xfId="39569"/>
    <cellStyle name="Migliaia 18 3 3" xfId="11395"/>
    <cellStyle name="Migliaia 18 3 3 2" xfId="20469"/>
    <cellStyle name="Migliaia 18 3 3 2 2" xfId="37786"/>
    <cellStyle name="Migliaia 18 3 3 2 3" xfId="38741"/>
    <cellStyle name="Migliaia 18 3 3 3" xfId="19297"/>
    <cellStyle name="Migliaia 18 3 3 3 2" xfId="37261"/>
    <cellStyle name="Migliaia 18 3 3 4" xfId="38216"/>
    <cellStyle name="Migliaia 18 3 4" xfId="12060"/>
    <cellStyle name="Migliaia 18 3 4 2" xfId="20468"/>
    <cellStyle name="Migliaia 18 3 4 2 2" xfId="37785"/>
    <cellStyle name="Migliaia 18 3 4 3" xfId="30245"/>
    <cellStyle name="Migliaia 18 3 4 4" xfId="38740"/>
    <cellStyle name="Migliaia 18 3 5" xfId="19295"/>
    <cellStyle name="Migliaia 18 3 5 2" xfId="37259"/>
    <cellStyle name="Migliaia 18 3 6" xfId="3240"/>
    <cellStyle name="Migliaia 18 3 6 2" xfId="23240"/>
    <cellStyle name="Migliaia 18 3 7" xfId="21415"/>
    <cellStyle name="Migliaia 18 3 8" xfId="38214"/>
    <cellStyle name="Migliaia 18 3 9" xfId="39144"/>
    <cellStyle name="Migliaia 18 4" xfId="486"/>
    <cellStyle name="Migliaia 18 4 2" xfId="19299"/>
    <cellStyle name="Migliaia 18 4 2 2" xfId="20471"/>
    <cellStyle name="Migliaia 18 4 2 2 2" xfId="37788"/>
    <cellStyle name="Migliaia 18 4 2 2 3" xfId="38743"/>
    <cellStyle name="Migliaia 18 4 2 3" xfId="37263"/>
    <cellStyle name="Migliaia 18 4 2 4" xfId="38218"/>
    <cellStyle name="Migliaia 18 4 3" xfId="20470"/>
    <cellStyle name="Migliaia 18 4 3 2" xfId="37787"/>
    <cellStyle name="Migliaia 18 4 3 3" xfId="38742"/>
    <cellStyle name="Migliaia 18 4 4" xfId="19298"/>
    <cellStyle name="Migliaia 18 4 4 2" xfId="37262"/>
    <cellStyle name="Migliaia 18 4 5" xfId="11397"/>
    <cellStyle name="Migliaia 18 4 6" xfId="21417"/>
    <cellStyle name="Migliaia 18 4 7" xfId="38217"/>
    <cellStyle name="Migliaia 18 4 8" xfId="39570"/>
    <cellStyle name="Migliaia 18 4 9" xfId="40056"/>
    <cellStyle name="Migliaia 18 5" xfId="487"/>
    <cellStyle name="Migliaia 18 5 2" xfId="19300"/>
    <cellStyle name="Migliaia 18 5 2 2" xfId="37264"/>
    <cellStyle name="Migliaia 18 5 3" xfId="11398"/>
    <cellStyle name="Migliaia 18 5 4" xfId="21418"/>
    <cellStyle name="Migliaia 18 5 5" xfId="38219"/>
    <cellStyle name="Migliaia 18 5 6" xfId="39571"/>
    <cellStyle name="Migliaia 18 5 7" xfId="40057"/>
    <cellStyle name="Migliaia 18 6" xfId="488"/>
    <cellStyle name="Migliaia 18 6 2" xfId="11393"/>
    <cellStyle name="Migliaia 18 6 3" xfId="21419"/>
    <cellStyle name="Migliaia 18 6 4" xfId="39572"/>
    <cellStyle name="Migliaia 18 6 5" xfId="40058"/>
    <cellStyle name="Migliaia 18 7" xfId="12058"/>
    <cellStyle name="Migliaia 18 7 2" xfId="30243"/>
    <cellStyle name="Migliaia 18 8" xfId="19293"/>
    <cellStyle name="Migliaia 18 8 2" xfId="37257"/>
    <cellStyle name="Migliaia 18 9" xfId="3238"/>
    <cellStyle name="Migliaia 18 9 2" xfId="23238"/>
    <cellStyle name="Migliaia 19" xfId="489"/>
    <cellStyle name="Migliaia 19 10" xfId="21420"/>
    <cellStyle name="Migliaia 19 11" xfId="38220"/>
    <cellStyle name="Migliaia 19 12" xfId="39146"/>
    <cellStyle name="Migliaia 19 13" xfId="39573"/>
    <cellStyle name="Migliaia 19 14" xfId="40059"/>
    <cellStyle name="Migliaia 19 2" xfId="490"/>
    <cellStyle name="Migliaia 19 2 10" xfId="39574"/>
    <cellStyle name="Migliaia 19 2 11" xfId="40060"/>
    <cellStyle name="Migliaia 19 2 2" xfId="3547"/>
    <cellStyle name="Migliaia 19 2 2 2" xfId="12308"/>
    <cellStyle name="Migliaia 19 2 2 2 2" xfId="30478"/>
    <cellStyle name="Migliaia 19 2 2 3" xfId="20472"/>
    <cellStyle name="Migliaia 19 2 2 3 2" xfId="37789"/>
    <cellStyle name="Migliaia 19 2 2 4" xfId="23476"/>
    <cellStyle name="Migliaia 19 2 2 5" xfId="38744"/>
    <cellStyle name="Migliaia 19 2 2 6" xfId="39392"/>
    <cellStyle name="Migliaia 19 2 3" xfId="11400"/>
    <cellStyle name="Migliaia 19 2 4" xfId="12063"/>
    <cellStyle name="Migliaia 19 2 4 2" xfId="30248"/>
    <cellStyle name="Migliaia 19 2 5" xfId="19302"/>
    <cellStyle name="Migliaia 19 2 5 2" xfId="37266"/>
    <cellStyle name="Migliaia 19 2 6" xfId="3243"/>
    <cellStyle name="Migliaia 19 2 6 2" xfId="23243"/>
    <cellStyle name="Migliaia 19 2 7" xfId="21421"/>
    <cellStyle name="Migliaia 19 2 8" xfId="38221"/>
    <cellStyle name="Migliaia 19 2 9" xfId="39147"/>
    <cellStyle name="Migliaia 19 3" xfId="491"/>
    <cellStyle name="Migliaia 19 3 10" xfId="39575"/>
    <cellStyle name="Migliaia 19 3 11" xfId="40061"/>
    <cellStyle name="Migliaia 19 3 2" xfId="492"/>
    <cellStyle name="Migliaia 19 3 2 10" xfId="40062"/>
    <cellStyle name="Migliaia 19 3 2 2" xfId="11402"/>
    <cellStyle name="Migliaia 19 3 2 3" xfId="12065"/>
    <cellStyle name="Migliaia 19 3 2 3 2" xfId="30250"/>
    <cellStyle name="Migliaia 19 3 2 4" xfId="19304"/>
    <cellStyle name="Migliaia 19 3 2 4 2" xfId="37268"/>
    <cellStyle name="Migliaia 19 3 2 5" xfId="3245"/>
    <cellStyle name="Migliaia 19 3 2 5 2" xfId="23245"/>
    <cellStyle name="Migliaia 19 3 2 6" xfId="21423"/>
    <cellStyle name="Migliaia 19 3 2 7" xfId="38223"/>
    <cellStyle name="Migliaia 19 3 2 8" xfId="39149"/>
    <cellStyle name="Migliaia 19 3 2 9" xfId="39576"/>
    <cellStyle name="Migliaia 19 3 3" xfId="11401"/>
    <cellStyle name="Migliaia 19 3 3 2" xfId="20474"/>
    <cellStyle name="Migliaia 19 3 3 2 2" xfId="37791"/>
    <cellStyle name="Migliaia 19 3 3 2 3" xfId="38746"/>
    <cellStyle name="Migliaia 19 3 3 3" xfId="19305"/>
    <cellStyle name="Migliaia 19 3 3 3 2" xfId="37269"/>
    <cellStyle name="Migliaia 19 3 3 4" xfId="38224"/>
    <cellStyle name="Migliaia 19 3 4" xfId="12064"/>
    <cellStyle name="Migliaia 19 3 4 2" xfId="20473"/>
    <cellStyle name="Migliaia 19 3 4 2 2" xfId="37790"/>
    <cellStyle name="Migliaia 19 3 4 3" xfId="30249"/>
    <cellStyle name="Migliaia 19 3 4 4" xfId="38745"/>
    <cellStyle name="Migliaia 19 3 5" xfId="19303"/>
    <cellStyle name="Migliaia 19 3 5 2" xfId="37267"/>
    <cellStyle name="Migliaia 19 3 6" xfId="3244"/>
    <cellStyle name="Migliaia 19 3 6 2" xfId="23244"/>
    <cellStyle name="Migliaia 19 3 7" xfId="21422"/>
    <cellStyle name="Migliaia 19 3 8" xfId="38222"/>
    <cellStyle name="Migliaia 19 3 9" xfId="39148"/>
    <cellStyle name="Migliaia 19 4" xfId="493"/>
    <cellStyle name="Migliaia 19 4 2" xfId="19307"/>
    <cellStyle name="Migliaia 19 4 2 2" xfId="20476"/>
    <cellStyle name="Migliaia 19 4 2 2 2" xfId="37793"/>
    <cellStyle name="Migliaia 19 4 2 2 3" xfId="38748"/>
    <cellStyle name="Migliaia 19 4 2 3" xfId="37271"/>
    <cellStyle name="Migliaia 19 4 2 4" xfId="38226"/>
    <cellStyle name="Migliaia 19 4 3" xfId="20475"/>
    <cellStyle name="Migliaia 19 4 3 2" xfId="37792"/>
    <cellStyle name="Migliaia 19 4 3 3" xfId="38747"/>
    <cellStyle name="Migliaia 19 4 4" xfId="19306"/>
    <cellStyle name="Migliaia 19 4 4 2" xfId="37270"/>
    <cellStyle name="Migliaia 19 4 5" xfId="11403"/>
    <cellStyle name="Migliaia 19 4 6" xfId="21424"/>
    <cellStyle name="Migliaia 19 4 7" xfId="38225"/>
    <cellStyle name="Migliaia 19 4 8" xfId="39577"/>
    <cellStyle name="Migliaia 19 4 9" xfId="40063"/>
    <cellStyle name="Migliaia 19 5" xfId="494"/>
    <cellStyle name="Migliaia 19 5 2" xfId="19308"/>
    <cellStyle name="Migliaia 19 5 2 2" xfId="37272"/>
    <cellStyle name="Migliaia 19 5 3" xfId="11404"/>
    <cellStyle name="Migliaia 19 5 4" xfId="21425"/>
    <cellStyle name="Migliaia 19 5 5" xfId="38227"/>
    <cellStyle name="Migliaia 19 5 6" xfId="39578"/>
    <cellStyle name="Migliaia 19 5 7" xfId="40064"/>
    <cellStyle name="Migliaia 19 6" xfId="495"/>
    <cellStyle name="Migliaia 19 6 2" xfId="11399"/>
    <cellStyle name="Migliaia 19 6 3" xfId="21426"/>
    <cellStyle name="Migliaia 19 6 4" xfId="39579"/>
    <cellStyle name="Migliaia 19 6 5" xfId="40065"/>
    <cellStyle name="Migliaia 19 7" xfId="12062"/>
    <cellStyle name="Migliaia 19 7 2" xfId="30247"/>
    <cellStyle name="Migliaia 19 8" xfId="19301"/>
    <cellStyle name="Migliaia 19 8 2" xfId="37265"/>
    <cellStyle name="Migliaia 19 9" xfId="3242"/>
    <cellStyle name="Migliaia 19 9 2" xfId="23242"/>
    <cellStyle name="Migliaia 2" xfId="496"/>
    <cellStyle name="Migliaia 2 10" xfId="3246"/>
    <cellStyle name="Migliaia 2 10 2" xfId="23246"/>
    <cellStyle name="Migliaia 2 11" xfId="21427"/>
    <cellStyle name="Migliaia 2 12" xfId="38228"/>
    <cellStyle name="Migliaia 2 13" xfId="39150"/>
    <cellStyle name="Migliaia 2 14" xfId="39580"/>
    <cellStyle name="Migliaia 2 15" xfId="40066"/>
    <cellStyle name="Migliaia 2 2" xfId="497"/>
    <cellStyle name="Migliaia 2 2 10" xfId="39581"/>
    <cellStyle name="Migliaia 2 2 11" xfId="40067"/>
    <cellStyle name="Migliaia 2 2 2" xfId="3548"/>
    <cellStyle name="Migliaia 2 2 2 2" xfId="12309"/>
    <cellStyle name="Migliaia 2 2 2 2 2" xfId="30479"/>
    <cellStyle name="Migliaia 2 2 2 3" xfId="20229"/>
    <cellStyle name="Migliaia 2 2 2 3 2" xfId="37739"/>
    <cellStyle name="Migliaia 2 2 2 4" xfId="23477"/>
    <cellStyle name="Migliaia 2 2 2 5" xfId="38694"/>
    <cellStyle name="Migliaia 2 2 2 6" xfId="39393"/>
    <cellStyle name="Migliaia 2 2 3" xfId="11406"/>
    <cellStyle name="Migliaia 2 2 4" xfId="12067"/>
    <cellStyle name="Migliaia 2 2 4 2" xfId="30252"/>
    <cellStyle name="Migliaia 2 2 5" xfId="19310"/>
    <cellStyle name="Migliaia 2 2 5 2" xfId="37274"/>
    <cellStyle name="Migliaia 2 2 6" xfId="3247"/>
    <cellStyle name="Migliaia 2 2 6 2" xfId="23247"/>
    <cellStyle name="Migliaia 2 2 7" xfId="21428"/>
    <cellStyle name="Migliaia 2 2 8" xfId="38229"/>
    <cellStyle name="Migliaia 2 2 9" xfId="39151"/>
    <cellStyle name="Migliaia 2 3" xfId="498"/>
    <cellStyle name="Migliaia 2 3 10" xfId="39582"/>
    <cellStyle name="Migliaia 2 3 11" xfId="40068"/>
    <cellStyle name="Migliaia 2 3 2" xfId="3549"/>
    <cellStyle name="Migliaia 2 3 2 2" xfId="12310"/>
    <cellStyle name="Migliaia 2 3 2 2 2" xfId="30480"/>
    <cellStyle name="Migliaia 2 3 2 3" xfId="20230"/>
    <cellStyle name="Migliaia 2 3 2 3 2" xfId="37740"/>
    <cellStyle name="Migliaia 2 3 2 4" xfId="23478"/>
    <cellStyle name="Migliaia 2 3 2 5" xfId="38695"/>
    <cellStyle name="Migliaia 2 3 2 6" xfId="39394"/>
    <cellStyle name="Migliaia 2 3 3" xfId="11407"/>
    <cellStyle name="Migliaia 2 3 4" xfId="12068"/>
    <cellStyle name="Migliaia 2 3 4 2" xfId="30253"/>
    <cellStyle name="Migliaia 2 3 5" xfId="19311"/>
    <cellStyle name="Migliaia 2 3 5 2" xfId="37275"/>
    <cellStyle name="Migliaia 2 3 6" xfId="3248"/>
    <cellStyle name="Migliaia 2 3 6 2" xfId="23248"/>
    <cellStyle name="Migliaia 2 3 7" xfId="21429"/>
    <cellStyle name="Migliaia 2 3 8" xfId="38230"/>
    <cellStyle name="Migliaia 2 3 9" xfId="39152"/>
    <cellStyle name="Migliaia 2 4" xfId="499"/>
    <cellStyle name="Migliaia 2 4 10" xfId="39583"/>
    <cellStyle name="Migliaia 2 4 11" xfId="40069"/>
    <cellStyle name="Migliaia 2 4 2" xfId="500"/>
    <cellStyle name="Migliaia 2 4 2 10" xfId="40070"/>
    <cellStyle name="Migliaia 2 4 2 2" xfId="11409"/>
    <cellStyle name="Migliaia 2 4 2 3" xfId="12070"/>
    <cellStyle name="Migliaia 2 4 2 3 2" xfId="30255"/>
    <cellStyle name="Migliaia 2 4 2 4" xfId="19313"/>
    <cellStyle name="Migliaia 2 4 2 4 2" xfId="37277"/>
    <cellStyle name="Migliaia 2 4 2 5" xfId="3250"/>
    <cellStyle name="Migliaia 2 4 2 5 2" xfId="23250"/>
    <cellStyle name="Migliaia 2 4 2 6" xfId="21431"/>
    <cellStyle name="Migliaia 2 4 2 7" xfId="38232"/>
    <cellStyle name="Migliaia 2 4 2 8" xfId="39154"/>
    <cellStyle name="Migliaia 2 4 2 9" xfId="39584"/>
    <cellStyle name="Migliaia 2 4 3" xfId="11408"/>
    <cellStyle name="Migliaia 2 4 3 2" xfId="20478"/>
    <cellStyle name="Migliaia 2 4 3 2 2" xfId="37795"/>
    <cellStyle name="Migliaia 2 4 3 2 3" xfId="38750"/>
    <cellStyle name="Migliaia 2 4 3 3" xfId="19314"/>
    <cellStyle name="Migliaia 2 4 3 3 2" xfId="37278"/>
    <cellStyle name="Migliaia 2 4 3 4" xfId="38233"/>
    <cellStyle name="Migliaia 2 4 4" xfId="12069"/>
    <cellStyle name="Migliaia 2 4 4 2" xfId="20477"/>
    <cellStyle name="Migliaia 2 4 4 2 2" xfId="37794"/>
    <cellStyle name="Migliaia 2 4 4 3" xfId="30254"/>
    <cellStyle name="Migliaia 2 4 4 4" xfId="38749"/>
    <cellStyle name="Migliaia 2 4 5" xfId="19312"/>
    <cellStyle name="Migliaia 2 4 5 2" xfId="37276"/>
    <cellStyle name="Migliaia 2 4 6" xfId="3249"/>
    <cellStyle name="Migliaia 2 4 6 2" xfId="23249"/>
    <cellStyle name="Migliaia 2 4 7" xfId="21430"/>
    <cellStyle name="Migliaia 2 4 8" xfId="38231"/>
    <cellStyle name="Migliaia 2 4 9" xfId="39153"/>
    <cellStyle name="Migliaia 2 5" xfId="501"/>
    <cellStyle name="Migliaia 2 5 2" xfId="19316"/>
    <cellStyle name="Migliaia 2 5 2 2" xfId="20480"/>
    <cellStyle name="Migliaia 2 5 2 2 2" xfId="37797"/>
    <cellStyle name="Migliaia 2 5 2 2 3" xfId="38752"/>
    <cellStyle name="Migliaia 2 5 2 3" xfId="37280"/>
    <cellStyle name="Migliaia 2 5 2 4" xfId="38235"/>
    <cellStyle name="Migliaia 2 5 3" xfId="20479"/>
    <cellStyle name="Migliaia 2 5 3 2" xfId="37796"/>
    <cellStyle name="Migliaia 2 5 3 3" xfId="38751"/>
    <cellStyle name="Migliaia 2 5 4" xfId="19315"/>
    <cellStyle name="Migliaia 2 5 4 2" xfId="37279"/>
    <cellStyle name="Migliaia 2 5 5" xfId="11410"/>
    <cellStyle name="Migliaia 2 5 6" xfId="21432"/>
    <cellStyle name="Migliaia 2 5 7" xfId="38234"/>
    <cellStyle name="Migliaia 2 5 8" xfId="39585"/>
    <cellStyle name="Migliaia 2 5 9" xfId="40071"/>
    <cellStyle name="Migliaia 2 6" xfId="502"/>
    <cellStyle name="Migliaia 2 6 2" xfId="19317"/>
    <cellStyle name="Migliaia 2 6 2 2" xfId="37281"/>
    <cellStyle name="Migliaia 2 6 3" xfId="11411"/>
    <cellStyle name="Migliaia 2 6 4" xfId="21433"/>
    <cellStyle name="Migliaia 2 6 5" xfId="38236"/>
    <cellStyle name="Migliaia 2 6 6" xfId="39586"/>
    <cellStyle name="Migliaia 2 6 7" xfId="40072"/>
    <cellStyle name="Migliaia 2 7" xfId="503"/>
    <cellStyle name="Migliaia 2 7 2" xfId="11405"/>
    <cellStyle name="Migliaia 2 7 3" xfId="21434"/>
    <cellStyle name="Migliaia 2 7 4" xfId="39587"/>
    <cellStyle name="Migliaia 2 7 5" xfId="40073"/>
    <cellStyle name="Migliaia 2 8" xfId="12066"/>
    <cellStyle name="Migliaia 2 8 2" xfId="30251"/>
    <cellStyle name="Migliaia 2 9" xfId="19309"/>
    <cellStyle name="Migliaia 2 9 2" xfId="37273"/>
    <cellStyle name="Migliaia 2_Domestico_reg&amp;naz" xfId="504"/>
    <cellStyle name="Migliaia 20" xfId="505"/>
    <cellStyle name="Migliaia 20 10" xfId="21435"/>
    <cellStyle name="Migliaia 20 11" xfId="38237"/>
    <cellStyle name="Migliaia 20 12" xfId="39155"/>
    <cellStyle name="Migliaia 20 13" xfId="39588"/>
    <cellStyle name="Migliaia 20 14" xfId="40074"/>
    <cellStyle name="Migliaia 20 2" xfId="506"/>
    <cellStyle name="Migliaia 20 2 10" xfId="39589"/>
    <cellStyle name="Migliaia 20 2 11" xfId="40075"/>
    <cellStyle name="Migliaia 20 2 2" xfId="3550"/>
    <cellStyle name="Migliaia 20 2 2 2" xfId="12311"/>
    <cellStyle name="Migliaia 20 2 2 2 2" xfId="30481"/>
    <cellStyle name="Migliaia 20 2 2 3" xfId="20481"/>
    <cellStyle name="Migliaia 20 2 2 3 2" xfId="37798"/>
    <cellStyle name="Migliaia 20 2 2 4" xfId="23479"/>
    <cellStyle name="Migliaia 20 2 2 5" xfId="38753"/>
    <cellStyle name="Migliaia 20 2 2 6" xfId="39395"/>
    <cellStyle name="Migliaia 20 2 3" xfId="11413"/>
    <cellStyle name="Migliaia 20 2 4" xfId="12072"/>
    <cellStyle name="Migliaia 20 2 4 2" xfId="30257"/>
    <cellStyle name="Migliaia 20 2 5" xfId="19319"/>
    <cellStyle name="Migliaia 20 2 5 2" xfId="37283"/>
    <cellStyle name="Migliaia 20 2 6" xfId="3252"/>
    <cellStyle name="Migliaia 20 2 6 2" xfId="23252"/>
    <cellStyle name="Migliaia 20 2 7" xfId="21436"/>
    <cellStyle name="Migliaia 20 2 8" xfId="38238"/>
    <cellStyle name="Migliaia 20 2 9" xfId="39156"/>
    <cellStyle name="Migliaia 20 3" xfId="507"/>
    <cellStyle name="Migliaia 20 3 10" xfId="39590"/>
    <cellStyle name="Migliaia 20 3 11" xfId="40076"/>
    <cellStyle name="Migliaia 20 3 2" xfId="508"/>
    <cellStyle name="Migliaia 20 3 2 10" xfId="40077"/>
    <cellStyle name="Migliaia 20 3 2 2" xfId="11415"/>
    <cellStyle name="Migliaia 20 3 2 3" xfId="12074"/>
    <cellStyle name="Migliaia 20 3 2 3 2" xfId="30259"/>
    <cellStyle name="Migliaia 20 3 2 4" xfId="19321"/>
    <cellStyle name="Migliaia 20 3 2 4 2" xfId="37285"/>
    <cellStyle name="Migliaia 20 3 2 5" xfId="3254"/>
    <cellStyle name="Migliaia 20 3 2 5 2" xfId="23254"/>
    <cellStyle name="Migliaia 20 3 2 6" xfId="21438"/>
    <cellStyle name="Migliaia 20 3 2 7" xfId="38240"/>
    <cellStyle name="Migliaia 20 3 2 8" xfId="39158"/>
    <cellStyle name="Migliaia 20 3 2 9" xfId="39591"/>
    <cellStyle name="Migliaia 20 3 3" xfId="11414"/>
    <cellStyle name="Migliaia 20 3 3 2" xfId="20483"/>
    <cellStyle name="Migliaia 20 3 3 2 2" xfId="37800"/>
    <cellStyle name="Migliaia 20 3 3 2 3" xfId="38755"/>
    <cellStyle name="Migliaia 20 3 3 3" xfId="19322"/>
    <cellStyle name="Migliaia 20 3 3 3 2" xfId="37286"/>
    <cellStyle name="Migliaia 20 3 3 4" xfId="38241"/>
    <cellStyle name="Migliaia 20 3 4" xfId="12073"/>
    <cellStyle name="Migliaia 20 3 4 2" xfId="20482"/>
    <cellStyle name="Migliaia 20 3 4 2 2" xfId="37799"/>
    <cellStyle name="Migliaia 20 3 4 3" xfId="30258"/>
    <cellStyle name="Migliaia 20 3 4 4" xfId="38754"/>
    <cellStyle name="Migliaia 20 3 5" xfId="19320"/>
    <cellStyle name="Migliaia 20 3 5 2" xfId="37284"/>
    <cellStyle name="Migliaia 20 3 6" xfId="3253"/>
    <cellStyle name="Migliaia 20 3 6 2" xfId="23253"/>
    <cellStyle name="Migliaia 20 3 7" xfId="21437"/>
    <cellStyle name="Migliaia 20 3 8" xfId="38239"/>
    <cellStyle name="Migliaia 20 3 9" xfId="39157"/>
    <cellStyle name="Migliaia 20 4" xfId="509"/>
    <cellStyle name="Migliaia 20 4 2" xfId="19324"/>
    <cellStyle name="Migliaia 20 4 2 2" xfId="20485"/>
    <cellStyle name="Migliaia 20 4 2 2 2" xfId="37802"/>
    <cellStyle name="Migliaia 20 4 2 2 3" xfId="38757"/>
    <cellStyle name="Migliaia 20 4 2 3" xfId="37288"/>
    <cellStyle name="Migliaia 20 4 2 4" xfId="38243"/>
    <cellStyle name="Migliaia 20 4 3" xfId="20484"/>
    <cellStyle name="Migliaia 20 4 3 2" xfId="37801"/>
    <cellStyle name="Migliaia 20 4 3 3" xfId="38756"/>
    <cellStyle name="Migliaia 20 4 4" xfId="19323"/>
    <cellStyle name="Migliaia 20 4 4 2" xfId="37287"/>
    <cellStyle name="Migliaia 20 4 5" xfId="11416"/>
    <cellStyle name="Migliaia 20 4 6" xfId="21439"/>
    <cellStyle name="Migliaia 20 4 7" xfId="38242"/>
    <cellStyle name="Migliaia 20 4 8" xfId="39592"/>
    <cellStyle name="Migliaia 20 4 9" xfId="40078"/>
    <cellStyle name="Migliaia 20 5" xfId="510"/>
    <cellStyle name="Migliaia 20 5 2" xfId="19325"/>
    <cellStyle name="Migliaia 20 5 2 2" xfId="37289"/>
    <cellStyle name="Migliaia 20 5 3" xfId="11417"/>
    <cellStyle name="Migliaia 20 5 4" xfId="21440"/>
    <cellStyle name="Migliaia 20 5 5" xfId="38244"/>
    <cellStyle name="Migliaia 20 5 6" xfId="39593"/>
    <cellStyle name="Migliaia 20 5 7" xfId="40079"/>
    <cellStyle name="Migliaia 20 6" xfId="511"/>
    <cellStyle name="Migliaia 20 6 2" xfId="11412"/>
    <cellStyle name="Migliaia 20 6 3" xfId="21441"/>
    <cellStyle name="Migliaia 20 6 4" xfId="39594"/>
    <cellStyle name="Migliaia 20 6 5" xfId="40080"/>
    <cellStyle name="Migliaia 20 7" xfId="12071"/>
    <cellStyle name="Migliaia 20 7 2" xfId="30256"/>
    <cellStyle name="Migliaia 20 8" xfId="19318"/>
    <cellStyle name="Migliaia 20 8 2" xfId="37282"/>
    <cellStyle name="Migliaia 20 9" xfId="3251"/>
    <cellStyle name="Migliaia 20 9 2" xfId="23251"/>
    <cellStyle name="Migliaia 21" xfId="512"/>
    <cellStyle name="Migliaia 21 10" xfId="21442"/>
    <cellStyle name="Migliaia 21 11" xfId="38245"/>
    <cellStyle name="Migliaia 21 12" xfId="39159"/>
    <cellStyle name="Migliaia 21 13" xfId="39595"/>
    <cellStyle name="Migliaia 21 14" xfId="40081"/>
    <cellStyle name="Migliaia 21 2" xfId="513"/>
    <cellStyle name="Migliaia 21 2 10" xfId="39596"/>
    <cellStyle name="Migliaia 21 2 11" xfId="40082"/>
    <cellStyle name="Migliaia 21 2 2" xfId="3551"/>
    <cellStyle name="Migliaia 21 2 2 2" xfId="12312"/>
    <cellStyle name="Migliaia 21 2 2 2 2" xfId="30482"/>
    <cellStyle name="Migliaia 21 2 2 3" xfId="20486"/>
    <cellStyle name="Migliaia 21 2 2 3 2" xfId="37803"/>
    <cellStyle name="Migliaia 21 2 2 4" xfId="23480"/>
    <cellStyle name="Migliaia 21 2 2 5" xfId="38758"/>
    <cellStyle name="Migliaia 21 2 2 6" xfId="39396"/>
    <cellStyle name="Migliaia 21 2 3" xfId="11419"/>
    <cellStyle name="Migliaia 21 2 4" xfId="12076"/>
    <cellStyle name="Migliaia 21 2 4 2" xfId="30261"/>
    <cellStyle name="Migliaia 21 2 5" xfId="19327"/>
    <cellStyle name="Migliaia 21 2 5 2" xfId="37291"/>
    <cellStyle name="Migliaia 21 2 6" xfId="3256"/>
    <cellStyle name="Migliaia 21 2 6 2" xfId="23256"/>
    <cellStyle name="Migliaia 21 2 7" xfId="21443"/>
    <cellStyle name="Migliaia 21 2 8" xfId="38246"/>
    <cellStyle name="Migliaia 21 2 9" xfId="39160"/>
    <cellStyle name="Migliaia 21 3" xfId="514"/>
    <cellStyle name="Migliaia 21 3 10" xfId="39597"/>
    <cellStyle name="Migliaia 21 3 11" xfId="40083"/>
    <cellStyle name="Migliaia 21 3 2" xfId="515"/>
    <cellStyle name="Migliaia 21 3 2 10" xfId="40084"/>
    <cellStyle name="Migliaia 21 3 2 2" xfId="11421"/>
    <cellStyle name="Migliaia 21 3 2 3" xfId="12078"/>
    <cellStyle name="Migliaia 21 3 2 3 2" xfId="30263"/>
    <cellStyle name="Migliaia 21 3 2 4" xfId="19329"/>
    <cellStyle name="Migliaia 21 3 2 4 2" xfId="37293"/>
    <cellStyle name="Migliaia 21 3 2 5" xfId="3258"/>
    <cellStyle name="Migliaia 21 3 2 5 2" xfId="23258"/>
    <cellStyle name="Migliaia 21 3 2 6" xfId="21445"/>
    <cellStyle name="Migliaia 21 3 2 7" xfId="38248"/>
    <cellStyle name="Migliaia 21 3 2 8" xfId="39162"/>
    <cellStyle name="Migliaia 21 3 2 9" xfId="39598"/>
    <cellStyle name="Migliaia 21 3 3" xfId="11420"/>
    <cellStyle name="Migliaia 21 3 3 2" xfId="20488"/>
    <cellStyle name="Migliaia 21 3 3 2 2" xfId="37805"/>
    <cellStyle name="Migliaia 21 3 3 2 3" xfId="38760"/>
    <cellStyle name="Migliaia 21 3 3 3" xfId="19330"/>
    <cellStyle name="Migliaia 21 3 3 3 2" xfId="37294"/>
    <cellStyle name="Migliaia 21 3 3 4" xfId="38249"/>
    <cellStyle name="Migliaia 21 3 4" xfId="12077"/>
    <cellStyle name="Migliaia 21 3 4 2" xfId="20487"/>
    <cellStyle name="Migliaia 21 3 4 2 2" xfId="37804"/>
    <cellStyle name="Migliaia 21 3 4 3" xfId="30262"/>
    <cellStyle name="Migliaia 21 3 4 4" xfId="38759"/>
    <cellStyle name="Migliaia 21 3 5" xfId="19328"/>
    <cellStyle name="Migliaia 21 3 5 2" xfId="37292"/>
    <cellStyle name="Migliaia 21 3 6" xfId="3257"/>
    <cellStyle name="Migliaia 21 3 6 2" xfId="23257"/>
    <cellStyle name="Migliaia 21 3 7" xfId="21444"/>
    <cellStyle name="Migliaia 21 3 8" xfId="38247"/>
    <cellStyle name="Migliaia 21 3 9" xfId="39161"/>
    <cellStyle name="Migliaia 21 4" xfId="516"/>
    <cellStyle name="Migliaia 21 4 2" xfId="19332"/>
    <cellStyle name="Migliaia 21 4 2 2" xfId="20490"/>
    <cellStyle name="Migliaia 21 4 2 2 2" xfId="37807"/>
    <cellStyle name="Migliaia 21 4 2 2 3" xfId="38762"/>
    <cellStyle name="Migliaia 21 4 2 3" xfId="37296"/>
    <cellStyle name="Migliaia 21 4 2 4" xfId="38251"/>
    <cellStyle name="Migliaia 21 4 3" xfId="20489"/>
    <cellStyle name="Migliaia 21 4 3 2" xfId="37806"/>
    <cellStyle name="Migliaia 21 4 3 3" xfId="38761"/>
    <cellStyle name="Migliaia 21 4 4" xfId="19331"/>
    <cellStyle name="Migliaia 21 4 4 2" xfId="37295"/>
    <cellStyle name="Migliaia 21 4 5" xfId="11422"/>
    <cellStyle name="Migliaia 21 4 6" xfId="21446"/>
    <cellStyle name="Migliaia 21 4 7" xfId="38250"/>
    <cellStyle name="Migliaia 21 4 8" xfId="39599"/>
    <cellStyle name="Migliaia 21 4 9" xfId="40085"/>
    <cellStyle name="Migliaia 21 5" xfId="517"/>
    <cellStyle name="Migliaia 21 5 2" xfId="19333"/>
    <cellStyle name="Migliaia 21 5 2 2" xfId="37297"/>
    <cellStyle name="Migliaia 21 5 3" xfId="11423"/>
    <cellStyle name="Migliaia 21 5 4" xfId="21447"/>
    <cellStyle name="Migliaia 21 5 5" xfId="38252"/>
    <cellStyle name="Migliaia 21 5 6" xfId="39600"/>
    <cellStyle name="Migliaia 21 5 7" xfId="40086"/>
    <cellStyle name="Migliaia 21 6" xfId="518"/>
    <cellStyle name="Migliaia 21 6 2" xfId="11418"/>
    <cellStyle name="Migliaia 21 6 3" xfId="21448"/>
    <cellStyle name="Migliaia 21 6 4" xfId="39601"/>
    <cellStyle name="Migliaia 21 6 5" xfId="40087"/>
    <cellStyle name="Migliaia 21 7" xfId="12075"/>
    <cellStyle name="Migliaia 21 7 2" xfId="30260"/>
    <cellStyle name="Migliaia 21 8" xfId="19326"/>
    <cellStyle name="Migliaia 21 8 2" xfId="37290"/>
    <cellStyle name="Migliaia 21 9" xfId="3255"/>
    <cellStyle name="Migliaia 21 9 2" xfId="23255"/>
    <cellStyle name="Migliaia 22" xfId="519"/>
    <cellStyle name="Migliaia 22 10" xfId="21449"/>
    <cellStyle name="Migliaia 22 11" xfId="38253"/>
    <cellStyle name="Migliaia 22 12" xfId="39163"/>
    <cellStyle name="Migliaia 22 13" xfId="39602"/>
    <cellStyle name="Migliaia 22 14" xfId="40088"/>
    <cellStyle name="Migliaia 22 2" xfId="520"/>
    <cellStyle name="Migliaia 22 2 10" xfId="39603"/>
    <cellStyle name="Migliaia 22 2 11" xfId="40089"/>
    <cellStyle name="Migliaia 22 2 2" xfId="3552"/>
    <cellStyle name="Migliaia 22 2 2 2" xfId="12313"/>
    <cellStyle name="Migliaia 22 2 2 2 2" xfId="30483"/>
    <cellStyle name="Migliaia 22 2 2 3" xfId="20491"/>
    <cellStyle name="Migliaia 22 2 2 3 2" xfId="37808"/>
    <cellStyle name="Migliaia 22 2 2 4" xfId="23481"/>
    <cellStyle name="Migliaia 22 2 2 5" xfId="38763"/>
    <cellStyle name="Migliaia 22 2 2 6" xfId="39397"/>
    <cellStyle name="Migliaia 22 2 3" xfId="11425"/>
    <cellStyle name="Migliaia 22 2 4" xfId="12080"/>
    <cellStyle name="Migliaia 22 2 4 2" xfId="30265"/>
    <cellStyle name="Migliaia 22 2 5" xfId="19335"/>
    <cellStyle name="Migliaia 22 2 5 2" xfId="37299"/>
    <cellStyle name="Migliaia 22 2 6" xfId="3260"/>
    <cellStyle name="Migliaia 22 2 6 2" xfId="23260"/>
    <cellStyle name="Migliaia 22 2 7" xfId="21450"/>
    <cellStyle name="Migliaia 22 2 8" xfId="38254"/>
    <cellStyle name="Migliaia 22 2 9" xfId="39164"/>
    <cellStyle name="Migliaia 22 3" xfId="521"/>
    <cellStyle name="Migliaia 22 3 10" xfId="39604"/>
    <cellStyle name="Migliaia 22 3 11" xfId="40090"/>
    <cellStyle name="Migliaia 22 3 2" xfId="522"/>
    <cellStyle name="Migliaia 22 3 2 10" xfId="40091"/>
    <cellStyle name="Migliaia 22 3 2 2" xfId="11427"/>
    <cellStyle name="Migliaia 22 3 2 3" xfId="12082"/>
    <cellStyle name="Migliaia 22 3 2 3 2" xfId="30267"/>
    <cellStyle name="Migliaia 22 3 2 4" xfId="19337"/>
    <cellStyle name="Migliaia 22 3 2 4 2" xfId="37301"/>
    <cellStyle name="Migliaia 22 3 2 5" xfId="3262"/>
    <cellStyle name="Migliaia 22 3 2 5 2" xfId="23262"/>
    <cellStyle name="Migliaia 22 3 2 6" xfId="21452"/>
    <cellStyle name="Migliaia 22 3 2 7" xfId="38256"/>
    <cellStyle name="Migliaia 22 3 2 8" xfId="39166"/>
    <cellStyle name="Migliaia 22 3 2 9" xfId="39605"/>
    <cellStyle name="Migliaia 22 3 3" xfId="11426"/>
    <cellStyle name="Migliaia 22 3 3 2" xfId="20493"/>
    <cellStyle name="Migliaia 22 3 3 2 2" xfId="37810"/>
    <cellStyle name="Migliaia 22 3 3 2 3" xfId="38765"/>
    <cellStyle name="Migliaia 22 3 3 3" xfId="19338"/>
    <cellStyle name="Migliaia 22 3 3 3 2" xfId="37302"/>
    <cellStyle name="Migliaia 22 3 3 4" xfId="38257"/>
    <cellStyle name="Migliaia 22 3 4" xfId="12081"/>
    <cellStyle name="Migliaia 22 3 4 2" xfId="20492"/>
    <cellStyle name="Migliaia 22 3 4 2 2" xfId="37809"/>
    <cellStyle name="Migliaia 22 3 4 3" xfId="30266"/>
    <cellStyle name="Migliaia 22 3 4 4" xfId="38764"/>
    <cellStyle name="Migliaia 22 3 5" xfId="19336"/>
    <cellStyle name="Migliaia 22 3 5 2" xfId="37300"/>
    <cellStyle name="Migliaia 22 3 6" xfId="3261"/>
    <cellStyle name="Migliaia 22 3 6 2" xfId="23261"/>
    <cellStyle name="Migliaia 22 3 7" xfId="21451"/>
    <cellStyle name="Migliaia 22 3 8" xfId="38255"/>
    <cellStyle name="Migliaia 22 3 9" xfId="39165"/>
    <cellStyle name="Migliaia 22 4" xfId="523"/>
    <cellStyle name="Migliaia 22 4 2" xfId="19340"/>
    <cellStyle name="Migliaia 22 4 2 2" xfId="20495"/>
    <cellStyle name="Migliaia 22 4 2 2 2" xfId="37812"/>
    <cellStyle name="Migliaia 22 4 2 2 3" xfId="38767"/>
    <cellStyle name="Migliaia 22 4 2 3" xfId="37304"/>
    <cellStyle name="Migliaia 22 4 2 4" xfId="38259"/>
    <cellStyle name="Migliaia 22 4 3" xfId="20494"/>
    <cellStyle name="Migliaia 22 4 3 2" xfId="37811"/>
    <cellStyle name="Migliaia 22 4 3 3" xfId="38766"/>
    <cellStyle name="Migliaia 22 4 4" xfId="19339"/>
    <cellStyle name="Migliaia 22 4 4 2" xfId="37303"/>
    <cellStyle name="Migliaia 22 4 5" xfId="11428"/>
    <cellStyle name="Migliaia 22 4 6" xfId="21453"/>
    <cellStyle name="Migliaia 22 4 7" xfId="38258"/>
    <cellStyle name="Migliaia 22 4 8" xfId="39606"/>
    <cellStyle name="Migliaia 22 4 9" xfId="40092"/>
    <cellStyle name="Migliaia 22 5" xfId="524"/>
    <cellStyle name="Migliaia 22 5 2" xfId="19341"/>
    <cellStyle name="Migliaia 22 5 2 2" xfId="37305"/>
    <cellStyle name="Migliaia 22 5 3" xfId="11429"/>
    <cellStyle name="Migliaia 22 5 4" xfId="21454"/>
    <cellStyle name="Migliaia 22 5 5" xfId="38260"/>
    <cellStyle name="Migliaia 22 5 6" xfId="39607"/>
    <cellStyle name="Migliaia 22 5 7" xfId="40093"/>
    <cellStyle name="Migliaia 22 6" xfId="525"/>
    <cellStyle name="Migliaia 22 6 2" xfId="11424"/>
    <cellStyle name="Migliaia 22 6 3" xfId="21455"/>
    <cellStyle name="Migliaia 22 6 4" xfId="39608"/>
    <cellStyle name="Migliaia 22 6 5" xfId="40094"/>
    <cellStyle name="Migliaia 22 7" xfId="12079"/>
    <cellStyle name="Migliaia 22 7 2" xfId="30264"/>
    <cellStyle name="Migliaia 22 8" xfId="19334"/>
    <cellStyle name="Migliaia 22 8 2" xfId="37298"/>
    <cellStyle name="Migliaia 22 9" xfId="3259"/>
    <cellStyle name="Migliaia 22 9 2" xfId="23259"/>
    <cellStyle name="Migliaia 23" xfId="526"/>
    <cellStyle name="Migliaia 23 10" xfId="21456"/>
    <cellStyle name="Migliaia 23 11" xfId="38261"/>
    <cellStyle name="Migliaia 23 12" xfId="39167"/>
    <cellStyle name="Migliaia 23 13" xfId="39609"/>
    <cellStyle name="Migliaia 23 14" xfId="40095"/>
    <cellStyle name="Migliaia 23 2" xfId="527"/>
    <cellStyle name="Migliaia 23 2 10" xfId="39610"/>
    <cellStyle name="Migliaia 23 2 11" xfId="40096"/>
    <cellStyle name="Migliaia 23 2 2" xfId="3553"/>
    <cellStyle name="Migliaia 23 2 2 2" xfId="12314"/>
    <cellStyle name="Migliaia 23 2 2 2 2" xfId="30484"/>
    <cellStyle name="Migliaia 23 2 2 3" xfId="20496"/>
    <cellStyle name="Migliaia 23 2 2 3 2" xfId="37813"/>
    <cellStyle name="Migliaia 23 2 2 4" xfId="23482"/>
    <cellStyle name="Migliaia 23 2 2 5" xfId="38768"/>
    <cellStyle name="Migliaia 23 2 2 6" xfId="39398"/>
    <cellStyle name="Migliaia 23 2 3" xfId="11431"/>
    <cellStyle name="Migliaia 23 2 4" xfId="12084"/>
    <cellStyle name="Migliaia 23 2 4 2" xfId="30269"/>
    <cellStyle name="Migliaia 23 2 5" xfId="19343"/>
    <cellStyle name="Migliaia 23 2 5 2" xfId="37307"/>
    <cellStyle name="Migliaia 23 2 6" xfId="3264"/>
    <cellStyle name="Migliaia 23 2 6 2" xfId="23264"/>
    <cellStyle name="Migliaia 23 2 7" xfId="21457"/>
    <cellStyle name="Migliaia 23 2 8" xfId="38262"/>
    <cellStyle name="Migliaia 23 2 9" xfId="39168"/>
    <cellStyle name="Migliaia 23 3" xfId="528"/>
    <cellStyle name="Migliaia 23 3 10" xfId="39611"/>
    <cellStyle name="Migliaia 23 3 11" xfId="40097"/>
    <cellStyle name="Migliaia 23 3 2" xfId="529"/>
    <cellStyle name="Migliaia 23 3 2 10" xfId="40098"/>
    <cellStyle name="Migliaia 23 3 2 2" xfId="11433"/>
    <cellStyle name="Migliaia 23 3 2 3" xfId="12086"/>
    <cellStyle name="Migliaia 23 3 2 3 2" xfId="30271"/>
    <cellStyle name="Migliaia 23 3 2 4" xfId="19345"/>
    <cellStyle name="Migliaia 23 3 2 4 2" xfId="37309"/>
    <cellStyle name="Migliaia 23 3 2 5" xfId="3266"/>
    <cellStyle name="Migliaia 23 3 2 5 2" xfId="23266"/>
    <cellStyle name="Migliaia 23 3 2 6" xfId="21459"/>
    <cellStyle name="Migliaia 23 3 2 7" xfId="38264"/>
    <cellStyle name="Migliaia 23 3 2 8" xfId="39170"/>
    <cellStyle name="Migliaia 23 3 2 9" xfId="39612"/>
    <cellStyle name="Migliaia 23 3 3" xfId="11432"/>
    <cellStyle name="Migliaia 23 3 3 2" xfId="20498"/>
    <cellStyle name="Migliaia 23 3 3 2 2" xfId="37815"/>
    <cellStyle name="Migliaia 23 3 3 2 3" xfId="38770"/>
    <cellStyle name="Migliaia 23 3 3 3" xfId="19346"/>
    <cellStyle name="Migliaia 23 3 3 3 2" xfId="37310"/>
    <cellStyle name="Migliaia 23 3 3 4" xfId="38265"/>
    <cellStyle name="Migliaia 23 3 4" xfId="12085"/>
    <cellStyle name="Migliaia 23 3 4 2" xfId="20497"/>
    <cellStyle name="Migliaia 23 3 4 2 2" xfId="37814"/>
    <cellStyle name="Migliaia 23 3 4 3" xfId="30270"/>
    <cellStyle name="Migliaia 23 3 4 4" xfId="38769"/>
    <cellStyle name="Migliaia 23 3 5" xfId="19344"/>
    <cellStyle name="Migliaia 23 3 5 2" xfId="37308"/>
    <cellStyle name="Migliaia 23 3 6" xfId="3265"/>
    <cellStyle name="Migliaia 23 3 6 2" xfId="23265"/>
    <cellStyle name="Migliaia 23 3 7" xfId="21458"/>
    <cellStyle name="Migliaia 23 3 8" xfId="38263"/>
    <cellStyle name="Migliaia 23 3 9" xfId="39169"/>
    <cellStyle name="Migliaia 23 4" xfId="530"/>
    <cellStyle name="Migliaia 23 4 2" xfId="19348"/>
    <cellStyle name="Migliaia 23 4 2 2" xfId="20500"/>
    <cellStyle name="Migliaia 23 4 2 2 2" xfId="37817"/>
    <cellStyle name="Migliaia 23 4 2 2 3" xfId="38772"/>
    <cellStyle name="Migliaia 23 4 2 3" xfId="37312"/>
    <cellStyle name="Migliaia 23 4 2 4" xfId="38267"/>
    <cellStyle name="Migliaia 23 4 3" xfId="20499"/>
    <cellStyle name="Migliaia 23 4 3 2" xfId="37816"/>
    <cellStyle name="Migliaia 23 4 3 3" xfId="38771"/>
    <cellStyle name="Migliaia 23 4 4" xfId="19347"/>
    <cellStyle name="Migliaia 23 4 4 2" xfId="37311"/>
    <cellStyle name="Migliaia 23 4 5" xfId="11434"/>
    <cellStyle name="Migliaia 23 4 6" xfId="21460"/>
    <cellStyle name="Migliaia 23 4 7" xfId="38266"/>
    <cellStyle name="Migliaia 23 4 8" xfId="39613"/>
    <cellStyle name="Migliaia 23 4 9" xfId="40099"/>
    <cellStyle name="Migliaia 23 5" xfId="531"/>
    <cellStyle name="Migliaia 23 5 2" xfId="19349"/>
    <cellStyle name="Migliaia 23 5 2 2" xfId="37313"/>
    <cellStyle name="Migliaia 23 5 3" xfId="11435"/>
    <cellStyle name="Migliaia 23 5 4" xfId="21461"/>
    <cellStyle name="Migliaia 23 5 5" xfId="38268"/>
    <cellStyle name="Migliaia 23 5 6" xfId="39614"/>
    <cellStyle name="Migliaia 23 5 7" xfId="40100"/>
    <cellStyle name="Migliaia 23 6" xfId="532"/>
    <cellStyle name="Migliaia 23 6 2" xfId="11430"/>
    <cellStyle name="Migliaia 23 6 3" xfId="21462"/>
    <cellStyle name="Migliaia 23 6 4" xfId="39615"/>
    <cellStyle name="Migliaia 23 6 5" xfId="40101"/>
    <cellStyle name="Migliaia 23 7" xfId="12083"/>
    <cellStyle name="Migliaia 23 7 2" xfId="30268"/>
    <cellStyle name="Migliaia 23 8" xfId="19342"/>
    <cellStyle name="Migliaia 23 8 2" xfId="37306"/>
    <cellStyle name="Migliaia 23 9" xfId="3263"/>
    <cellStyle name="Migliaia 23 9 2" xfId="23263"/>
    <cellStyle name="Migliaia 24" xfId="533"/>
    <cellStyle name="Migliaia 24 10" xfId="21463"/>
    <cellStyle name="Migliaia 24 11" xfId="38269"/>
    <cellStyle name="Migliaia 24 12" xfId="39171"/>
    <cellStyle name="Migliaia 24 13" xfId="39616"/>
    <cellStyle name="Migliaia 24 14" xfId="40102"/>
    <cellStyle name="Migliaia 24 2" xfId="534"/>
    <cellStyle name="Migliaia 24 2 10" xfId="39617"/>
    <cellStyle name="Migliaia 24 2 11" xfId="40103"/>
    <cellStyle name="Migliaia 24 2 2" xfId="3554"/>
    <cellStyle name="Migliaia 24 2 2 2" xfId="12315"/>
    <cellStyle name="Migliaia 24 2 2 2 2" xfId="30485"/>
    <cellStyle name="Migliaia 24 2 2 3" xfId="20501"/>
    <cellStyle name="Migliaia 24 2 2 3 2" xfId="37818"/>
    <cellStyle name="Migliaia 24 2 2 4" xfId="23483"/>
    <cellStyle name="Migliaia 24 2 2 5" xfId="38773"/>
    <cellStyle name="Migliaia 24 2 2 6" xfId="39399"/>
    <cellStyle name="Migliaia 24 2 3" xfId="11437"/>
    <cellStyle name="Migliaia 24 2 4" xfId="12088"/>
    <cellStyle name="Migliaia 24 2 4 2" xfId="30273"/>
    <cellStyle name="Migliaia 24 2 5" xfId="19351"/>
    <cellStyle name="Migliaia 24 2 5 2" xfId="37315"/>
    <cellStyle name="Migliaia 24 2 6" xfId="3268"/>
    <cellStyle name="Migliaia 24 2 6 2" xfId="23268"/>
    <cellStyle name="Migliaia 24 2 7" xfId="21464"/>
    <cellStyle name="Migliaia 24 2 8" xfId="38270"/>
    <cellStyle name="Migliaia 24 2 9" xfId="39172"/>
    <cellStyle name="Migliaia 24 3" xfId="535"/>
    <cellStyle name="Migliaia 24 3 10" xfId="39618"/>
    <cellStyle name="Migliaia 24 3 11" xfId="40104"/>
    <cellStyle name="Migliaia 24 3 2" xfId="536"/>
    <cellStyle name="Migliaia 24 3 2 10" xfId="40105"/>
    <cellStyle name="Migliaia 24 3 2 2" xfId="11439"/>
    <cellStyle name="Migliaia 24 3 2 3" xfId="12090"/>
    <cellStyle name="Migliaia 24 3 2 3 2" xfId="30275"/>
    <cellStyle name="Migliaia 24 3 2 4" xfId="19353"/>
    <cellStyle name="Migliaia 24 3 2 4 2" xfId="37317"/>
    <cellStyle name="Migliaia 24 3 2 5" xfId="3270"/>
    <cellStyle name="Migliaia 24 3 2 5 2" xfId="23270"/>
    <cellStyle name="Migliaia 24 3 2 6" xfId="21466"/>
    <cellStyle name="Migliaia 24 3 2 7" xfId="38272"/>
    <cellStyle name="Migliaia 24 3 2 8" xfId="39174"/>
    <cellStyle name="Migliaia 24 3 2 9" xfId="39619"/>
    <cellStyle name="Migliaia 24 3 3" xfId="11438"/>
    <cellStyle name="Migliaia 24 3 3 2" xfId="20503"/>
    <cellStyle name="Migliaia 24 3 3 2 2" xfId="37820"/>
    <cellStyle name="Migliaia 24 3 3 2 3" xfId="38775"/>
    <cellStyle name="Migliaia 24 3 3 3" xfId="19354"/>
    <cellStyle name="Migliaia 24 3 3 3 2" xfId="37318"/>
    <cellStyle name="Migliaia 24 3 3 4" xfId="38273"/>
    <cellStyle name="Migliaia 24 3 4" xfId="12089"/>
    <cellStyle name="Migliaia 24 3 4 2" xfId="20502"/>
    <cellStyle name="Migliaia 24 3 4 2 2" xfId="37819"/>
    <cellStyle name="Migliaia 24 3 4 3" xfId="30274"/>
    <cellStyle name="Migliaia 24 3 4 4" xfId="38774"/>
    <cellStyle name="Migliaia 24 3 5" xfId="19352"/>
    <cellStyle name="Migliaia 24 3 5 2" xfId="37316"/>
    <cellStyle name="Migliaia 24 3 6" xfId="3269"/>
    <cellStyle name="Migliaia 24 3 6 2" xfId="23269"/>
    <cellStyle name="Migliaia 24 3 7" xfId="21465"/>
    <cellStyle name="Migliaia 24 3 8" xfId="38271"/>
    <cellStyle name="Migliaia 24 3 9" xfId="39173"/>
    <cellStyle name="Migliaia 24 4" xfId="537"/>
    <cellStyle name="Migliaia 24 4 2" xfId="19356"/>
    <cellStyle name="Migliaia 24 4 2 2" xfId="20505"/>
    <cellStyle name="Migliaia 24 4 2 2 2" xfId="37822"/>
    <cellStyle name="Migliaia 24 4 2 2 3" xfId="38777"/>
    <cellStyle name="Migliaia 24 4 2 3" xfId="37320"/>
    <cellStyle name="Migliaia 24 4 2 4" xfId="38275"/>
    <cellStyle name="Migliaia 24 4 3" xfId="20504"/>
    <cellStyle name="Migliaia 24 4 3 2" xfId="37821"/>
    <cellStyle name="Migliaia 24 4 3 3" xfId="38776"/>
    <cellStyle name="Migliaia 24 4 4" xfId="19355"/>
    <cellStyle name="Migliaia 24 4 4 2" xfId="37319"/>
    <cellStyle name="Migliaia 24 4 5" xfId="11440"/>
    <cellStyle name="Migliaia 24 4 6" xfId="21467"/>
    <cellStyle name="Migliaia 24 4 7" xfId="38274"/>
    <cellStyle name="Migliaia 24 4 8" xfId="39620"/>
    <cellStyle name="Migliaia 24 4 9" xfId="40106"/>
    <cellStyle name="Migliaia 24 5" xfId="538"/>
    <cellStyle name="Migliaia 24 5 2" xfId="19357"/>
    <cellStyle name="Migliaia 24 5 2 2" xfId="37321"/>
    <cellStyle name="Migliaia 24 5 3" xfId="11441"/>
    <cellStyle name="Migliaia 24 5 4" xfId="21468"/>
    <cellStyle name="Migliaia 24 5 5" xfId="38276"/>
    <cellStyle name="Migliaia 24 5 6" xfId="39621"/>
    <cellStyle name="Migliaia 24 5 7" xfId="40107"/>
    <cellStyle name="Migliaia 24 6" xfId="539"/>
    <cellStyle name="Migliaia 24 6 2" xfId="11436"/>
    <cellStyle name="Migliaia 24 6 3" xfId="21469"/>
    <cellStyle name="Migliaia 24 6 4" xfId="39622"/>
    <cellStyle name="Migliaia 24 6 5" xfId="40108"/>
    <cellStyle name="Migliaia 24 7" xfId="12087"/>
    <cellStyle name="Migliaia 24 7 2" xfId="30272"/>
    <cellStyle name="Migliaia 24 8" xfId="19350"/>
    <cellStyle name="Migliaia 24 8 2" xfId="37314"/>
    <cellStyle name="Migliaia 24 9" xfId="3267"/>
    <cellStyle name="Migliaia 24 9 2" xfId="23267"/>
    <cellStyle name="Migliaia 25" xfId="540"/>
    <cellStyle name="Migliaia 25 10" xfId="21470"/>
    <cellStyle name="Migliaia 25 11" xfId="38277"/>
    <cellStyle name="Migliaia 25 12" xfId="39175"/>
    <cellStyle name="Migliaia 25 13" xfId="39623"/>
    <cellStyle name="Migliaia 25 14" xfId="40109"/>
    <cellStyle name="Migliaia 25 2" xfId="541"/>
    <cellStyle name="Migliaia 25 2 10" xfId="39624"/>
    <cellStyle name="Migliaia 25 2 11" xfId="40110"/>
    <cellStyle name="Migliaia 25 2 2" xfId="3555"/>
    <cellStyle name="Migliaia 25 2 2 2" xfId="12316"/>
    <cellStyle name="Migliaia 25 2 2 2 2" xfId="30486"/>
    <cellStyle name="Migliaia 25 2 2 3" xfId="20506"/>
    <cellStyle name="Migliaia 25 2 2 3 2" xfId="37823"/>
    <cellStyle name="Migliaia 25 2 2 4" xfId="23484"/>
    <cellStyle name="Migliaia 25 2 2 5" xfId="38778"/>
    <cellStyle name="Migliaia 25 2 2 6" xfId="39400"/>
    <cellStyle name="Migliaia 25 2 3" xfId="11443"/>
    <cellStyle name="Migliaia 25 2 4" xfId="12092"/>
    <cellStyle name="Migliaia 25 2 4 2" xfId="30277"/>
    <cellStyle name="Migliaia 25 2 5" xfId="19359"/>
    <cellStyle name="Migliaia 25 2 5 2" xfId="37323"/>
    <cellStyle name="Migliaia 25 2 6" xfId="3272"/>
    <cellStyle name="Migliaia 25 2 6 2" xfId="23272"/>
    <cellStyle name="Migliaia 25 2 7" xfId="21471"/>
    <cellStyle name="Migliaia 25 2 8" xfId="38278"/>
    <cellStyle name="Migliaia 25 2 9" xfId="39176"/>
    <cellStyle name="Migliaia 25 3" xfId="542"/>
    <cellStyle name="Migliaia 25 3 10" xfId="39625"/>
    <cellStyle name="Migliaia 25 3 11" xfId="40111"/>
    <cellStyle name="Migliaia 25 3 2" xfId="543"/>
    <cellStyle name="Migliaia 25 3 2 10" xfId="40112"/>
    <cellStyle name="Migliaia 25 3 2 2" xfId="11445"/>
    <cellStyle name="Migliaia 25 3 2 3" xfId="12094"/>
    <cellStyle name="Migliaia 25 3 2 3 2" xfId="30279"/>
    <cellStyle name="Migliaia 25 3 2 4" xfId="19361"/>
    <cellStyle name="Migliaia 25 3 2 4 2" xfId="37325"/>
    <cellStyle name="Migliaia 25 3 2 5" xfId="3274"/>
    <cellStyle name="Migliaia 25 3 2 5 2" xfId="23274"/>
    <cellStyle name="Migliaia 25 3 2 6" xfId="21473"/>
    <cellStyle name="Migliaia 25 3 2 7" xfId="38280"/>
    <cellStyle name="Migliaia 25 3 2 8" xfId="39178"/>
    <cellStyle name="Migliaia 25 3 2 9" xfId="39626"/>
    <cellStyle name="Migliaia 25 3 3" xfId="11444"/>
    <cellStyle name="Migliaia 25 3 3 2" xfId="20508"/>
    <cellStyle name="Migliaia 25 3 3 2 2" xfId="37825"/>
    <cellStyle name="Migliaia 25 3 3 2 3" xfId="38780"/>
    <cellStyle name="Migliaia 25 3 3 3" xfId="19362"/>
    <cellStyle name="Migliaia 25 3 3 3 2" xfId="37326"/>
    <cellStyle name="Migliaia 25 3 3 4" xfId="38281"/>
    <cellStyle name="Migliaia 25 3 4" xfId="12093"/>
    <cellStyle name="Migliaia 25 3 4 2" xfId="20507"/>
    <cellStyle name="Migliaia 25 3 4 2 2" xfId="37824"/>
    <cellStyle name="Migliaia 25 3 4 3" xfId="30278"/>
    <cellStyle name="Migliaia 25 3 4 4" xfId="38779"/>
    <cellStyle name="Migliaia 25 3 5" xfId="19360"/>
    <cellStyle name="Migliaia 25 3 5 2" xfId="37324"/>
    <cellStyle name="Migliaia 25 3 6" xfId="3273"/>
    <cellStyle name="Migliaia 25 3 6 2" xfId="23273"/>
    <cellStyle name="Migliaia 25 3 7" xfId="21472"/>
    <cellStyle name="Migliaia 25 3 8" xfId="38279"/>
    <cellStyle name="Migliaia 25 3 9" xfId="39177"/>
    <cellStyle name="Migliaia 25 4" xfId="544"/>
    <cellStyle name="Migliaia 25 4 2" xfId="19364"/>
    <cellStyle name="Migliaia 25 4 2 2" xfId="20510"/>
    <cellStyle name="Migliaia 25 4 2 2 2" xfId="37827"/>
    <cellStyle name="Migliaia 25 4 2 2 3" xfId="38782"/>
    <cellStyle name="Migliaia 25 4 2 3" xfId="37328"/>
    <cellStyle name="Migliaia 25 4 2 4" xfId="38283"/>
    <cellStyle name="Migliaia 25 4 3" xfId="20509"/>
    <cellStyle name="Migliaia 25 4 3 2" xfId="37826"/>
    <cellStyle name="Migliaia 25 4 3 3" xfId="38781"/>
    <cellStyle name="Migliaia 25 4 4" xfId="19363"/>
    <cellStyle name="Migliaia 25 4 4 2" xfId="37327"/>
    <cellStyle name="Migliaia 25 4 5" xfId="11446"/>
    <cellStyle name="Migliaia 25 4 6" xfId="21474"/>
    <cellStyle name="Migliaia 25 4 7" xfId="38282"/>
    <cellStyle name="Migliaia 25 4 8" xfId="39627"/>
    <cellStyle name="Migliaia 25 4 9" xfId="40113"/>
    <cellStyle name="Migliaia 25 5" xfId="545"/>
    <cellStyle name="Migliaia 25 5 2" xfId="19365"/>
    <cellStyle name="Migliaia 25 5 2 2" xfId="37329"/>
    <cellStyle name="Migliaia 25 5 3" xfId="11447"/>
    <cellStyle name="Migliaia 25 5 4" xfId="21475"/>
    <cellStyle name="Migliaia 25 5 5" xfId="38284"/>
    <cellStyle name="Migliaia 25 5 6" xfId="39628"/>
    <cellStyle name="Migliaia 25 5 7" xfId="40114"/>
    <cellStyle name="Migliaia 25 6" xfId="546"/>
    <cellStyle name="Migliaia 25 6 2" xfId="11442"/>
    <cellStyle name="Migliaia 25 6 3" xfId="21476"/>
    <cellStyle name="Migliaia 25 6 4" xfId="39629"/>
    <cellStyle name="Migliaia 25 6 5" xfId="40115"/>
    <cellStyle name="Migliaia 25 7" xfId="12091"/>
    <cellStyle name="Migliaia 25 7 2" xfId="30276"/>
    <cellStyle name="Migliaia 25 8" xfId="19358"/>
    <cellStyle name="Migliaia 25 8 2" xfId="37322"/>
    <cellStyle name="Migliaia 25 9" xfId="3271"/>
    <cellStyle name="Migliaia 25 9 2" xfId="23271"/>
    <cellStyle name="Migliaia 26" xfId="547"/>
    <cellStyle name="Migliaia 26 10" xfId="21477"/>
    <cellStyle name="Migliaia 26 11" xfId="38285"/>
    <cellStyle name="Migliaia 26 12" xfId="39179"/>
    <cellStyle name="Migliaia 26 13" xfId="39630"/>
    <cellStyle name="Migliaia 26 14" xfId="40116"/>
    <cellStyle name="Migliaia 26 2" xfId="548"/>
    <cellStyle name="Migliaia 26 2 10" xfId="39631"/>
    <cellStyle name="Migliaia 26 2 11" xfId="40117"/>
    <cellStyle name="Migliaia 26 2 2" xfId="3556"/>
    <cellStyle name="Migliaia 26 2 2 2" xfId="12317"/>
    <cellStyle name="Migliaia 26 2 2 2 2" xfId="30487"/>
    <cellStyle name="Migliaia 26 2 2 3" xfId="20511"/>
    <cellStyle name="Migliaia 26 2 2 3 2" xfId="37828"/>
    <cellStyle name="Migliaia 26 2 2 4" xfId="23485"/>
    <cellStyle name="Migliaia 26 2 2 5" xfId="38783"/>
    <cellStyle name="Migliaia 26 2 2 6" xfId="39401"/>
    <cellStyle name="Migliaia 26 2 3" xfId="11449"/>
    <cellStyle name="Migliaia 26 2 4" xfId="12096"/>
    <cellStyle name="Migliaia 26 2 4 2" xfId="30281"/>
    <cellStyle name="Migliaia 26 2 5" xfId="19367"/>
    <cellStyle name="Migliaia 26 2 5 2" xfId="37331"/>
    <cellStyle name="Migliaia 26 2 6" xfId="3276"/>
    <cellStyle name="Migliaia 26 2 6 2" xfId="23276"/>
    <cellStyle name="Migliaia 26 2 7" xfId="21478"/>
    <cellStyle name="Migliaia 26 2 8" xfId="38286"/>
    <cellStyle name="Migliaia 26 2 9" xfId="39180"/>
    <cellStyle name="Migliaia 26 3" xfId="549"/>
    <cellStyle name="Migliaia 26 3 10" xfId="39632"/>
    <cellStyle name="Migliaia 26 3 11" xfId="40118"/>
    <cellStyle name="Migliaia 26 3 2" xfId="550"/>
    <cellStyle name="Migliaia 26 3 2 10" xfId="40119"/>
    <cellStyle name="Migliaia 26 3 2 2" xfId="11451"/>
    <cellStyle name="Migliaia 26 3 2 3" xfId="12098"/>
    <cellStyle name="Migliaia 26 3 2 3 2" xfId="30283"/>
    <cellStyle name="Migliaia 26 3 2 4" xfId="19369"/>
    <cellStyle name="Migliaia 26 3 2 4 2" xfId="37333"/>
    <cellStyle name="Migliaia 26 3 2 5" xfId="3278"/>
    <cellStyle name="Migliaia 26 3 2 5 2" xfId="23278"/>
    <cellStyle name="Migliaia 26 3 2 6" xfId="21480"/>
    <cellStyle name="Migliaia 26 3 2 7" xfId="38288"/>
    <cellStyle name="Migliaia 26 3 2 8" xfId="39182"/>
    <cellStyle name="Migliaia 26 3 2 9" xfId="39633"/>
    <cellStyle name="Migliaia 26 3 3" xfId="11450"/>
    <cellStyle name="Migliaia 26 3 3 2" xfId="20513"/>
    <cellStyle name="Migliaia 26 3 3 2 2" xfId="37830"/>
    <cellStyle name="Migliaia 26 3 3 2 3" xfId="38785"/>
    <cellStyle name="Migliaia 26 3 3 3" xfId="19370"/>
    <cellStyle name="Migliaia 26 3 3 3 2" xfId="37334"/>
    <cellStyle name="Migliaia 26 3 3 4" xfId="38289"/>
    <cellStyle name="Migliaia 26 3 4" xfId="12097"/>
    <cellStyle name="Migliaia 26 3 4 2" xfId="20512"/>
    <cellStyle name="Migliaia 26 3 4 2 2" xfId="37829"/>
    <cellStyle name="Migliaia 26 3 4 3" xfId="30282"/>
    <cellStyle name="Migliaia 26 3 4 4" xfId="38784"/>
    <cellStyle name="Migliaia 26 3 5" xfId="19368"/>
    <cellStyle name="Migliaia 26 3 5 2" xfId="37332"/>
    <cellStyle name="Migliaia 26 3 6" xfId="3277"/>
    <cellStyle name="Migliaia 26 3 6 2" xfId="23277"/>
    <cellStyle name="Migliaia 26 3 7" xfId="21479"/>
    <cellStyle name="Migliaia 26 3 8" xfId="38287"/>
    <cellStyle name="Migliaia 26 3 9" xfId="39181"/>
    <cellStyle name="Migliaia 26 4" xfId="551"/>
    <cellStyle name="Migliaia 26 4 2" xfId="19372"/>
    <cellStyle name="Migliaia 26 4 2 2" xfId="20515"/>
    <cellStyle name="Migliaia 26 4 2 2 2" xfId="37832"/>
    <cellStyle name="Migliaia 26 4 2 2 3" xfId="38787"/>
    <cellStyle name="Migliaia 26 4 2 3" xfId="37336"/>
    <cellStyle name="Migliaia 26 4 2 4" xfId="38291"/>
    <cellStyle name="Migliaia 26 4 3" xfId="20514"/>
    <cellStyle name="Migliaia 26 4 3 2" xfId="37831"/>
    <cellStyle name="Migliaia 26 4 3 3" xfId="38786"/>
    <cellStyle name="Migliaia 26 4 4" xfId="19371"/>
    <cellStyle name="Migliaia 26 4 4 2" xfId="37335"/>
    <cellStyle name="Migliaia 26 4 5" xfId="11452"/>
    <cellStyle name="Migliaia 26 4 6" xfId="21481"/>
    <cellStyle name="Migliaia 26 4 7" xfId="38290"/>
    <cellStyle name="Migliaia 26 4 8" xfId="39634"/>
    <cellStyle name="Migliaia 26 4 9" xfId="40120"/>
    <cellStyle name="Migliaia 26 5" xfId="552"/>
    <cellStyle name="Migliaia 26 5 2" xfId="19373"/>
    <cellStyle name="Migliaia 26 5 2 2" xfId="37337"/>
    <cellStyle name="Migliaia 26 5 3" xfId="11453"/>
    <cellStyle name="Migliaia 26 5 4" xfId="21482"/>
    <cellStyle name="Migliaia 26 5 5" xfId="38292"/>
    <cellStyle name="Migliaia 26 5 6" xfId="39635"/>
    <cellStyle name="Migliaia 26 5 7" xfId="40121"/>
    <cellStyle name="Migliaia 26 6" xfId="553"/>
    <cellStyle name="Migliaia 26 6 2" xfId="11448"/>
    <cellStyle name="Migliaia 26 6 3" xfId="21483"/>
    <cellStyle name="Migliaia 26 6 4" xfId="39636"/>
    <cellStyle name="Migliaia 26 6 5" xfId="40122"/>
    <cellStyle name="Migliaia 26 7" xfId="12095"/>
    <cellStyle name="Migliaia 26 7 2" xfId="30280"/>
    <cellStyle name="Migliaia 26 8" xfId="19366"/>
    <cellStyle name="Migliaia 26 8 2" xfId="37330"/>
    <cellStyle name="Migliaia 26 9" xfId="3275"/>
    <cellStyle name="Migliaia 26 9 2" xfId="23275"/>
    <cellStyle name="Migliaia 27" xfId="554"/>
    <cellStyle name="Migliaia 27 10" xfId="21484"/>
    <cellStyle name="Migliaia 27 11" xfId="38293"/>
    <cellStyle name="Migliaia 27 12" xfId="39183"/>
    <cellStyle name="Migliaia 27 13" xfId="39637"/>
    <cellStyle name="Migliaia 27 14" xfId="40123"/>
    <cellStyle name="Migliaia 27 2" xfId="555"/>
    <cellStyle name="Migliaia 27 2 10" xfId="39638"/>
    <cellStyle name="Migliaia 27 2 11" xfId="40124"/>
    <cellStyle name="Migliaia 27 2 2" xfId="3557"/>
    <cellStyle name="Migliaia 27 2 2 2" xfId="12318"/>
    <cellStyle name="Migliaia 27 2 2 2 2" xfId="30488"/>
    <cellStyle name="Migliaia 27 2 2 3" xfId="20516"/>
    <cellStyle name="Migliaia 27 2 2 3 2" xfId="37833"/>
    <cellStyle name="Migliaia 27 2 2 4" xfId="23486"/>
    <cellStyle name="Migliaia 27 2 2 5" xfId="38788"/>
    <cellStyle name="Migliaia 27 2 2 6" xfId="39402"/>
    <cellStyle name="Migliaia 27 2 3" xfId="11455"/>
    <cellStyle name="Migliaia 27 2 4" xfId="12100"/>
    <cellStyle name="Migliaia 27 2 4 2" xfId="30285"/>
    <cellStyle name="Migliaia 27 2 5" xfId="19375"/>
    <cellStyle name="Migliaia 27 2 5 2" xfId="37339"/>
    <cellStyle name="Migliaia 27 2 6" xfId="3280"/>
    <cellStyle name="Migliaia 27 2 6 2" xfId="23280"/>
    <cellStyle name="Migliaia 27 2 7" xfId="21485"/>
    <cellStyle name="Migliaia 27 2 8" xfId="38294"/>
    <cellStyle name="Migliaia 27 2 9" xfId="39184"/>
    <cellStyle name="Migliaia 27 3" xfId="556"/>
    <cellStyle name="Migliaia 27 3 10" xfId="39639"/>
    <cellStyle name="Migliaia 27 3 11" xfId="40125"/>
    <cellStyle name="Migliaia 27 3 2" xfId="557"/>
    <cellStyle name="Migliaia 27 3 2 10" xfId="40126"/>
    <cellStyle name="Migliaia 27 3 2 2" xfId="11457"/>
    <cellStyle name="Migliaia 27 3 2 3" xfId="12102"/>
    <cellStyle name="Migliaia 27 3 2 3 2" xfId="30287"/>
    <cellStyle name="Migliaia 27 3 2 4" xfId="19377"/>
    <cellStyle name="Migliaia 27 3 2 4 2" xfId="37341"/>
    <cellStyle name="Migliaia 27 3 2 5" xfId="3282"/>
    <cellStyle name="Migliaia 27 3 2 5 2" xfId="23282"/>
    <cellStyle name="Migliaia 27 3 2 6" xfId="21487"/>
    <cellStyle name="Migliaia 27 3 2 7" xfId="38296"/>
    <cellStyle name="Migliaia 27 3 2 8" xfId="39186"/>
    <cellStyle name="Migliaia 27 3 2 9" xfId="39640"/>
    <cellStyle name="Migliaia 27 3 3" xfId="11456"/>
    <cellStyle name="Migliaia 27 3 3 2" xfId="20518"/>
    <cellStyle name="Migliaia 27 3 3 2 2" xfId="37835"/>
    <cellStyle name="Migliaia 27 3 3 2 3" xfId="38790"/>
    <cellStyle name="Migliaia 27 3 3 3" xfId="19378"/>
    <cellStyle name="Migliaia 27 3 3 3 2" xfId="37342"/>
    <cellStyle name="Migliaia 27 3 3 4" xfId="38297"/>
    <cellStyle name="Migliaia 27 3 4" xfId="12101"/>
    <cellStyle name="Migliaia 27 3 4 2" xfId="20517"/>
    <cellStyle name="Migliaia 27 3 4 2 2" xfId="37834"/>
    <cellStyle name="Migliaia 27 3 4 3" xfId="30286"/>
    <cellStyle name="Migliaia 27 3 4 4" xfId="38789"/>
    <cellStyle name="Migliaia 27 3 5" xfId="19376"/>
    <cellStyle name="Migliaia 27 3 5 2" xfId="37340"/>
    <cellStyle name="Migliaia 27 3 6" xfId="3281"/>
    <cellStyle name="Migliaia 27 3 6 2" xfId="23281"/>
    <cellStyle name="Migliaia 27 3 7" xfId="21486"/>
    <cellStyle name="Migliaia 27 3 8" xfId="38295"/>
    <cellStyle name="Migliaia 27 3 9" xfId="39185"/>
    <cellStyle name="Migliaia 27 4" xfId="558"/>
    <cellStyle name="Migliaia 27 4 2" xfId="19380"/>
    <cellStyle name="Migliaia 27 4 2 2" xfId="20520"/>
    <cellStyle name="Migliaia 27 4 2 2 2" xfId="37837"/>
    <cellStyle name="Migliaia 27 4 2 2 3" xfId="38792"/>
    <cellStyle name="Migliaia 27 4 2 3" xfId="37344"/>
    <cellStyle name="Migliaia 27 4 2 4" xfId="38299"/>
    <cellStyle name="Migliaia 27 4 3" xfId="20519"/>
    <cellStyle name="Migliaia 27 4 3 2" xfId="37836"/>
    <cellStyle name="Migliaia 27 4 3 3" xfId="38791"/>
    <cellStyle name="Migliaia 27 4 4" xfId="19379"/>
    <cellStyle name="Migliaia 27 4 4 2" xfId="37343"/>
    <cellStyle name="Migliaia 27 4 5" xfId="11458"/>
    <cellStyle name="Migliaia 27 4 6" xfId="21488"/>
    <cellStyle name="Migliaia 27 4 7" xfId="38298"/>
    <cellStyle name="Migliaia 27 4 8" xfId="39641"/>
    <cellStyle name="Migliaia 27 4 9" xfId="40127"/>
    <cellStyle name="Migliaia 27 5" xfId="559"/>
    <cellStyle name="Migliaia 27 5 2" xfId="19381"/>
    <cellStyle name="Migliaia 27 5 2 2" xfId="37345"/>
    <cellStyle name="Migliaia 27 5 3" xfId="11459"/>
    <cellStyle name="Migliaia 27 5 4" xfId="21489"/>
    <cellStyle name="Migliaia 27 5 5" xfId="38300"/>
    <cellStyle name="Migliaia 27 5 6" xfId="39642"/>
    <cellStyle name="Migliaia 27 5 7" xfId="40128"/>
    <cellStyle name="Migliaia 27 6" xfId="560"/>
    <cellStyle name="Migliaia 27 6 2" xfId="11454"/>
    <cellStyle name="Migliaia 27 6 3" xfId="21490"/>
    <cellStyle name="Migliaia 27 6 4" xfId="39643"/>
    <cellStyle name="Migliaia 27 6 5" xfId="40129"/>
    <cellStyle name="Migliaia 27 7" xfId="12099"/>
    <cellStyle name="Migliaia 27 7 2" xfId="30284"/>
    <cellStyle name="Migliaia 27 8" xfId="19374"/>
    <cellStyle name="Migliaia 27 8 2" xfId="37338"/>
    <cellStyle name="Migliaia 27 9" xfId="3279"/>
    <cellStyle name="Migliaia 27 9 2" xfId="23279"/>
    <cellStyle name="Migliaia 28" xfId="561"/>
    <cellStyle name="Migliaia 28 10" xfId="21491"/>
    <cellStyle name="Migliaia 28 11" xfId="38301"/>
    <cellStyle name="Migliaia 28 12" xfId="39187"/>
    <cellStyle name="Migliaia 28 13" xfId="39644"/>
    <cellStyle name="Migliaia 28 14" xfId="40130"/>
    <cellStyle name="Migliaia 28 2" xfId="562"/>
    <cellStyle name="Migliaia 28 2 10" xfId="39645"/>
    <cellStyle name="Migliaia 28 2 11" xfId="40131"/>
    <cellStyle name="Migliaia 28 2 2" xfId="3558"/>
    <cellStyle name="Migliaia 28 2 2 2" xfId="12319"/>
    <cellStyle name="Migliaia 28 2 2 2 2" xfId="30489"/>
    <cellStyle name="Migliaia 28 2 2 3" xfId="20521"/>
    <cellStyle name="Migliaia 28 2 2 3 2" xfId="37838"/>
    <cellStyle name="Migliaia 28 2 2 4" xfId="23487"/>
    <cellStyle name="Migliaia 28 2 2 5" xfId="38793"/>
    <cellStyle name="Migliaia 28 2 2 6" xfId="39403"/>
    <cellStyle name="Migliaia 28 2 3" xfId="11461"/>
    <cellStyle name="Migliaia 28 2 4" xfId="12104"/>
    <cellStyle name="Migliaia 28 2 4 2" xfId="30289"/>
    <cellStyle name="Migliaia 28 2 5" xfId="19383"/>
    <cellStyle name="Migliaia 28 2 5 2" xfId="37347"/>
    <cellStyle name="Migliaia 28 2 6" xfId="3284"/>
    <cellStyle name="Migliaia 28 2 6 2" xfId="23284"/>
    <cellStyle name="Migliaia 28 2 7" xfId="21492"/>
    <cellStyle name="Migliaia 28 2 8" xfId="38302"/>
    <cellStyle name="Migliaia 28 2 9" xfId="39188"/>
    <cellStyle name="Migliaia 28 3" xfId="563"/>
    <cellStyle name="Migliaia 28 3 10" xfId="39646"/>
    <cellStyle name="Migliaia 28 3 11" xfId="40132"/>
    <cellStyle name="Migliaia 28 3 2" xfId="564"/>
    <cellStyle name="Migliaia 28 3 2 10" xfId="40133"/>
    <cellStyle name="Migliaia 28 3 2 2" xfId="11463"/>
    <cellStyle name="Migliaia 28 3 2 3" xfId="12106"/>
    <cellStyle name="Migliaia 28 3 2 3 2" xfId="30291"/>
    <cellStyle name="Migliaia 28 3 2 4" xfId="19385"/>
    <cellStyle name="Migliaia 28 3 2 4 2" xfId="37349"/>
    <cellStyle name="Migliaia 28 3 2 5" xfId="3286"/>
    <cellStyle name="Migliaia 28 3 2 5 2" xfId="23286"/>
    <cellStyle name="Migliaia 28 3 2 6" xfId="21494"/>
    <cellStyle name="Migliaia 28 3 2 7" xfId="38304"/>
    <cellStyle name="Migliaia 28 3 2 8" xfId="39190"/>
    <cellStyle name="Migliaia 28 3 2 9" xfId="39647"/>
    <cellStyle name="Migliaia 28 3 3" xfId="11462"/>
    <cellStyle name="Migliaia 28 3 3 2" xfId="20523"/>
    <cellStyle name="Migliaia 28 3 3 2 2" xfId="37840"/>
    <cellStyle name="Migliaia 28 3 3 2 3" xfId="38795"/>
    <cellStyle name="Migliaia 28 3 3 3" xfId="19386"/>
    <cellStyle name="Migliaia 28 3 3 3 2" xfId="37350"/>
    <cellStyle name="Migliaia 28 3 3 4" xfId="38305"/>
    <cellStyle name="Migliaia 28 3 4" xfId="12105"/>
    <cellStyle name="Migliaia 28 3 4 2" xfId="20522"/>
    <cellStyle name="Migliaia 28 3 4 2 2" xfId="37839"/>
    <cellStyle name="Migliaia 28 3 4 3" xfId="30290"/>
    <cellStyle name="Migliaia 28 3 4 4" xfId="38794"/>
    <cellStyle name="Migliaia 28 3 5" xfId="19384"/>
    <cellStyle name="Migliaia 28 3 5 2" xfId="37348"/>
    <cellStyle name="Migliaia 28 3 6" xfId="3285"/>
    <cellStyle name="Migliaia 28 3 6 2" xfId="23285"/>
    <cellStyle name="Migliaia 28 3 7" xfId="21493"/>
    <cellStyle name="Migliaia 28 3 8" xfId="38303"/>
    <cellStyle name="Migliaia 28 3 9" xfId="39189"/>
    <cellStyle name="Migliaia 28 4" xfId="565"/>
    <cellStyle name="Migliaia 28 4 2" xfId="19388"/>
    <cellStyle name="Migliaia 28 4 2 2" xfId="20525"/>
    <cellStyle name="Migliaia 28 4 2 2 2" xfId="37842"/>
    <cellStyle name="Migliaia 28 4 2 2 3" xfId="38797"/>
    <cellStyle name="Migliaia 28 4 2 3" xfId="37352"/>
    <cellStyle name="Migliaia 28 4 2 4" xfId="38307"/>
    <cellStyle name="Migliaia 28 4 3" xfId="20524"/>
    <cellStyle name="Migliaia 28 4 3 2" xfId="37841"/>
    <cellStyle name="Migliaia 28 4 3 3" xfId="38796"/>
    <cellStyle name="Migliaia 28 4 4" xfId="19387"/>
    <cellStyle name="Migliaia 28 4 4 2" xfId="37351"/>
    <cellStyle name="Migliaia 28 4 5" xfId="11464"/>
    <cellStyle name="Migliaia 28 4 6" xfId="21495"/>
    <cellStyle name="Migliaia 28 4 7" xfId="38306"/>
    <cellStyle name="Migliaia 28 4 8" xfId="39648"/>
    <cellStyle name="Migliaia 28 4 9" xfId="40134"/>
    <cellStyle name="Migliaia 28 5" xfId="566"/>
    <cellStyle name="Migliaia 28 5 2" xfId="19389"/>
    <cellStyle name="Migliaia 28 5 2 2" xfId="37353"/>
    <cellStyle name="Migliaia 28 5 3" xfId="11465"/>
    <cellStyle name="Migliaia 28 5 4" xfId="21496"/>
    <cellStyle name="Migliaia 28 5 5" xfId="38308"/>
    <cellStyle name="Migliaia 28 5 6" xfId="39649"/>
    <cellStyle name="Migliaia 28 5 7" xfId="40135"/>
    <cellStyle name="Migliaia 28 6" xfId="567"/>
    <cellStyle name="Migliaia 28 6 2" xfId="11460"/>
    <cellStyle name="Migliaia 28 6 3" xfId="21497"/>
    <cellStyle name="Migliaia 28 6 4" xfId="39650"/>
    <cellStyle name="Migliaia 28 6 5" xfId="40136"/>
    <cellStyle name="Migliaia 28 7" xfId="12103"/>
    <cellStyle name="Migliaia 28 7 2" xfId="30288"/>
    <cellStyle name="Migliaia 28 8" xfId="19382"/>
    <cellStyle name="Migliaia 28 8 2" xfId="37346"/>
    <cellStyle name="Migliaia 28 9" xfId="3283"/>
    <cellStyle name="Migliaia 28 9 2" xfId="23283"/>
    <cellStyle name="Migliaia 29" xfId="568"/>
    <cellStyle name="Migliaia 29 10" xfId="21498"/>
    <cellStyle name="Migliaia 29 11" xfId="38309"/>
    <cellStyle name="Migliaia 29 12" xfId="39191"/>
    <cellStyle name="Migliaia 29 13" xfId="39651"/>
    <cellStyle name="Migliaia 29 14" xfId="40137"/>
    <cellStyle name="Migliaia 29 2" xfId="569"/>
    <cellStyle name="Migliaia 29 2 10" xfId="39652"/>
    <cellStyle name="Migliaia 29 2 11" xfId="40138"/>
    <cellStyle name="Migliaia 29 2 2" xfId="3559"/>
    <cellStyle name="Migliaia 29 2 2 2" xfId="12320"/>
    <cellStyle name="Migliaia 29 2 2 2 2" xfId="30490"/>
    <cellStyle name="Migliaia 29 2 2 3" xfId="20526"/>
    <cellStyle name="Migliaia 29 2 2 3 2" xfId="37843"/>
    <cellStyle name="Migliaia 29 2 2 4" xfId="23488"/>
    <cellStyle name="Migliaia 29 2 2 5" xfId="38798"/>
    <cellStyle name="Migliaia 29 2 2 6" xfId="39404"/>
    <cellStyle name="Migliaia 29 2 3" xfId="11467"/>
    <cellStyle name="Migliaia 29 2 4" xfId="12108"/>
    <cellStyle name="Migliaia 29 2 4 2" xfId="30293"/>
    <cellStyle name="Migliaia 29 2 5" xfId="19391"/>
    <cellStyle name="Migliaia 29 2 5 2" xfId="37355"/>
    <cellStyle name="Migliaia 29 2 6" xfId="3288"/>
    <cellStyle name="Migliaia 29 2 6 2" xfId="23288"/>
    <cellStyle name="Migliaia 29 2 7" xfId="21499"/>
    <cellStyle name="Migliaia 29 2 8" xfId="38310"/>
    <cellStyle name="Migliaia 29 2 9" xfId="39192"/>
    <cellStyle name="Migliaia 29 3" xfId="570"/>
    <cellStyle name="Migliaia 29 3 10" xfId="39653"/>
    <cellStyle name="Migliaia 29 3 11" xfId="40139"/>
    <cellStyle name="Migliaia 29 3 2" xfId="571"/>
    <cellStyle name="Migliaia 29 3 2 10" xfId="40140"/>
    <cellStyle name="Migliaia 29 3 2 2" xfId="11469"/>
    <cellStyle name="Migliaia 29 3 2 3" xfId="12110"/>
    <cellStyle name="Migliaia 29 3 2 3 2" xfId="30295"/>
    <cellStyle name="Migliaia 29 3 2 4" xfId="19393"/>
    <cellStyle name="Migliaia 29 3 2 4 2" xfId="37357"/>
    <cellStyle name="Migliaia 29 3 2 5" xfId="3290"/>
    <cellStyle name="Migliaia 29 3 2 5 2" xfId="23290"/>
    <cellStyle name="Migliaia 29 3 2 6" xfId="21501"/>
    <cellStyle name="Migliaia 29 3 2 7" xfId="38312"/>
    <cellStyle name="Migliaia 29 3 2 8" xfId="39194"/>
    <cellStyle name="Migliaia 29 3 2 9" xfId="39654"/>
    <cellStyle name="Migliaia 29 3 3" xfId="11468"/>
    <cellStyle name="Migliaia 29 3 3 2" xfId="20528"/>
    <cellStyle name="Migliaia 29 3 3 2 2" xfId="37845"/>
    <cellStyle name="Migliaia 29 3 3 2 3" xfId="38800"/>
    <cellStyle name="Migliaia 29 3 3 3" xfId="19394"/>
    <cellStyle name="Migliaia 29 3 3 3 2" xfId="37358"/>
    <cellStyle name="Migliaia 29 3 3 4" xfId="38313"/>
    <cellStyle name="Migliaia 29 3 4" xfId="12109"/>
    <cellStyle name="Migliaia 29 3 4 2" xfId="20527"/>
    <cellStyle name="Migliaia 29 3 4 2 2" xfId="37844"/>
    <cellStyle name="Migliaia 29 3 4 3" xfId="30294"/>
    <cellStyle name="Migliaia 29 3 4 4" xfId="38799"/>
    <cellStyle name="Migliaia 29 3 5" xfId="19392"/>
    <cellStyle name="Migliaia 29 3 5 2" xfId="37356"/>
    <cellStyle name="Migliaia 29 3 6" xfId="3289"/>
    <cellStyle name="Migliaia 29 3 6 2" xfId="23289"/>
    <cellStyle name="Migliaia 29 3 7" xfId="21500"/>
    <cellStyle name="Migliaia 29 3 8" xfId="38311"/>
    <cellStyle name="Migliaia 29 3 9" xfId="39193"/>
    <cellStyle name="Migliaia 29 4" xfId="572"/>
    <cellStyle name="Migliaia 29 4 2" xfId="19396"/>
    <cellStyle name="Migliaia 29 4 2 2" xfId="20530"/>
    <cellStyle name="Migliaia 29 4 2 2 2" xfId="37847"/>
    <cellStyle name="Migliaia 29 4 2 2 3" xfId="38802"/>
    <cellStyle name="Migliaia 29 4 2 3" xfId="37360"/>
    <cellStyle name="Migliaia 29 4 2 4" xfId="38315"/>
    <cellStyle name="Migliaia 29 4 3" xfId="20529"/>
    <cellStyle name="Migliaia 29 4 3 2" xfId="37846"/>
    <cellStyle name="Migliaia 29 4 3 3" xfId="38801"/>
    <cellStyle name="Migliaia 29 4 4" xfId="19395"/>
    <cellStyle name="Migliaia 29 4 4 2" xfId="37359"/>
    <cellStyle name="Migliaia 29 4 5" xfId="11470"/>
    <cellStyle name="Migliaia 29 4 6" xfId="21502"/>
    <cellStyle name="Migliaia 29 4 7" xfId="38314"/>
    <cellStyle name="Migliaia 29 4 8" xfId="39655"/>
    <cellStyle name="Migliaia 29 4 9" xfId="40141"/>
    <cellStyle name="Migliaia 29 5" xfId="573"/>
    <cellStyle name="Migliaia 29 5 2" xfId="19397"/>
    <cellStyle name="Migliaia 29 5 2 2" xfId="37361"/>
    <cellStyle name="Migliaia 29 5 3" xfId="11471"/>
    <cellStyle name="Migliaia 29 5 4" xfId="21503"/>
    <cellStyle name="Migliaia 29 5 5" xfId="38316"/>
    <cellStyle name="Migliaia 29 5 6" xfId="39656"/>
    <cellStyle name="Migliaia 29 5 7" xfId="40142"/>
    <cellStyle name="Migliaia 29 6" xfId="574"/>
    <cellStyle name="Migliaia 29 6 2" xfId="11466"/>
    <cellStyle name="Migliaia 29 6 3" xfId="21504"/>
    <cellStyle name="Migliaia 29 6 4" xfId="39657"/>
    <cellStyle name="Migliaia 29 6 5" xfId="40143"/>
    <cellStyle name="Migliaia 29 7" xfId="12107"/>
    <cellStyle name="Migliaia 29 7 2" xfId="30292"/>
    <cellStyle name="Migliaia 29 8" xfId="19390"/>
    <cellStyle name="Migliaia 29 8 2" xfId="37354"/>
    <cellStyle name="Migliaia 29 9" xfId="3287"/>
    <cellStyle name="Migliaia 29 9 2" xfId="23287"/>
    <cellStyle name="Migliaia 3" xfId="575"/>
    <cellStyle name="Migliaia 3 10" xfId="21505"/>
    <cellStyle name="Migliaia 3 11" xfId="38317"/>
    <cellStyle name="Migliaia 3 12" xfId="39195"/>
    <cellStyle name="Migliaia 3 13" xfId="39658"/>
    <cellStyle name="Migliaia 3 14" xfId="40144"/>
    <cellStyle name="Migliaia 3 2" xfId="576"/>
    <cellStyle name="Migliaia 3 2 10" xfId="39659"/>
    <cellStyle name="Migliaia 3 2 11" xfId="40145"/>
    <cellStyle name="Migliaia 3 2 2" xfId="3560"/>
    <cellStyle name="Migliaia 3 2 2 2" xfId="12321"/>
    <cellStyle name="Migliaia 3 2 2 2 2" xfId="30491"/>
    <cellStyle name="Migliaia 3 2 2 3" xfId="20531"/>
    <cellStyle name="Migliaia 3 2 2 3 2" xfId="37848"/>
    <cellStyle name="Migliaia 3 2 2 4" xfId="23489"/>
    <cellStyle name="Migliaia 3 2 2 5" xfId="38803"/>
    <cellStyle name="Migliaia 3 2 2 6" xfId="39405"/>
    <cellStyle name="Migliaia 3 2 3" xfId="11473"/>
    <cellStyle name="Migliaia 3 2 4" xfId="12112"/>
    <cellStyle name="Migliaia 3 2 4 2" xfId="30297"/>
    <cellStyle name="Migliaia 3 2 5" xfId="19399"/>
    <cellStyle name="Migliaia 3 2 5 2" xfId="37363"/>
    <cellStyle name="Migliaia 3 2 6" xfId="3292"/>
    <cellStyle name="Migliaia 3 2 6 2" xfId="23292"/>
    <cellStyle name="Migliaia 3 2 7" xfId="21506"/>
    <cellStyle name="Migliaia 3 2 8" xfId="38318"/>
    <cellStyle name="Migliaia 3 2 9" xfId="39196"/>
    <cellStyle name="Migliaia 3 3" xfId="577"/>
    <cellStyle name="Migliaia 3 3 10" xfId="39660"/>
    <cellStyle name="Migliaia 3 3 11" xfId="40146"/>
    <cellStyle name="Migliaia 3 3 2" xfId="578"/>
    <cellStyle name="Migliaia 3 3 2 10" xfId="40147"/>
    <cellStyle name="Migliaia 3 3 2 2" xfId="11475"/>
    <cellStyle name="Migliaia 3 3 2 3" xfId="12114"/>
    <cellStyle name="Migliaia 3 3 2 3 2" xfId="30299"/>
    <cellStyle name="Migliaia 3 3 2 4" xfId="19401"/>
    <cellStyle name="Migliaia 3 3 2 4 2" xfId="37365"/>
    <cellStyle name="Migliaia 3 3 2 5" xfId="3294"/>
    <cellStyle name="Migliaia 3 3 2 5 2" xfId="23294"/>
    <cellStyle name="Migliaia 3 3 2 6" xfId="21508"/>
    <cellStyle name="Migliaia 3 3 2 7" xfId="38320"/>
    <cellStyle name="Migliaia 3 3 2 8" xfId="39198"/>
    <cellStyle name="Migliaia 3 3 2 9" xfId="39661"/>
    <cellStyle name="Migliaia 3 3 3" xfId="11474"/>
    <cellStyle name="Migliaia 3 3 3 2" xfId="20533"/>
    <cellStyle name="Migliaia 3 3 3 2 2" xfId="37850"/>
    <cellStyle name="Migliaia 3 3 3 2 3" xfId="38805"/>
    <cellStyle name="Migliaia 3 3 3 3" xfId="19402"/>
    <cellStyle name="Migliaia 3 3 3 3 2" xfId="37366"/>
    <cellStyle name="Migliaia 3 3 3 4" xfId="38321"/>
    <cellStyle name="Migliaia 3 3 4" xfId="12113"/>
    <cellStyle name="Migliaia 3 3 4 2" xfId="20532"/>
    <cellStyle name="Migliaia 3 3 4 2 2" xfId="37849"/>
    <cellStyle name="Migliaia 3 3 4 3" xfId="30298"/>
    <cellStyle name="Migliaia 3 3 4 4" xfId="38804"/>
    <cellStyle name="Migliaia 3 3 5" xfId="19400"/>
    <cellStyle name="Migliaia 3 3 5 2" xfId="37364"/>
    <cellStyle name="Migliaia 3 3 6" xfId="3293"/>
    <cellStyle name="Migliaia 3 3 6 2" xfId="23293"/>
    <cellStyle name="Migliaia 3 3 7" xfId="21507"/>
    <cellStyle name="Migliaia 3 3 8" xfId="38319"/>
    <cellStyle name="Migliaia 3 3 9" xfId="39197"/>
    <cellStyle name="Migliaia 3 4" xfId="579"/>
    <cellStyle name="Migliaia 3 4 2" xfId="19404"/>
    <cellStyle name="Migliaia 3 4 2 2" xfId="20535"/>
    <cellStyle name="Migliaia 3 4 2 2 2" xfId="37852"/>
    <cellStyle name="Migliaia 3 4 2 2 3" xfId="38807"/>
    <cellStyle name="Migliaia 3 4 2 3" xfId="37368"/>
    <cellStyle name="Migliaia 3 4 2 4" xfId="38323"/>
    <cellStyle name="Migliaia 3 4 3" xfId="20534"/>
    <cellStyle name="Migliaia 3 4 3 2" xfId="37851"/>
    <cellStyle name="Migliaia 3 4 3 3" xfId="38806"/>
    <cellStyle name="Migliaia 3 4 4" xfId="19403"/>
    <cellStyle name="Migliaia 3 4 4 2" xfId="37367"/>
    <cellStyle name="Migliaia 3 4 5" xfId="11476"/>
    <cellStyle name="Migliaia 3 4 6" xfId="21509"/>
    <cellStyle name="Migliaia 3 4 7" xfId="38322"/>
    <cellStyle name="Migliaia 3 4 8" xfId="39662"/>
    <cellStyle name="Migliaia 3 4 9" xfId="40148"/>
    <cellStyle name="Migliaia 3 5" xfId="580"/>
    <cellStyle name="Migliaia 3 5 2" xfId="19405"/>
    <cellStyle name="Migliaia 3 5 2 2" xfId="37369"/>
    <cellStyle name="Migliaia 3 5 3" xfId="11477"/>
    <cellStyle name="Migliaia 3 5 4" xfId="21510"/>
    <cellStyle name="Migliaia 3 5 5" xfId="38324"/>
    <cellStyle name="Migliaia 3 5 6" xfId="39663"/>
    <cellStyle name="Migliaia 3 5 7" xfId="40149"/>
    <cellStyle name="Migliaia 3 6" xfId="581"/>
    <cellStyle name="Migliaia 3 6 2" xfId="11472"/>
    <cellStyle name="Migliaia 3 6 3" xfId="21511"/>
    <cellStyle name="Migliaia 3 6 4" xfId="39664"/>
    <cellStyle name="Migliaia 3 6 5" xfId="40150"/>
    <cellStyle name="Migliaia 3 7" xfId="12111"/>
    <cellStyle name="Migliaia 3 7 2" xfId="30296"/>
    <cellStyle name="Migliaia 3 8" xfId="19398"/>
    <cellStyle name="Migliaia 3 8 2" xfId="37362"/>
    <cellStyle name="Migliaia 3 9" xfId="3291"/>
    <cellStyle name="Migliaia 3 9 2" xfId="23291"/>
    <cellStyle name="Migliaia 30" xfId="582"/>
    <cellStyle name="Migliaia 30 10" xfId="21512"/>
    <cellStyle name="Migliaia 30 11" xfId="38325"/>
    <cellStyle name="Migliaia 30 12" xfId="39199"/>
    <cellStyle name="Migliaia 30 13" xfId="39665"/>
    <cellStyle name="Migliaia 30 14" xfId="40151"/>
    <cellStyle name="Migliaia 30 2" xfId="583"/>
    <cellStyle name="Migliaia 30 2 10" xfId="39666"/>
    <cellStyle name="Migliaia 30 2 11" xfId="40152"/>
    <cellStyle name="Migliaia 30 2 2" xfId="3561"/>
    <cellStyle name="Migliaia 30 2 2 2" xfId="12322"/>
    <cellStyle name="Migliaia 30 2 2 2 2" xfId="30492"/>
    <cellStyle name="Migliaia 30 2 2 3" xfId="20536"/>
    <cellStyle name="Migliaia 30 2 2 3 2" xfId="37853"/>
    <cellStyle name="Migliaia 30 2 2 4" xfId="23490"/>
    <cellStyle name="Migliaia 30 2 2 5" xfId="38808"/>
    <cellStyle name="Migliaia 30 2 2 6" xfId="39406"/>
    <cellStyle name="Migliaia 30 2 3" xfId="11479"/>
    <cellStyle name="Migliaia 30 2 4" xfId="12116"/>
    <cellStyle name="Migliaia 30 2 4 2" xfId="30301"/>
    <cellStyle name="Migliaia 30 2 5" xfId="19407"/>
    <cellStyle name="Migliaia 30 2 5 2" xfId="37371"/>
    <cellStyle name="Migliaia 30 2 6" xfId="3296"/>
    <cellStyle name="Migliaia 30 2 6 2" xfId="23296"/>
    <cellStyle name="Migliaia 30 2 7" xfId="21513"/>
    <cellStyle name="Migliaia 30 2 8" xfId="38326"/>
    <cellStyle name="Migliaia 30 2 9" xfId="39200"/>
    <cellStyle name="Migliaia 30 3" xfId="584"/>
    <cellStyle name="Migliaia 30 3 10" xfId="39667"/>
    <cellStyle name="Migliaia 30 3 11" xfId="40153"/>
    <cellStyle name="Migliaia 30 3 2" xfId="585"/>
    <cellStyle name="Migliaia 30 3 2 10" xfId="40154"/>
    <cellStyle name="Migliaia 30 3 2 2" xfId="11481"/>
    <cellStyle name="Migliaia 30 3 2 3" xfId="12118"/>
    <cellStyle name="Migliaia 30 3 2 3 2" xfId="30303"/>
    <cellStyle name="Migliaia 30 3 2 4" xfId="19409"/>
    <cellStyle name="Migliaia 30 3 2 4 2" xfId="37373"/>
    <cellStyle name="Migliaia 30 3 2 5" xfId="3298"/>
    <cellStyle name="Migliaia 30 3 2 5 2" xfId="23298"/>
    <cellStyle name="Migliaia 30 3 2 6" xfId="21515"/>
    <cellStyle name="Migliaia 30 3 2 7" xfId="38328"/>
    <cellStyle name="Migliaia 30 3 2 8" xfId="39202"/>
    <cellStyle name="Migliaia 30 3 2 9" xfId="39668"/>
    <cellStyle name="Migliaia 30 3 3" xfId="11480"/>
    <cellStyle name="Migliaia 30 3 3 2" xfId="20538"/>
    <cellStyle name="Migliaia 30 3 3 2 2" xfId="37855"/>
    <cellStyle name="Migliaia 30 3 3 2 3" xfId="38810"/>
    <cellStyle name="Migliaia 30 3 3 3" xfId="19410"/>
    <cellStyle name="Migliaia 30 3 3 3 2" xfId="37374"/>
    <cellStyle name="Migliaia 30 3 3 4" xfId="38329"/>
    <cellStyle name="Migliaia 30 3 4" xfId="12117"/>
    <cellStyle name="Migliaia 30 3 4 2" xfId="20537"/>
    <cellStyle name="Migliaia 30 3 4 2 2" xfId="37854"/>
    <cellStyle name="Migliaia 30 3 4 3" xfId="30302"/>
    <cellStyle name="Migliaia 30 3 4 4" xfId="38809"/>
    <cellStyle name="Migliaia 30 3 5" xfId="19408"/>
    <cellStyle name="Migliaia 30 3 5 2" xfId="37372"/>
    <cellStyle name="Migliaia 30 3 6" xfId="3297"/>
    <cellStyle name="Migliaia 30 3 6 2" xfId="23297"/>
    <cellStyle name="Migliaia 30 3 7" xfId="21514"/>
    <cellStyle name="Migliaia 30 3 8" xfId="38327"/>
    <cellStyle name="Migliaia 30 3 9" xfId="39201"/>
    <cellStyle name="Migliaia 30 4" xfId="586"/>
    <cellStyle name="Migliaia 30 4 2" xfId="19412"/>
    <cellStyle name="Migliaia 30 4 2 2" xfId="20540"/>
    <cellStyle name="Migliaia 30 4 2 2 2" xfId="37857"/>
    <cellStyle name="Migliaia 30 4 2 2 3" xfId="38812"/>
    <cellStyle name="Migliaia 30 4 2 3" xfId="37376"/>
    <cellStyle name="Migliaia 30 4 2 4" xfId="38331"/>
    <cellStyle name="Migliaia 30 4 3" xfId="20539"/>
    <cellStyle name="Migliaia 30 4 3 2" xfId="37856"/>
    <cellStyle name="Migliaia 30 4 3 3" xfId="38811"/>
    <cellStyle name="Migliaia 30 4 4" xfId="19411"/>
    <cellStyle name="Migliaia 30 4 4 2" xfId="37375"/>
    <cellStyle name="Migliaia 30 4 5" xfId="11482"/>
    <cellStyle name="Migliaia 30 4 6" xfId="21516"/>
    <cellStyle name="Migliaia 30 4 7" xfId="38330"/>
    <cellStyle name="Migliaia 30 4 8" xfId="39669"/>
    <cellStyle name="Migliaia 30 4 9" xfId="40155"/>
    <cellStyle name="Migliaia 30 5" xfId="587"/>
    <cellStyle name="Migliaia 30 5 2" xfId="19413"/>
    <cellStyle name="Migliaia 30 5 2 2" xfId="37377"/>
    <cellStyle name="Migliaia 30 5 3" xfId="11483"/>
    <cellStyle name="Migliaia 30 5 4" xfId="21517"/>
    <cellStyle name="Migliaia 30 5 5" xfId="38332"/>
    <cellStyle name="Migliaia 30 5 6" xfId="39670"/>
    <cellStyle name="Migliaia 30 5 7" xfId="40156"/>
    <cellStyle name="Migliaia 30 6" xfId="588"/>
    <cellStyle name="Migliaia 30 6 2" xfId="11478"/>
    <cellStyle name="Migliaia 30 6 3" xfId="21518"/>
    <cellStyle name="Migliaia 30 6 4" xfId="39671"/>
    <cellStyle name="Migliaia 30 6 5" xfId="40157"/>
    <cellStyle name="Migliaia 30 7" xfId="12115"/>
    <cellStyle name="Migliaia 30 7 2" xfId="30300"/>
    <cellStyle name="Migliaia 30 8" xfId="19406"/>
    <cellStyle name="Migliaia 30 8 2" xfId="37370"/>
    <cellStyle name="Migliaia 30 9" xfId="3295"/>
    <cellStyle name="Migliaia 30 9 2" xfId="23295"/>
    <cellStyle name="Migliaia 31" xfId="589"/>
    <cellStyle name="Migliaia 31 10" xfId="21519"/>
    <cellStyle name="Migliaia 31 11" xfId="38333"/>
    <cellStyle name="Migliaia 31 12" xfId="39203"/>
    <cellStyle name="Migliaia 31 13" xfId="39672"/>
    <cellStyle name="Migliaia 31 14" xfId="40158"/>
    <cellStyle name="Migliaia 31 2" xfId="590"/>
    <cellStyle name="Migliaia 31 2 10" xfId="39673"/>
    <cellStyle name="Migliaia 31 2 11" xfId="40159"/>
    <cellStyle name="Migliaia 31 2 2" xfId="3562"/>
    <cellStyle name="Migliaia 31 2 2 2" xfId="12323"/>
    <cellStyle name="Migliaia 31 2 2 2 2" xfId="30493"/>
    <cellStyle name="Migliaia 31 2 2 3" xfId="20541"/>
    <cellStyle name="Migliaia 31 2 2 3 2" xfId="37858"/>
    <cellStyle name="Migliaia 31 2 2 4" xfId="23491"/>
    <cellStyle name="Migliaia 31 2 2 5" xfId="38813"/>
    <cellStyle name="Migliaia 31 2 2 6" xfId="39407"/>
    <cellStyle name="Migliaia 31 2 3" xfId="11485"/>
    <cellStyle name="Migliaia 31 2 4" xfId="12120"/>
    <cellStyle name="Migliaia 31 2 4 2" xfId="30305"/>
    <cellStyle name="Migliaia 31 2 5" xfId="19415"/>
    <cellStyle name="Migliaia 31 2 5 2" xfId="37379"/>
    <cellStyle name="Migliaia 31 2 6" xfId="3300"/>
    <cellStyle name="Migliaia 31 2 6 2" xfId="23300"/>
    <cellStyle name="Migliaia 31 2 7" xfId="21520"/>
    <cellStyle name="Migliaia 31 2 8" xfId="38334"/>
    <cellStyle name="Migliaia 31 2 9" xfId="39204"/>
    <cellStyle name="Migliaia 31 3" xfId="591"/>
    <cellStyle name="Migliaia 31 3 10" xfId="39674"/>
    <cellStyle name="Migliaia 31 3 11" xfId="40160"/>
    <cellStyle name="Migliaia 31 3 2" xfId="592"/>
    <cellStyle name="Migliaia 31 3 2 10" xfId="40161"/>
    <cellStyle name="Migliaia 31 3 2 2" xfId="11487"/>
    <cellStyle name="Migliaia 31 3 2 3" xfId="12122"/>
    <cellStyle name="Migliaia 31 3 2 3 2" xfId="30307"/>
    <cellStyle name="Migliaia 31 3 2 4" xfId="19417"/>
    <cellStyle name="Migliaia 31 3 2 4 2" xfId="37381"/>
    <cellStyle name="Migliaia 31 3 2 5" xfId="3302"/>
    <cellStyle name="Migliaia 31 3 2 5 2" xfId="23302"/>
    <cellStyle name="Migliaia 31 3 2 6" xfId="21522"/>
    <cellStyle name="Migliaia 31 3 2 7" xfId="38336"/>
    <cellStyle name="Migliaia 31 3 2 8" xfId="39206"/>
    <cellStyle name="Migliaia 31 3 2 9" xfId="39675"/>
    <cellStyle name="Migliaia 31 3 3" xfId="11486"/>
    <cellStyle name="Migliaia 31 3 3 2" xfId="20543"/>
    <cellStyle name="Migliaia 31 3 3 2 2" xfId="37860"/>
    <cellStyle name="Migliaia 31 3 3 2 3" xfId="38815"/>
    <cellStyle name="Migliaia 31 3 3 3" xfId="19418"/>
    <cellStyle name="Migliaia 31 3 3 3 2" xfId="37382"/>
    <cellStyle name="Migliaia 31 3 3 4" xfId="38337"/>
    <cellStyle name="Migliaia 31 3 4" xfId="12121"/>
    <cellStyle name="Migliaia 31 3 4 2" xfId="20542"/>
    <cellStyle name="Migliaia 31 3 4 2 2" xfId="37859"/>
    <cellStyle name="Migliaia 31 3 4 3" xfId="30306"/>
    <cellStyle name="Migliaia 31 3 4 4" xfId="38814"/>
    <cellStyle name="Migliaia 31 3 5" xfId="19416"/>
    <cellStyle name="Migliaia 31 3 5 2" xfId="37380"/>
    <cellStyle name="Migliaia 31 3 6" xfId="3301"/>
    <cellStyle name="Migliaia 31 3 6 2" xfId="23301"/>
    <cellStyle name="Migliaia 31 3 7" xfId="21521"/>
    <cellStyle name="Migliaia 31 3 8" xfId="38335"/>
    <cellStyle name="Migliaia 31 3 9" xfId="39205"/>
    <cellStyle name="Migliaia 31 4" xfId="593"/>
    <cellStyle name="Migliaia 31 4 2" xfId="19420"/>
    <cellStyle name="Migliaia 31 4 2 2" xfId="20545"/>
    <cellStyle name="Migliaia 31 4 2 2 2" xfId="37862"/>
    <cellStyle name="Migliaia 31 4 2 2 3" xfId="38817"/>
    <cellStyle name="Migliaia 31 4 2 3" xfId="37384"/>
    <cellStyle name="Migliaia 31 4 2 4" xfId="38339"/>
    <cellStyle name="Migliaia 31 4 3" xfId="20544"/>
    <cellStyle name="Migliaia 31 4 3 2" xfId="37861"/>
    <cellStyle name="Migliaia 31 4 3 3" xfId="38816"/>
    <cellStyle name="Migliaia 31 4 4" xfId="19419"/>
    <cellStyle name="Migliaia 31 4 4 2" xfId="37383"/>
    <cellStyle name="Migliaia 31 4 5" xfId="11488"/>
    <cellStyle name="Migliaia 31 4 6" xfId="21523"/>
    <cellStyle name="Migliaia 31 4 7" xfId="38338"/>
    <cellStyle name="Migliaia 31 4 8" xfId="39676"/>
    <cellStyle name="Migliaia 31 4 9" xfId="40162"/>
    <cellStyle name="Migliaia 31 5" xfId="594"/>
    <cellStyle name="Migliaia 31 5 2" xfId="19421"/>
    <cellStyle name="Migliaia 31 5 2 2" xfId="37385"/>
    <cellStyle name="Migliaia 31 5 3" xfId="11489"/>
    <cellStyle name="Migliaia 31 5 4" xfId="21524"/>
    <cellStyle name="Migliaia 31 5 5" xfId="38340"/>
    <cellStyle name="Migliaia 31 5 6" xfId="39677"/>
    <cellStyle name="Migliaia 31 5 7" xfId="40163"/>
    <cellStyle name="Migliaia 31 6" xfId="595"/>
    <cellStyle name="Migliaia 31 6 2" xfId="11484"/>
    <cellStyle name="Migliaia 31 6 3" xfId="21525"/>
    <cellStyle name="Migliaia 31 6 4" xfId="39678"/>
    <cellStyle name="Migliaia 31 6 5" xfId="40164"/>
    <cellStyle name="Migliaia 31 7" xfId="12119"/>
    <cellStyle name="Migliaia 31 7 2" xfId="30304"/>
    <cellStyle name="Migliaia 31 8" xfId="19414"/>
    <cellStyle name="Migliaia 31 8 2" xfId="37378"/>
    <cellStyle name="Migliaia 31 9" xfId="3299"/>
    <cellStyle name="Migliaia 31 9 2" xfId="23299"/>
    <cellStyle name="Migliaia 32" xfId="596"/>
    <cellStyle name="Migliaia 32 10" xfId="21526"/>
    <cellStyle name="Migliaia 32 11" xfId="38341"/>
    <cellStyle name="Migliaia 32 12" xfId="39207"/>
    <cellStyle name="Migliaia 32 13" xfId="39679"/>
    <cellStyle name="Migliaia 32 14" xfId="40165"/>
    <cellStyle name="Migliaia 32 2" xfId="597"/>
    <cellStyle name="Migliaia 32 2 10" xfId="39680"/>
    <cellStyle name="Migliaia 32 2 11" xfId="40166"/>
    <cellStyle name="Migliaia 32 2 2" xfId="3563"/>
    <cellStyle name="Migliaia 32 2 2 2" xfId="12324"/>
    <cellStyle name="Migliaia 32 2 2 2 2" xfId="30494"/>
    <cellStyle name="Migliaia 32 2 2 3" xfId="20546"/>
    <cellStyle name="Migliaia 32 2 2 3 2" xfId="37863"/>
    <cellStyle name="Migliaia 32 2 2 4" xfId="23492"/>
    <cellStyle name="Migliaia 32 2 2 5" xfId="38818"/>
    <cellStyle name="Migliaia 32 2 2 6" xfId="39408"/>
    <cellStyle name="Migliaia 32 2 3" xfId="11491"/>
    <cellStyle name="Migliaia 32 2 4" xfId="12124"/>
    <cellStyle name="Migliaia 32 2 4 2" xfId="30309"/>
    <cellStyle name="Migliaia 32 2 5" xfId="19423"/>
    <cellStyle name="Migliaia 32 2 5 2" xfId="37387"/>
    <cellStyle name="Migliaia 32 2 6" xfId="3304"/>
    <cellStyle name="Migliaia 32 2 6 2" xfId="23304"/>
    <cellStyle name="Migliaia 32 2 7" xfId="21527"/>
    <cellStyle name="Migliaia 32 2 8" xfId="38342"/>
    <cellStyle name="Migliaia 32 2 9" xfId="39208"/>
    <cellStyle name="Migliaia 32 3" xfId="598"/>
    <cellStyle name="Migliaia 32 3 10" xfId="39681"/>
    <cellStyle name="Migliaia 32 3 11" xfId="40167"/>
    <cellStyle name="Migliaia 32 3 2" xfId="599"/>
    <cellStyle name="Migliaia 32 3 2 10" xfId="40168"/>
    <cellStyle name="Migliaia 32 3 2 2" xfId="11493"/>
    <cellStyle name="Migliaia 32 3 2 3" xfId="12126"/>
    <cellStyle name="Migliaia 32 3 2 3 2" xfId="30311"/>
    <cellStyle name="Migliaia 32 3 2 4" xfId="19425"/>
    <cellStyle name="Migliaia 32 3 2 4 2" xfId="37389"/>
    <cellStyle name="Migliaia 32 3 2 5" xfId="3306"/>
    <cellStyle name="Migliaia 32 3 2 5 2" xfId="23306"/>
    <cellStyle name="Migliaia 32 3 2 6" xfId="21529"/>
    <cellStyle name="Migliaia 32 3 2 7" xfId="38344"/>
    <cellStyle name="Migliaia 32 3 2 8" xfId="39210"/>
    <cellStyle name="Migliaia 32 3 2 9" xfId="39682"/>
    <cellStyle name="Migliaia 32 3 3" xfId="11492"/>
    <cellStyle name="Migliaia 32 3 3 2" xfId="20548"/>
    <cellStyle name="Migliaia 32 3 3 2 2" xfId="37865"/>
    <cellStyle name="Migliaia 32 3 3 2 3" xfId="38820"/>
    <cellStyle name="Migliaia 32 3 3 3" xfId="19426"/>
    <cellStyle name="Migliaia 32 3 3 3 2" xfId="37390"/>
    <cellStyle name="Migliaia 32 3 3 4" xfId="38345"/>
    <cellStyle name="Migliaia 32 3 4" xfId="12125"/>
    <cellStyle name="Migliaia 32 3 4 2" xfId="20547"/>
    <cellStyle name="Migliaia 32 3 4 2 2" xfId="37864"/>
    <cellStyle name="Migliaia 32 3 4 3" xfId="30310"/>
    <cellStyle name="Migliaia 32 3 4 4" xfId="38819"/>
    <cellStyle name="Migliaia 32 3 5" xfId="19424"/>
    <cellStyle name="Migliaia 32 3 5 2" xfId="37388"/>
    <cellStyle name="Migliaia 32 3 6" xfId="3305"/>
    <cellStyle name="Migliaia 32 3 6 2" xfId="23305"/>
    <cellStyle name="Migliaia 32 3 7" xfId="21528"/>
    <cellStyle name="Migliaia 32 3 8" xfId="38343"/>
    <cellStyle name="Migliaia 32 3 9" xfId="39209"/>
    <cellStyle name="Migliaia 32 4" xfId="600"/>
    <cellStyle name="Migliaia 32 4 2" xfId="19428"/>
    <cellStyle name="Migliaia 32 4 2 2" xfId="20550"/>
    <cellStyle name="Migliaia 32 4 2 2 2" xfId="37867"/>
    <cellStyle name="Migliaia 32 4 2 2 3" xfId="38822"/>
    <cellStyle name="Migliaia 32 4 2 3" xfId="37392"/>
    <cellStyle name="Migliaia 32 4 2 4" xfId="38347"/>
    <cellStyle name="Migliaia 32 4 3" xfId="20549"/>
    <cellStyle name="Migliaia 32 4 3 2" xfId="37866"/>
    <cellStyle name="Migliaia 32 4 3 3" xfId="38821"/>
    <cellStyle name="Migliaia 32 4 4" xfId="19427"/>
    <cellStyle name="Migliaia 32 4 4 2" xfId="37391"/>
    <cellStyle name="Migliaia 32 4 5" xfId="11494"/>
    <cellStyle name="Migliaia 32 4 6" xfId="21530"/>
    <cellStyle name="Migliaia 32 4 7" xfId="38346"/>
    <cellStyle name="Migliaia 32 4 8" xfId="39683"/>
    <cellStyle name="Migliaia 32 4 9" xfId="40169"/>
    <cellStyle name="Migliaia 32 5" xfId="601"/>
    <cellStyle name="Migliaia 32 5 2" xfId="19429"/>
    <cellStyle name="Migliaia 32 5 2 2" xfId="37393"/>
    <cellStyle name="Migliaia 32 5 3" xfId="11495"/>
    <cellStyle name="Migliaia 32 5 4" xfId="21531"/>
    <cellStyle name="Migliaia 32 5 5" xfId="38348"/>
    <cellStyle name="Migliaia 32 5 6" xfId="39684"/>
    <cellStyle name="Migliaia 32 5 7" xfId="40170"/>
    <cellStyle name="Migliaia 32 6" xfId="602"/>
    <cellStyle name="Migliaia 32 6 2" xfId="11490"/>
    <cellStyle name="Migliaia 32 6 3" xfId="21532"/>
    <cellStyle name="Migliaia 32 6 4" xfId="39685"/>
    <cellStyle name="Migliaia 32 6 5" xfId="40171"/>
    <cellStyle name="Migliaia 32 7" xfId="12123"/>
    <cellStyle name="Migliaia 32 7 2" xfId="30308"/>
    <cellStyle name="Migliaia 32 8" xfId="19422"/>
    <cellStyle name="Migliaia 32 8 2" xfId="37386"/>
    <cellStyle name="Migliaia 32 9" xfId="3303"/>
    <cellStyle name="Migliaia 32 9 2" xfId="23303"/>
    <cellStyle name="Migliaia 33" xfId="603"/>
    <cellStyle name="Migliaia 33 10" xfId="21533"/>
    <cellStyle name="Migliaia 33 11" xfId="38349"/>
    <cellStyle name="Migliaia 33 12" xfId="39211"/>
    <cellStyle name="Migliaia 33 13" xfId="39686"/>
    <cellStyle name="Migliaia 33 14" xfId="40172"/>
    <cellStyle name="Migliaia 33 2" xfId="604"/>
    <cellStyle name="Migliaia 33 2 10" xfId="39687"/>
    <cellStyle name="Migliaia 33 2 11" xfId="40173"/>
    <cellStyle name="Migliaia 33 2 2" xfId="3564"/>
    <cellStyle name="Migliaia 33 2 2 2" xfId="12325"/>
    <cellStyle name="Migliaia 33 2 2 2 2" xfId="30495"/>
    <cellStyle name="Migliaia 33 2 2 3" xfId="20551"/>
    <cellStyle name="Migliaia 33 2 2 3 2" xfId="37868"/>
    <cellStyle name="Migliaia 33 2 2 4" xfId="23493"/>
    <cellStyle name="Migliaia 33 2 2 5" xfId="38823"/>
    <cellStyle name="Migliaia 33 2 2 6" xfId="39409"/>
    <cellStyle name="Migliaia 33 2 3" xfId="11497"/>
    <cellStyle name="Migliaia 33 2 4" xfId="12128"/>
    <cellStyle name="Migliaia 33 2 4 2" xfId="30313"/>
    <cellStyle name="Migliaia 33 2 5" xfId="19431"/>
    <cellStyle name="Migliaia 33 2 5 2" xfId="37395"/>
    <cellStyle name="Migliaia 33 2 6" xfId="3308"/>
    <cellStyle name="Migliaia 33 2 6 2" xfId="23308"/>
    <cellStyle name="Migliaia 33 2 7" xfId="21534"/>
    <cellStyle name="Migliaia 33 2 8" xfId="38350"/>
    <cellStyle name="Migliaia 33 2 9" xfId="39212"/>
    <cellStyle name="Migliaia 33 3" xfId="605"/>
    <cellStyle name="Migliaia 33 3 10" xfId="39688"/>
    <cellStyle name="Migliaia 33 3 11" xfId="40174"/>
    <cellStyle name="Migliaia 33 3 2" xfId="606"/>
    <cellStyle name="Migliaia 33 3 2 10" xfId="40175"/>
    <cellStyle name="Migliaia 33 3 2 2" xfId="11499"/>
    <cellStyle name="Migliaia 33 3 2 3" xfId="12130"/>
    <cellStyle name="Migliaia 33 3 2 3 2" xfId="30315"/>
    <cellStyle name="Migliaia 33 3 2 4" xfId="19433"/>
    <cellStyle name="Migliaia 33 3 2 4 2" xfId="37397"/>
    <cellStyle name="Migliaia 33 3 2 5" xfId="3310"/>
    <cellStyle name="Migliaia 33 3 2 5 2" xfId="23310"/>
    <cellStyle name="Migliaia 33 3 2 6" xfId="21536"/>
    <cellStyle name="Migliaia 33 3 2 7" xfId="38352"/>
    <cellStyle name="Migliaia 33 3 2 8" xfId="39214"/>
    <cellStyle name="Migliaia 33 3 2 9" xfId="39689"/>
    <cellStyle name="Migliaia 33 3 3" xfId="11498"/>
    <cellStyle name="Migliaia 33 3 3 2" xfId="20553"/>
    <cellStyle name="Migliaia 33 3 3 2 2" xfId="37870"/>
    <cellStyle name="Migliaia 33 3 3 2 3" xfId="38825"/>
    <cellStyle name="Migliaia 33 3 3 3" xfId="19434"/>
    <cellStyle name="Migliaia 33 3 3 3 2" xfId="37398"/>
    <cellStyle name="Migliaia 33 3 3 4" xfId="38353"/>
    <cellStyle name="Migliaia 33 3 4" xfId="12129"/>
    <cellStyle name="Migliaia 33 3 4 2" xfId="20552"/>
    <cellStyle name="Migliaia 33 3 4 2 2" xfId="37869"/>
    <cellStyle name="Migliaia 33 3 4 3" xfId="30314"/>
    <cellStyle name="Migliaia 33 3 4 4" xfId="38824"/>
    <cellStyle name="Migliaia 33 3 5" xfId="19432"/>
    <cellStyle name="Migliaia 33 3 5 2" xfId="37396"/>
    <cellStyle name="Migliaia 33 3 6" xfId="3309"/>
    <cellStyle name="Migliaia 33 3 6 2" xfId="23309"/>
    <cellStyle name="Migliaia 33 3 7" xfId="21535"/>
    <cellStyle name="Migliaia 33 3 8" xfId="38351"/>
    <cellStyle name="Migliaia 33 3 9" xfId="39213"/>
    <cellStyle name="Migliaia 33 4" xfId="607"/>
    <cellStyle name="Migliaia 33 4 2" xfId="19436"/>
    <cellStyle name="Migliaia 33 4 2 2" xfId="20555"/>
    <cellStyle name="Migliaia 33 4 2 2 2" xfId="37872"/>
    <cellStyle name="Migliaia 33 4 2 2 3" xfId="38827"/>
    <cellStyle name="Migliaia 33 4 2 3" xfId="37400"/>
    <cellStyle name="Migliaia 33 4 2 4" xfId="38355"/>
    <cellStyle name="Migliaia 33 4 3" xfId="20554"/>
    <cellStyle name="Migliaia 33 4 3 2" xfId="37871"/>
    <cellStyle name="Migliaia 33 4 3 3" xfId="38826"/>
    <cellStyle name="Migliaia 33 4 4" xfId="19435"/>
    <cellStyle name="Migliaia 33 4 4 2" xfId="37399"/>
    <cellStyle name="Migliaia 33 4 5" xfId="11500"/>
    <cellStyle name="Migliaia 33 4 6" xfId="21537"/>
    <cellStyle name="Migliaia 33 4 7" xfId="38354"/>
    <cellStyle name="Migliaia 33 4 8" xfId="39690"/>
    <cellStyle name="Migliaia 33 4 9" xfId="40176"/>
    <cellStyle name="Migliaia 33 5" xfId="608"/>
    <cellStyle name="Migliaia 33 5 2" xfId="19437"/>
    <cellStyle name="Migliaia 33 5 2 2" xfId="37401"/>
    <cellStyle name="Migliaia 33 5 3" xfId="11501"/>
    <cellStyle name="Migliaia 33 5 4" xfId="21538"/>
    <cellStyle name="Migliaia 33 5 5" xfId="38356"/>
    <cellStyle name="Migliaia 33 5 6" xfId="39691"/>
    <cellStyle name="Migliaia 33 5 7" xfId="40177"/>
    <cellStyle name="Migliaia 33 6" xfId="609"/>
    <cellStyle name="Migliaia 33 6 2" xfId="11496"/>
    <cellStyle name="Migliaia 33 6 3" xfId="21539"/>
    <cellStyle name="Migliaia 33 6 4" xfId="39692"/>
    <cellStyle name="Migliaia 33 6 5" xfId="40178"/>
    <cellStyle name="Migliaia 33 7" xfId="12127"/>
    <cellStyle name="Migliaia 33 7 2" xfId="30312"/>
    <cellStyle name="Migliaia 33 8" xfId="19430"/>
    <cellStyle name="Migliaia 33 8 2" xfId="37394"/>
    <cellStyle name="Migliaia 33 9" xfId="3307"/>
    <cellStyle name="Migliaia 33 9 2" xfId="23307"/>
    <cellStyle name="Migliaia 34" xfId="610"/>
    <cellStyle name="Migliaia 34 10" xfId="21540"/>
    <cellStyle name="Migliaia 34 11" xfId="38357"/>
    <cellStyle name="Migliaia 34 12" xfId="39215"/>
    <cellStyle name="Migliaia 34 13" xfId="39693"/>
    <cellStyle name="Migliaia 34 14" xfId="40179"/>
    <cellStyle name="Migliaia 34 2" xfId="611"/>
    <cellStyle name="Migliaia 34 2 10" xfId="39694"/>
    <cellStyle name="Migliaia 34 2 11" xfId="40180"/>
    <cellStyle name="Migliaia 34 2 2" xfId="3565"/>
    <cellStyle name="Migliaia 34 2 2 2" xfId="12326"/>
    <cellStyle name="Migliaia 34 2 2 2 2" xfId="30496"/>
    <cellStyle name="Migliaia 34 2 2 3" xfId="20556"/>
    <cellStyle name="Migliaia 34 2 2 3 2" xfId="37873"/>
    <cellStyle name="Migliaia 34 2 2 4" xfId="23494"/>
    <cellStyle name="Migliaia 34 2 2 5" xfId="38828"/>
    <cellStyle name="Migliaia 34 2 2 6" xfId="39410"/>
    <cellStyle name="Migliaia 34 2 3" xfId="11503"/>
    <cellStyle name="Migliaia 34 2 4" xfId="12132"/>
    <cellStyle name="Migliaia 34 2 4 2" xfId="30317"/>
    <cellStyle name="Migliaia 34 2 5" xfId="19439"/>
    <cellStyle name="Migliaia 34 2 5 2" xfId="37403"/>
    <cellStyle name="Migliaia 34 2 6" xfId="3312"/>
    <cellStyle name="Migliaia 34 2 6 2" xfId="23312"/>
    <cellStyle name="Migliaia 34 2 7" xfId="21541"/>
    <cellStyle name="Migliaia 34 2 8" xfId="38358"/>
    <cellStyle name="Migliaia 34 2 9" xfId="39216"/>
    <cellStyle name="Migliaia 34 3" xfId="612"/>
    <cellStyle name="Migliaia 34 3 10" xfId="39695"/>
    <cellStyle name="Migliaia 34 3 11" xfId="40181"/>
    <cellStyle name="Migliaia 34 3 2" xfId="613"/>
    <cellStyle name="Migliaia 34 3 2 10" xfId="40182"/>
    <cellStyle name="Migliaia 34 3 2 2" xfId="11505"/>
    <cellStyle name="Migliaia 34 3 2 3" xfId="12134"/>
    <cellStyle name="Migliaia 34 3 2 3 2" xfId="30319"/>
    <cellStyle name="Migliaia 34 3 2 4" xfId="19441"/>
    <cellStyle name="Migliaia 34 3 2 4 2" xfId="37405"/>
    <cellStyle name="Migliaia 34 3 2 5" xfId="3314"/>
    <cellStyle name="Migliaia 34 3 2 5 2" xfId="23314"/>
    <cellStyle name="Migliaia 34 3 2 6" xfId="21543"/>
    <cellStyle name="Migliaia 34 3 2 7" xfId="38360"/>
    <cellStyle name="Migliaia 34 3 2 8" xfId="39218"/>
    <cellStyle name="Migliaia 34 3 2 9" xfId="39696"/>
    <cellStyle name="Migliaia 34 3 3" xfId="11504"/>
    <cellStyle name="Migliaia 34 3 3 2" xfId="20558"/>
    <cellStyle name="Migliaia 34 3 3 2 2" xfId="37875"/>
    <cellStyle name="Migliaia 34 3 3 2 3" xfId="38830"/>
    <cellStyle name="Migliaia 34 3 3 3" xfId="19442"/>
    <cellStyle name="Migliaia 34 3 3 3 2" xfId="37406"/>
    <cellStyle name="Migliaia 34 3 3 4" xfId="38361"/>
    <cellStyle name="Migliaia 34 3 4" xfId="12133"/>
    <cellStyle name="Migliaia 34 3 4 2" xfId="20557"/>
    <cellStyle name="Migliaia 34 3 4 2 2" xfId="37874"/>
    <cellStyle name="Migliaia 34 3 4 3" xfId="30318"/>
    <cellStyle name="Migliaia 34 3 4 4" xfId="38829"/>
    <cellStyle name="Migliaia 34 3 5" xfId="19440"/>
    <cellStyle name="Migliaia 34 3 5 2" xfId="37404"/>
    <cellStyle name="Migliaia 34 3 6" xfId="3313"/>
    <cellStyle name="Migliaia 34 3 6 2" xfId="23313"/>
    <cellStyle name="Migliaia 34 3 7" xfId="21542"/>
    <cellStyle name="Migliaia 34 3 8" xfId="38359"/>
    <cellStyle name="Migliaia 34 3 9" xfId="39217"/>
    <cellStyle name="Migliaia 34 4" xfId="614"/>
    <cellStyle name="Migliaia 34 4 2" xfId="19444"/>
    <cellStyle name="Migliaia 34 4 2 2" xfId="20560"/>
    <cellStyle name="Migliaia 34 4 2 2 2" xfId="37877"/>
    <cellStyle name="Migliaia 34 4 2 2 3" xfId="38832"/>
    <cellStyle name="Migliaia 34 4 2 3" xfId="37408"/>
    <cellStyle name="Migliaia 34 4 2 4" xfId="38363"/>
    <cellStyle name="Migliaia 34 4 3" xfId="20559"/>
    <cellStyle name="Migliaia 34 4 3 2" xfId="37876"/>
    <cellStyle name="Migliaia 34 4 3 3" xfId="38831"/>
    <cellStyle name="Migliaia 34 4 4" xfId="19443"/>
    <cellStyle name="Migliaia 34 4 4 2" xfId="37407"/>
    <cellStyle name="Migliaia 34 4 5" xfId="11506"/>
    <cellStyle name="Migliaia 34 4 6" xfId="21544"/>
    <cellStyle name="Migliaia 34 4 7" xfId="38362"/>
    <cellStyle name="Migliaia 34 4 8" xfId="39697"/>
    <cellStyle name="Migliaia 34 4 9" xfId="40183"/>
    <cellStyle name="Migliaia 34 5" xfId="615"/>
    <cellStyle name="Migliaia 34 5 2" xfId="19445"/>
    <cellStyle name="Migliaia 34 5 2 2" xfId="37409"/>
    <cellStyle name="Migliaia 34 5 3" xfId="11507"/>
    <cellStyle name="Migliaia 34 5 4" xfId="21545"/>
    <cellStyle name="Migliaia 34 5 5" xfId="38364"/>
    <cellStyle name="Migliaia 34 5 6" xfId="39698"/>
    <cellStyle name="Migliaia 34 5 7" xfId="40184"/>
    <cellStyle name="Migliaia 34 6" xfId="616"/>
    <cellStyle name="Migliaia 34 6 2" xfId="11502"/>
    <cellStyle name="Migliaia 34 6 3" xfId="21546"/>
    <cellStyle name="Migliaia 34 6 4" xfId="39699"/>
    <cellStyle name="Migliaia 34 6 5" xfId="40185"/>
    <cellStyle name="Migliaia 34 7" xfId="12131"/>
    <cellStyle name="Migliaia 34 7 2" xfId="30316"/>
    <cellStyle name="Migliaia 34 8" xfId="19438"/>
    <cellStyle name="Migliaia 34 8 2" xfId="37402"/>
    <cellStyle name="Migliaia 34 9" xfId="3311"/>
    <cellStyle name="Migliaia 34 9 2" xfId="23311"/>
    <cellStyle name="Migliaia 35" xfId="617"/>
    <cellStyle name="Migliaia 35 10" xfId="21547"/>
    <cellStyle name="Migliaia 35 11" xfId="38365"/>
    <cellStyle name="Migliaia 35 12" xfId="39219"/>
    <cellStyle name="Migliaia 35 13" xfId="39700"/>
    <cellStyle name="Migliaia 35 14" xfId="40186"/>
    <cellStyle name="Migliaia 35 2" xfId="618"/>
    <cellStyle name="Migliaia 35 2 10" xfId="39701"/>
    <cellStyle name="Migliaia 35 2 11" xfId="40187"/>
    <cellStyle name="Migliaia 35 2 2" xfId="3566"/>
    <cellStyle name="Migliaia 35 2 2 2" xfId="12327"/>
    <cellStyle name="Migliaia 35 2 2 2 2" xfId="30497"/>
    <cellStyle name="Migliaia 35 2 2 3" xfId="20561"/>
    <cellStyle name="Migliaia 35 2 2 3 2" xfId="37878"/>
    <cellStyle name="Migliaia 35 2 2 4" xfId="23495"/>
    <cellStyle name="Migliaia 35 2 2 5" xfId="38833"/>
    <cellStyle name="Migliaia 35 2 2 6" xfId="39411"/>
    <cellStyle name="Migliaia 35 2 3" xfId="11509"/>
    <cellStyle name="Migliaia 35 2 4" xfId="12136"/>
    <cellStyle name="Migliaia 35 2 4 2" xfId="30321"/>
    <cellStyle name="Migliaia 35 2 5" xfId="19447"/>
    <cellStyle name="Migliaia 35 2 5 2" xfId="37411"/>
    <cellStyle name="Migliaia 35 2 6" xfId="3316"/>
    <cellStyle name="Migliaia 35 2 6 2" xfId="23316"/>
    <cellStyle name="Migliaia 35 2 7" xfId="21548"/>
    <cellStyle name="Migliaia 35 2 8" xfId="38366"/>
    <cellStyle name="Migliaia 35 2 9" xfId="39220"/>
    <cellStyle name="Migliaia 35 3" xfId="619"/>
    <cellStyle name="Migliaia 35 3 10" xfId="39702"/>
    <cellStyle name="Migliaia 35 3 11" xfId="40188"/>
    <cellStyle name="Migliaia 35 3 2" xfId="620"/>
    <cellStyle name="Migliaia 35 3 2 10" xfId="40189"/>
    <cellStyle name="Migliaia 35 3 2 2" xfId="11511"/>
    <cellStyle name="Migliaia 35 3 2 3" xfId="12138"/>
    <cellStyle name="Migliaia 35 3 2 3 2" xfId="30323"/>
    <cellStyle name="Migliaia 35 3 2 4" xfId="19449"/>
    <cellStyle name="Migliaia 35 3 2 4 2" xfId="37413"/>
    <cellStyle name="Migliaia 35 3 2 5" xfId="3318"/>
    <cellStyle name="Migliaia 35 3 2 5 2" xfId="23318"/>
    <cellStyle name="Migliaia 35 3 2 6" xfId="21550"/>
    <cellStyle name="Migliaia 35 3 2 7" xfId="38368"/>
    <cellStyle name="Migliaia 35 3 2 8" xfId="39222"/>
    <cellStyle name="Migliaia 35 3 2 9" xfId="39703"/>
    <cellStyle name="Migliaia 35 3 3" xfId="11510"/>
    <cellStyle name="Migliaia 35 3 3 2" xfId="20563"/>
    <cellStyle name="Migliaia 35 3 3 2 2" xfId="37880"/>
    <cellStyle name="Migliaia 35 3 3 2 3" xfId="38835"/>
    <cellStyle name="Migliaia 35 3 3 3" xfId="19450"/>
    <cellStyle name="Migliaia 35 3 3 3 2" xfId="37414"/>
    <cellStyle name="Migliaia 35 3 3 4" xfId="38369"/>
    <cellStyle name="Migliaia 35 3 4" xfId="12137"/>
    <cellStyle name="Migliaia 35 3 4 2" xfId="20562"/>
    <cellStyle name="Migliaia 35 3 4 2 2" xfId="37879"/>
    <cellStyle name="Migliaia 35 3 4 3" xfId="30322"/>
    <cellStyle name="Migliaia 35 3 4 4" xfId="38834"/>
    <cellStyle name="Migliaia 35 3 5" xfId="19448"/>
    <cellStyle name="Migliaia 35 3 5 2" xfId="37412"/>
    <cellStyle name="Migliaia 35 3 6" xfId="3317"/>
    <cellStyle name="Migliaia 35 3 6 2" xfId="23317"/>
    <cellStyle name="Migliaia 35 3 7" xfId="21549"/>
    <cellStyle name="Migliaia 35 3 8" xfId="38367"/>
    <cellStyle name="Migliaia 35 3 9" xfId="39221"/>
    <cellStyle name="Migliaia 35 4" xfId="621"/>
    <cellStyle name="Migliaia 35 4 2" xfId="19452"/>
    <cellStyle name="Migliaia 35 4 2 2" xfId="20565"/>
    <cellStyle name="Migliaia 35 4 2 2 2" xfId="37882"/>
    <cellStyle name="Migliaia 35 4 2 2 3" xfId="38837"/>
    <cellStyle name="Migliaia 35 4 2 3" xfId="37416"/>
    <cellStyle name="Migliaia 35 4 2 4" xfId="38371"/>
    <cellStyle name="Migliaia 35 4 3" xfId="20564"/>
    <cellStyle name="Migliaia 35 4 3 2" xfId="37881"/>
    <cellStyle name="Migliaia 35 4 3 3" xfId="38836"/>
    <cellStyle name="Migliaia 35 4 4" xfId="19451"/>
    <cellStyle name="Migliaia 35 4 4 2" xfId="37415"/>
    <cellStyle name="Migliaia 35 4 5" xfId="11512"/>
    <cellStyle name="Migliaia 35 4 6" xfId="21551"/>
    <cellStyle name="Migliaia 35 4 7" xfId="38370"/>
    <cellStyle name="Migliaia 35 4 8" xfId="39704"/>
    <cellStyle name="Migliaia 35 4 9" xfId="40190"/>
    <cellStyle name="Migliaia 35 5" xfId="622"/>
    <cellStyle name="Migliaia 35 5 2" xfId="19453"/>
    <cellStyle name="Migliaia 35 5 2 2" xfId="37417"/>
    <cellStyle name="Migliaia 35 5 3" xfId="11513"/>
    <cellStyle name="Migliaia 35 5 4" xfId="21552"/>
    <cellStyle name="Migliaia 35 5 5" xfId="38372"/>
    <cellStyle name="Migliaia 35 5 6" xfId="39705"/>
    <cellStyle name="Migliaia 35 5 7" xfId="40191"/>
    <cellStyle name="Migliaia 35 6" xfId="623"/>
    <cellStyle name="Migliaia 35 6 2" xfId="11508"/>
    <cellStyle name="Migliaia 35 6 3" xfId="21553"/>
    <cellStyle name="Migliaia 35 6 4" xfId="39706"/>
    <cellStyle name="Migliaia 35 6 5" xfId="40192"/>
    <cellStyle name="Migliaia 35 7" xfId="12135"/>
    <cellStyle name="Migliaia 35 7 2" xfId="30320"/>
    <cellStyle name="Migliaia 35 8" xfId="19446"/>
    <cellStyle name="Migliaia 35 8 2" xfId="37410"/>
    <cellStyle name="Migliaia 35 9" xfId="3315"/>
    <cellStyle name="Migliaia 35 9 2" xfId="23315"/>
    <cellStyle name="Migliaia 36" xfId="624"/>
    <cellStyle name="Migliaia 36 10" xfId="21554"/>
    <cellStyle name="Migliaia 36 11" xfId="38373"/>
    <cellStyle name="Migliaia 36 12" xfId="39223"/>
    <cellStyle name="Migliaia 36 13" xfId="39707"/>
    <cellStyle name="Migliaia 36 14" xfId="40193"/>
    <cellStyle name="Migliaia 36 2" xfId="625"/>
    <cellStyle name="Migliaia 36 2 10" xfId="39708"/>
    <cellStyle name="Migliaia 36 2 11" xfId="40194"/>
    <cellStyle name="Migliaia 36 2 2" xfId="3567"/>
    <cellStyle name="Migliaia 36 2 2 2" xfId="12328"/>
    <cellStyle name="Migliaia 36 2 2 2 2" xfId="30498"/>
    <cellStyle name="Migliaia 36 2 2 3" xfId="20566"/>
    <cellStyle name="Migliaia 36 2 2 3 2" xfId="37883"/>
    <cellStyle name="Migliaia 36 2 2 4" xfId="23496"/>
    <cellStyle name="Migliaia 36 2 2 5" xfId="38838"/>
    <cellStyle name="Migliaia 36 2 2 6" xfId="39412"/>
    <cellStyle name="Migliaia 36 2 3" xfId="11515"/>
    <cellStyle name="Migliaia 36 2 4" xfId="12140"/>
    <cellStyle name="Migliaia 36 2 4 2" xfId="30325"/>
    <cellStyle name="Migliaia 36 2 5" xfId="19455"/>
    <cellStyle name="Migliaia 36 2 5 2" xfId="37419"/>
    <cellStyle name="Migliaia 36 2 6" xfId="3320"/>
    <cellStyle name="Migliaia 36 2 6 2" xfId="23320"/>
    <cellStyle name="Migliaia 36 2 7" xfId="21555"/>
    <cellStyle name="Migliaia 36 2 8" xfId="38374"/>
    <cellStyle name="Migliaia 36 2 9" xfId="39224"/>
    <cellStyle name="Migliaia 36 3" xfId="626"/>
    <cellStyle name="Migliaia 36 3 10" xfId="39709"/>
    <cellStyle name="Migliaia 36 3 11" xfId="40195"/>
    <cellStyle name="Migliaia 36 3 2" xfId="627"/>
    <cellStyle name="Migliaia 36 3 2 10" xfId="40196"/>
    <cellStyle name="Migliaia 36 3 2 2" xfId="11517"/>
    <cellStyle name="Migliaia 36 3 2 3" xfId="12142"/>
    <cellStyle name="Migliaia 36 3 2 3 2" xfId="30327"/>
    <cellStyle name="Migliaia 36 3 2 4" xfId="19457"/>
    <cellStyle name="Migliaia 36 3 2 4 2" xfId="37421"/>
    <cellStyle name="Migliaia 36 3 2 5" xfId="3322"/>
    <cellStyle name="Migliaia 36 3 2 5 2" xfId="23322"/>
    <cellStyle name="Migliaia 36 3 2 6" xfId="21557"/>
    <cellStyle name="Migliaia 36 3 2 7" xfId="38376"/>
    <cellStyle name="Migliaia 36 3 2 8" xfId="39226"/>
    <cellStyle name="Migliaia 36 3 2 9" xfId="39710"/>
    <cellStyle name="Migliaia 36 3 3" xfId="11516"/>
    <cellStyle name="Migliaia 36 3 3 2" xfId="20568"/>
    <cellStyle name="Migliaia 36 3 3 2 2" xfId="37885"/>
    <cellStyle name="Migliaia 36 3 3 2 3" xfId="38840"/>
    <cellStyle name="Migliaia 36 3 3 3" xfId="19458"/>
    <cellStyle name="Migliaia 36 3 3 3 2" xfId="37422"/>
    <cellStyle name="Migliaia 36 3 3 4" xfId="38377"/>
    <cellStyle name="Migliaia 36 3 4" xfId="12141"/>
    <cellStyle name="Migliaia 36 3 4 2" xfId="20567"/>
    <cellStyle name="Migliaia 36 3 4 2 2" xfId="37884"/>
    <cellStyle name="Migliaia 36 3 4 3" xfId="30326"/>
    <cellStyle name="Migliaia 36 3 4 4" xfId="38839"/>
    <cellStyle name="Migliaia 36 3 5" xfId="19456"/>
    <cellStyle name="Migliaia 36 3 5 2" xfId="37420"/>
    <cellStyle name="Migliaia 36 3 6" xfId="3321"/>
    <cellStyle name="Migliaia 36 3 6 2" xfId="23321"/>
    <cellStyle name="Migliaia 36 3 7" xfId="21556"/>
    <cellStyle name="Migliaia 36 3 8" xfId="38375"/>
    <cellStyle name="Migliaia 36 3 9" xfId="39225"/>
    <cellStyle name="Migliaia 36 4" xfId="628"/>
    <cellStyle name="Migliaia 36 4 2" xfId="19460"/>
    <cellStyle name="Migliaia 36 4 2 2" xfId="20570"/>
    <cellStyle name="Migliaia 36 4 2 2 2" xfId="37887"/>
    <cellStyle name="Migliaia 36 4 2 2 3" xfId="38842"/>
    <cellStyle name="Migliaia 36 4 2 3" xfId="37424"/>
    <cellStyle name="Migliaia 36 4 2 4" xfId="38379"/>
    <cellStyle name="Migliaia 36 4 3" xfId="20569"/>
    <cellStyle name="Migliaia 36 4 3 2" xfId="37886"/>
    <cellStyle name="Migliaia 36 4 3 3" xfId="38841"/>
    <cellStyle name="Migliaia 36 4 4" xfId="19459"/>
    <cellStyle name="Migliaia 36 4 4 2" xfId="37423"/>
    <cellStyle name="Migliaia 36 4 5" xfId="11518"/>
    <cellStyle name="Migliaia 36 4 6" xfId="21558"/>
    <cellStyle name="Migliaia 36 4 7" xfId="38378"/>
    <cellStyle name="Migliaia 36 4 8" xfId="39711"/>
    <cellStyle name="Migliaia 36 4 9" xfId="40197"/>
    <cellStyle name="Migliaia 36 5" xfId="629"/>
    <cellStyle name="Migliaia 36 5 2" xfId="19461"/>
    <cellStyle name="Migliaia 36 5 2 2" xfId="37425"/>
    <cellStyle name="Migliaia 36 5 3" xfId="11519"/>
    <cellStyle name="Migliaia 36 5 4" xfId="21559"/>
    <cellStyle name="Migliaia 36 5 5" xfId="38380"/>
    <cellStyle name="Migliaia 36 5 6" xfId="39712"/>
    <cellStyle name="Migliaia 36 5 7" xfId="40198"/>
    <cellStyle name="Migliaia 36 6" xfId="630"/>
    <cellStyle name="Migliaia 36 6 2" xfId="11514"/>
    <cellStyle name="Migliaia 36 6 3" xfId="21560"/>
    <cellStyle name="Migliaia 36 6 4" xfId="39713"/>
    <cellStyle name="Migliaia 36 6 5" xfId="40199"/>
    <cellStyle name="Migliaia 36 7" xfId="12139"/>
    <cellStyle name="Migliaia 36 7 2" xfId="30324"/>
    <cellStyle name="Migliaia 36 8" xfId="19454"/>
    <cellStyle name="Migliaia 36 8 2" xfId="37418"/>
    <cellStyle name="Migliaia 36 9" xfId="3319"/>
    <cellStyle name="Migliaia 36 9 2" xfId="23319"/>
    <cellStyle name="Migliaia 37" xfId="631"/>
    <cellStyle name="Migliaia 37 10" xfId="21561"/>
    <cellStyle name="Migliaia 37 11" xfId="38381"/>
    <cellStyle name="Migliaia 37 12" xfId="39227"/>
    <cellStyle name="Migliaia 37 13" xfId="39714"/>
    <cellStyle name="Migliaia 37 14" xfId="40200"/>
    <cellStyle name="Migliaia 37 2" xfId="632"/>
    <cellStyle name="Migliaia 37 2 10" xfId="39715"/>
    <cellStyle name="Migliaia 37 2 11" xfId="40201"/>
    <cellStyle name="Migliaia 37 2 2" xfId="3568"/>
    <cellStyle name="Migliaia 37 2 2 2" xfId="12329"/>
    <cellStyle name="Migliaia 37 2 2 2 2" xfId="30499"/>
    <cellStyle name="Migliaia 37 2 2 3" xfId="20571"/>
    <cellStyle name="Migliaia 37 2 2 3 2" xfId="37888"/>
    <cellStyle name="Migliaia 37 2 2 4" xfId="23497"/>
    <cellStyle name="Migliaia 37 2 2 5" xfId="38843"/>
    <cellStyle name="Migliaia 37 2 2 6" xfId="39413"/>
    <cellStyle name="Migliaia 37 2 3" xfId="11521"/>
    <cellStyle name="Migliaia 37 2 4" xfId="12144"/>
    <cellStyle name="Migliaia 37 2 4 2" xfId="30329"/>
    <cellStyle name="Migliaia 37 2 5" xfId="19463"/>
    <cellStyle name="Migliaia 37 2 5 2" xfId="37427"/>
    <cellStyle name="Migliaia 37 2 6" xfId="3324"/>
    <cellStyle name="Migliaia 37 2 6 2" xfId="23324"/>
    <cellStyle name="Migliaia 37 2 7" xfId="21562"/>
    <cellStyle name="Migliaia 37 2 8" xfId="38382"/>
    <cellStyle name="Migliaia 37 2 9" xfId="39228"/>
    <cellStyle name="Migliaia 37 3" xfId="633"/>
    <cellStyle name="Migliaia 37 3 10" xfId="39716"/>
    <cellStyle name="Migliaia 37 3 11" xfId="40202"/>
    <cellStyle name="Migliaia 37 3 2" xfId="634"/>
    <cellStyle name="Migliaia 37 3 2 10" xfId="40203"/>
    <cellStyle name="Migliaia 37 3 2 2" xfId="11523"/>
    <cellStyle name="Migliaia 37 3 2 3" xfId="12146"/>
    <cellStyle name="Migliaia 37 3 2 3 2" xfId="30331"/>
    <cellStyle name="Migliaia 37 3 2 4" xfId="19465"/>
    <cellStyle name="Migliaia 37 3 2 4 2" xfId="37429"/>
    <cellStyle name="Migliaia 37 3 2 5" xfId="3326"/>
    <cellStyle name="Migliaia 37 3 2 5 2" xfId="23326"/>
    <cellStyle name="Migliaia 37 3 2 6" xfId="21564"/>
    <cellStyle name="Migliaia 37 3 2 7" xfId="38384"/>
    <cellStyle name="Migliaia 37 3 2 8" xfId="39230"/>
    <cellStyle name="Migliaia 37 3 2 9" xfId="39717"/>
    <cellStyle name="Migliaia 37 3 3" xfId="11522"/>
    <cellStyle name="Migliaia 37 3 3 2" xfId="20573"/>
    <cellStyle name="Migliaia 37 3 3 2 2" xfId="37890"/>
    <cellStyle name="Migliaia 37 3 3 2 3" xfId="38845"/>
    <cellStyle name="Migliaia 37 3 3 3" xfId="19466"/>
    <cellStyle name="Migliaia 37 3 3 3 2" xfId="37430"/>
    <cellStyle name="Migliaia 37 3 3 4" xfId="38385"/>
    <cellStyle name="Migliaia 37 3 4" xfId="12145"/>
    <cellStyle name="Migliaia 37 3 4 2" xfId="20572"/>
    <cellStyle name="Migliaia 37 3 4 2 2" xfId="37889"/>
    <cellStyle name="Migliaia 37 3 4 3" xfId="30330"/>
    <cellStyle name="Migliaia 37 3 4 4" xfId="38844"/>
    <cellStyle name="Migliaia 37 3 5" xfId="19464"/>
    <cellStyle name="Migliaia 37 3 5 2" xfId="37428"/>
    <cellStyle name="Migliaia 37 3 6" xfId="3325"/>
    <cellStyle name="Migliaia 37 3 6 2" xfId="23325"/>
    <cellStyle name="Migliaia 37 3 7" xfId="21563"/>
    <cellStyle name="Migliaia 37 3 8" xfId="38383"/>
    <cellStyle name="Migliaia 37 3 9" xfId="39229"/>
    <cellStyle name="Migliaia 37 4" xfId="635"/>
    <cellStyle name="Migliaia 37 4 2" xfId="19468"/>
    <cellStyle name="Migliaia 37 4 2 2" xfId="20575"/>
    <cellStyle name="Migliaia 37 4 2 2 2" xfId="37892"/>
    <cellStyle name="Migliaia 37 4 2 2 3" xfId="38847"/>
    <cellStyle name="Migliaia 37 4 2 3" xfId="37432"/>
    <cellStyle name="Migliaia 37 4 2 4" xfId="38387"/>
    <cellStyle name="Migliaia 37 4 3" xfId="20574"/>
    <cellStyle name="Migliaia 37 4 3 2" xfId="37891"/>
    <cellStyle name="Migliaia 37 4 3 3" xfId="38846"/>
    <cellStyle name="Migliaia 37 4 4" xfId="19467"/>
    <cellStyle name="Migliaia 37 4 4 2" xfId="37431"/>
    <cellStyle name="Migliaia 37 4 5" xfId="11524"/>
    <cellStyle name="Migliaia 37 4 6" xfId="21565"/>
    <cellStyle name="Migliaia 37 4 7" xfId="38386"/>
    <cellStyle name="Migliaia 37 4 8" xfId="39718"/>
    <cellStyle name="Migliaia 37 4 9" xfId="40204"/>
    <cellStyle name="Migliaia 37 5" xfId="636"/>
    <cellStyle name="Migliaia 37 5 2" xfId="19469"/>
    <cellStyle name="Migliaia 37 5 2 2" xfId="37433"/>
    <cellStyle name="Migliaia 37 5 3" xfId="11525"/>
    <cellStyle name="Migliaia 37 5 4" xfId="21566"/>
    <cellStyle name="Migliaia 37 5 5" xfId="38388"/>
    <cellStyle name="Migliaia 37 5 6" xfId="39719"/>
    <cellStyle name="Migliaia 37 5 7" xfId="40205"/>
    <cellStyle name="Migliaia 37 6" xfId="637"/>
    <cellStyle name="Migliaia 37 6 2" xfId="11520"/>
    <cellStyle name="Migliaia 37 6 3" xfId="21567"/>
    <cellStyle name="Migliaia 37 6 4" xfId="39720"/>
    <cellStyle name="Migliaia 37 6 5" xfId="40206"/>
    <cellStyle name="Migliaia 37 7" xfId="12143"/>
    <cellStyle name="Migliaia 37 7 2" xfId="30328"/>
    <cellStyle name="Migliaia 37 8" xfId="19462"/>
    <cellStyle name="Migliaia 37 8 2" xfId="37426"/>
    <cellStyle name="Migliaia 37 9" xfId="3323"/>
    <cellStyle name="Migliaia 37 9 2" xfId="23323"/>
    <cellStyle name="Migliaia 38" xfId="638"/>
    <cellStyle name="Migliaia 38 10" xfId="21568"/>
    <cellStyle name="Migliaia 38 11" xfId="38389"/>
    <cellStyle name="Migliaia 38 12" xfId="39231"/>
    <cellStyle name="Migliaia 38 13" xfId="39721"/>
    <cellStyle name="Migliaia 38 14" xfId="40207"/>
    <cellStyle name="Migliaia 38 2" xfId="639"/>
    <cellStyle name="Migliaia 38 2 10" xfId="39722"/>
    <cellStyle name="Migliaia 38 2 11" xfId="40208"/>
    <cellStyle name="Migliaia 38 2 2" xfId="3569"/>
    <cellStyle name="Migliaia 38 2 2 2" xfId="12330"/>
    <cellStyle name="Migliaia 38 2 2 2 2" xfId="30500"/>
    <cellStyle name="Migliaia 38 2 2 3" xfId="20576"/>
    <cellStyle name="Migliaia 38 2 2 3 2" xfId="37893"/>
    <cellStyle name="Migliaia 38 2 2 4" xfId="23498"/>
    <cellStyle name="Migliaia 38 2 2 5" xfId="38848"/>
    <cellStyle name="Migliaia 38 2 2 6" xfId="39414"/>
    <cellStyle name="Migliaia 38 2 3" xfId="11527"/>
    <cellStyle name="Migliaia 38 2 4" xfId="12148"/>
    <cellStyle name="Migliaia 38 2 4 2" xfId="30333"/>
    <cellStyle name="Migliaia 38 2 5" xfId="19471"/>
    <cellStyle name="Migliaia 38 2 5 2" xfId="37435"/>
    <cellStyle name="Migliaia 38 2 6" xfId="3328"/>
    <cellStyle name="Migliaia 38 2 6 2" xfId="23328"/>
    <cellStyle name="Migliaia 38 2 7" xfId="21569"/>
    <cellStyle name="Migliaia 38 2 8" xfId="38390"/>
    <cellStyle name="Migliaia 38 2 9" xfId="39232"/>
    <cellStyle name="Migliaia 38 3" xfId="640"/>
    <cellStyle name="Migliaia 38 3 10" xfId="39723"/>
    <cellStyle name="Migliaia 38 3 11" xfId="40209"/>
    <cellStyle name="Migliaia 38 3 2" xfId="641"/>
    <cellStyle name="Migliaia 38 3 2 10" xfId="40210"/>
    <cellStyle name="Migliaia 38 3 2 2" xfId="11529"/>
    <cellStyle name="Migliaia 38 3 2 3" xfId="12150"/>
    <cellStyle name="Migliaia 38 3 2 3 2" xfId="30335"/>
    <cellStyle name="Migliaia 38 3 2 4" xfId="19473"/>
    <cellStyle name="Migliaia 38 3 2 4 2" xfId="37437"/>
    <cellStyle name="Migliaia 38 3 2 5" xfId="3330"/>
    <cellStyle name="Migliaia 38 3 2 5 2" xfId="23330"/>
    <cellStyle name="Migliaia 38 3 2 6" xfId="21571"/>
    <cellStyle name="Migliaia 38 3 2 7" xfId="38392"/>
    <cellStyle name="Migliaia 38 3 2 8" xfId="39234"/>
    <cellStyle name="Migliaia 38 3 2 9" xfId="39724"/>
    <cellStyle name="Migliaia 38 3 3" xfId="11528"/>
    <cellStyle name="Migliaia 38 3 3 2" xfId="20578"/>
    <cellStyle name="Migliaia 38 3 3 2 2" xfId="37895"/>
    <cellStyle name="Migliaia 38 3 3 2 3" xfId="38850"/>
    <cellStyle name="Migliaia 38 3 3 3" xfId="19474"/>
    <cellStyle name="Migliaia 38 3 3 3 2" xfId="37438"/>
    <cellStyle name="Migliaia 38 3 3 4" xfId="38393"/>
    <cellStyle name="Migliaia 38 3 4" xfId="12149"/>
    <cellStyle name="Migliaia 38 3 4 2" xfId="20577"/>
    <cellStyle name="Migliaia 38 3 4 2 2" xfId="37894"/>
    <cellStyle name="Migliaia 38 3 4 3" xfId="30334"/>
    <cellStyle name="Migliaia 38 3 4 4" xfId="38849"/>
    <cellStyle name="Migliaia 38 3 5" xfId="19472"/>
    <cellStyle name="Migliaia 38 3 5 2" xfId="37436"/>
    <cellStyle name="Migliaia 38 3 6" xfId="3329"/>
    <cellStyle name="Migliaia 38 3 6 2" xfId="23329"/>
    <cellStyle name="Migliaia 38 3 7" xfId="21570"/>
    <cellStyle name="Migliaia 38 3 8" xfId="38391"/>
    <cellStyle name="Migliaia 38 3 9" xfId="39233"/>
    <cellStyle name="Migliaia 38 4" xfId="642"/>
    <cellStyle name="Migliaia 38 4 2" xfId="19476"/>
    <cellStyle name="Migliaia 38 4 2 2" xfId="20580"/>
    <cellStyle name="Migliaia 38 4 2 2 2" xfId="37897"/>
    <cellStyle name="Migliaia 38 4 2 2 3" xfId="38852"/>
    <cellStyle name="Migliaia 38 4 2 3" xfId="37440"/>
    <cellStyle name="Migliaia 38 4 2 4" xfId="38395"/>
    <cellStyle name="Migliaia 38 4 3" xfId="20579"/>
    <cellStyle name="Migliaia 38 4 3 2" xfId="37896"/>
    <cellStyle name="Migliaia 38 4 3 3" xfId="38851"/>
    <cellStyle name="Migliaia 38 4 4" xfId="19475"/>
    <cellStyle name="Migliaia 38 4 4 2" xfId="37439"/>
    <cellStyle name="Migliaia 38 4 5" xfId="11530"/>
    <cellStyle name="Migliaia 38 4 6" xfId="21572"/>
    <cellStyle name="Migliaia 38 4 7" xfId="38394"/>
    <cellStyle name="Migliaia 38 4 8" xfId="39725"/>
    <cellStyle name="Migliaia 38 4 9" xfId="40211"/>
    <cellStyle name="Migliaia 38 5" xfId="643"/>
    <cellStyle name="Migliaia 38 5 2" xfId="19477"/>
    <cellStyle name="Migliaia 38 5 2 2" xfId="37441"/>
    <cellStyle name="Migliaia 38 5 3" xfId="11531"/>
    <cellStyle name="Migliaia 38 5 4" xfId="21573"/>
    <cellStyle name="Migliaia 38 5 5" xfId="38396"/>
    <cellStyle name="Migliaia 38 5 6" xfId="39726"/>
    <cellStyle name="Migliaia 38 5 7" xfId="40212"/>
    <cellStyle name="Migliaia 38 6" xfId="644"/>
    <cellStyle name="Migliaia 38 6 2" xfId="11526"/>
    <cellStyle name="Migliaia 38 6 3" xfId="21574"/>
    <cellStyle name="Migliaia 38 6 4" xfId="39727"/>
    <cellStyle name="Migliaia 38 6 5" xfId="40213"/>
    <cellStyle name="Migliaia 38 7" xfId="12147"/>
    <cellStyle name="Migliaia 38 7 2" xfId="30332"/>
    <cellStyle name="Migliaia 38 8" xfId="19470"/>
    <cellStyle name="Migliaia 38 8 2" xfId="37434"/>
    <cellStyle name="Migliaia 38 9" xfId="3327"/>
    <cellStyle name="Migliaia 38 9 2" xfId="23327"/>
    <cellStyle name="Migliaia 39" xfId="645"/>
    <cellStyle name="Migliaia 39 10" xfId="21575"/>
    <cellStyle name="Migliaia 39 11" xfId="38397"/>
    <cellStyle name="Migliaia 39 12" xfId="39235"/>
    <cellStyle name="Migliaia 39 13" xfId="39728"/>
    <cellStyle name="Migliaia 39 14" xfId="40214"/>
    <cellStyle name="Migliaia 39 2" xfId="646"/>
    <cellStyle name="Migliaia 39 2 10" xfId="39729"/>
    <cellStyle name="Migliaia 39 2 11" xfId="40215"/>
    <cellStyle name="Migliaia 39 2 2" xfId="3570"/>
    <cellStyle name="Migliaia 39 2 2 2" xfId="12331"/>
    <cellStyle name="Migliaia 39 2 2 2 2" xfId="30501"/>
    <cellStyle name="Migliaia 39 2 2 3" xfId="20581"/>
    <cellStyle name="Migliaia 39 2 2 3 2" xfId="37898"/>
    <cellStyle name="Migliaia 39 2 2 4" xfId="23499"/>
    <cellStyle name="Migliaia 39 2 2 5" xfId="38853"/>
    <cellStyle name="Migliaia 39 2 2 6" xfId="39415"/>
    <cellStyle name="Migliaia 39 2 3" xfId="11533"/>
    <cellStyle name="Migliaia 39 2 4" xfId="12152"/>
    <cellStyle name="Migliaia 39 2 4 2" xfId="30337"/>
    <cellStyle name="Migliaia 39 2 5" xfId="19479"/>
    <cellStyle name="Migliaia 39 2 5 2" xfId="37443"/>
    <cellStyle name="Migliaia 39 2 6" xfId="3332"/>
    <cellStyle name="Migliaia 39 2 6 2" xfId="23332"/>
    <cellStyle name="Migliaia 39 2 7" xfId="21576"/>
    <cellStyle name="Migliaia 39 2 8" xfId="38398"/>
    <cellStyle name="Migliaia 39 2 9" xfId="39236"/>
    <cellStyle name="Migliaia 39 3" xfId="647"/>
    <cellStyle name="Migliaia 39 3 10" xfId="39730"/>
    <cellStyle name="Migliaia 39 3 11" xfId="40216"/>
    <cellStyle name="Migliaia 39 3 2" xfId="648"/>
    <cellStyle name="Migliaia 39 3 2 10" xfId="40217"/>
    <cellStyle name="Migliaia 39 3 2 2" xfId="11535"/>
    <cellStyle name="Migliaia 39 3 2 3" xfId="12154"/>
    <cellStyle name="Migliaia 39 3 2 3 2" xfId="30339"/>
    <cellStyle name="Migliaia 39 3 2 4" xfId="19481"/>
    <cellStyle name="Migliaia 39 3 2 4 2" xfId="37445"/>
    <cellStyle name="Migliaia 39 3 2 5" xfId="3334"/>
    <cellStyle name="Migliaia 39 3 2 5 2" xfId="23334"/>
    <cellStyle name="Migliaia 39 3 2 6" xfId="21578"/>
    <cellStyle name="Migliaia 39 3 2 7" xfId="38400"/>
    <cellStyle name="Migliaia 39 3 2 8" xfId="39238"/>
    <cellStyle name="Migliaia 39 3 2 9" xfId="39731"/>
    <cellStyle name="Migliaia 39 3 3" xfId="11534"/>
    <cellStyle name="Migliaia 39 3 3 2" xfId="20583"/>
    <cellStyle name="Migliaia 39 3 3 2 2" xfId="37900"/>
    <cellStyle name="Migliaia 39 3 3 2 3" xfId="38855"/>
    <cellStyle name="Migliaia 39 3 3 3" xfId="19482"/>
    <cellStyle name="Migliaia 39 3 3 3 2" xfId="37446"/>
    <cellStyle name="Migliaia 39 3 3 4" xfId="38401"/>
    <cellStyle name="Migliaia 39 3 4" xfId="12153"/>
    <cellStyle name="Migliaia 39 3 4 2" xfId="20582"/>
    <cellStyle name="Migliaia 39 3 4 2 2" xfId="37899"/>
    <cellStyle name="Migliaia 39 3 4 3" xfId="30338"/>
    <cellStyle name="Migliaia 39 3 4 4" xfId="38854"/>
    <cellStyle name="Migliaia 39 3 5" xfId="19480"/>
    <cellStyle name="Migliaia 39 3 5 2" xfId="37444"/>
    <cellStyle name="Migliaia 39 3 6" xfId="3333"/>
    <cellStyle name="Migliaia 39 3 6 2" xfId="23333"/>
    <cellStyle name="Migliaia 39 3 7" xfId="21577"/>
    <cellStyle name="Migliaia 39 3 8" xfId="38399"/>
    <cellStyle name="Migliaia 39 3 9" xfId="39237"/>
    <cellStyle name="Migliaia 39 4" xfId="649"/>
    <cellStyle name="Migliaia 39 4 2" xfId="19484"/>
    <cellStyle name="Migliaia 39 4 2 2" xfId="20585"/>
    <cellStyle name="Migliaia 39 4 2 2 2" xfId="37902"/>
    <cellStyle name="Migliaia 39 4 2 2 3" xfId="38857"/>
    <cellStyle name="Migliaia 39 4 2 3" xfId="37448"/>
    <cellStyle name="Migliaia 39 4 2 4" xfId="38403"/>
    <cellStyle name="Migliaia 39 4 3" xfId="20584"/>
    <cellStyle name="Migliaia 39 4 3 2" xfId="37901"/>
    <cellStyle name="Migliaia 39 4 3 3" xfId="38856"/>
    <cellStyle name="Migliaia 39 4 4" xfId="19483"/>
    <cellStyle name="Migliaia 39 4 4 2" xfId="37447"/>
    <cellStyle name="Migliaia 39 4 5" xfId="11536"/>
    <cellStyle name="Migliaia 39 4 6" xfId="21579"/>
    <cellStyle name="Migliaia 39 4 7" xfId="38402"/>
    <cellStyle name="Migliaia 39 4 8" xfId="39732"/>
    <cellStyle name="Migliaia 39 4 9" xfId="40218"/>
    <cellStyle name="Migliaia 39 5" xfId="650"/>
    <cellStyle name="Migliaia 39 5 2" xfId="19485"/>
    <cellStyle name="Migliaia 39 5 2 2" xfId="37449"/>
    <cellStyle name="Migliaia 39 5 3" xfId="11537"/>
    <cellStyle name="Migliaia 39 5 4" xfId="21580"/>
    <cellStyle name="Migliaia 39 5 5" xfId="38404"/>
    <cellStyle name="Migliaia 39 5 6" xfId="39733"/>
    <cellStyle name="Migliaia 39 5 7" xfId="40219"/>
    <cellStyle name="Migliaia 39 6" xfId="651"/>
    <cellStyle name="Migliaia 39 6 2" xfId="11532"/>
    <cellStyle name="Migliaia 39 6 3" xfId="21581"/>
    <cellStyle name="Migliaia 39 6 4" xfId="39734"/>
    <cellStyle name="Migliaia 39 6 5" xfId="40220"/>
    <cellStyle name="Migliaia 39 7" xfId="12151"/>
    <cellStyle name="Migliaia 39 7 2" xfId="30336"/>
    <cellStyle name="Migliaia 39 8" xfId="19478"/>
    <cellStyle name="Migliaia 39 8 2" xfId="37442"/>
    <cellStyle name="Migliaia 39 9" xfId="3331"/>
    <cellStyle name="Migliaia 39 9 2" xfId="23331"/>
    <cellStyle name="Migliaia 4" xfId="652"/>
    <cellStyle name="Migliaia 4 10" xfId="21582"/>
    <cellStyle name="Migliaia 4 11" xfId="38405"/>
    <cellStyle name="Migliaia 4 12" xfId="39239"/>
    <cellStyle name="Migliaia 4 13" xfId="39735"/>
    <cellStyle name="Migliaia 4 14" xfId="40221"/>
    <cellStyle name="Migliaia 4 2" xfId="653"/>
    <cellStyle name="Migliaia 4 2 10" xfId="39736"/>
    <cellStyle name="Migliaia 4 2 11" xfId="40222"/>
    <cellStyle name="Migliaia 4 2 2" xfId="3571"/>
    <cellStyle name="Migliaia 4 2 2 2" xfId="12332"/>
    <cellStyle name="Migliaia 4 2 2 2 2" xfId="30502"/>
    <cellStyle name="Migliaia 4 2 2 3" xfId="20586"/>
    <cellStyle name="Migliaia 4 2 2 3 2" xfId="37903"/>
    <cellStyle name="Migliaia 4 2 2 4" xfId="23500"/>
    <cellStyle name="Migliaia 4 2 2 5" xfId="38858"/>
    <cellStyle name="Migliaia 4 2 2 6" xfId="39416"/>
    <cellStyle name="Migliaia 4 2 3" xfId="11539"/>
    <cellStyle name="Migliaia 4 2 4" xfId="12156"/>
    <cellStyle name="Migliaia 4 2 4 2" xfId="30341"/>
    <cellStyle name="Migliaia 4 2 5" xfId="19487"/>
    <cellStyle name="Migliaia 4 2 5 2" xfId="37451"/>
    <cellStyle name="Migliaia 4 2 6" xfId="3336"/>
    <cellStyle name="Migliaia 4 2 6 2" xfId="23336"/>
    <cellStyle name="Migliaia 4 2 7" xfId="21583"/>
    <cellStyle name="Migliaia 4 2 8" xfId="38406"/>
    <cellStyle name="Migliaia 4 2 9" xfId="39240"/>
    <cellStyle name="Migliaia 4 3" xfId="654"/>
    <cellStyle name="Migliaia 4 3 10" xfId="39737"/>
    <cellStyle name="Migliaia 4 3 11" xfId="40223"/>
    <cellStyle name="Migliaia 4 3 2" xfId="655"/>
    <cellStyle name="Migliaia 4 3 2 10" xfId="40224"/>
    <cellStyle name="Migliaia 4 3 2 2" xfId="11541"/>
    <cellStyle name="Migliaia 4 3 2 3" xfId="12158"/>
    <cellStyle name="Migliaia 4 3 2 3 2" xfId="30343"/>
    <cellStyle name="Migliaia 4 3 2 4" xfId="19489"/>
    <cellStyle name="Migliaia 4 3 2 4 2" xfId="37453"/>
    <cellStyle name="Migliaia 4 3 2 5" xfId="3338"/>
    <cellStyle name="Migliaia 4 3 2 5 2" xfId="23338"/>
    <cellStyle name="Migliaia 4 3 2 6" xfId="21585"/>
    <cellStyle name="Migliaia 4 3 2 7" xfId="38408"/>
    <cellStyle name="Migliaia 4 3 2 8" xfId="39242"/>
    <cellStyle name="Migliaia 4 3 2 9" xfId="39738"/>
    <cellStyle name="Migliaia 4 3 3" xfId="11540"/>
    <cellStyle name="Migliaia 4 3 3 2" xfId="20588"/>
    <cellStyle name="Migliaia 4 3 3 2 2" xfId="37905"/>
    <cellStyle name="Migliaia 4 3 3 2 3" xfId="38860"/>
    <cellStyle name="Migliaia 4 3 3 3" xfId="19490"/>
    <cellStyle name="Migliaia 4 3 3 3 2" xfId="37454"/>
    <cellStyle name="Migliaia 4 3 3 4" xfId="38409"/>
    <cellStyle name="Migliaia 4 3 4" xfId="12157"/>
    <cellStyle name="Migliaia 4 3 4 2" xfId="20587"/>
    <cellStyle name="Migliaia 4 3 4 2 2" xfId="37904"/>
    <cellStyle name="Migliaia 4 3 4 3" xfId="30342"/>
    <cellStyle name="Migliaia 4 3 4 4" xfId="38859"/>
    <cellStyle name="Migliaia 4 3 5" xfId="19488"/>
    <cellStyle name="Migliaia 4 3 5 2" xfId="37452"/>
    <cellStyle name="Migliaia 4 3 6" xfId="3337"/>
    <cellStyle name="Migliaia 4 3 6 2" xfId="23337"/>
    <cellStyle name="Migliaia 4 3 7" xfId="21584"/>
    <cellStyle name="Migliaia 4 3 8" xfId="38407"/>
    <cellStyle name="Migliaia 4 3 9" xfId="39241"/>
    <cellStyle name="Migliaia 4 4" xfId="656"/>
    <cellStyle name="Migliaia 4 4 2" xfId="19492"/>
    <cellStyle name="Migliaia 4 4 2 2" xfId="20590"/>
    <cellStyle name="Migliaia 4 4 2 2 2" xfId="37907"/>
    <cellStyle name="Migliaia 4 4 2 2 3" xfId="38862"/>
    <cellStyle name="Migliaia 4 4 2 3" xfId="37456"/>
    <cellStyle name="Migliaia 4 4 2 4" xfId="38411"/>
    <cellStyle name="Migliaia 4 4 3" xfId="20589"/>
    <cellStyle name="Migliaia 4 4 3 2" xfId="37906"/>
    <cellStyle name="Migliaia 4 4 3 3" xfId="38861"/>
    <cellStyle name="Migliaia 4 4 4" xfId="19491"/>
    <cellStyle name="Migliaia 4 4 4 2" xfId="37455"/>
    <cellStyle name="Migliaia 4 4 5" xfId="11542"/>
    <cellStyle name="Migliaia 4 4 6" xfId="21586"/>
    <cellStyle name="Migliaia 4 4 7" xfId="38410"/>
    <cellStyle name="Migliaia 4 4 8" xfId="39739"/>
    <cellStyle name="Migliaia 4 4 9" xfId="40225"/>
    <cellStyle name="Migliaia 4 5" xfId="657"/>
    <cellStyle name="Migliaia 4 5 2" xfId="19493"/>
    <cellStyle name="Migliaia 4 5 2 2" xfId="37457"/>
    <cellStyle name="Migliaia 4 5 3" xfId="11543"/>
    <cellStyle name="Migliaia 4 5 4" xfId="21587"/>
    <cellStyle name="Migliaia 4 5 5" xfId="38412"/>
    <cellStyle name="Migliaia 4 5 6" xfId="39740"/>
    <cellStyle name="Migliaia 4 5 7" xfId="40226"/>
    <cellStyle name="Migliaia 4 6" xfId="658"/>
    <cellStyle name="Migliaia 4 6 2" xfId="11538"/>
    <cellStyle name="Migliaia 4 6 3" xfId="21588"/>
    <cellStyle name="Migliaia 4 6 4" xfId="39741"/>
    <cellStyle name="Migliaia 4 6 5" xfId="40227"/>
    <cellStyle name="Migliaia 4 7" xfId="12155"/>
    <cellStyle name="Migliaia 4 7 2" xfId="30340"/>
    <cellStyle name="Migliaia 4 8" xfId="19486"/>
    <cellStyle name="Migliaia 4 8 2" xfId="37450"/>
    <cellStyle name="Migliaia 4 9" xfId="3335"/>
    <cellStyle name="Migliaia 4 9 2" xfId="23335"/>
    <cellStyle name="Migliaia 40" xfId="659"/>
    <cellStyle name="Migliaia 40 10" xfId="21589"/>
    <cellStyle name="Migliaia 40 11" xfId="38413"/>
    <cellStyle name="Migliaia 40 12" xfId="39243"/>
    <cellStyle name="Migliaia 40 13" xfId="39742"/>
    <cellStyle name="Migliaia 40 14" xfId="40228"/>
    <cellStyle name="Migliaia 40 2" xfId="660"/>
    <cellStyle name="Migliaia 40 2 10" xfId="39743"/>
    <cellStyle name="Migliaia 40 2 11" xfId="40229"/>
    <cellStyle name="Migliaia 40 2 2" xfId="3572"/>
    <cellStyle name="Migliaia 40 2 2 2" xfId="12333"/>
    <cellStyle name="Migliaia 40 2 2 2 2" xfId="30503"/>
    <cellStyle name="Migliaia 40 2 2 3" xfId="20591"/>
    <cellStyle name="Migliaia 40 2 2 3 2" xfId="37908"/>
    <cellStyle name="Migliaia 40 2 2 4" xfId="23501"/>
    <cellStyle name="Migliaia 40 2 2 5" xfId="38863"/>
    <cellStyle name="Migliaia 40 2 2 6" xfId="39417"/>
    <cellStyle name="Migliaia 40 2 3" xfId="11545"/>
    <cellStyle name="Migliaia 40 2 4" xfId="12160"/>
    <cellStyle name="Migliaia 40 2 4 2" xfId="30345"/>
    <cellStyle name="Migliaia 40 2 5" xfId="19495"/>
    <cellStyle name="Migliaia 40 2 5 2" xfId="37459"/>
    <cellStyle name="Migliaia 40 2 6" xfId="3340"/>
    <cellStyle name="Migliaia 40 2 6 2" xfId="23340"/>
    <cellStyle name="Migliaia 40 2 7" xfId="21590"/>
    <cellStyle name="Migliaia 40 2 8" xfId="38414"/>
    <cellStyle name="Migliaia 40 2 9" xfId="39244"/>
    <cellStyle name="Migliaia 40 3" xfId="661"/>
    <cellStyle name="Migliaia 40 3 10" xfId="39744"/>
    <cellStyle name="Migliaia 40 3 11" xfId="40230"/>
    <cellStyle name="Migliaia 40 3 2" xfId="662"/>
    <cellStyle name="Migliaia 40 3 2 10" xfId="40231"/>
    <cellStyle name="Migliaia 40 3 2 2" xfId="11547"/>
    <cellStyle name="Migliaia 40 3 2 3" xfId="12162"/>
    <cellStyle name="Migliaia 40 3 2 3 2" xfId="30347"/>
    <cellStyle name="Migliaia 40 3 2 4" xfId="19497"/>
    <cellStyle name="Migliaia 40 3 2 4 2" xfId="37461"/>
    <cellStyle name="Migliaia 40 3 2 5" xfId="3342"/>
    <cellStyle name="Migliaia 40 3 2 5 2" xfId="23342"/>
    <cellStyle name="Migliaia 40 3 2 6" xfId="21592"/>
    <cellStyle name="Migliaia 40 3 2 7" xfId="38416"/>
    <cellStyle name="Migliaia 40 3 2 8" xfId="39246"/>
    <cellStyle name="Migliaia 40 3 2 9" xfId="39745"/>
    <cellStyle name="Migliaia 40 3 3" xfId="11546"/>
    <cellStyle name="Migliaia 40 3 3 2" xfId="20593"/>
    <cellStyle name="Migliaia 40 3 3 2 2" xfId="37910"/>
    <cellStyle name="Migliaia 40 3 3 2 3" xfId="38865"/>
    <cellStyle name="Migliaia 40 3 3 3" xfId="19498"/>
    <cellStyle name="Migliaia 40 3 3 3 2" xfId="37462"/>
    <cellStyle name="Migliaia 40 3 3 4" xfId="38417"/>
    <cellStyle name="Migliaia 40 3 4" xfId="12161"/>
    <cellStyle name="Migliaia 40 3 4 2" xfId="20592"/>
    <cellStyle name="Migliaia 40 3 4 2 2" xfId="37909"/>
    <cellStyle name="Migliaia 40 3 4 3" xfId="30346"/>
    <cellStyle name="Migliaia 40 3 4 4" xfId="38864"/>
    <cellStyle name="Migliaia 40 3 5" xfId="19496"/>
    <cellStyle name="Migliaia 40 3 5 2" xfId="37460"/>
    <cellStyle name="Migliaia 40 3 6" xfId="3341"/>
    <cellStyle name="Migliaia 40 3 6 2" xfId="23341"/>
    <cellStyle name="Migliaia 40 3 7" xfId="21591"/>
    <cellStyle name="Migliaia 40 3 8" xfId="38415"/>
    <cellStyle name="Migliaia 40 3 9" xfId="39245"/>
    <cellStyle name="Migliaia 40 4" xfId="663"/>
    <cellStyle name="Migliaia 40 4 2" xfId="19500"/>
    <cellStyle name="Migliaia 40 4 2 2" xfId="20595"/>
    <cellStyle name="Migliaia 40 4 2 2 2" xfId="37912"/>
    <cellStyle name="Migliaia 40 4 2 2 3" xfId="38867"/>
    <cellStyle name="Migliaia 40 4 2 3" xfId="37464"/>
    <cellStyle name="Migliaia 40 4 2 4" xfId="38419"/>
    <cellStyle name="Migliaia 40 4 3" xfId="20594"/>
    <cellStyle name="Migliaia 40 4 3 2" xfId="37911"/>
    <cellStyle name="Migliaia 40 4 3 3" xfId="38866"/>
    <cellStyle name="Migliaia 40 4 4" xfId="19499"/>
    <cellStyle name="Migliaia 40 4 4 2" xfId="37463"/>
    <cellStyle name="Migliaia 40 4 5" xfId="11548"/>
    <cellStyle name="Migliaia 40 4 6" xfId="21593"/>
    <cellStyle name="Migliaia 40 4 7" xfId="38418"/>
    <cellStyle name="Migliaia 40 4 8" xfId="39746"/>
    <cellStyle name="Migliaia 40 4 9" xfId="40232"/>
    <cellStyle name="Migliaia 40 5" xfId="664"/>
    <cellStyle name="Migliaia 40 5 2" xfId="19501"/>
    <cellStyle name="Migliaia 40 5 2 2" xfId="37465"/>
    <cellStyle name="Migliaia 40 5 3" xfId="11549"/>
    <cellStyle name="Migliaia 40 5 4" xfId="21594"/>
    <cellStyle name="Migliaia 40 5 5" xfId="38420"/>
    <cellStyle name="Migliaia 40 5 6" xfId="39747"/>
    <cellStyle name="Migliaia 40 5 7" xfId="40233"/>
    <cellStyle name="Migliaia 40 6" xfId="665"/>
    <cellStyle name="Migliaia 40 6 2" xfId="11544"/>
    <cellStyle name="Migliaia 40 6 3" xfId="21595"/>
    <cellStyle name="Migliaia 40 6 4" xfId="39748"/>
    <cellStyle name="Migliaia 40 6 5" xfId="40234"/>
    <cellStyle name="Migliaia 40 7" xfId="12159"/>
    <cellStyle name="Migliaia 40 7 2" xfId="30344"/>
    <cellStyle name="Migliaia 40 8" xfId="19494"/>
    <cellStyle name="Migliaia 40 8 2" xfId="37458"/>
    <cellStyle name="Migliaia 40 9" xfId="3339"/>
    <cellStyle name="Migliaia 40 9 2" xfId="23339"/>
    <cellStyle name="Migliaia 41" xfId="666"/>
    <cellStyle name="Migliaia 41 10" xfId="21596"/>
    <cellStyle name="Migliaia 41 11" xfId="38421"/>
    <cellStyle name="Migliaia 41 12" xfId="39247"/>
    <cellStyle name="Migliaia 41 13" xfId="39749"/>
    <cellStyle name="Migliaia 41 14" xfId="40235"/>
    <cellStyle name="Migliaia 41 2" xfId="667"/>
    <cellStyle name="Migliaia 41 2 10" xfId="39750"/>
    <cellStyle name="Migliaia 41 2 11" xfId="40236"/>
    <cellStyle name="Migliaia 41 2 2" xfId="3573"/>
    <cellStyle name="Migliaia 41 2 2 2" xfId="12334"/>
    <cellStyle name="Migliaia 41 2 2 2 2" xfId="30504"/>
    <cellStyle name="Migliaia 41 2 2 3" xfId="20596"/>
    <cellStyle name="Migliaia 41 2 2 3 2" xfId="37913"/>
    <cellStyle name="Migliaia 41 2 2 4" xfId="23502"/>
    <cellStyle name="Migliaia 41 2 2 5" xfId="38868"/>
    <cellStyle name="Migliaia 41 2 2 6" xfId="39418"/>
    <cellStyle name="Migliaia 41 2 3" xfId="11551"/>
    <cellStyle name="Migliaia 41 2 4" xfId="12164"/>
    <cellStyle name="Migliaia 41 2 4 2" xfId="30349"/>
    <cellStyle name="Migliaia 41 2 5" xfId="19503"/>
    <cellStyle name="Migliaia 41 2 5 2" xfId="37467"/>
    <cellStyle name="Migliaia 41 2 6" xfId="3344"/>
    <cellStyle name="Migliaia 41 2 6 2" xfId="23344"/>
    <cellStyle name="Migliaia 41 2 7" xfId="21597"/>
    <cellStyle name="Migliaia 41 2 8" xfId="38422"/>
    <cellStyle name="Migliaia 41 2 9" xfId="39248"/>
    <cellStyle name="Migliaia 41 3" xfId="668"/>
    <cellStyle name="Migliaia 41 3 10" xfId="39751"/>
    <cellStyle name="Migliaia 41 3 11" xfId="40237"/>
    <cellStyle name="Migliaia 41 3 2" xfId="669"/>
    <cellStyle name="Migliaia 41 3 2 10" xfId="40238"/>
    <cellStyle name="Migliaia 41 3 2 2" xfId="11553"/>
    <cellStyle name="Migliaia 41 3 2 3" xfId="12166"/>
    <cellStyle name="Migliaia 41 3 2 3 2" xfId="30351"/>
    <cellStyle name="Migliaia 41 3 2 4" xfId="19505"/>
    <cellStyle name="Migliaia 41 3 2 4 2" xfId="37469"/>
    <cellStyle name="Migliaia 41 3 2 5" xfId="3346"/>
    <cellStyle name="Migliaia 41 3 2 5 2" xfId="23346"/>
    <cellStyle name="Migliaia 41 3 2 6" xfId="21599"/>
    <cellStyle name="Migliaia 41 3 2 7" xfId="38424"/>
    <cellStyle name="Migliaia 41 3 2 8" xfId="39250"/>
    <cellStyle name="Migliaia 41 3 2 9" xfId="39752"/>
    <cellStyle name="Migliaia 41 3 3" xfId="11552"/>
    <cellStyle name="Migliaia 41 3 3 2" xfId="20598"/>
    <cellStyle name="Migliaia 41 3 3 2 2" xfId="37915"/>
    <cellStyle name="Migliaia 41 3 3 2 3" xfId="38870"/>
    <cellStyle name="Migliaia 41 3 3 3" xfId="19506"/>
    <cellStyle name="Migliaia 41 3 3 3 2" xfId="37470"/>
    <cellStyle name="Migliaia 41 3 3 4" xfId="38425"/>
    <cellStyle name="Migliaia 41 3 4" xfId="12165"/>
    <cellStyle name="Migliaia 41 3 4 2" xfId="20597"/>
    <cellStyle name="Migliaia 41 3 4 2 2" xfId="37914"/>
    <cellStyle name="Migliaia 41 3 4 3" xfId="30350"/>
    <cellStyle name="Migliaia 41 3 4 4" xfId="38869"/>
    <cellStyle name="Migliaia 41 3 5" xfId="19504"/>
    <cellStyle name="Migliaia 41 3 5 2" xfId="37468"/>
    <cellStyle name="Migliaia 41 3 6" xfId="3345"/>
    <cellStyle name="Migliaia 41 3 6 2" xfId="23345"/>
    <cellStyle name="Migliaia 41 3 7" xfId="21598"/>
    <cellStyle name="Migliaia 41 3 8" xfId="38423"/>
    <cellStyle name="Migliaia 41 3 9" xfId="39249"/>
    <cellStyle name="Migliaia 41 4" xfId="670"/>
    <cellStyle name="Migliaia 41 4 2" xfId="19508"/>
    <cellStyle name="Migliaia 41 4 2 2" xfId="20600"/>
    <cellStyle name="Migliaia 41 4 2 2 2" xfId="37917"/>
    <cellStyle name="Migliaia 41 4 2 2 3" xfId="38872"/>
    <cellStyle name="Migliaia 41 4 2 3" xfId="37472"/>
    <cellStyle name="Migliaia 41 4 2 4" xfId="38427"/>
    <cellStyle name="Migliaia 41 4 3" xfId="20599"/>
    <cellStyle name="Migliaia 41 4 3 2" xfId="37916"/>
    <cellStyle name="Migliaia 41 4 3 3" xfId="38871"/>
    <cellStyle name="Migliaia 41 4 4" xfId="19507"/>
    <cellStyle name="Migliaia 41 4 4 2" xfId="37471"/>
    <cellStyle name="Migliaia 41 4 5" xfId="11554"/>
    <cellStyle name="Migliaia 41 4 6" xfId="21600"/>
    <cellStyle name="Migliaia 41 4 7" xfId="38426"/>
    <cellStyle name="Migliaia 41 4 8" xfId="39753"/>
    <cellStyle name="Migliaia 41 4 9" xfId="40239"/>
    <cellStyle name="Migliaia 41 5" xfId="671"/>
    <cellStyle name="Migliaia 41 5 2" xfId="19509"/>
    <cellStyle name="Migliaia 41 5 2 2" xfId="37473"/>
    <cellStyle name="Migliaia 41 5 3" xfId="11555"/>
    <cellStyle name="Migliaia 41 5 4" xfId="21601"/>
    <cellStyle name="Migliaia 41 5 5" xfId="38428"/>
    <cellStyle name="Migliaia 41 5 6" xfId="39754"/>
    <cellStyle name="Migliaia 41 5 7" xfId="40240"/>
    <cellStyle name="Migliaia 41 6" xfId="672"/>
    <cellStyle name="Migliaia 41 6 2" xfId="11550"/>
    <cellStyle name="Migliaia 41 6 3" xfId="21602"/>
    <cellStyle name="Migliaia 41 6 4" xfId="39755"/>
    <cellStyle name="Migliaia 41 6 5" xfId="40241"/>
    <cellStyle name="Migliaia 41 7" xfId="12163"/>
    <cellStyle name="Migliaia 41 7 2" xfId="30348"/>
    <cellStyle name="Migliaia 41 8" xfId="19502"/>
    <cellStyle name="Migliaia 41 8 2" xfId="37466"/>
    <cellStyle name="Migliaia 41 9" xfId="3343"/>
    <cellStyle name="Migliaia 41 9 2" xfId="23343"/>
    <cellStyle name="Migliaia 42" xfId="673"/>
    <cellStyle name="Migliaia 42 10" xfId="21603"/>
    <cellStyle name="Migliaia 42 11" xfId="38429"/>
    <cellStyle name="Migliaia 42 12" xfId="39251"/>
    <cellStyle name="Migliaia 42 13" xfId="39756"/>
    <cellStyle name="Migliaia 42 14" xfId="40242"/>
    <cellStyle name="Migliaia 42 2" xfId="674"/>
    <cellStyle name="Migliaia 42 2 10" xfId="39757"/>
    <cellStyle name="Migliaia 42 2 11" xfId="40243"/>
    <cellStyle name="Migliaia 42 2 2" xfId="3574"/>
    <cellStyle name="Migliaia 42 2 2 2" xfId="12335"/>
    <cellStyle name="Migliaia 42 2 2 2 2" xfId="30505"/>
    <cellStyle name="Migliaia 42 2 2 3" xfId="20601"/>
    <cellStyle name="Migliaia 42 2 2 3 2" xfId="37918"/>
    <cellStyle name="Migliaia 42 2 2 4" xfId="23503"/>
    <cellStyle name="Migliaia 42 2 2 5" xfId="38873"/>
    <cellStyle name="Migliaia 42 2 2 6" xfId="39419"/>
    <cellStyle name="Migliaia 42 2 3" xfId="11557"/>
    <cellStyle name="Migliaia 42 2 4" xfId="12168"/>
    <cellStyle name="Migliaia 42 2 4 2" xfId="30353"/>
    <cellStyle name="Migliaia 42 2 5" xfId="19511"/>
    <cellStyle name="Migliaia 42 2 5 2" xfId="37475"/>
    <cellStyle name="Migliaia 42 2 6" xfId="3348"/>
    <cellStyle name="Migliaia 42 2 6 2" xfId="23348"/>
    <cellStyle name="Migliaia 42 2 7" xfId="21604"/>
    <cellStyle name="Migliaia 42 2 8" xfId="38430"/>
    <cellStyle name="Migliaia 42 2 9" xfId="39252"/>
    <cellStyle name="Migliaia 42 3" xfId="675"/>
    <cellStyle name="Migliaia 42 3 10" xfId="39758"/>
    <cellStyle name="Migliaia 42 3 11" xfId="40244"/>
    <cellStyle name="Migliaia 42 3 2" xfId="676"/>
    <cellStyle name="Migliaia 42 3 2 10" xfId="40245"/>
    <cellStyle name="Migliaia 42 3 2 2" xfId="11559"/>
    <cellStyle name="Migliaia 42 3 2 3" xfId="12170"/>
    <cellStyle name="Migliaia 42 3 2 3 2" xfId="30355"/>
    <cellStyle name="Migliaia 42 3 2 4" xfId="19513"/>
    <cellStyle name="Migliaia 42 3 2 4 2" xfId="37477"/>
    <cellStyle name="Migliaia 42 3 2 5" xfId="3350"/>
    <cellStyle name="Migliaia 42 3 2 5 2" xfId="23350"/>
    <cellStyle name="Migliaia 42 3 2 6" xfId="21606"/>
    <cellStyle name="Migliaia 42 3 2 7" xfId="38432"/>
    <cellStyle name="Migliaia 42 3 2 8" xfId="39254"/>
    <cellStyle name="Migliaia 42 3 2 9" xfId="39759"/>
    <cellStyle name="Migliaia 42 3 3" xfId="11558"/>
    <cellStyle name="Migliaia 42 3 3 2" xfId="20603"/>
    <cellStyle name="Migliaia 42 3 3 2 2" xfId="37920"/>
    <cellStyle name="Migliaia 42 3 3 2 3" xfId="38875"/>
    <cellStyle name="Migliaia 42 3 3 3" xfId="19514"/>
    <cellStyle name="Migliaia 42 3 3 3 2" xfId="37478"/>
    <cellStyle name="Migliaia 42 3 3 4" xfId="38433"/>
    <cellStyle name="Migliaia 42 3 4" xfId="12169"/>
    <cellStyle name="Migliaia 42 3 4 2" xfId="20602"/>
    <cellStyle name="Migliaia 42 3 4 2 2" xfId="37919"/>
    <cellStyle name="Migliaia 42 3 4 3" xfId="30354"/>
    <cellStyle name="Migliaia 42 3 4 4" xfId="38874"/>
    <cellStyle name="Migliaia 42 3 5" xfId="19512"/>
    <cellStyle name="Migliaia 42 3 5 2" xfId="37476"/>
    <cellStyle name="Migliaia 42 3 6" xfId="3349"/>
    <cellStyle name="Migliaia 42 3 6 2" xfId="23349"/>
    <cellStyle name="Migliaia 42 3 7" xfId="21605"/>
    <cellStyle name="Migliaia 42 3 8" xfId="38431"/>
    <cellStyle name="Migliaia 42 3 9" xfId="39253"/>
    <cellStyle name="Migliaia 42 4" xfId="677"/>
    <cellStyle name="Migliaia 42 4 2" xfId="19516"/>
    <cellStyle name="Migliaia 42 4 2 2" xfId="20605"/>
    <cellStyle name="Migliaia 42 4 2 2 2" xfId="37922"/>
    <cellStyle name="Migliaia 42 4 2 2 3" xfId="38877"/>
    <cellStyle name="Migliaia 42 4 2 3" xfId="37480"/>
    <cellStyle name="Migliaia 42 4 2 4" xfId="38435"/>
    <cellStyle name="Migliaia 42 4 3" xfId="20604"/>
    <cellStyle name="Migliaia 42 4 3 2" xfId="37921"/>
    <cellStyle name="Migliaia 42 4 3 3" xfId="38876"/>
    <cellStyle name="Migliaia 42 4 4" xfId="19515"/>
    <cellStyle name="Migliaia 42 4 4 2" xfId="37479"/>
    <cellStyle name="Migliaia 42 4 5" xfId="11560"/>
    <cellStyle name="Migliaia 42 4 6" xfId="21607"/>
    <cellStyle name="Migliaia 42 4 7" xfId="38434"/>
    <cellStyle name="Migliaia 42 4 8" xfId="39760"/>
    <cellStyle name="Migliaia 42 4 9" xfId="40246"/>
    <cellStyle name="Migliaia 42 5" xfId="678"/>
    <cellStyle name="Migliaia 42 5 2" xfId="19517"/>
    <cellStyle name="Migliaia 42 5 2 2" xfId="37481"/>
    <cellStyle name="Migliaia 42 5 3" xfId="11561"/>
    <cellStyle name="Migliaia 42 5 4" xfId="21608"/>
    <cellStyle name="Migliaia 42 5 5" xfId="38436"/>
    <cellStyle name="Migliaia 42 5 6" xfId="39761"/>
    <cellStyle name="Migliaia 42 5 7" xfId="40247"/>
    <cellStyle name="Migliaia 42 6" xfId="679"/>
    <cellStyle name="Migliaia 42 6 2" xfId="11556"/>
    <cellStyle name="Migliaia 42 6 3" xfId="21609"/>
    <cellStyle name="Migliaia 42 6 4" xfId="39762"/>
    <cellStyle name="Migliaia 42 6 5" xfId="40248"/>
    <cellStyle name="Migliaia 42 7" xfId="12167"/>
    <cellStyle name="Migliaia 42 7 2" xfId="30352"/>
    <cellStyle name="Migliaia 42 8" xfId="19510"/>
    <cellStyle name="Migliaia 42 8 2" xfId="37474"/>
    <cellStyle name="Migliaia 42 9" xfId="3347"/>
    <cellStyle name="Migliaia 42 9 2" xfId="23347"/>
    <cellStyle name="Migliaia 43" xfId="680"/>
    <cellStyle name="Migliaia 43 10" xfId="21610"/>
    <cellStyle name="Migliaia 43 11" xfId="38437"/>
    <cellStyle name="Migliaia 43 12" xfId="39255"/>
    <cellStyle name="Migliaia 43 13" xfId="39763"/>
    <cellStyle name="Migliaia 43 14" xfId="40249"/>
    <cellStyle name="Migliaia 43 2" xfId="681"/>
    <cellStyle name="Migliaia 43 2 10" xfId="39764"/>
    <cellStyle name="Migliaia 43 2 11" xfId="40250"/>
    <cellStyle name="Migliaia 43 2 2" xfId="3575"/>
    <cellStyle name="Migliaia 43 2 2 2" xfId="12336"/>
    <cellStyle name="Migliaia 43 2 2 2 2" xfId="30506"/>
    <cellStyle name="Migliaia 43 2 2 3" xfId="20606"/>
    <cellStyle name="Migliaia 43 2 2 3 2" xfId="37923"/>
    <cellStyle name="Migliaia 43 2 2 4" xfId="23504"/>
    <cellStyle name="Migliaia 43 2 2 5" xfId="38878"/>
    <cellStyle name="Migliaia 43 2 2 6" xfId="39420"/>
    <cellStyle name="Migliaia 43 2 3" xfId="11563"/>
    <cellStyle name="Migliaia 43 2 4" xfId="12172"/>
    <cellStyle name="Migliaia 43 2 4 2" xfId="30357"/>
    <cellStyle name="Migliaia 43 2 5" xfId="19519"/>
    <cellStyle name="Migliaia 43 2 5 2" xfId="37483"/>
    <cellStyle name="Migliaia 43 2 6" xfId="3352"/>
    <cellStyle name="Migliaia 43 2 6 2" xfId="23352"/>
    <cellStyle name="Migliaia 43 2 7" xfId="21611"/>
    <cellStyle name="Migliaia 43 2 8" xfId="38438"/>
    <cellStyle name="Migliaia 43 2 9" xfId="39256"/>
    <cellStyle name="Migliaia 43 3" xfId="682"/>
    <cellStyle name="Migliaia 43 3 10" xfId="39765"/>
    <cellStyle name="Migliaia 43 3 11" xfId="40251"/>
    <cellStyle name="Migliaia 43 3 2" xfId="683"/>
    <cellStyle name="Migliaia 43 3 2 10" xfId="40252"/>
    <cellStyle name="Migliaia 43 3 2 2" xfId="11565"/>
    <cellStyle name="Migliaia 43 3 2 3" xfId="12174"/>
    <cellStyle name="Migliaia 43 3 2 3 2" xfId="30359"/>
    <cellStyle name="Migliaia 43 3 2 4" xfId="19521"/>
    <cellStyle name="Migliaia 43 3 2 4 2" xfId="37485"/>
    <cellStyle name="Migliaia 43 3 2 5" xfId="3354"/>
    <cellStyle name="Migliaia 43 3 2 5 2" xfId="23354"/>
    <cellStyle name="Migliaia 43 3 2 6" xfId="21613"/>
    <cellStyle name="Migliaia 43 3 2 7" xfId="38440"/>
    <cellStyle name="Migliaia 43 3 2 8" xfId="39258"/>
    <cellStyle name="Migliaia 43 3 2 9" xfId="39766"/>
    <cellStyle name="Migliaia 43 3 3" xfId="11564"/>
    <cellStyle name="Migliaia 43 3 3 2" xfId="20608"/>
    <cellStyle name="Migliaia 43 3 3 2 2" xfId="37925"/>
    <cellStyle name="Migliaia 43 3 3 2 3" xfId="38880"/>
    <cellStyle name="Migliaia 43 3 3 3" xfId="19522"/>
    <cellStyle name="Migliaia 43 3 3 3 2" xfId="37486"/>
    <cellStyle name="Migliaia 43 3 3 4" xfId="38441"/>
    <cellStyle name="Migliaia 43 3 4" xfId="12173"/>
    <cellStyle name="Migliaia 43 3 4 2" xfId="20607"/>
    <cellStyle name="Migliaia 43 3 4 2 2" xfId="37924"/>
    <cellStyle name="Migliaia 43 3 4 3" xfId="30358"/>
    <cellStyle name="Migliaia 43 3 4 4" xfId="38879"/>
    <cellStyle name="Migliaia 43 3 5" xfId="19520"/>
    <cellStyle name="Migliaia 43 3 5 2" xfId="37484"/>
    <cellStyle name="Migliaia 43 3 6" xfId="3353"/>
    <cellStyle name="Migliaia 43 3 6 2" xfId="23353"/>
    <cellStyle name="Migliaia 43 3 7" xfId="21612"/>
    <cellStyle name="Migliaia 43 3 8" xfId="38439"/>
    <cellStyle name="Migliaia 43 3 9" xfId="39257"/>
    <cellStyle name="Migliaia 43 4" xfId="684"/>
    <cellStyle name="Migliaia 43 4 2" xfId="19524"/>
    <cellStyle name="Migliaia 43 4 2 2" xfId="20610"/>
    <cellStyle name="Migliaia 43 4 2 2 2" xfId="37927"/>
    <cellStyle name="Migliaia 43 4 2 2 3" xfId="38882"/>
    <cellStyle name="Migliaia 43 4 2 3" xfId="37488"/>
    <cellStyle name="Migliaia 43 4 2 4" xfId="38443"/>
    <cellStyle name="Migliaia 43 4 3" xfId="20609"/>
    <cellStyle name="Migliaia 43 4 3 2" xfId="37926"/>
    <cellStyle name="Migliaia 43 4 3 3" xfId="38881"/>
    <cellStyle name="Migliaia 43 4 4" xfId="19523"/>
    <cellStyle name="Migliaia 43 4 4 2" xfId="37487"/>
    <cellStyle name="Migliaia 43 4 5" xfId="11566"/>
    <cellStyle name="Migliaia 43 4 6" xfId="21614"/>
    <cellStyle name="Migliaia 43 4 7" xfId="38442"/>
    <cellStyle name="Migliaia 43 4 8" xfId="39767"/>
    <cellStyle name="Migliaia 43 4 9" xfId="40253"/>
    <cellStyle name="Migliaia 43 5" xfId="685"/>
    <cellStyle name="Migliaia 43 5 2" xfId="19525"/>
    <cellStyle name="Migliaia 43 5 2 2" xfId="37489"/>
    <cellStyle name="Migliaia 43 5 3" xfId="11567"/>
    <cellStyle name="Migliaia 43 5 4" xfId="21615"/>
    <cellStyle name="Migliaia 43 5 5" xfId="38444"/>
    <cellStyle name="Migliaia 43 5 6" xfId="39768"/>
    <cellStyle name="Migliaia 43 5 7" xfId="40254"/>
    <cellStyle name="Migliaia 43 6" xfId="686"/>
    <cellStyle name="Migliaia 43 6 2" xfId="11562"/>
    <cellStyle name="Migliaia 43 6 3" xfId="21616"/>
    <cellStyle name="Migliaia 43 6 4" xfId="39769"/>
    <cellStyle name="Migliaia 43 6 5" xfId="40255"/>
    <cellStyle name="Migliaia 43 7" xfId="12171"/>
    <cellStyle name="Migliaia 43 7 2" xfId="30356"/>
    <cellStyle name="Migliaia 43 8" xfId="19518"/>
    <cellStyle name="Migliaia 43 8 2" xfId="37482"/>
    <cellStyle name="Migliaia 43 9" xfId="3351"/>
    <cellStyle name="Migliaia 43 9 2" xfId="23351"/>
    <cellStyle name="Migliaia 44" xfId="687"/>
    <cellStyle name="Migliaia 44 10" xfId="21617"/>
    <cellStyle name="Migliaia 44 11" xfId="38445"/>
    <cellStyle name="Migliaia 44 12" xfId="39259"/>
    <cellStyle name="Migliaia 44 13" xfId="39770"/>
    <cellStyle name="Migliaia 44 14" xfId="40256"/>
    <cellStyle name="Migliaia 44 2" xfId="688"/>
    <cellStyle name="Migliaia 44 2 10" xfId="39771"/>
    <cellStyle name="Migliaia 44 2 11" xfId="40257"/>
    <cellStyle name="Migliaia 44 2 2" xfId="3576"/>
    <cellStyle name="Migliaia 44 2 2 2" xfId="12337"/>
    <cellStyle name="Migliaia 44 2 2 2 2" xfId="30507"/>
    <cellStyle name="Migliaia 44 2 2 3" xfId="20611"/>
    <cellStyle name="Migliaia 44 2 2 3 2" xfId="37928"/>
    <cellStyle name="Migliaia 44 2 2 4" xfId="23505"/>
    <cellStyle name="Migliaia 44 2 2 5" xfId="38883"/>
    <cellStyle name="Migliaia 44 2 2 6" xfId="39421"/>
    <cellStyle name="Migliaia 44 2 3" xfId="11569"/>
    <cellStyle name="Migliaia 44 2 4" xfId="12176"/>
    <cellStyle name="Migliaia 44 2 4 2" xfId="30361"/>
    <cellStyle name="Migliaia 44 2 5" xfId="19527"/>
    <cellStyle name="Migliaia 44 2 5 2" xfId="37491"/>
    <cellStyle name="Migliaia 44 2 6" xfId="3356"/>
    <cellStyle name="Migliaia 44 2 6 2" xfId="23356"/>
    <cellStyle name="Migliaia 44 2 7" xfId="21618"/>
    <cellStyle name="Migliaia 44 2 8" xfId="38446"/>
    <cellStyle name="Migliaia 44 2 9" xfId="39260"/>
    <cellStyle name="Migliaia 44 3" xfId="689"/>
    <cellStyle name="Migliaia 44 3 10" xfId="39772"/>
    <cellStyle name="Migliaia 44 3 11" xfId="40258"/>
    <cellStyle name="Migliaia 44 3 2" xfId="690"/>
    <cellStyle name="Migliaia 44 3 2 10" xfId="40259"/>
    <cellStyle name="Migliaia 44 3 2 2" xfId="11571"/>
    <cellStyle name="Migliaia 44 3 2 3" xfId="12178"/>
    <cellStyle name="Migliaia 44 3 2 3 2" xfId="30363"/>
    <cellStyle name="Migliaia 44 3 2 4" xfId="19529"/>
    <cellStyle name="Migliaia 44 3 2 4 2" xfId="37493"/>
    <cellStyle name="Migliaia 44 3 2 5" xfId="3358"/>
    <cellStyle name="Migliaia 44 3 2 5 2" xfId="23358"/>
    <cellStyle name="Migliaia 44 3 2 6" xfId="21620"/>
    <cellStyle name="Migliaia 44 3 2 7" xfId="38448"/>
    <cellStyle name="Migliaia 44 3 2 8" xfId="39262"/>
    <cellStyle name="Migliaia 44 3 2 9" xfId="39773"/>
    <cellStyle name="Migliaia 44 3 3" xfId="11570"/>
    <cellStyle name="Migliaia 44 3 3 2" xfId="20613"/>
    <cellStyle name="Migliaia 44 3 3 2 2" xfId="37930"/>
    <cellStyle name="Migliaia 44 3 3 2 3" xfId="38885"/>
    <cellStyle name="Migliaia 44 3 3 3" xfId="19530"/>
    <cellStyle name="Migliaia 44 3 3 3 2" xfId="37494"/>
    <cellStyle name="Migliaia 44 3 3 4" xfId="38449"/>
    <cellStyle name="Migliaia 44 3 4" xfId="12177"/>
    <cellStyle name="Migliaia 44 3 4 2" xfId="20612"/>
    <cellStyle name="Migliaia 44 3 4 2 2" xfId="37929"/>
    <cellStyle name="Migliaia 44 3 4 3" xfId="30362"/>
    <cellStyle name="Migliaia 44 3 4 4" xfId="38884"/>
    <cellStyle name="Migliaia 44 3 5" xfId="19528"/>
    <cellStyle name="Migliaia 44 3 5 2" xfId="37492"/>
    <cellStyle name="Migliaia 44 3 6" xfId="3357"/>
    <cellStyle name="Migliaia 44 3 6 2" xfId="23357"/>
    <cellStyle name="Migliaia 44 3 7" xfId="21619"/>
    <cellStyle name="Migliaia 44 3 8" xfId="38447"/>
    <cellStyle name="Migliaia 44 3 9" xfId="39261"/>
    <cellStyle name="Migliaia 44 4" xfId="691"/>
    <cellStyle name="Migliaia 44 4 2" xfId="19532"/>
    <cellStyle name="Migliaia 44 4 2 2" xfId="20615"/>
    <cellStyle name="Migliaia 44 4 2 2 2" xfId="37932"/>
    <cellStyle name="Migliaia 44 4 2 2 3" xfId="38887"/>
    <cellStyle name="Migliaia 44 4 2 3" xfId="37496"/>
    <cellStyle name="Migliaia 44 4 2 4" xfId="38451"/>
    <cellStyle name="Migliaia 44 4 3" xfId="20614"/>
    <cellStyle name="Migliaia 44 4 3 2" xfId="37931"/>
    <cellStyle name="Migliaia 44 4 3 3" xfId="38886"/>
    <cellStyle name="Migliaia 44 4 4" xfId="19531"/>
    <cellStyle name="Migliaia 44 4 4 2" xfId="37495"/>
    <cellStyle name="Migliaia 44 4 5" xfId="11572"/>
    <cellStyle name="Migliaia 44 4 6" xfId="21621"/>
    <cellStyle name="Migliaia 44 4 7" xfId="38450"/>
    <cellStyle name="Migliaia 44 4 8" xfId="39774"/>
    <cellStyle name="Migliaia 44 4 9" xfId="40260"/>
    <cellStyle name="Migliaia 44 5" xfId="692"/>
    <cellStyle name="Migliaia 44 5 2" xfId="19533"/>
    <cellStyle name="Migliaia 44 5 2 2" xfId="37497"/>
    <cellStyle name="Migliaia 44 5 3" xfId="11573"/>
    <cellStyle name="Migliaia 44 5 4" xfId="21622"/>
    <cellStyle name="Migliaia 44 5 5" xfId="38452"/>
    <cellStyle name="Migliaia 44 5 6" xfId="39775"/>
    <cellStyle name="Migliaia 44 5 7" xfId="40261"/>
    <cellStyle name="Migliaia 44 6" xfId="693"/>
    <cellStyle name="Migliaia 44 6 2" xfId="11568"/>
    <cellStyle name="Migliaia 44 6 3" xfId="21623"/>
    <cellStyle name="Migliaia 44 6 4" xfId="39776"/>
    <cellStyle name="Migliaia 44 6 5" xfId="40262"/>
    <cellStyle name="Migliaia 44 7" xfId="12175"/>
    <cellStyle name="Migliaia 44 7 2" xfId="30360"/>
    <cellStyle name="Migliaia 44 8" xfId="19526"/>
    <cellStyle name="Migliaia 44 8 2" xfId="37490"/>
    <cellStyle name="Migliaia 44 9" xfId="3355"/>
    <cellStyle name="Migliaia 44 9 2" xfId="23355"/>
    <cellStyle name="Migliaia 45" xfId="694"/>
    <cellStyle name="Migliaia 45 10" xfId="21624"/>
    <cellStyle name="Migliaia 45 11" xfId="38453"/>
    <cellStyle name="Migliaia 45 12" xfId="39263"/>
    <cellStyle name="Migliaia 45 13" xfId="39777"/>
    <cellStyle name="Migliaia 45 14" xfId="40263"/>
    <cellStyle name="Migliaia 45 2" xfId="695"/>
    <cellStyle name="Migliaia 45 2 10" xfId="39778"/>
    <cellStyle name="Migliaia 45 2 11" xfId="40264"/>
    <cellStyle name="Migliaia 45 2 2" xfId="3577"/>
    <cellStyle name="Migliaia 45 2 2 2" xfId="12338"/>
    <cellStyle name="Migliaia 45 2 2 2 2" xfId="30508"/>
    <cellStyle name="Migliaia 45 2 2 3" xfId="20616"/>
    <cellStyle name="Migliaia 45 2 2 3 2" xfId="37933"/>
    <cellStyle name="Migliaia 45 2 2 4" xfId="23506"/>
    <cellStyle name="Migliaia 45 2 2 5" xfId="38888"/>
    <cellStyle name="Migliaia 45 2 2 6" xfId="39422"/>
    <cellStyle name="Migliaia 45 2 3" xfId="11575"/>
    <cellStyle name="Migliaia 45 2 4" xfId="12180"/>
    <cellStyle name="Migliaia 45 2 4 2" xfId="30365"/>
    <cellStyle name="Migliaia 45 2 5" xfId="19535"/>
    <cellStyle name="Migliaia 45 2 5 2" xfId="37499"/>
    <cellStyle name="Migliaia 45 2 6" xfId="3360"/>
    <cellStyle name="Migliaia 45 2 6 2" xfId="23360"/>
    <cellStyle name="Migliaia 45 2 7" xfId="21625"/>
    <cellStyle name="Migliaia 45 2 8" xfId="38454"/>
    <cellStyle name="Migliaia 45 2 9" xfId="39264"/>
    <cellStyle name="Migliaia 45 3" xfId="696"/>
    <cellStyle name="Migliaia 45 3 10" xfId="39779"/>
    <cellStyle name="Migliaia 45 3 11" xfId="40265"/>
    <cellStyle name="Migliaia 45 3 2" xfId="697"/>
    <cellStyle name="Migliaia 45 3 2 10" xfId="40266"/>
    <cellStyle name="Migliaia 45 3 2 2" xfId="11577"/>
    <cellStyle name="Migliaia 45 3 2 3" xfId="12182"/>
    <cellStyle name="Migliaia 45 3 2 3 2" xfId="30367"/>
    <cellStyle name="Migliaia 45 3 2 4" xfId="19537"/>
    <cellStyle name="Migliaia 45 3 2 4 2" xfId="37501"/>
    <cellStyle name="Migliaia 45 3 2 5" xfId="3362"/>
    <cellStyle name="Migliaia 45 3 2 5 2" xfId="23362"/>
    <cellStyle name="Migliaia 45 3 2 6" xfId="21627"/>
    <cellStyle name="Migliaia 45 3 2 7" xfId="38456"/>
    <cellStyle name="Migliaia 45 3 2 8" xfId="39266"/>
    <cellStyle name="Migliaia 45 3 2 9" xfId="39780"/>
    <cellStyle name="Migliaia 45 3 3" xfId="11576"/>
    <cellStyle name="Migliaia 45 3 3 2" xfId="20618"/>
    <cellStyle name="Migliaia 45 3 3 2 2" xfId="37935"/>
    <cellStyle name="Migliaia 45 3 3 2 3" xfId="38890"/>
    <cellStyle name="Migliaia 45 3 3 3" xfId="19538"/>
    <cellStyle name="Migliaia 45 3 3 3 2" xfId="37502"/>
    <cellStyle name="Migliaia 45 3 3 4" xfId="38457"/>
    <cellStyle name="Migliaia 45 3 4" xfId="12181"/>
    <cellStyle name="Migliaia 45 3 4 2" xfId="20617"/>
    <cellStyle name="Migliaia 45 3 4 2 2" xfId="37934"/>
    <cellStyle name="Migliaia 45 3 4 3" xfId="30366"/>
    <cellStyle name="Migliaia 45 3 4 4" xfId="38889"/>
    <cellStyle name="Migliaia 45 3 5" xfId="19536"/>
    <cellStyle name="Migliaia 45 3 5 2" xfId="37500"/>
    <cellStyle name="Migliaia 45 3 6" xfId="3361"/>
    <cellStyle name="Migliaia 45 3 6 2" xfId="23361"/>
    <cellStyle name="Migliaia 45 3 7" xfId="21626"/>
    <cellStyle name="Migliaia 45 3 8" xfId="38455"/>
    <cellStyle name="Migliaia 45 3 9" xfId="39265"/>
    <cellStyle name="Migliaia 45 4" xfId="698"/>
    <cellStyle name="Migliaia 45 4 2" xfId="19540"/>
    <cellStyle name="Migliaia 45 4 2 2" xfId="20620"/>
    <cellStyle name="Migliaia 45 4 2 2 2" xfId="37937"/>
    <cellStyle name="Migliaia 45 4 2 2 3" xfId="38892"/>
    <cellStyle name="Migliaia 45 4 2 3" xfId="37504"/>
    <cellStyle name="Migliaia 45 4 2 4" xfId="38459"/>
    <cellStyle name="Migliaia 45 4 3" xfId="20619"/>
    <cellStyle name="Migliaia 45 4 3 2" xfId="37936"/>
    <cellStyle name="Migliaia 45 4 3 3" xfId="38891"/>
    <cellStyle name="Migliaia 45 4 4" xfId="19539"/>
    <cellStyle name="Migliaia 45 4 4 2" xfId="37503"/>
    <cellStyle name="Migliaia 45 4 5" xfId="11578"/>
    <cellStyle name="Migliaia 45 4 6" xfId="21628"/>
    <cellStyle name="Migliaia 45 4 7" xfId="38458"/>
    <cellStyle name="Migliaia 45 4 8" xfId="39781"/>
    <cellStyle name="Migliaia 45 4 9" xfId="40267"/>
    <cellStyle name="Migliaia 45 5" xfId="699"/>
    <cellStyle name="Migliaia 45 5 2" xfId="19541"/>
    <cellStyle name="Migliaia 45 5 2 2" xfId="37505"/>
    <cellStyle name="Migliaia 45 5 3" xfId="11579"/>
    <cellStyle name="Migliaia 45 5 4" xfId="21629"/>
    <cellStyle name="Migliaia 45 5 5" xfId="38460"/>
    <cellStyle name="Migliaia 45 5 6" xfId="39782"/>
    <cellStyle name="Migliaia 45 5 7" xfId="40268"/>
    <cellStyle name="Migliaia 45 6" xfId="700"/>
    <cellStyle name="Migliaia 45 6 2" xfId="11574"/>
    <cellStyle name="Migliaia 45 6 3" xfId="21630"/>
    <cellStyle name="Migliaia 45 6 4" xfId="39783"/>
    <cellStyle name="Migliaia 45 6 5" xfId="40269"/>
    <cellStyle name="Migliaia 45 7" xfId="12179"/>
    <cellStyle name="Migliaia 45 7 2" xfId="30364"/>
    <cellStyle name="Migliaia 45 8" xfId="19534"/>
    <cellStyle name="Migliaia 45 8 2" xfId="37498"/>
    <cellStyle name="Migliaia 45 9" xfId="3359"/>
    <cellStyle name="Migliaia 45 9 2" xfId="23359"/>
    <cellStyle name="Migliaia 46" xfId="701"/>
    <cellStyle name="Migliaia 46 10" xfId="21631"/>
    <cellStyle name="Migliaia 46 11" xfId="38461"/>
    <cellStyle name="Migliaia 46 12" xfId="39267"/>
    <cellStyle name="Migliaia 46 13" xfId="39784"/>
    <cellStyle name="Migliaia 46 14" xfId="40270"/>
    <cellStyle name="Migliaia 46 2" xfId="702"/>
    <cellStyle name="Migliaia 46 2 10" xfId="39785"/>
    <cellStyle name="Migliaia 46 2 11" xfId="40271"/>
    <cellStyle name="Migliaia 46 2 2" xfId="3578"/>
    <cellStyle name="Migliaia 46 2 2 2" xfId="12339"/>
    <cellStyle name="Migliaia 46 2 2 2 2" xfId="30509"/>
    <cellStyle name="Migliaia 46 2 2 3" xfId="20621"/>
    <cellStyle name="Migliaia 46 2 2 3 2" xfId="37938"/>
    <cellStyle name="Migliaia 46 2 2 4" xfId="23507"/>
    <cellStyle name="Migliaia 46 2 2 5" xfId="38893"/>
    <cellStyle name="Migliaia 46 2 2 6" xfId="39423"/>
    <cellStyle name="Migliaia 46 2 3" xfId="11581"/>
    <cellStyle name="Migliaia 46 2 4" xfId="12184"/>
    <cellStyle name="Migliaia 46 2 4 2" xfId="30369"/>
    <cellStyle name="Migliaia 46 2 5" xfId="19543"/>
    <cellStyle name="Migliaia 46 2 5 2" xfId="37507"/>
    <cellStyle name="Migliaia 46 2 6" xfId="3364"/>
    <cellStyle name="Migliaia 46 2 6 2" xfId="23364"/>
    <cellStyle name="Migliaia 46 2 7" xfId="21632"/>
    <cellStyle name="Migliaia 46 2 8" xfId="38462"/>
    <cellStyle name="Migliaia 46 2 9" xfId="39268"/>
    <cellStyle name="Migliaia 46 3" xfId="703"/>
    <cellStyle name="Migliaia 46 3 10" xfId="39786"/>
    <cellStyle name="Migliaia 46 3 11" xfId="40272"/>
    <cellStyle name="Migliaia 46 3 2" xfId="704"/>
    <cellStyle name="Migliaia 46 3 2 10" xfId="40273"/>
    <cellStyle name="Migliaia 46 3 2 2" xfId="11583"/>
    <cellStyle name="Migliaia 46 3 2 3" xfId="12186"/>
    <cellStyle name="Migliaia 46 3 2 3 2" xfId="30371"/>
    <cellStyle name="Migliaia 46 3 2 4" xfId="19545"/>
    <cellStyle name="Migliaia 46 3 2 4 2" xfId="37509"/>
    <cellStyle name="Migliaia 46 3 2 5" xfId="3366"/>
    <cellStyle name="Migliaia 46 3 2 5 2" xfId="23366"/>
    <cellStyle name="Migliaia 46 3 2 6" xfId="21634"/>
    <cellStyle name="Migliaia 46 3 2 7" xfId="38464"/>
    <cellStyle name="Migliaia 46 3 2 8" xfId="39270"/>
    <cellStyle name="Migliaia 46 3 2 9" xfId="39787"/>
    <cellStyle name="Migliaia 46 3 3" xfId="11582"/>
    <cellStyle name="Migliaia 46 3 3 2" xfId="20623"/>
    <cellStyle name="Migliaia 46 3 3 2 2" xfId="37940"/>
    <cellStyle name="Migliaia 46 3 3 2 3" xfId="38895"/>
    <cellStyle name="Migliaia 46 3 3 3" xfId="19546"/>
    <cellStyle name="Migliaia 46 3 3 3 2" xfId="37510"/>
    <cellStyle name="Migliaia 46 3 3 4" xfId="38465"/>
    <cellStyle name="Migliaia 46 3 4" xfId="12185"/>
    <cellStyle name="Migliaia 46 3 4 2" xfId="20622"/>
    <cellStyle name="Migliaia 46 3 4 2 2" xfId="37939"/>
    <cellStyle name="Migliaia 46 3 4 3" xfId="30370"/>
    <cellStyle name="Migliaia 46 3 4 4" xfId="38894"/>
    <cellStyle name="Migliaia 46 3 5" xfId="19544"/>
    <cellStyle name="Migliaia 46 3 5 2" xfId="37508"/>
    <cellStyle name="Migliaia 46 3 6" xfId="3365"/>
    <cellStyle name="Migliaia 46 3 6 2" xfId="23365"/>
    <cellStyle name="Migliaia 46 3 7" xfId="21633"/>
    <cellStyle name="Migliaia 46 3 8" xfId="38463"/>
    <cellStyle name="Migliaia 46 3 9" xfId="39269"/>
    <cellStyle name="Migliaia 46 4" xfId="705"/>
    <cellStyle name="Migliaia 46 4 2" xfId="19548"/>
    <cellStyle name="Migliaia 46 4 2 2" xfId="20625"/>
    <cellStyle name="Migliaia 46 4 2 2 2" xfId="37942"/>
    <cellStyle name="Migliaia 46 4 2 2 3" xfId="38897"/>
    <cellStyle name="Migliaia 46 4 2 3" xfId="37512"/>
    <cellStyle name="Migliaia 46 4 2 4" xfId="38467"/>
    <cellStyle name="Migliaia 46 4 3" xfId="20624"/>
    <cellStyle name="Migliaia 46 4 3 2" xfId="37941"/>
    <cellStyle name="Migliaia 46 4 3 3" xfId="38896"/>
    <cellStyle name="Migliaia 46 4 4" xfId="19547"/>
    <cellStyle name="Migliaia 46 4 4 2" xfId="37511"/>
    <cellStyle name="Migliaia 46 4 5" xfId="11584"/>
    <cellStyle name="Migliaia 46 4 6" xfId="21635"/>
    <cellStyle name="Migliaia 46 4 7" xfId="38466"/>
    <cellStyle name="Migliaia 46 4 8" xfId="39788"/>
    <cellStyle name="Migliaia 46 4 9" xfId="40274"/>
    <cellStyle name="Migliaia 46 5" xfId="706"/>
    <cellStyle name="Migliaia 46 5 2" xfId="19549"/>
    <cellStyle name="Migliaia 46 5 2 2" xfId="37513"/>
    <cellStyle name="Migliaia 46 5 3" xfId="11585"/>
    <cellStyle name="Migliaia 46 5 4" xfId="21636"/>
    <cellStyle name="Migliaia 46 5 5" xfId="38468"/>
    <cellStyle name="Migliaia 46 5 6" xfId="39789"/>
    <cellStyle name="Migliaia 46 5 7" xfId="40275"/>
    <cellStyle name="Migliaia 46 6" xfId="707"/>
    <cellStyle name="Migliaia 46 6 2" xfId="11580"/>
    <cellStyle name="Migliaia 46 6 3" xfId="21637"/>
    <cellStyle name="Migliaia 46 6 4" xfId="39790"/>
    <cellStyle name="Migliaia 46 6 5" xfId="40276"/>
    <cellStyle name="Migliaia 46 7" xfId="12183"/>
    <cellStyle name="Migliaia 46 7 2" xfId="30368"/>
    <cellStyle name="Migliaia 46 8" xfId="19542"/>
    <cellStyle name="Migliaia 46 8 2" xfId="37506"/>
    <cellStyle name="Migliaia 46 9" xfId="3363"/>
    <cellStyle name="Migliaia 46 9 2" xfId="23363"/>
    <cellStyle name="Migliaia 47" xfId="708"/>
    <cellStyle name="Migliaia 47 10" xfId="21638"/>
    <cellStyle name="Migliaia 47 11" xfId="38469"/>
    <cellStyle name="Migliaia 47 12" xfId="39271"/>
    <cellStyle name="Migliaia 47 13" xfId="39791"/>
    <cellStyle name="Migliaia 47 14" xfId="40277"/>
    <cellStyle name="Migliaia 47 2" xfId="709"/>
    <cellStyle name="Migliaia 47 2 10" xfId="39792"/>
    <cellStyle name="Migliaia 47 2 11" xfId="40278"/>
    <cellStyle name="Migliaia 47 2 2" xfId="3579"/>
    <cellStyle name="Migliaia 47 2 2 2" xfId="12340"/>
    <cellStyle name="Migliaia 47 2 2 2 2" xfId="30510"/>
    <cellStyle name="Migliaia 47 2 2 3" xfId="20626"/>
    <cellStyle name="Migliaia 47 2 2 3 2" xfId="37943"/>
    <cellStyle name="Migliaia 47 2 2 4" xfId="23508"/>
    <cellStyle name="Migliaia 47 2 2 5" xfId="38898"/>
    <cellStyle name="Migliaia 47 2 2 6" xfId="39424"/>
    <cellStyle name="Migliaia 47 2 3" xfId="11587"/>
    <cellStyle name="Migliaia 47 2 4" xfId="12188"/>
    <cellStyle name="Migliaia 47 2 4 2" xfId="30373"/>
    <cellStyle name="Migliaia 47 2 5" xfId="19551"/>
    <cellStyle name="Migliaia 47 2 5 2" xfId="37515"/>
    <cellStyle name="Migliaia 47 2 6" xfId="3368"/>
    <cellStyle name="Migliaia 47 2 6 2" xfId="23368"/>
    <cellStyle name="Migliaia 47 2 7" xfId="21639"/>
    <cellStyle name="Migliaia 47 2 8" xfId="38470"/>
    <cellStyle name="Migliaia 47 2 9" xfId="39272"/>
    <cellStyle name="Migliaia 47 3" xfId="710"/>
    <cellStyle name="Migliaia 47 3 10" xfId="39793"/>
    <cellStyle name="Migliaia 47 3 11" xfId="40279"/>
    <cellStyle name="Migliaia 47 3 2" xfId="711"/>
    <cellStyle name="Migliaia 47 3 2 10" xfId="40280"/>
    <cellStyle name="Migliaia 47 3 2 2" xfId="11589"/>
    <cellStyle name="Migliaia 47 3 2 3" xfId="12190"/>
    <cellStyle name="Migliaia 47 3 2 3 2" xfId="30375"/>
    <cellStyle name="Migliaia 47 3 2 4" xfId="19553"/>
    <cellStyle name="Migliaia 47 3 2 4 2" xfId="37517"/>
    <cellStyle name="Migliaia 47 3 2 5" xfId="3370"/>
    <cellStyle name="Migliaia 47 3 2 5 2" xfId="23370"/>
    <cellStyle name="Migliaia 47 3 2 6" xfId="21641"/>
    <cellStyle name="Migliaia 47 3 2 7" xfId="38472"/>
    <cellStyle name="Migliaia 47 3 2 8" xfId="39274"/>
    <cellStyle name="Migliaia 47 3 2 9" xfId="39794"/>
    <cellStyle name="Migliaia 47 3 3" xfId="11588"/>
    <cellStyle name="Migliaia 47 3 3 2" xfId="20628"/>
    <cellStyle name="Migliaia 47 3 3 2 2" xfId="37945"/>
    <cellStyle name="Migliaia 47 3 3 2 3" xfId="38900"/>
    <cellStyle name="Migliaia 47 3 3 3" xfId="19554"/>
    <cellStyle name="Migliaia 47 3 3 3 2" xfId="37518"/>
    <cellStyle name="Migliaia 47 3 3 4" xfId="38473"/>
    <cellStyle name="Migliaia 47 3 4" xfId="12189"/>
    <cellStyle name="Migliaia 47 3 4 2" xfId="20627"/>
    <cellStyle name="Migliaia 47 3 4 2 2" xfId="37944"/>
    <cellStyle name="Migliaia 47 3 4 3" xfId="30374"/>
    <cellStyle name="Migliaia 47 3 4 4" xfId="38899"/>
    <cellStyle name="Migliaia 47 3 5" xfId="19552"/>
    <cellStyle name="Migliaia 47 3 5 2" xfId="37516"/>
    <cellStyle name="Migliaia 47 3 6" xfId="3369"/>
    <cellStyle name="Migliaia 47 3 6 2" xfId="23369"/>
    <cellStyle name="Migliaia 47 3 7" xfId="21640"/>
    <cellStyle name="Migliaia 47 3 8" xfId="38471"/>
    <cellStyle name="Migliaia 47 3 9" xfId="39273"/>
    <cellStyle name="Migliaia 47 4" xfId="712"/>
    <cellStyle name="Migliaia 47 4 2" xfId="19556"/>
    <cellStyle name="Migliaia 47 4 2 2" xfId="20630"/>
    <cellStyle name="Migliaia 47 4 2 2 2" xfId="37947"/>
    <cellStyle name="Migliaia 47 4 2 2 3" xfId="38902"/>
    <cellStyle name="Migliaia 47 4 2 3" xfId="37520"/>
    <cellStyle name="Migliaia 47 4 2 4" xfId="38475"/>
    <cellStyle name="Migliaia 47 4 3" xfId="20629"/>
    <cellStyle name="Migliaia 47 4 3 2" xfId="37946"/>
    <cellStyle name="Migliaia 47 4 3 3" xfId="38901"/>
    <cellStyle name="Migliaia 47 4 4" xfId="19555"/>
    <cellStyle name="Migliaia 47 4 4 2" xfId="37519"/>
    <cellStyle name="Migliaia 47 4 5" xfId="11590"/>
    <cellStyle name="Migliaia 47 4 6" xfId="21642"/>
    <cellStyle name="Migliaia 47 4 7" xfId="38474"/>
    <cellStyle name="Migliaia 47 4 8" xfId="39795"/>
    <cellStyle name="Migliaia 47 4 9" xfId="40281"/>
    <cellStyle name="Migliaia 47 5" xfId="713"/>
    <cellStyle name="Migliaia 47 5 2" xfId="19557"/>
    <cellStyle name="Migliaia 47 5 2 2" xfId="37521"/>
    <cellStyle name="Migliaia 47 5 3" xfId="11591"/>
    <cellStyle name="Migliaia 47 5 4" xfId="21643"/>
    <cellStyle name="Migliaia 47 5 5" xfId="38476"/>
    <cellStyle name="Migliaia 47 5 6" xfId="39796"/>
    <cellStyle name="Migliaia 47 5 7" xfId="40282"/>
    <cellStyle name="Migliaia 47 6" xfId="714"/>
    <cellStyle name="Migliaia 47 6 2" xfId="11586"/>
    <cellStyle name="Migliaia 47 6 3" xfId="21644"/>
    <cellStyle name="Migliaia 47 6 4" xfId="39797"/>
    <cellStyle name="Migliaia 47 6 5" xfId="40283"/>
    <cellStyle name="Migliaia 47 7" xfId="12187"/>
    <cellStyle name="Migliaia 47 7 2" xfId="30372"/>
    <cellStyle name="Migliaia 47 8" xfId="19550"/>
    <cellStyle name="Migliaia 47 8 2" xfId="37514"/>
    <cellStyle name="Migliaia 47 9" xfId="3367"/>
    <cellStyle name="Migliaia 47 9 2" xfId="23367"/>
    <cellStyle name="Migliaia 48" xfId="715"/>
    <cellStyle name="Migliaia 48 10" xfId="21645"/>
    <cellStyle name="Migliaia 48 11" xfId="38477"/>
    <cellStyle name="Migliaia 48 12" xfId="39275"/>
    <cellStyle name="Migliaia 48 13" xfId="39798"/>
    <cellStyle name="Migliaia 48 14" xfId="40284"/>
    <cellStyle name="Migliaia 48 2" xfId="716"/>
    <cellStyle name="Migliaia 48 2 10" xfId="39799"/>
    <cellStyle name="Migliaia 48 2 11" xfId="40285"/>
    <cellStyle name="Migliaia 48 2 2" xfId="3580"/>
    <cellStyle name="Migliaia 48 2 2 2" xfId="12341"/>
    <cellStyle name="Migliaia 48 2 2 2 2" xfId="30511"/>
    <cellStyle name="Migliaia 48 2 2 3" xfId="20631"/>
    <cellStyle name="Migliaia 48 2 2 3 2" xfId="37948"/>
    <cellStyle name="Migliaia 48 2 2 4" xfId="23509"/>
    <cellStyle name="Migliaia 48 2 2 5" xfId="38903"/>
    <cellStyle name="Migliaia 48 2 2 6" xfId="39425"/>
    <cellStyle name="Migliaia 48 2 3" xfId="11593"/>
    <cellStyle name="Migliaia 48 2 4" xfId="12192"/>
    <cellStyle name="Migliaia 48 2 4 2" xfId="30377"/>
    <cellStyle name="Migliaia 48 2 5" xfId="19559"/>
    <cellStyle name="Migliaia 48 2 5 2" xfId="37523"/>
    <cellStyle name="Migliaia 48 2 6" xfId="3372"/>
    <cellStyle name="Migliaia 48 2 6 2" xfId="23372"/>
    <cellStyle name="Migliaia 48 2 7" xfId="21646"/>
    <cellStyle name="Migliaia 48 2 8" xfId="38478"/>
    <cellStyle name="Migliaia 48 2 9" xfId="39276"/>
    <cellStyle name="Migliaia 48 3" xfId="717"/>
    <cellStyle name="Migliaia 48 3 10" xfId="39800"/>
    <cellStyle name="Migliaia 48 3 11" xfId="40286"/>
    <cellStyle name="Migliaia 48 3 2" xfId="718"/>
    <cellStyle name="Migliaia 48 3 2 10" xfId="40287"/>
    <cellStyle name="Migliaia 48 3 2 2" xfId="11595"/>
    <cellStyle name="Migliaia 48 3 2 3" xfId="12194"/>
    <cellStyle name="Migliaia 48 3 2 3 2" xfId="30379"/>
    <cellStyle name="Migliaia 48 3 2 4" xfId="19561"/>
    <cellStyle name="Migliaia 48 3 2 4 2" xfId="37525"/>
    <cellStyle name="Migliaia 48 3 2 5" xfId="3374"/>
    <cellStyle name="Migliaia 48 3 2 5 2" xfId="23374"/>
    <cellStyle name="Migliaia 48 3 2 6" xfId="21648"/>
    <cellStyle name="Migliaia 48 3 2 7" xfId="38480"/>
    <cellStyle name="Migliaia 48 3 2 8" xfId="39278"/>
    <cellStyle name="Migliaia 48 3 2 9" xfId="39801"/>
    <cellStyle name="Migliaia 48 3 3" xfId="11594"/>
    <cellStyle name="Migliaia 48 3 3 2" xfId="20633"/>
    <cellStyle name="Migliaia 48 3 3 2 2" xfId="37950"/>
    <cellStyle name="Migliaia 48 3 3 2 3" xfId="38905"/>
    <cellStyle name="Migliaia 48 3 3 3" xfId="19562"/>
    <cellStyle name="Migliaia 48 3 3 3 2" xfId="37526"/>
    <cellStyle name="Migliaia 48 3 3 4" xfId="38481"/>
    <cellStyle name="Migliaia 48 3 4" xfId="12193"/>
    <cellStyle name="Migliaia 48 3 4 2" xfId="20632"/>
    <cellStyle name="Migliaia 48 3 4 2 2" xfId="37949"/>
    <cellStyle name="Migliaia 48 3 4 3" xfId="30378"/>
    <cellStyle name="Migliaia 48 3 4 4" xfId="38904"/>
    <cellStyle name="Migliaia 48 3 5" xfId="19560"/>
    <cellStyle name="Migliaia 48 3 5 2" xfId="37524"/>
    <cellStyle name="Migliaia 48 3 6" xfId="3373"/>
    <cellStyle name="Migliaia 48 3 6 2" xfId="23373"/>
    <cellStyle name="Migliaia 48 3 7" xfId="21647"/>
    <cellStyle name="Migliaia 48 3 8" xfId="38479"/>
    <cellStyle name="Migliaia 48 3 9" xfId="39277"/>
    <cellStyle name="Migliaia 48 4" xfId="719"/>
    <cellStyle name="Migliaia 48 4 2" xfId="19564"/>
    <cellStyle name="Migliaia 48 4 2 2" xfId="20635"/>
    <cellStyle name="Migliaia 48 4 2 2 2" xfId="37952"/>
    <cellStyle name="Migliaia 48 4 2 2 3" xfId="38907"/>
    <cellStyle name="Migliaia 48 4 2 3" xfId="37528"/>
    <cellStyle name="Migliaia 48 4 2 4" xfId="38483"/>
    <cellStyle name="Migliaia 48 4 3" xfId="20634"/>
    <cellStyle name="Migliaia 48 4 3 2" xfId="37951"/>
    <cellStyle name="Migliaia 48 4 3 3" xfId="38906"/>
    <cellStyle name="Migliaia 48 4 4" xfId="19563"/>
    <cellStyle name="Migliaia 48 4 4 2" xfId="37527"/>
    <cellStyle name="Migliaia 48 4 5" xfId="11596"/>
    <cellStyle name="Migliaia 48 4 6" xfId="21649"/>
    <cellStyle name="Migliaia 48 4 7" xfId="38482"/>
    <cellStyle name="Migliaia 48 4 8" xfId="39802"/>
    <cellStyle name="Migliaia 48 4 9" xfId="40288"/>
    <cellStyle name="Migliaia 48 5" xfId="720"/>
    <cellStyle name="Migliaia 48 5 2" xfId="19565"/>
    <cellStyle name="Migliaia 48 5 2 2" xfId="37529"/>
    <cellStyle name="Migliaia 48 5 3" xfId="11597"/>
    <cellStyle name="Migliaia 48 5 4" xfId="21650"/>
    <cellStyle name="Migliaia 48 5 5" xfId="38484"/>
    <cellStyle name="Migliaia 48 5 6" xfId="39803"/>
    <cellStyle name="Migliaia 48 5 7" xfId="40289"/>
    <cellStyle name="Migliaia 48 6" xfId="721"/>
    <cellStyle name="Migliaia 48 6 2" xfId="11592"/>
    <cellStyle name="Migliaia 48 6 3" xfId="21651"/>
    <cellStyle name="Migliaia 48 6 4" xfId="39804"/>
    <cellStyle name="Migliaia 48 6 5" xfId="40290"/>
    <cellStyle name="Migliaia 48 7" xfId="12191"/>
    <cellStyle name="Migliaia 48 7 2" xfId="30376"/>
    <cellStyle name="Migliaia 48 8" xfId="19558"/>
    <cellStyle name="Migliaia 48 8 2" xfId="37522"/>
    <cellStyle name="Migliaia 48 9" xfId="3371"/>
    <cellStyle name="Migliaia 48 9 2" xfId="23371"/>
    <cellStyle name="Migliaia 49" xfId="722"/>
    <cellStyle name="Migliaia 49 10" xfId="21652"/>
    <cellStyle name="Migliaia 49 11" xfId="38485"/>
    <cellStyle name="Migliaia 49 12" xfId="39279"/>
    <cellStyle name="Migliaia 49 13" xfId="39805"/>
    <cellStyle name="Migliaia 49 14" xfId="40291"/>
    <cellStyle name="Migliaia 49 2" xfId="723"/>
    <cellStyle name="Migliaia 49 2 10" xfId="39806"/>
    <cellStyle name="Migliaia 49 2 11" xfId="40292"/>
    <cellStyle name="Migliaia 49 2 2" xfId="3581"/>
    <cellStyle name="Migliaia 49 2 2 2" xfId="12342"/>
    <cellStyle name="Migliaia 49 2 2 2 2" xfId="30512"/>
    <cellStyle name="Migliaia 49 2 2 3" xfId="20636"/>
    <cellStyle name="Migliaia 49 2 2 3 2" xfId="37953"/>
    <cellStyle name="Migliaia 49 2 2 4" xfId="23510"/>
    <cellStyle name="Migliaia 49 2 2 5" xfId="38908"/>
    <cellStyle name="Migliaia 49 2 2 6" xfId="39426"/>
    <cellStyle name="Migliaia 49 2 3" xfId="11599"/>
    <cellStyle name="Migliaia 49 2 4" xfId="12196"/>
    <cellStyle name="Migliaia 49 2 4 2" xfId="30381"/>
    <cellStyle name="Migliaia 49 2 5" xfId="19567"/>
    <cellStyle name="Migliaia 49 2 5 2" xfId="37531"/>
    <cellStyle name="Migliaia 49 2 6" xfId="3376"/>
    <cellStyle name="Migliaia 49 2 6 2" xfId="23376"/>
    <cellStyle name="Migliaia 49 2 7" xfId="21653"/>
    <cellStyle name="Migliaia 49 2 8" xfId="38486"/>
    <cellStyle name="Migliaia 49 2 9" xfId="39280"/>
    <cellStyle name="Migliaia 49 3" xfId="724"/>
    <cellStyle name="Migliaia 49 3 10" xfId="39807"/>
    <cellStyle name="Migliaia 49 3 11" xfId="40293"/>
    <cellStyle name="Migliaia 49 3 2" xfId="725"/>
    <cellStyle name="Migliaia 49 3 2 10" xfId="40294"/>
    <cellStyle name="Migliaia 49 3 2 2" xfId="11601"/>
    <cellStyle name="Migliaia 49 3 2 3" xfId="12198"/>
    <cellStyle name="Migliaia 49 3 2 3 2" xfId="30383"/>
    <cellStyle name="Migliaia 49 3 2 4" xfId="19569"/>
    <cellStyle name="Migliaia 49 3 2 4 2" xfId="37533"/>
    <cellStyle name="Migliaia 49 3 2 5" xfId="3378"/>
    <cellStyle name="Migliaia 49 3 2 5 2" xfId="23378"/>
    <cellStyle name="Migliaia 49 3 2 6" xfId="21655"/>
    <cellStyle name="Migliaia 49 3 2 7" xfId="38488"/>
    <cellStyle name="Migliaia 49 3 2 8" xfId="39282"/>
    <cellStyle name="Migliaia 49 3 2 9" xfId="39808"/>
    <cellStyle name="Migliaia 49 3 3" xfId="11600"/>
    <cellStyle name="Migliaia 49 3 3 2" xfId="20638"/>
    <cellStyle name="Migliaia 49 3 3 2 2" xfId="37955"/>
    <cellStyle name="Migliaia 49 3 3 2 3" xfId="38910"/>
    <cellStyle name="Migliaia 49 3 3 3" xfId="19570"/>
    <cellStyle name="Migliaia 49 3 3 3 2" xfId="37534"/>
    <cellStyle name="Migliaia 49 3 3 4" xfId="38489"/>
    <cellStyle name="Migliaia 49 3 4" xfId="12197"/>
    <cellStyle name="Migliaia 49 3 4 2" xfId="20637"/>
    <cellStyle name="Migliaia 49 3 4 2 2" xfId="37954"/>
    <cellStyle name="Migliaia 49 3 4 3" xfId="30382"/>
    <cellStyle name="Migliaia 49 3 4 4" xfId="38909"/>
    <cellStyle name="Migliaia 49 3 5" xfId="19568"/>
    <cellStyle name="Migliaia 49 3 5 2" xfId="37532"/>
    <cellStyle name="Migliaia 49 3 6" xfId="3377"/>
    <cellStyle name="Migliaia 49 3 6 2" xfId="23377"/>
    <cellStyle name="Migliaia 49 3 7" xfId="21654"/>
    <cellStyle name="Migliaia 49 3 8" xfId="38487"/>
    <cellStyle name="Migliaia 49 3 9" xfId="39281"/>
    <cellStyle name="Migliaia 49 4" xfId="726"/>
    <cellStyle name="Migliaia 49 4 2" xfId="19572"/>
    <cellStyle name="Migliaia 49 4 2 2" xfId="20640"/>
    <cellStyle name="Migliaia 49 4 2 2 2" xfId="37957"/>
    <cellStyle name="Migliaia 49 4 2 2 3" xfId="38912"/>
    <cellStyle name="Migliaia 49 4 2 3" xfId="37536"/>
    <cellStyle name="Migliaia 49 4 2 4" xfId="38491"/>
    <cellStyle name="Migliaia 49 4 3" xfId="20639"/>
    <cellStyle name="Migliaia 49 4 3 2" xfId="37956"/>
    <cellStyle name="Migliaia 49 4 3 3" xfId="38911"/>
    <cellStyle name="Migliaia 49 4 4" xfId="19571"/>
    <cellStyle name="Migliaia 49 4 4 2" xfId="37535"/>
    <cellStyle name="Migliaia 49 4 5" xfId="11602"/>
    <cellStyle name="Migliaia 49 4 6" xfId="21656"/>
    <cellStyle name="Migliaia 49 4 7" xfId="38490"/>
    <cellStyle name="Migliaia 49 4 8" xfId="39809"/>
    <cellStyle name="Migliaia 49 4 9" xfId="40295"/>
    <cellStyle name="Migliaia 49 5" xfId="727"/>
    <cellStyle name="Migliaia 49 5 2" xfId="19573"/>
    <cellStyle name="Migliaia 49 5 2 2" xfId="37537"/>
    <cellStyle name="Migliaia 49 5 3" xfId="11603"/>
    <cellStyle name="Migliaia 49 5 4" xfId="21657"/>
    <cellStyle name="Migliaia 49 5 5" xfId="38492"/>
    <cellStyle name="Migliaia 49 5 6" xfId="39810"/>
    <cellStyle name="Migliaia 49 5 7" xfId="40296"/>
    <cellStyle name="Migliaia 49 6" xfId="728"/>
    <cellStyle name="Migliaia 49 6 2" xfId="11598"/>
    <cellStyle name="Migliaia 49 6 3" xfId="21658"/>
    <cellStyle name="Migliaia 49 6 4" xfId="39811"/>
    <cellStyle name="Migliaia 49 6 5" xfId="40297"/>
    <cellStyle name="Migliaia 49 7" xfId="12195"/>
    <cellStyle name="Migliaia 49 7 2" xfId="30380"/>
    <cellStyle name="Migliaia 49 8" xfId="19566"/>
    <cellStyle name="Migliaia 49 8 2" xfId="37530"/>
    <cellStyle name="Migliaia 49 9" xfId="3375"/>
    <cellStyle name="Migliaia 49 9 2" xfId="23375"/>
    <cellStyle name="Migliaia 5" xfId="729"/>
    <cellStyle name="Migliaia 5 10" xfId="21659"/>
    <cellStyle name="Migliaia 5 11" xfId="38493"/>
    <cellStyle name="Migliaia 5 12" xfId="39283"/>
    <cellStyle name="Migliaia 5 13" xfId="39812"/>
    <cellStyle name="Migliaia 5 14" xfId="40298"/>
    <cellStyle name="Migliaia 5 2" xfId="730"/>
    <cellStyle name="Migliaia 5 2 10" xfId="39813"/>
    <cellStyle name="Migliaia 5 2 11" xfId="40299"/>
    <cellStyle name="Migliaia 5 2 2" xfId="3582"/>
    <cellStyle name="Migliaia 5 2 2 2" xfId="12343"/>
    <cellStyle name="Migliaia 5 2 2 2 2" xfId="30513"/>
    <cellStyle name="Migliaia 5 2 2 3" xfId="20641"/>
    <cellStyle name="Migliaia 5 2 2 3 2" xfId="37958"/>
    <cellStyle name="Migliaia 5 2 2 4" xfId="23511"/>
    <cellStyle name="Migliaia 5 2 2 5" xfId="38913"/>
    <cellStyle name="Migliaia 5 2 2 6" xfId="39427"/>
    <cellStyle name="Migliaia 5 2 3" xfId="11605"/>
    <cellStyle name="Migliaia 5 2 4" xfId="12200"/>
    <cellStyle name="Migliaia 5 2 4 2" xfId="30385"/>
    <cellStyle name="Migliaia 5 2 5" xfId="19575"/>
    <cellStyle name="Migliaia 5 2 5 2" xfId="37539"/>
    <cellStyle name="Migliaia 5 2 6" xfId="3380"/>
    <cellStyle name="Migliaia 5 2 6 2" xfId="23380"/>
    <cellStyle name="Migliaia 5 2 7" xfId="21660"/>
    <cellStyle name="Migliaia 5 2 8" xfId="38494"/>
    <cellStyle name="Migliaia 5 2 9" xfId="39284"/>
    <cellStyle name="Migliaia 5 3" xfId="731"/>
    <cellStyle name="Migliaia 5 3 10" xfId="39814"/>
    <cellStyle name="Migliaia 5 3 11" xfId="40300"/>
    <cellStyle name="Migliaia 5 3 2" xfId="732"/>
    <cellStyle name="Migliaia 5 3 2 10" xfId="40301"/>
    <cellStyle name="Migliaia 5 3 2 2" xfId="11607"/>
    <cellStyle name="Migliaia 5 3 2 3" xfId="12202"/>
    <cellStyle name="Migliaia 5 3 2 3 2" xfId="30387"/>
    <cellStyle name="Migliaia 5 3 2 4" xfId="19577"/>
    <cellStyle name="Migliaia 5 3 2 4 2" xfId="37541"/>
    <cellStyle name="Migliaia 5 3 2 5" xfId="3382"/>
    <cellStyle name="Migliaia 5 3 2 5 2" xfId="23382"/>
    <cellStyle name="Migliaia 5 3 2 6" xfId="21662"/>
    <cellStyle name="Migliaia 5 3 2 7" xfId="38496"/>
    <cellStyle name="Migliaia 5 3 2 8" xfId="39286"/>
    <cellStyle name="Migliaia 5 3 2 9" xfId="39815"/>
    <cellStyle name="Migliaia 5 3 3" xfId="11606"/>
    <cellStyle name="Migliaia 5 3 3 2" xfId="20643"/>
    <cellStyle name="Migliaia 5 3 3 2 2" xfId="37960"/>
    <cellStyle name="Migliaia 5 3 3 2 3" xfId="38915"/>
    <cellStyle name="Migliaia 5 3 3 3" xfId="19578"/>
    <cellStyle name="Migliaia 5 3 3 3 2" xfId="37542"/>
    <cellStyle name="Migliaia 5 3 3 4" xfId="38497"/>
    <cellStyle name="Migliaia 5 3 4" xfId="12201"/>
    <cellStyle name="Migliaia 5 3 4 2" xfId="20642"/>
    <cellStyle name="Migliaia 5 3 4 2 2" xfId="37959"/>
    <cellStyle name="Migliaia 5 3 4 3" xfId="30386"/>
    <cellStyle name="Migliaia 5 3 4 4" xfId="38914"/>
    <cellStyle name="Migliaia 5 3 5" xfId="19576"/>
    <cellStyle name="Migliaia 5 3 5 2" xfId="37540"/>
    <cellStyle name="Migliaia 5 3 6" xfId="3381"/>
    <cellStyle name="Migliaia 5 3 6 2" xfId="23381"/>
    <cellStyle name="Migliaia 5 3 7" xfId="21661"/>
    <cellStyle name="Migliaia 5 3 8" xfId="38495"/>
    <cellStyle name="Migliaia 5 3 9" xfId="39285"/>
    <cellStyle name="Migliaia 5 4" xfId="733"/>
    <cellStyle name="Migliaia 5 4 2" xfId="19580"/>
    <cellStyle name="Migliaia 5 4 2 2" xfId="20645"/>
    <cellStyle name="Migliaia 5 4 2 2 2" xfId="37962"/>
    <cellStyle name="Migliaia 5 4 2 2 3" xfId="38917"/>
    <cellStyle name="Migliaia 5 4 2 3" xfId="37544"/>
    <cellStyle name="Migliaia 5 4 2 4" xfId="38499"/>
    <cellStyle name="Migliaia 5 4 3" xfId="20644"/>
    <cellStyle name="Migliaia 5 4 3 2" xfId="37961"/>
    <cellStyle name="Migliaia 5 4 3 3" xfId="38916"/>
    <cellStyle name="Migliaia 5 4 4" xfId="19579"/>
    <cellStyle name="Migliaia 5 4 4 2" xfId="37543"/>
    <cellStyle name="Migliaia 5 4 5" xfId="11608"/>
    <cellStyle name="Migliaia 5 4 6" xfId="21663"/>
    <cellStyle name="Migliaia 5 4 7" xfId="38498"/>
    <cellStyle name="Migliaia 5 4 8" xfId="39816"/>
    <cellStyle name="Migliaia 5 4 9" xfId="40302"/>
    <cellStyle name="Migliaia 5 5" xfId="734"/>
    <cellStyle name="Migliaia 5 5 2" xfId="19581"/>
    <cellStyle name="Migliaia 5 5 2 2" xfId="37545"/>
    <cellStyle name="Migliaia 5 5 3" xfId="11609"/>
    <cellStyle name="Migliaia 5 5 4" xfId="21664"/>
    <cellStyle name="Migliaia 5 5 5" xfId="38500"/>
    <cellStyle name="Migliaia 5 5 6" xfId="39817"/>
    <cellStyle name="Migliaia 5 5 7" xfId="40303"/>
    <cellStyle name="Migliaia 5 6" xfId="735"/>
    <cellStyle name="Migliaia 5 6 2" xfId="11604"/>
    <cellStyle name="Migliaia 5 6 3" xfId="21665"/>
    <cellStyle name="Migliaia 5 6 4" xfId="39818"/>
    <cellStyle name="Migliaia 5 6 5" xfId="40304"/>
    <cellStyle name="Migliaia 5 7" xfId="12199"/>
    <cellStyle name="Migliaia 5 7 2" xfId="30384"/>
    <cellStyle name="Migliaia 5 8" xfId="19574"/>
    <cellStyle name="Migliaia 5 8 2" xfId="37538"/>
    <cellStyle name="Migliaia 5 9" xfId="3379"/>
    <cellStyle name="Migliaia 5 9 2" xfId="23379"/>
    <cellStyle name="Migliaia 50" xfId="736"/>
    <cellStyle name="Migliaia 50 10" xfId="21666"/>
    <cellStyle name="Migliaia 50 11" xfId="38501"/>
    <cellStyle name="Migliaia 50 12" xfId="39287"/>
    <cellStyle name="Migliaia 50 13" xfId="39819"/>
    <cellStyle name="Migliaia 50 14" xfId="40305"/>
    <cellStyle name="Migliaia 50 2" xfId="737"/>
    <cellStyle name="Migliaia 50 2 10" xfId="39820"/>
    <cellStyle name="Migliaia 50 2 11" xfId="40306"/>
    <cellStyle name="Migliaia 50 2 2" xfId="3583"/>
    <cellStyle name="Migliaia 50 2 2 2" xfId="12344"/>
    <cellStyle name="Migliaia 50 2 2 2 2" xfId="30514"/>
    <cellStyle name="Migliaia 50 2 2 3" xfId="20646"/>
    <cellStyle name="Migliaia 50 2 2 3 2" xfId="37963"/>
    <cellStyle name="Migliaia 50 2 2 4" xfId="23512"/>
    <cellStyle name="Migliaia 50 2 2 5" xfId="38918"/>
    <cellStyle name="Migliaia 50 2 2 6" xfId="39428"/>
    <cellStyle name="Migliaia 50 2 3" xfId="11611"/>
    <cellStyle name="Migliaia 50 2 4" xfId="12204"/>
    <cellStyle name="Migliaia 50 2 4 2" xfId="30389"/>
    <cellStyle name="Migliaia 50 2 5" xfId="19583"/>
    <cellStyle name="Migliaia 50 2 5 2" xfId="37547"/>
    <cellStyle name="Migliaia 50 2 6" xfId="3384"/>
    <cellStyle name="Migliaia 50 2 6 2" xfId="23384"/>
    <cellStyle name="Migliaia 50 2 7" xfId="21667"/>
    <cellStyle name="Migliaia 50 2 8" xfId="38502"/>
    <cellStyle name="Migliaia 50 2 9" xfId="39288"/>
    <cellStyle name="Migliaia 50 3" xfId="738"/>
    <cellStyle name="Migliaia 50 3 10" xfId="39821"/>
    <cellStyle name="Migliaia 50 3 11" xfId="40307"/>
    <cellStyle name="Migliaia 50 3 2" xfId="739"/>
    <cellStyle name="Migliaia 50 3 2 10" xfId="40308"/>
    <cellStyle name="Migliaia 50 3 2 2" xfId="11613"/>
    <cellStyle name="Migliaia 50 3 2 3" xfId="12206"/>
    <cellStyle name="Migliaia 50 3 2 3 2" xfId="30391"/>
    <cellStyle name="Migliaia 50 3 2 4" xfId="19585"/>
    <cellStyle name="Migliaia 50 3 2 4 2" xfId="37549"/>
    <cellStyle name="Migliaia 50 3 2 5" xfId="3386"/>
    <cellStyle name="Migliaia 50 3 2 5 2" xfId="23386"/>
    <cellStyle name="Migliaia 50 3 2 6" xfId="21669"/>
    <cellStyle name="Migliaia 50 3 2 7" xfId="38504"/>
    <cellStyle name="Migliaia 50 3 2 8" xfId="39290"/>
    <cellStyle name="Migliaia 50 3 2 9" xfId="39822"/>
    <cellStyle name="Migliaia 50 3 3" xfId="11612"/>
    <cellStyle name="Migliaia 50 3 3 2" xfId="20648"/>
    <cellStyle name="Migliaia 50 3 3 2 2" xfId="37965"/>
    <cellStyle name="Migliaia 50 3 3 2 3" xfId="38920"/>
    <cellStyle name="Migliaia 50 3 3 3" xfId="19586"/>
    <cellStyle name="Migliaia 50 3 3 3 2" xfId="37550"/>
    <cellStyle name="Migliaia 50 3 3 4" xfId="38505"/>
    <cellStyle name="Migliaia 50 3 4" xfId="12205"/>
    <cellStyle name="Migliaia 50 3 4 2" xfId="20647"/>
    <cellStyle name="Migliaia 50 3 4 2 2" xfId="37964"/>
    <cellStyle name="Migliaia 50 3 4 3" xfId="30390"/>
    <cellStyle name="Migliaia 50 3 4 4" xfId="38919"/>
    <cellStyle name="Migliaia 50 3 5" xfId="19584"/>
    <cellStyle name="Migliaia 50 3 5 2" xfId="37548"/>
    <cellStyle name="Migliaia 50 3 6" xfId="3385"/>
    <cellStyle name="Migliaia 50 3 6 2" xfId="23385"/>
    <cellStyle name="Migliaia 50 3 7" xfId="21668"/>
    <cellStyle name="Migliaia 50 3 8" xfId="38503"/>
    <cellStyle name="Migliaia 50 3 9" xfId="39289"/>
    <cellStyle name="Migliaia 50 4" xfId="740"/>
    <cellStyle name="Migliaia 50 4 2" xfId="19588"/>
    <cellStyle name="Migliaia 50 4 2 2" xfId="20650"/>
    <cellStyle name="Migliaia 50 4 2 2 2" xfId="37967"/>
    <cellStyle name="Migliaia 50 4 2 2 3" xfId="38922"/>
    <cellStyle name="Migliaia 50 4 2 3" xfId="37552"/>
    <cellStyle name="Migliaia 50 4 2 4" xfId="38507"/>
    <cellStyle name="Migliaia 50 4 3" xfId="20649"/>
    <cellStyle name="Migliaia 50 4 3 2" xfId="37966"/>
    <cellStyle name="Migliaia 50 4 3 3" xfId="38921"/>
    <cellStyle name="Migliaia 50 4 4" xfId="19587"/>
    <cellStyle name="Migliaia 50 4 4 2" xfId="37551"/>
    <cellStyle name="Migliaia 50 4 5" xfId="11614"/>
    <cellStyle name="Migliaia 50 4 6" xfId="21670"/>
    <cellStyle name="Migliaia 50 4 7" xfId="38506"/>
    <cellStyle name="Migliaia 50 4 8" xfId="39823"/>
    <cellStyle name="Migliaia 50 4 9" xfId="40309"/>
    <cellStyle name="Migliaia 50 5" xfId="741"/>
    <cellStyle name="Migliaia 50 5 2" xfId="19589"/>
    <cellStyle name="Migliaia 50 5 2 2" xfId="37553"/>
    <cellStyle name="Migliaia 50 5 3" xfId="11615"/>
    <cellStyle name="Migliaia 50 5 4" xfId="21671"/>
    <cellStyle name="Migliaia 50 5 5" xfId="38508"/>
    <cellStyle name="Migliaia 50 5 6" xfId="39824"/>
    <cellStyle name="Migliaia 50 5 7" xfId="40310"/>
    <cellStyle name="Migliaia 50 6" xfId="742"/>
    <cellStyle name="Migliaia 50 6 2" xfId="11610"/>
    <cellStyle name="Migliaia 50 6 3" xfId="21672"/>
    <cellStyle name="Migliaia 50 6 4" xfId="39825"/>
    <cellStyle name="Migliaia 50 6 5" xfId="40311"/>
    <cellStyle name="Migliaia 50 7" xfId="12203"/>
    <cellStyle name="Migliaia 50 7 2" xfId="30388"/>
    <cellStyle name="Migliaia 50 8" xfId="19582"/>
    <cellStyle name="Migliaia 50 8 2" xfId="37546"/>
    <cellStyle name="Migliaia 50 9" xfId="3383"/>
    <cellStyle name="Migliaia 50 9 2" xfId="23383"/>
    <cellStyle name="Migliaia 51" xfId="743"/>
    <cellStyle name="Migliaia 51 10" xfId="21673"/>
    <cellStyle name="Migliaia 51 11" xfId="38509"/>
    <cellStyle name="Migliaia 51 12" xfId="39291"/>
    <cellStyle name="Migliaia 51 13" xfId="39826"/>
    <cellStyle name="Migliaia 51 14" xfId="40312"/>
    <cellStyle name="Migliaia 51 2" xfId="744"/>
    <cellStyle name="Migliaia 51 2 10" xfId="39827"/>
    <cellStyle name="Migliaia 51 2 11" xfId="40313"/>
    <cellStyle name="Migliaia 51 2 2" xfId="3584"/>
    <cellStyle name="Migliaia 51 2 2 2" xfId="12345"/>
    <cellStyle name="Migliaia 51 2 2 2 2" xfId="30515"/>
    <cellStyle name="Migliaia 51 2 2 3" xfId="20651"/>
    <cellStyle name="Migliaia 51 2 2 3 2" xfId="37968"/>
    <cellStyle name="Migliaia 51 2 2 4" xfId="23513"/>
    <cellStyle name="Migliaia 51 2 2 5" xfId="38923"/>
    <cellStyle name="Migliaia 51 2 2 6" xfId="39429"/>
    <cellStyle name="Migliaia 51 2 3" xfId="11617"/>
    <cellStyle name="Migliaia 51 2 4" xfId="12208"/>
    <cellStyle name="Migliaia 51 2 4 2" xfId="30393"/>
    <cellStyle name="Migliaia 51 2 5" xfId="19591"/>
    <cellStyle name="Migliaia 51 2 5 2" xfId="37555"/>
    <cellStyle name="Migliaia 51 2 6" xfId="3388"/>
    <cellStyle name="Migliaia 51 2 6 2" xfId="23388"/>
    <cellStyle name="Migliaia 51 2 7" xfId="21674"/>
    <cellStyle name="Migliaia 51 2 8" xfId="38510"/>
    <cellStyle name="Migliaia 51 2 9" xfId="39292"/>
    <cellStyle name="Migliaia 51 3" xfId="745"/>
    <cellStyle name="Migliaia 51 3 10" xfId="39828"/>
    <cellStyle name="Migliaia 51 3 11" xfId="40314"/>
    <cellStyle name="Migliaia 51 3 2" xfId="746"/>
    <cellStyle name="Migliaia 51 3 2 10" xfId="40315"/>
    <cellStyle name="Migliaia 51 3 2 2" xfId="11619"/>
    <cellStyle name="Migliaia 51 3 2 3" xfId="12210"/>
    <cellStyle name="Migliaia 51 3 2 3 2" xfId="30395"/>
    <cellStyle name="Migliaia 51 3 2 4" xfId="19593"/>
    <cellStyle name="Migliaia 51 3 2 4 2" xfId="37557"/>
    <cellStyle name="Migliaia 51 3 2 5" xfId="3390"/>
    <cellStyle name="Migliaia 51 3 2 5 2" xfId="23390"/>
    <cellStyle name="Migliaia 51 3 2 6" xfId="21676"/>
    <cellStyle name="Migliaia 51 3 2 7" xfId="38512"/>
    <cellStyle name="Migliaia 51 3 2 8" xfId="39294"/>
    <cellStyle name="Migliaia 51 3 2 9" xfId="39829"/>
    <cellStyle name="Migliaia 51 3 3" xfId="11618"/>
    <cellStyle name="Migliaia 51 3 3 2" xfId="20653"/>
    <cellStyle name="Migliaia 51 3 3 2 2" xfId="37970"/>
    <cellStyle name="Migliaia 51 3 3 2 3" xfId="38925"/>
    <cellStyle name="Migliaia 51 3 3 3" xfId="19594"/>
    <cellStyle name="Migliaia 51 3 3 3 2" xfId="37558"/>
    <cellStyle name="Migliaia 51 3 3 4" xfId="38513"/>
    <cellStyle name="Migliaia 51 3 4" xfId="12209"/>
    <cellStyle name="Migliaia 51 3 4 2" xfId="20652"/>
    <cellStyle name="Migliaia 51 3 4 2 2" xfId="37969"/>
    <cellStyle name="Migliaia 51 3 4 3" xfId="30394"/>
    <cellStyle name="Migliaia 51 3 4 4" xfId="38924"/>
    <cellStyle name="Migliaia 51 3 5" xfId="19592"/>
    <cellStyle name="Migliaia 51 3 5 2" xfId="37556"/>
    <cellStyle name="Migliaia 51 3 6" xfId="3389"/>
    <cellStyle name="Migliaia 51 3 6 2" xfId="23389"/>
    <cellStyle name="Migliaia 51 3 7" xfId="21675"/>
    <cellStyle name="Migliaia 51 3 8" xfId="38511"/>
    <cellStyle name="Migliaia 51 3 9" xfId="39293"/>
    <cellStyle name="Migliaia 51 4" xfId="747"/>
    <cellStyle name="Migliaia 51 4 2" xfId="19596"/>
    <cellStyle name="Migliaia 51 4 2 2" xfId="20655"/>
    <cellStyle name="Migliaia 51 4 2 2 2" xfId="37972"/>
    <cellStyle name="Migliaia 51 4 2 2 3" xfId="38927"/>
    <cellStyle name="Migliaia 51 4 2 3" xfId="37560"/>
    <cellStyle name="Migliaia 51 4 2 4" xfId="38515"/>
    <cellStyle name="Migliaia 51 4 3" xfId="20654"/>
    <cellStyle name="Migliaia 51 4 3 2" xfId="37971"/>
    <cellStyle name="Migliaia 51 4 3 3" xfId="38926"/>
    <cellStyle name="Migliaia 51 4 4" xfId="19595"/>
    <cellStyle name="Migliaia 51 4 4 2" xfId="37559"/>
    <cellStyle name="Migliaia 51 4 5" xfId="11620"/>
    <cellStyle name="Migliaia 51 4 6" xfId="21677"/>
    <cellStyle name="Migliaia 51 4 7" xfId="38514"/>
    <cellStyle name="Migliaia 51 4 8" xfId="39830"/>
    <cellStyle name="Migliaia 51 4 9" xfId="40316"/>
    <cellStyle name="Migliaia 51 5" xfId="748"/>
    <cellStyle name="Migliaia 51 5 2" xfId="19597"/>
    <cellStyle name="Migliaia 51 5 2 2" xfId="37561"/>
    <cellStyle name="Migliaia 51 5 3" xfId="11621"/>
    <cellStyle name="Migliaia 51 5 4" xfId="21678"/>
    <cellStyle name="Migliaia 51 5 5" xfId="38516"/>
    <cellStyle name="Migliaia 51 5 6" xfId="39831"/>
    <cellStyle name="Migliaia 51 5 7" xfId="40317"/>
    <cellStyle name="Migliaia 51 6" xfId="749"/>
    <cellStyle name="Migliaia 51 6 2" xfId="11616"/>
    <cellStyle name="Migliaia 51 6 3" xfId="21679"/>
    <cellStyle name="Migliaia 51 6 4" xfId="39832"/>
    <cellStyle name="Migliaia 51 6 5" xfId="40318"/>
    <cellStyle name="Migliaia 51 7" xfId="12207"/>
    <cellStyle name="Migliaia 51 7 2" xfId="30392"/>
    <cellStyle name="Migliaia 51 8" xfId="19590"/>
    <cellStyle name="Migliaia 51 8 2" xfId="37554"/>
    <cellStyle name="Migliaia 51 9" xfId="3387"/>
    <cellStyle name="Migliaia 51 9 2" xfId="23387"/>
    <cellStyle name="Migliaia 52" xfId="750"/>
    <cellStyle name="Migliaia 52 10" xfId="21680"/>
    <cellStyle name="Migliaia 52 11" xfId="38517"/>
    <cellStyle name="Migliaia 52 12" xfId="39295"/>
    <cellStyle name="Migliaia 52 13" xfId="39833"/>
    <cellStyle name="Migliaia 52 14" xfId="40319"/>
    <cellStyle name="Migliaia 52 2" xfId="751"/>
    <cellStyle name="Migliaia 52 2 10" xfId="39834"/>
    <cellStyle name="Migliaia 52 2 11" xfId="40320"/>
    <cellStyle name="Migliaia 52 2 2" xfId="3585"/>
    <cellStyle name="Migliaia 52 2 2 2" xfId="12346"/>
    <cellStyle name="Migliaia 52 2 2 2 2" xfId="30516"/>
    <cellStyle name="Migliaia 52 2 2 3" xfId="20656"/>
    <cellStyle name="Migliaia 52 2 2 3 2" xfId="37973"/>
    <cellStyle name="Migliaia 52 2 2 4" xfId="23514"/>
    <cellStyle name="Migliaia 52 2 2 5" xfId="38928"/>
    <cellStyle name="Migliaia 52 2 2 6" xfId="39430"/>
    <cellStyle name="Migliaia 52 2 3" xfId="11623"/>
    <cellStyle name="Migliaia 52 2 4" xfId="12212"/>
    <cellStyle name="Migliaia 52 2 4 2" xfId="30397"/>
    <cellStyle name="Migliaia 52 2 5" xfId="19599"/>
    <cellStyle name="Migliaia 52 2 5 2" xfId="37563"/>
    <cellStyle name="Migliaia 52 2 6" xfId="3392"/>
    <cellStyle name="Migliaia 52 2 6 2" xfId="23392"/>
    <cellStyle name="Migliaia 52 2 7" xfId="21681"/>
    <cellStyle name="Migliaia 52 2 8" xfId="38518"/>
    <cellStyle name="Migliaia 52 2 9" xfId="39296"/>
    <cellStyle name="Migliaia 52 3" xfId="752"/>
    <cellStyle name="Migliaia 52 3 10" xfId="39835"/>
    <cellStyle name="Migliaia 52 3 11" xfId="40321"/>
    <cellStyle name="Migliaia 52 3 2" xfId="753"/>
    <cellStyle name="Migliaia 52 3 2 10" xfId="40322"/>
    <cellStyle name="Migliaia 52 3 2 2" xfId="11625"/>
    <cellStyle name="Migliaia 52 3 2 3" xfId="12214"/>
    <cellStyle name="Migliaia 52 3 2 3 2" xfId="30399"/>
    <cellStyle name="Migliaia 52 3 2 4" xfId="19601"/>
    <cellStyle name="Migliaia 52 3 2 4 2" xfId="37565"/>
    <cellStyle name="Migliaia 52 3 2 5" xfId="3394"/>
    <cellStyle name="Migliaia 52 3 2 5 2" xfId="23394"/>
    <cellStyle name="Migliaia 52 3 2 6" xfId="21683"/>
    <cellStyle name="Migliaia 52 3 2 7" xfId="38520"/>
    <cellStyle name="Migliaia 52 3 2 8" xfId="39298"/>
    <cellStyle name="Migliaia 52 3 2 9" xfId="39836"/>
    <cellStyle name="Migliaia 52 3 3" xfId="11624"/>
    <cellStyle name="Migliaia 52 3 3 2" xfId="20658"/>
    <cellStyle name="Migliaia 52 3 3 2 2" xfId="37975"/>
    <cellStyle name="Migliaia 52 3 3 2 3" xfId="38930"/>
    <cellStyle name="Migliaia 52 3 3 3" xfId="19602"/>
    <cellStyle name="Migliaia 52 3 3 3 2" xfId="37566"/>
    <cellStyle name="Migliaia 52 3 3 4" xfId="38521"/>
    <cellStyle name="Migliaia 52 3 4" xfId="12213"/>
    <cellStyle name="Migliaia 52 3 4 2" xfId="20657"/>
    <cellStyle name="Migliaia 52 3 4 2 2" xfId="37974"/>
    <cellStyle name="Migliaia 52 3 4 3" xfId="30398"/>
    <cellStyle name="Migliaia 52 3 4 4" xfId="38929"/>
    <cellStyle name="Migliaia 52 3 5" xfId="19600"/>
    <cellStyle name="Migliaia 52 3 5 2" xfId="37564"/>
    <cellStyle name="Migliaia 52 3 6" xfId="3393"/>
    <cellStyle name="Migliaia 52 3 6 2" xfId="23393"/>
    <cellStyle name="Migliaia 52 3 7" xfId="21682"/>
    <cellStyle name="Migliaia 52 3 8" xfId="38519"/>
    <cellStyle name="Migliaia 52 3 9" xfId="39297"/>
    <cellStyle name="Migliaia 52 4" xfId="754"/>
    <cellStyle name="Migliaia 52 4 2" xfId="19604"/>
    <cellStyle name="Migliaia 52 4 2 2" xfId="20660"/>
    <cellStyle name="Migliaia 52 4 2 2 2" xfId="37977"/>
    <cellStyle name="Migliaia 52 4 2 2 3" xfId="38932"/>
    <cellStyle name="Migliaia 52 4 2 3" xfId="37568"/>
    <cellStyle name="Migliaia 52 4 2 4" xfId="38523"/>
    <cellStyle name="Migliaia 52 4 3" xfId="20659"/>
    <cellStyle name="Migliaia 52 4 3 2" xfId="37976"/>
    <cellStyle name="Migliaia 52 4 3 3" xfId="38931"/>
    <cellStyle name="Migliaia 52 4 4" xfId="19603"/>
    <cellStyle name="Migliaia 52 4 4 2" xfId="37567"/>
    <cellStyle name="Migliaia 52 4 5" xfId="11626"/>
    <cellStyle name="Migliaia 52 4 6" xfId="21684"/>
    <cellStyle name="Migliaia 52 4 7" xfId="38522"/>
    <cellStyle name="Migliaia 52 4 8" xfId="39837"/>
    <cellStyle name="Migliaia 52 4 9" xfId="40323"/>
    <cellStyle name="Migliaia 52 5" xfId="755"/>
    <cellStyle name="Migliaia 52 5 2" xfId="19605"/>
    <cellStyle name="Migliaia 52 5 2 2" xfId="37569"/>
    <cellStyle name="Migliaia 52 5 3" xfId="11627"/>
    <cellStyle name="Migliaia 52 5 4" xfId="21685"/>
    <cellStyle name="Migliaia 52 5 5" xfId="38524"/>
    <cellStyle name="Migliaia 52 5 6" xfId="39838"/>
    <cellStyle name="Migliaia 52 5 7" xfId="40324"/>
    <cellStyle name="Migliaia 52 6" xfId="756"/>
    <cellStyle name="Migliaia 52 6 2" xfId="11622"/>
    <cellStyle name="Migliaia 52 6 3" xfId="21686"/>
    <cellStyle name="Migliaia 52 6 4" xfId="39839"/>
    <cellStyle name="Migliaia 52 6 5" xfId="40325"/>
    <cellStyle name="Migliaia 52 7" xfId="12211"/>
    <cellStyle name="Migliaia 52 7 2" xfId="30396"/>
    <cellStyle name="Migliaia 52 8" xfId="19598"/>
    <cellStyle name="Migliaia 52 8 2" xfId="37562"/>
    <cellStyle name="Migliaia 52 9" xfId="3391"/>
    <cellStyle name="Migliaia 52 9 2" xfId="23391"/>
    <cellStyle name="Migliaia 53" xfId="757"/>
    <cellStyle name="Migliaia 53 10" xfId="21687"/>
    <cellStyle name="Migliaia 53 11" xfId="38525"/>
    <cellStyle name="Migliaia 53 12" xfId="39299"/>
    <cellStyle name="Migliaia 53 13" xfId="39840"/>
    <cellStyle name="Migliaia 53 14" xfId="40326"/>
    <cellStyle name="Migliaia 53 2" xfId="758"/>
    <cellStyle name="Migliaia 53 2 10" xfId="39841"/>
    <cellStyle name="Migliaia 53 2 11" xfId="40327"/>
    <cellStyle name="Migliaia 53 2 2" xfId="3586"/>
    <cellStyle name="Migliaia 53 2 2 2" xfId="12347"/>
    <cellStyle name="Migliaia 53 2 2 2 2" xfId="30517"/>
    <cellStyle name="Migliaia 53 2 2 3" xfId="20661"/>
    <cellStyle name="Migliaia 53 2 2 3 2" xfId="37978"/>
    <cellStyle name="Migliaia 53 2 2 4" xfId="23515"/>
    <cellStyle name="Migliaia 53 2 2 5" xfId="38933"/>
    <cellStyle name="Migliaia 53 2 2 6" xfId="39431"/>
    <cellStyle name="Migliaia 53 2 3" xfId="11629"/>
    <cellStyle name="Migliaia 53 2 4" xfId="12216"/>
    <cellStyle name="Migliaia 53 2 4 2" xfId="30401"/>
    <cellStyle name="Migliaia 53 2 5" xfId="19607"/>
    <cellStyle name="Migliaia 53 2 5 2" xfId="37571"/>
    <cellStyle name="Migliaia 53 2 6" xfId="3396"/>
    <cellStyle name="Migliaia 53 2 6 2" xfId="23396"/>
    <cellStyle name="Migliaia 53 2 7" xfId="21688"/>
    <cellStyle name="Migliaia 53 2 8" xfId="38526"/>
    <cellStyle name="Migliaia 53 2 9" xfId="39300"/>
    <cellStyle name="Migliaia 53 3" xfId="759"/>
    <cellStyle name="Migliaia 53 3 10" xfId="39842"/>
    <cellStyle name="Migliaia 53 3 11" xfId="40328"/>
    <cellStyle name="Migliaia 53 3 2" xfId="760"/>
    <cellStyle name="Migliaia 53 3 2 10" xfId="40329"/>
    <cellStyle name="Migliaia 53 3 2 2" xfId="11631"/>
    <cellStyle name="Migliaia 53 3 2 3" xfId="12218"/>
    <cellStyle name="Migliaia 53 3 2 3 2" xfId="30403"/>
    <cellStyle name="Migliaia 53 3 2 4" xfId="19609"/>
    <cellStyle name="Migliaia 53 3 2 4 2" xfId="37573"/>
    <cellStyle name="Migliaia 53 3 2 5" xfId="3398"/>
    <cellStyle name="Migliaia 53 3 2 5 2" xfId="23398"/>
    <cellStyle name="Migliaia 53 3 2 6" xfId="21690"/>
    <cellStyle name="Migliaia 53 3 2 7" xfId="38528"/>
    <cellStyle name="Migliaia 53 3 2 8" xfId="39302"/>
    <cellStyle name="Migliaia 53 3 2 9" xfId="39843"/>
    <cellStyle name="Migliaia 53 3 3" xfId="11630"/>
    <cellStyle name="Migliaia 53 3 3 2" xfId="20663"/>
    <cellStyle name="Migliaia 53 3 3 2 2" xfId="37980"/>
    <cellStyle name="Migliaia 53 3 3 2 3" xfId="38935"/>
    <cellStyle name="Migliaia 53 3 3 3" xfId="19610"/>
    <cellStyle name="Migliaia 53 3 3 3 2" xfId="37574"/>
    <cellStyle name="Migliaia 53 3 3 4" xfId="38529"/>
    <cellStyle name="Migliaia 53 3 4" xfId="12217"/>
    <cellStyle name="Migliaia 53 3 4 2" xfId="20662"/>
    <cellStyle name="Migliaia 53 3 4 2 2" xfId="37979"/>
    <cellStyle name="Migliaia 53 3 4 3" xfId="30402"/>
    <cellStyle name="Migliaia 53 3 4 4" xfId="38934"/>
    <cellStyle name="Migliaia 53 3 5" xfId="19608"/>
    <cellStyle name="Migliaia 53 3 5 2" xfId="37572"/>
    <cellStyle name="Migliaia 53 3 6" xfId="3397"/>
    <cellStyle name="Migliaia 53 3 6 2" xfId="23397"/>
    <cellStyle name="Migliaia 53 3 7" xfId="21689"/>
    <cellStyle name="Migliaia 53 3 8" xfId="38527"/>
    <cellStyle name="Migliaia 53 3 9" xfId="39301"/>
    <cellStyle name="Migliaia 53 4" xfId="761"/>
    <cellStyle name="Migliaia 53 4 2" xfId="19612"/>
    <cellStyle name="Migliaia 53 4 2 2" xfId="20665"/>
    <cellStyle name="Migliaia 53 4 2 2 2" xfId="37982"/>
    <cellStyle name="Migliaia 53 4 2 2 3" xfId="38937"/>
    <cellStyle name="Migliaia 53 4 2 3" xfId="37576"/>
    <cellStyle name="Migliaia 53 4 2 4" xfId="38531"/>
    <cellStyle name="Migliaia 53 4 3" xfId="20664"/>
    <cellStyle name="Migliaia 53 4 3 2" xfId="37981"/>
    <cellStyle name="Migliaia 53 4 3 3" xfId="38936"/>
    <cellStyle name="Migliaia 53 4 4" xfId="19611"/>
    <cellStyle name="Migliaia 53 4 4 2" xfId="37575"/>
    <cellStyle name="Migliaia 53 4 5" xfId="11632"/>
    <cellStyle name="Migliaia 53 4 6" xfId="21691"/>
    <cellStyle name="Migliaia 53 4 7" xfId="38530"/>
    <cellStyle name="Migliaia 53 4 8" xfId="39844"/>
    <cellStyle name="Migliaia 53 4 9" xfId="40330"/>
    <cellStyle name="Migliaia 53 5" xfId="762"/>
    <cellStyle name="Migliaia 53 5 2" xfId="19613"/>
    <cellStyle name="Migliaia 53 5 2 2" xfId="37577"/>
    <cellStyle name="Migliaia 53 5 3" xfId="11633"/>
    <cellStyle name="Migliaia 53 5 4" xfId="21692"/>
    <cellStyle name="Migliaia 53 5 5" xfId="38532"/>
    <cellStyle name="Migliaia 53 5 6" xfId="39845"/>
    <cellStyle name="Migliaia 53 5 7" xfId="40331"/>
    <cellStyle name="Migliaia 53 6" xfId="763"/>
    <cellStyle name="Migliaia 53 6 2" xfId="11628"/>
    <cellStyle name="Migliaia 53 6 3" xfId="21693"/>
    <cellStyle name="Migliaia 53 6 4" xfId="39846"/>
    <cellStyle name="Migliaia 53 6 5" xfId="40332"/>
    <cellStyle name="Migliaia 53 7" xfId="12215"/>
    <cellStyle name="Migliaia 53 7 2" xfId="30400"/>
    <cellStyle name="Migliaia 53 8" xfId="19606"/>
    <cellStyle name="Migliaia 53 8 2" xfId="37570"/>
    <cellStyle name="Migliaia 53 9" xfId="3395"/>
    <cellStyle name="Migliaia 53 9 2" xfId="23395"/>
    <cellStyle name="Migliaia 54" xfId="764"/>
    <cellStyle name="Migliaia 54 10" xfId="21694"/>
    <cellStyle name="Migliaia 54 11" xfId="38533"/>
    <cellStyle name="Migliaia 54 12" xfId="39303"/>
    <cellStyle name="Migliaia 54 13" xfId="39847"/>
    <cellStyle name="Migliaia 54 14" xfId="40333"/>
    <cellStyle name="Migliaia 54 2" xfId="765"/>
    <cellStyle name="Migliaia 54 2 10" xfId="39848"/>
    <cellStyle name="Migliaia 54 2 11" xfId="40334"/>
    <cellStyle name="Migliaia 54 2 2" xfId="3587"/>
    <cellStyle name="Migliaia 54 2 2 2" xfId="12348"/>
    <cellStyle name="Migliaia 54 2 2 2 2" xfId="30518"/>
    <cellStyle name="Migliaia 54 2 2 3" xfId="20666"/>
    <cellStyle name="Migliaia 54 2 2 3 2" xfId="37983"/>
    <cellStyle name="Migliaia 54 2 2 4" xfId="23516"/>
    <cellStyle name="Migliaia 54 2 2 5" xfId="38938"/>
    <cellStyle name="Migliaia 54 2 2 6" xfId="39432"/>
    <cellStyle name="Migliaia 54 2 3" xfId="11635"/>
    <cellStyle name="Migliaia 54 2 4" xfId="12220"/>
    <cellStyle name="Migliaia 54 2 4 2" xfId="30405"/>
    <cellStyle name="Migliaia 54 2 5" xfId="19615"/>
    <cellStyle name="Migliaia 54 2 5 2" xfId="37579"/>
    <cellStyle name="Migliaia 54 2 6" xfId="3400"/>
    <cellStyle name="Migliaia 54 2 6 2" xfId="23400"/>
    <cellStyle name="Migliaia 54 2 7" xfId="21695"/>
    <cellStyle name="Migliaia 54 2 8" xfId="38534"/>
    <cellStyle name="Migliaia 54 2 9" xfId="39304"/>
    <cellStyle name="Migliaia 54 3" xfId="766"/>
    <cellStyle name="Migliaia 54 3 10" xfId="39849"/>
    <cellStyle name="Migliaia 54 3 11" xfId="40335"/>
    <cellStyle name="Migliaia 54 3 2" xfId="767"/>
    <cellStyle name="Migliaia 54 3 2 10" xfId="40336"/>
    <cellStyle name="Migliaia 54 3 2 2" xfId="11637"/>
    <cellStyle name="Migliaia 54 3 2 3" xfId="12222"/>
    <cellStyle name="Migliaia 54 3 2 3 2" xfId="30407"/>
    <cellStyle name="Migliaia 54 3 2 4" xfId="19617"/>
    <cellStyle name="Migliaia 54 3 2 4 2" xfId="37581"/>
    <cellStyle name="Migliaia 54 3 2 5" xfId="3402"/>
    <cellStyle name="Migliaia 54 3 2 5 2" xfId="23402"/>
    <cellStyle name="Migliaia 54 3 2 6" xfId="21697"/>
    <cellStyle name="Migliaia 54 3 2 7" xfId="38536"/>
    <cellStyle name="Migliaia 54 3 2 8" xfId="39306"/>
    <cellStyle name="Migliaia 54 3 2 9" xfId="39850"/>
    <cellStyle name="Migliaia 54 3 3" xfId="11636"/>
    <cellStyle name="Migliaia 54 3 3 2" xfId="20668"/>
    <cellStyle name="Migliaia 54 3 3 2 2" xfId="37985"/>
    <cellStyle name="Migliaia 54 3 3 2 3" xfId="38940"/>
    <cellStyle name="Migliaia 54 3 3 3" xfId="19618"/>
    <cellStyle name="Migliaia 54 3 3 3 2" xfId="37582"/>
    <cellStyle name="Migliaia 54 3 3 4" xfId="38537"/>
    <cellStyle name="Migliaia 54 3 4" xfId="12221"/>
    <cellStyle name="Migliaia 54 3 4 2" xfId="20667"/>
    <cellStyle name="Migliaia 54 3 4 2 2" xfId="37984"/>
    <cellStyle name="Migliaia 54 3 4 3" xfId="30406"/>
    <cellStyle name="Migliaia 54 3 4 4" xfId="38939"/>
    <cellStyle name="Migliaia 54 3 5" xfId="19616"/>
    <cellStyle name="Migliaia 54 3 5 2" xfId="37580"/>
    <cellStyle name="Migliaia 54 3 6" xfId="3401"/>
    <cellStyle name="Migliaia 54 3 6 2" xfId="23401"/>
    <cellStyle name="Migliaia 54 3 7" xfId="21696"/>
    <cellStyle name="Migliaia 54 3 8" xfId="38535"/>
    <cellStyle name="Migliaia 54 3 9" xfId="39305"/>
    <cellStyle name="Migliaia 54 4" xfId="768"/>
    <cellStyle name="Migliaia 54 4 2" xfId="19620"/>
    <cellStyle name="Migliaia 54 4 2 2" xfId="20670"/>
    <cellStyle name="Migliaia 54 4 2 2 2" xfId="37987"/>
    <cellStyle name="Migliaia 54 4 2 2 3" xfId="38942"/>
    <cellStyle name="Migliaia 54 4 2 3" xfId="37584"/>
    <cellStyle name="Migliaia 54 4 2 4" xfId="38539"/>
    <cellStyle name="Migliaia 54 4 3" xfId="20669"/>
    <cellStyle name="Migliaia 54 4 3 2" xfId="37986"/>
    <cellStyle name="Migliaia 54 4 3 3" xfId="38941"/>
    <cellStyle name="Migliaia 54 4 4" xfId="19619"/>
    <cellStyle name="Migliaia 54 4 4 2" xfId="37583"/>
    <cellStyle name="Migliaia 54 4 5" xfId="11638"/>
    <cellStyle name="Migliaia 54 4 6" xfId="21698"/>
    <cellStyle name="Migliaia 54 4 7" xfId="38538"/>
    <cellStyle name="Migliaia 54 4 8" xfId="39851"/>
    <cellStyle name="Migliaia 54 4 9" xfId="40337"/>
    <cellStyle name="Migliaia 54 5" xfId="769"/>
    <cellStyle name="Migliaia 54 5 2" xfId="19621"/>
    <cellStyle name="Migliaia 54 5 2 2" xfId="37585"/>
    <cellStyle name="Migliaia 54 5 3" xfId="11639"/>
    <cellStyle name="Migliaia 54 5 4" xfId="21699"/>
    <cellStyle name="Migliaia 54 5 5" xfId="38540"/>
    <cellStyle name="Migliaia 54 5 6" xfId="39852"/>
    <cellStyle name="Migliaia 54 5 7" xfId="40338"/>
    <cellStyle name="Migliaia 54 6" xfId="770"/>
    <cellStyle name="Migliaia 54 6 2" xfId="11634"/>
    <cellStyle name="Migliaia 54 6 3" xfId="21700"/>
    <cellStyle name="Migliaia 54 6 4" xfId="39853"/>
    <cellStyle name="Migliaia 54 6 5" xfId="40339"/>
    <cellStyle name="Migliaia 54 7" xfId="12219"/>
    <cellStyle name="Migliaia 54 7 2" xfId="30404"/>
    <cellStyle name="Migliaia 54 8" xfId="19614"/>
    <cellStyle name="Migliaia 54 8 2" xfId="37578"/>
    <cellStyle name="Migliaia 54 9" xfId="3399"/>
    <cellStyle name="Migliaia 54 9 2" xfId="23399"/>
    <cellStyle name="Migliaia 55" xfId="771"/>
    <cellStyle name="Migliaia 55 10" xfId="21701"/>
    <cellStyle name="Migliaia 55 11" xfId="38541"/>
    <cellStyle name="Migliaia 55 12" xfId="39307"/>
    <cellStyle name="Migliaia 55 13" xfId="39854"/>
    <cellStyle name="Migliaia 55 14" xfId="40340"/>
    <cellStyle name="Migliaia 55 2" xfId="772"/>
    <cellStyle name="Migliaia 55 2 10" xfId="39855"/>
    <cellStyle name="Migliaia 55 2 11" xfId="40341"/>
    <cellStyle name="Migliaia 55 2 2" xfId="3588"/>
    <cellStyle name="Migliaia 55 2 2 2" xfId="12349"/>
    <cellStyle name="Migliaia 55 2 2 2 2" xfId="30519"/>
    <cellStyle name="Migliaia 55 2 2 3" xfId="20671"/>
    <cellStyle name="Migliaia 55 2 2 3 2" xfId="37988"/>
    <cellStyle name="Migliaia 55 2 2 4" xfId="23517"/>
    <cellStyle name="Migliaia 55 2 2 5" xfId="38943"/>
    <cellStyle name="Migliaia 55 2 2 6" xfId="39433"/>
    <cellStyle name="Migliaia 55 2 3" xfId="11641"/>
    <cellStyle name="Migliaia 55 2 4" xfId="12224"/>
    <cellStyle name="Migliaia 55 2 4 2" xfId="30409"/>
    <cellStyle name="Migliaia 55 2 5" xfId="19623"/>
    <cellStyle name="Migliaia 55 2 5 2" xfId="37587"/>
    <cellStyle name="Migliaia 55 2 6" xfId="3404"/>
    <cellStyle name="Migliaia 55 2 6 2" xfId="23404"/>
    <cellStyle name="Migliaia 55 2 7" xfId="21702"/>
    <cellStyle name="Migliaia 55 2 8" xfId="38542"/>
    <cellStyle name="Migliaia 55 2 9" xfId="39308"/>
    <cellStyle name="Migliaia 55 3" xfId="773"/>
    <cellStyle name="Migliaia 55 3 10" xfId="39856"/>
    <cellStyle name="Migliaia 55 3 11" xfId="40342"/>
    <cellStyle name="Migliaia 55 3 2" xfId="774"/>
    <cellStyle name="Migliaia 55 3 2 10" xfId="40343"/>
    <cellStyle name="Migliaia 55 3 2 2" xfId="11643"/>
    <cellStyle name="Migliaia 55 3 2 3" xfId="12226"/>
    <cellStyle name="Migliaia 55 3 2 3 2" xfId="30411"/>
    <cellStyle name="Migliaia 55 3 2 4" xfId="19625"/>
    <cellStyle name="Migliaia 55 3 2 4 2" xfId="37589"/>
    <cellStyle name="Migliaia 55 3 2 5" xfId="3406"/>
    <cellStyle name="Migliaia 55 3 2 5 2" xfId="23406"/>
    <cellStyle name="Migliaia 55 3 2 6" xfId="21704"/>
    <cellStyle name="Migliaia 55 3 2 7" xfId="38544"/>
    <cellStyle name="Migliaia 55 3 2 8" xfId="39310"/>
    <cellStyle name="Migliaia 55 3 2 9" xfId="39857"/>
    <cellStyle name="Migliaia 55 3 3" xfId="11642"/>
    <cellStyle name="Migliaia 55 3 3 2" xfId="20673"/>
    <cellStyle name="Migliaia 55 3 3 2 2" xfId="37990"/>
    <cellStyle name="Migliaia 55 3 3 2 3" xfId="38945"/>
    <cellStyle name="Migliaia 55 3 3 3" xfId="19626"/>
    <cellStyle name="Migliaia 55 3 3 3 2" xfId="37590"/>
    <cellStyle name="Migliaia 55 3 3 4" xfId="38545"/>
    <cellStyle name="Migliaia 55 3 4" xfId="12225"/>
    <cellStyle name="Migliaia 55 3 4 2" xfId="20672"/>
    <cellStyle name="Migliaia 55 3 4 2 2" xfId="37989"/>
    <cellStyle name="Migliaia 55 3 4 3" xfId="30410"/>
    <cellStyle name="Migliaia 55 3 4 4" xfId="38944"/>
    <cellStyle name="Migliaia 55 3 5" xfId="19624"/>
    <cellStyle name="Migliaia 55 3 5 2" xfId="37588"/>
    <cellStyle name="Migliaia 55 3 6" xfId="3405"/>
    <cellStyle name="Migliaia 55 3 6 2" xfId="23405"/>
    <cellStyle name="Migliaia 55 3 7" xfId="21703"/>
    <cellStyle name="Migliaia 55 3 8" xfId="38543"/>
    <cellStyle name="Migliaia 55 3 9" xfId="39309"/>
    <cellStyle name="Migliaia 55 4" xfId="775"/>
    <cellStyle name="Migliaia 55 4 2" xfId="19628"/>
    <cellStyle name="Migliaia 55 4 2 2" xfId="20675"/>
    <cellStyle name="Migliaia 55 4 2 2 2" xfId="37992"/>
    <cellStyle name="Migliaia 55 4 2 2 3" xfId="38947"/>
    <cellStyle name="Migliaia 55 4 2 3" xfId="37592"/>
    <cellStyle name="Migliaia 55 4 2 4" xfId="38547"/>
    <cellStyle name="Migliaia 55 4 3" xfId="20674"/>
    <cellStyle name="Migliaia 55 4 3 2" xfId="37991"/>
    <cellStyle name="Migliaia 55 4 3 3" xfId="38946"/>
    <cellStyle name="Migliaia 55 4 4" xfId="19627"/>
    <cellStyle name="Migliaia 55 4 4 2" xfId="37591"/>
    <cellStyle name="Migliaia 55 4 5" xfId="11644"/>
    <cellStyle name="Migliaia 55 4 6" xfId="21705"/>
    <cellStyle name="Migliaia 55 4 7" xfId="38546"/>
    <cellStyle name="Migliaia 55 4 8" xfId="39858"/>
    <cellStyle name="Migliaia 55 4 9" xfId="40344"/>
    <cellStyle name="Migliaia 55 5" xfId="776"/>
    <cellStyle name="Migliaia 55 5 2" xfId="19629"/>
    <cellStyle name="Migliaia 55 5 2 2" xfId="37593"/>
    <cellStyle name="Migliaia 55 5 3" xfId="11645"/>
    <cellStyle name="Migliaia 55 5 4" xfId="21706"/>
    <cellStyle name="Migliaia 55 5 5" xfId="38548"/>
    <cellStyle name="Migliaia 55 5 6" xfId="39859"/>
    <cellStyle name="Migliaia 55 5 7" xfId="40345"/>
    <cellStyle name="Migliaia 55 6" xfId="777"/>
    <cellStyle name="Migliaia 55 6 2" xfId="11640"/>
    <cellStyle name="Migliaia 55 6 3" xfId="21707"/>
    <cellStyle name="Migliaia 55 6 4" xfId="39860"/>
    <cellStyle name="Migliaia 55 6 5" xfId="40346"/>
    <cellStyle name="Migliaia 55 7" xfId="12223"/>
    <cellStyle name="Migliaia 55 7 2" xfId="30408"/>
    <cellStyle name="Migliaia 55 8" xfId="19622"/>
    <cellStyle name="Migliaia 55 8 2" xfId="37586"/>
    <cellStyle name="Migliaia 55 9" xfId="3403"/>
    <cellStyle name="Migliaia 55 9 2" xfId="23403"/>
    <cellStyle name="Migliaia 56" xfId="778"/>
    <cellStyle name="Migliaia 56 10" xfId="21708"/>
    <cellStyle name="Migliaia 56 11" xfId="38549"/>
    <cellStyle name="Migliaia 56 12" xfId="39311"/>
    <cellStyle name="Migliaia 56 13" xfId="39861"/>
    <cellStyle name="Migliaia 56 14" xfId="40347"/>
    <cellStyle name="Migliaia 56 2" xfId="779"/>
    <cellStyle name="Migliaia 56 2 10" xfId="39862"/>
    <cellStyle name="Migliaia 56 2 11" xfId="40348"/>
    <cellStyle name="Migliaia 56 2 2" xfId="3589"/>
    <cellStyle name="Migliaia 56 2 2 2" xfId="12350"/>
    <cellStyle name="Migliaia 56 2 2 2 2" xfId="30520"/>
    <cellStyle name="Migliaia 56 2 2 3" xfId="20676"/>
    <cellStyle name="Migliaia 56 2 2 3 2" xfId="37993"/>
    <cellStyle name="Migliaia 56 2 2 4" xfId="23518"/>
    <cellStyle name="Migliaia 56 2 2 5" xfId="38948"/>
    <cellStyle name="Migliaia 56 2 2 6" xfId="39434"/>
    <cellStyle name="Migliaia 56 2 3" xfId="11647"/>
    <cellStyle name="Migliaia 56 2 4" xfId="12228"/>
    <cellStyle name="Migliaia 56 2 4 2" xfId="30413"/>
    <cellStyle name="Migliaia 56 2 5" xfId="19631"/>
    <cellStyle name="Migliaia 56 2 5 2" xfId="37595"/>
    <cellStyle name="Migliaia 56 2 6" xfId="3408"/>
    <cellStyle name="Migliaia 56 2 6 2" xfId="23408"/>
    <cellStyle name="Migliaia 56 2 7" xfId="21709"/>
    <cellStyle name="Migliaia 56 2 8" xfId="38550"/>
    <cellStyle name="Migliaia 56 2 9" xfId="39312"/>
    <cellStyle name="Migliaia 56 3" xfId="780"/>
    <cellStyle name="Migliaia 56 3 10" xfId="39863"/>
    <cellStyle name="Migliaia 56 3 11" xfId="40349"/>
    <cellStyle name="Migliaia 56 3 2" xfId="781"/>
    <cellStyle name="Migliaia 56 3 2 10" xfId="40350"/>
    <cellStyle name="Migliaia 56 3 2 2" xfId="11649"/>
    <cellStyle name="Migliaia 56 3 2 3" xfId="12230"/>
    <cellStyle name="Migliaia 56 3 2 3 2" xfId="30415"/>
    <cellStyle name="Migliaia 56 3 2 4" xfId="19633"/>
    <cellStyle name="Migliaia 56 3 2 4 2" xfId="37597"/>
    <cellStyle name="Migliaia 56 3 2 5" xfId="3410"/>
    <cellStyle name="Migliaia 56 3 2 5 2" xfId="23410"/>
    <cellStyle name="Migliaia 56 3 2 6" xfId="21711"/>
    <cellStyle name="Migliaia 56 3 2 7" xfId="38552"/>
    <cellStyle name="Migliaia 56 3 2 8" xfId="39314"/>
    <cellStyle name="Migliaia 56 3 2 9" xfId="39864"/>
    <cellStyle name="Migliaia 56 3 3" xfId="11648"/>
    <cellStyle name="Migliaia 56 3 3 2" xfId="20678"/>
    <cellStyle name="Migliaia 56 3 3 2 2" xfId="37995"/>
    <cellStyle name="Migliaia 56 3 3 2 3" xfId="38950"/>
    <cellStyle name="Migliaia 56 3 3 3" xfId="19634"/>
    <cellStyle name="Migliaia 56 3 3 3 2" xfId="37598"/>
    <cellStyle name="Migliaia 56 3 3 4" xfId="38553"/>
    <cellStyle name="Migliaia 56 3 4" xfId="12229"/>
    <cellStyle name="Migliaia 56 3 4 2" xfId="20677"/>
    <cellStyle name="Migliaia 56 3 4 2 2" xfId="37994"/>
    <cellStyle name="Migliaia 56 3 4 3" xfId="30414"/>
    <cellStyle name="Migliaia 56 3 4 4" xfId="38949"/>
    <cellStyle name="Migliaia 56 3 5" xfId="19632"/>
    <cellStyle name="Migliaia 56 3 5 2" xfId="37596"/>
    <cellStyle name="Migliaia 56 3 6" xfId="3409"/>
    <cellStyle name="Migliaia 56 3 6 2" xfId="23409"/>
    <cellStyle name="Migliaia 56 3 7" xfId="21710"/>
    <cellStyle name="Migliaia 56 3 8" xfId="38551"/>
    <cellStyle name="Migliaia 56 3 9" xfId="39313"/>
    <cellStyle name="Migliaia 56 4" xfId="782"/>
    <cellStyle name="Migliaia 56 4 2" xfId="19636"/>
    <cellStyle name="Migliaia 56 4 2 2" xfId="20680"/>
    <cellStyle name="Migliaia 56 4 2 2 2" xfId="37997"/>
    <cellStyle name="Migliaia 56 4 2 2 3" xfId="38952"/>
    <cellStyle name="Migliaia 56 4 2 3" xfId="37600"/>
    <cellStyle name="Migliaia 56 4 2 4" xfId="38555"/>
    <cellStyle name="Migliaia 56 4 3" xfId="20679"/>
    <cellStyle name="Migliaia 56 4 3 2" xfId="37996"/>
    <cellStyle name="Migliaia 56 4 3 3" xfId="38951"/>
    <cellStyle name="Migliaia 56 4 4" xfId="19635"/>
    <cellStyle name="Migliaia 56 4 4 2" xfId="37599"/>
    <cellStyle name="Migliaia 56 4 5" xfId="11650"/>
    <cellStyle name="Migliaia 56 4 6" xfId="21712"/>
    <cellStyle name="Migliaia 56 4 7" xfId="38554"/>
    <cellStyle name="Migliaia 56 4 8" xfId="39865"/>
    <cellStyle name="Migliaia 56 4 9" xfId="40351"/>
    <cellStyle name="Migliaia 56 5" xfId="783"/>
    <cellStyle name="Migliaia 56 5 2" xfId="19637"/>
    <cellStyle name="Migliaia 56 5 2 2" xfId="37601"/>
    <cellStyle name="Migliaia 56 5 3" xfId="11651"/>
    <cellStyle name="Migliaia 56 5 4" xfId="21713"/>
    <cellStyle name="Migliaia 56 5 5" xfId="38556"/>
    <cellStyle name="Migliaia 56 5 6" xfId="39866"/>
    <cellStyle name="Migliaia 56 5 7" xfId="40352"/>
    <cellStyle name="Migliaia 56 6" xfId="784"/>
    <cellStyle name="Migliaia 56 6 2" xfId="11646"/>
    <cellStyle name="Migliaia 56 6 3" xfId="21714"/>
    <cellStyle name="Migliaia 56 6 4" xfId="39867"/>
    <cellStyle name="Migliaia 56 6 5" xfId="40353"/>
    <cellStyle name="Migliaia 56 7" xfId="12227"/>
    <cellStyle name="Migliaia 56 7 2" xfId="30412"/>
    <cellStyle name="Migliaia 56 8" xfId="19630"/>
    <cellStyle name="Migliaia 56 8 2" xfId="37594"/>
    <cellStyle name="Migliaia 56 9" xfId="3407"/>
    <cellStyle name="Migliaia 56 9 2" xfId="23407"/>
    <cellStyle name="Migliaia 57" xfId="785"/>
    <cellStyle name="Migliaia 57 10" xfId="21715"/>
    <cellStyle name="Migliaia 57 11" xfId="38557"/>
    <cellStyle name="Migliaia 57 12" xfId="39315"/>
    <cellStyle name="Migliaia 57 13" xfId="39868"/>
    <cellStyle name="Migliaia 57 14" xfId="40354"/>
    <cellStyle name="Migliaia 57 2" xfId="786"/>
    <cellStyle name="Migliaia 57 2 10" xfId="39869"/>
    <cellStyle name="Migliaia 57 2 11" xfId="40355"/>
    <cellStyle name="Migliaia 57 2 2" xfId="3590"/>
    <cellStyle name="Migliaia 57 2 2 2" xfId="12351"/>
    <cellStyle name="Migliaia 57 2 2 2 2" xfId="30521"/>
    <cellStyle name="Migliaia 57 2 2 3" xfId="20681"/>
    <cellStyle name="Migliaia 57 2 2 3 2" xfId="37998"/>
    <cellStyle name="Migliaia 57 2 2 4" xfId="23519"/>
    <cellStyle name="Migliaia 57 2 2 5" xfId="38953"/>
    <cellStyle name="Migliaia 57 2 2 6" xfId="39435"/>
    <cellStyle name="Migliaia 57 2 3" xfId="11653"/>
    <cellStyle name="Migliaia 57 2 4" xfId="12232"/>
    <cellStyle name="Migliaia 57 2 4 2" xfId="30417"/>
    <cellStyle name="Migliaia 57 2 5" xfId="19639"/>
    <cellStyle name="Migliaia 57 2 5 2" xfId="37603"/>
    <cellStyle name="Migliaia 57 2 6" xfId="3412"/>
    <cellStyle name="Migliaia 57 2 6 2" xfId="23412"/>
    <cellStyle name="Migliaia 57 2 7" xfId="21716"/>
    <cellStyle name="Migliaia 57 2 8" xfId="38558"/>
    <cellStyle name="Migliaia 57 2 9" xfId="39316"/>
    <cellStyle name="Migliaia 57 3" xfId="787"/>
    <cellStyle name="Migliaia 57 3 10" xfId="39870"/>
    <cellStyle name="Migliaia 57 3 11" xfId="40356"/>
    <cellStyle name="Migliaia 57 3 2" xfId="788"/>
    <cellStyle name="Migliaia 57 3 2 10" xfId="40357"/>
    <cellStyle name="Migliaia 57 3 2 2" xfId="11655"/>
    <cellStyle name="Migliaia 57 3 2 3" xfId="12234"/>
    <cellStyle name="Migliaia 57 3 2 3 2" xfId="30419"/>
    <cellStyle name="Migliaia 57 3 2 4" xfId="19641"/>
    <cellStyle name="Migliaia 57 3 2 4 2" xfId="37605"/>
    <cellStyle name="Migliaia 57 3 2 5" xfId="3414"/>
    <cellStyle name="Migliaia 57 3 2 5 2" xfId="23414"/>
    <cellStyle name="Migliaia 57 3 2 6" xfId="21718"/>
    <cellStyle name="Migliaia 57 3 2 7" xfId="38560"/>
    <cellStyle name="Migliaia 57 3 2 8" xfId="39318"/>
    <cellStyle name="Migliaia 57 3 2 9" xfId="39871"/>
    <cellStyle name="Migliaia 57 3 3" xfId="11654"/>
    <cellStyle name="Migliaia 57 3 3 2" xfId="20683"/>
    <cellStyle name="Migliaia 57 3 3 2 2" xfId="38000"/>
    <cellStyle name="Migliaia 57 3 3 2 3" xfId="38955"/>
    <cellStyle name="Migliaia 57 3 3 3" xfId="19642"/>
    <cellStyle name="Migliaia 57 3 3 3 2" xfId="37606"/>
    <cellStyle name="Migliaia 57 3 3 4" xfId="38561"/>
    <cellStyle name="Migliaia 57 3 4" xfId="12233"/>
    <cellStyle name="Migliaia 57 3 4 2" xfId="20682"/>
    <cellStyle name="Migliaia 57 3 4 2 2" xfId="37999"/>
    <cellStyle name="Migliaia 57 3 4 3" xfId="30418"/>
    <cellStyle name="Migliaia 57 3 4 4" xfId="38954"/>
    <cellStyle name="Migliaia 57 3 5" xfId="19640"/>
    <cellStyle name="Migliaia 57 3 5 2" xfId="37604"/>
    <cellStyle name="Migliaia 57 3 6" xfId="3413"/>
    <cellStyle name="Migliaia 57 3 6 2" xfId="23413"/>
    <cellStyle name="Migliaia 57 3 7" xfId="21717"/>
    <cellStyle name="Migliaia 57 3 8" xfId="38559"/>
    <cellStyle name="Migliaia 57 3 9" xfId="39317"/>
    <cellStyle name="Migliaia 57 4" xfId="789"/>
    <cellStyle name="Migliaia 57 4 2" xfId="19644"/>
    <cellStyle name="Migliaia 57 4 2 2" xfId="20685"/>
    <cellStyle name="Migliaia 57 4 2 2 2" xfId="38002"/>
    <cellStyle name="Migliaia 57 4 2 2 3" xfId="38957"/>
    <cellStyle name="Migliaia 57 4 2 3" xfId="37608"/>
    <cellStyle name="Migliaia 57 4 2 4" xfId="38563"/>
    <cellStyle name="Migliaia 57 4 3" xfId="20684"/>
    <cellStyle name="Migliaia 57 4 3 2" xfId="38001"/>
    <cellStyle name="Migliaia 57 4 3 3" xfId="38956"/>
    <cellStyle name="Migliaia 57 4 4" xfId="19643"/>
    <cellStyle name="Migliaia 57 4 4 2" xfId="37607"/>
    <cellStyle name="Migliaia 57 4 5" xfId="11656"/>
    <cellStyle name="Migliaia 57 4 6" xfId="21719"/>
    <cellStyle name="Migliaia 57 4 7" xfId="38562"/>
    <cellStyle name="Migliaia 57 4 8" xfId="39872"/>
    <cellStyle name="Migliaia 57 4 9" xfId="40358"/>
    <cellStyle name="Migliaia 57 5" xfId="790"/>
    <cellStyle name="Migliaia 57 5 2" xfId="19645"/>
    <cellStyle name="Migliaia 57 5 2 2" xfId="37609"/>
    <cellStyle name="Migliaia 57 5 3" xfId="11657"/>
    <cellStyle name="Migliaia 57 5 4" xfId="21720"/>
    <cellStyle name="Migliaia 57 5 5" xfId="38564"/>
    <cellStyle name="Migliaia 57 5 6" xfId="39873"/>
    <cellStyle name="Migliaia 57 5 7" xfId="40359"/>
    <cellStyle name="Migliaia 57 6" xfId="791"/>
    <cellStyle name="Migliaia 57 6 2" xfId="11652"/>
    <cellStyle name="Migliaia 57 6 3" xfId="21721"/>
    <cellStyle name="Migliaia 57 6 4" xfId="39874"/>
    <cellStyle name="Migliaia 57 6 5" xfId="40360"/>
    <cellStyle name="Migliaia 57 7" xfId="12231"/>
    <cellStyle name="Migliaia 57 7 2" xfId="30416"/>
    <cellStyle name="Migliaia 57 8" xfId="19638"/>
    <cellStyle name="Migliaia 57 8 2" xfId="37602"/>
    <cellStyle name="Migliaia 57 9" xfId="3411"/>
    <cellStyle name="Migliaia 57 9 2" xfId="23411"/>
    <cellStyle name="Migliaia 58" xfId="792"/>
    <cellStyle name="Migliaia 58 10" xfId="21722"/>
    <cellStyle name="Migliaia 58 11" xfId="38565"/>
    <cellStyle name="Migliaia 58 12" xfId="39319"/>
    <cellStyle name="Migliaia 58 13" xfId="39875"/>
    <cellStyle name="Migliaia 58 14" xfId="40361"/>
    <cellStyle name="Migliaia 58 2" xfId="793"/>
    <cellStyle name="Migliaia 58 2 10" xfId="39876"/>
    <cellStyle name="Migliaia 58 2 11" xfId="40362"/>
    <cellStyle name="Migliaia 58 2 2" xfId="3591"/>
    <cellStyle name="Migliaia 58 2 2 2" xfId="12352"/>
    <cellStyle name="Migliaia 58 2 2 2 2" xfId="30522"/>
    <cellStyle name="Migliaia 58 2 2 3" xfId="20686"/>
    <cellStyle name="Migliaia 58 2 2 3 2" xfId="38003"/>
    <cellStyle name="Migliaia 58 2 2 4" xfId="23520"/>
    <cellStyle name="Migliaia 58 2 2 5" xfId="38958"/>
    <cellStyle name="Migliaia 58 2 2 6" xfId="39436"/>
    <cellStyle name="Migliaia 58 2 3" xfId="11659"/>
    <cellStyle name="Migliaia 58 2 4" xfId="12236"/>
    <cellStyle name="Migliaia 58 2 4 2" xfId="30421"/>
    <cellStyle name="Migliaia 58 2 5" xfId="19647"/>
    <cellStyle name="Migliaia 58 2 5 2" xfId="37611"/>
    <cellStyle name="Migliaia 58 2 6" xfId="3416"/>
    <cellStyle name="Migliaia 58 2 6 2" xfId="23416"/>
    <cellStyle name="Migliaia 58 2 7" xfId="21723"/>
    <cellStyle name="Migliaia 58 2 8" xfId="38566"/>
    <cellStyle name="Migliaia 58 2 9" xfId="39320"/>
    <cellStyle name="Migliaia 58 3" xfId="794"/>
    <cellStyle name="Migliaia 58 3 10" xfId="39877"/>
    <cellStyle name="Migliaia 58 3 11" xfId="40363"/>
    <cellStyle name="Migliaia 58 3 2" xfId="795"/>
    <cellStyle name="Migliaia 58 3 2 10" xfId="40364"/>
    <cellStyle name="Migliaia 58 3 2 2" xfId="11661"/>
    <cellStyle name="Migliaia 58 3 2 3" xfId="12238"/>
    <cellStyle name="Migliaia 58 3 2 3 2" xfId="30423"/>
    <cellStyle name="Migliaia 58 3 2 4" xfId="19649"/>
    <cellStyle name="Migliaia 58 3 2 4 2" xfId="37613"/>
    <cellStyle name="Migliaia 58 3 2 5" xfId="3418"/>
    <cellStyle name="Migliaia 58 3 2 5 2" xfId="23418"/>
    <cellStyle name="Migliaia 58 3 2 6" xfId="21725"/>
    <cellStyle name="Migliaia 58 3 2 7" xfId="38568"/>
    <cellStyle name="Migliaia 58 3 2 8" xfId="39322"/>
    <cellStyle name="Migliaia 58 3 2 9" xfId="39878"/>
    <cellStyle name="Migliaia 58 3 3" xfId="11660"/>
    <cellStyle name="Migliaia 58 3 3 2" xfId="20688"/>
    <cellStyle name="Migliaia 58 3 3 2 2" xfId="38005"/>
    <cellStyle name="Migliaia 58 3 3 2 3" xfId="38960"/>
    <cellStyle name="Migliaia 58 3 3 3" xfId="19650"/>
    <cellStyle name="Migliaia 58 3 3 3 2" xfId="37614"/>
    <cellStyle name="Migliaia 58 3 3 4" xfId="38569"/>
    <cellStyle name="Migliaia 58 3 4" xfId="12237"/>
    <cellStyle name="Migliaia 58 3 4 2" xfId="20687"/>
    <cellStyle name="Migliaia 58 3 4 2 2" xfId="38004"/>
    <cellStyle name="Migliaia 58 3 4 3" xfId="30422"/>
    <cellStyle name="Migliaia 58 3 4 4" xfId="38959"/>
    <cellStyle name="Migliaia 58 3 5" xfId="19648"/>
    <cellStyle name="Migliaia 58 3 5 2" xfId="37612"/>
    <cellStyle name="Migliaia 58 3 6" xfId="3417"/>
    <cellStyle name="Migliaia 58 3 6 2" xfId="23417"/>
    <cellStyle name="Migliaia 58 3 7" xfId="21724"/>
    <cellStyle name="Migliaia 58 3 8" xfId="38567"/>
    <cellStyle name="Migliaia 58 3 9" xfId="39321"/>
    <cellStyle name="Migliaia 58 4" xfId="796"/>
    <cellStyle name="Migliaia 58 4 2" xfId="19652"/>
    <cellStyle name="Migliaia 58 4 2 2" xfId="20690"/>
    <cellStyle name="Migliaia 58 4 2 2 2" xfId="38007"/>
    <cellStyle name="Migliaia 58 4 2 2 3" xfId="38962"/>
    <cellStyle name="Migliaia 58 4 2 3" xfId="37616"/>
    <cellStyle name="Migliaia 58 4 2 4" xfId="38571"/>
    <cellStyle name="Migliaia 58 4 3" xfId="20689"/>
    <cellStyle name="Migliaia 58 4 3 2" xfId="38006"/>
    <cellStyle name="Migliaia 58 4 3 3" xfId="38961"/>
    <cellStyle name="Migliaia 58 4 4" xfId="19651"/>
    <cellStyle name="Migliaia 58 4 4 2" xfId="37615"/>
    <cellStyle name="Migliaia 58 4 5" xfId="11662"/>
    <cellStyle name="Migliaia 58 4 6" xfId="21726"/>
    <cellStyle name="Migliaia 58 4 7" xfId="38570"/>
    <cellStyle name="Migliaia 58 4 8" xfId="39879"/>
    <cellStyle name="Migliaia 58 4 9" xfId="40365"/>
    <cellStyle name="Migliaia 58 5" xfId="797"/>
    <cellStyle name="Migliaia 58 5 2" xfId="19653"/>
    <cellStyle name="Migliaia 58 5 2 2" xfId="37617"/>
    <cellStyle name="Migliaia 58 5 3" xfId="11663"/>
    <cellStyle name="Migliaia 58 5 4" xfId="21727"/>
    <cellStyle name="Migliaia 58 5 5" xfId="38572"/>
    <cellStyle name="Migliaia 58 5 6" xfId="39880"/>
    <cellStyle name="Migliaia 58 5 7" xfId="40366"/>
    <cellStyle name="Migliaia 58 6" xfId="798"/>
    <cellStyle name="Migliaia 58 6 2" xfId="11658"/>
    <cellStyle name="Migliaia 58 6 3" xfId="21728"/>
    <cellStyle name="Migliaia 58 6 4" xfId="39881"/>
    <cellStyle name="Migliaia 58 6 5" xfId="40367"/>
    <cellStyle name="Migliaia 58 7" xfId="12235"/>
    <cellStyle name="Migliaia 58 7 2" xfId="30420"/>
    <cellStyle name="Migliaia 58 8" xfId="19646"/>
    <cellStyle name="Migliaia 58 8 2" xfId="37610"/>
    <cellStyle name="Migliaia 58 9" xfId="3415"/>
    <cellStyle name="Migliaia 58 9 2" xfId="23415"/>
    <cellStyle name="Migliaia 59" xfId="799"/>
    <cellStyle name="Migliaia 59 10" xfId="21729"/>
    <cellStyle name="Migliaia 59 11" xfId="38573"/>
    <cellStyle name="Migliaia 59 12" xfId="39323"/>
    <cellStyle name="Migliaia 59 13" xfId="39882"/>
    <cellStyle name="Migliaia 59 14" xfId="40368"/>
    <cellStyle name="Migliaia 59 2" xfId="800"/>
    <cellStyle name="Migliaia 59 2 10" xfId="39883"/>
    <cellStyle name="Migliaia 59 2 11" xfId="40369"/>
    <cellStyle name="Migliaia 59 2 2" xfId="3592"/>
    <cellStyle name="Migliaia 59 2 2 2" xfId="12353"/>
    <cellStyle name="Migliaia 59 2 2 2 2" xfId="30523"/>
    <cellStyle name="Migliaia 59 2 2 3" xfId="20691"/>
    <cellStyle name="Migliaia 59 2 2 3 2" xfId="38008"/>
    <cellStyle name="Migliaia 59 2 2 4" xfId="23521"/>
    <cellStyle name="Migliaia 59 2 2 5" xfId="38963"/>
    <cellStyle name="Migliaia 59 2 2 6" xfId="39437"/>
    <cellStyle name="Migliaia 59 2 3" xfId="11665"/>
    <cellStyle name="Migliaia 59 2 4" xfId="12240"/>
    <cellStyle name="Migliaia 59 2 4 2" xfId="30425"/>
    <cellStyle name="Migliaia 59 2 5" xfId="19655"/>
    <cellStyle name="Migliaia 59 2 5 2" xfId="37619"/>
    <cellStyle name="Migliaia 59 2 6" xfId="3420"/>
    <cellStyle name="Migliaia 59 2 6 2" xfId="23420"/>
    <cellStyle name="Migliaia 59 2 7" xfId="21730"/>
    <cellStyle name="Migliaia 59 2 8" xfId="38574"/>
    <cellStyle name="Migliaia 59 2 9" xfId="39324"/>
    <cellStyle name="Migliaia 59 3" xfId="801"/>
    <cellStyle name="Migliaia 59 3 10" xfId="39884"/>
    <cellStyle name="Migliaia 59 3 11" xfId="40370"/>
    <cellStyle name="Migliaia 59 3 2" xfId="802"/>
    <cellStyle name="Migliaia 59 3 2 10" xfId="40371"/>
    <cellStyle name="Migliaia 59 3 2 2" xfId="11667"/>
    <cellStyle name="Migliaia 59 3 2 3" xfId="12242"/>
    <cellStyle name="Migliaia 59 3 2 3 2" xfId="30427"/>
    <cellStyle name="Migliaia 59 3 2 4" xfId="19657"/>
    <cellStyle name="Migliaia 59 3 2 4 2" xfId="37621"/>
    <cellStyle name="Migliaia 59 3 2 5" xfId="3422"/>
    <cellStyle name="Migliaia 59 3 2 5 2" xfId="23422"/>
    <cellStyle name="Migliaia 59 3 2 6" xfId="21732"/>
    <cellStyle name="Migliaia 59 3 2 7" xfId="38576"/>
    <cellStyle name="Migliaia 59 3 2 8" xfId="39326"/>
    <cellStyle name="Migliaia 59 3 2 9" xfId="39885"/>
    <cellStyle name="Migliaia 59 3 3" xfId="11666"/>
    <cellStyle name="Migliaia 59 3 3 2" xfId="20693"/>
    <cellStyle name="Migliaia 59 3 3 2 2" xfId="38010"/>
    <cellStyle name="Migliaia 59 3 3 2 3" xfId="38965"/>
    <cellStyle name="Migliaia 59 3 3 3" xfId="19658"/>
    <cellStyle name="Migliaia 59 3 3 3 2" xfId="37622"/>
    <cellStyle name="Migliaia 59 3 3 4" xfId="38577"/>
    <cellStyle name="Migliaia 59 3 4" xfId="12241"/>
    <cellStyle name="Migliaia 59 3 4 2" xfId="20692"/>
    <cellStyle name="Migliaia 59 3 4 2 2" xfId="38009"/>
    <cellStyle name="Migliaia 59 3 4 3" xfId="30426"/>
    <cellStyle name="Migliaia 59 3 4 4" xfId="38964"/>
    <cellStyle name="Migliaia 59 3 5" xfId="19656"/>
    <cellStyle name="Migliaia 59 3 5 2" xfId="37620"/>
    <cellStyle name="Migliaia 59 3 6" xfId="3421"/>
    <cellStyle name="Migliaia 59 3 6 2" xfId="23421"/>
    <cellStyle name="Migliaia 59 3 7" xfId="21731"/>
    <cellStyle name="Migliaia 59 3 8" xfId="38575"/>
    <cellStyle name="Migliaia 59 3 9" xfId="39325"/>
    <cellStyle name="Migliaia 59 4" xfId="803"/>
    <cellStyle name="Migliaia 59 4 2" xfId="19660"/>
    <cellStyle name="Migliaia 59 4 2 2" xfId="20695"/>
    <cellStyle name="Migliaia 59 4 2 2 2" xfId="38012"/>
    <cellStyle name="Migliaia 59 4 2 2 3" xfId="38967"/>
    <cellStyle name="Migliaia 59 4 2 3" xfId="37624"/>
    <cellStyle name="Migliaia 59 4 2 4" xfId="38579"/>
    <cellStyle name="Migliaia 59 4 3" xfId="20694"/>
    <cellStyle name="Migliaia 59 4 3 2" xfId="38011"/>
    <cellStyle name="Migliaia 59 4 3 3" xfId="38966"/>
    <cellStyle name="Migliaia 59 4 4" xfId="19659"/>
    <cellStyle name="Migliaia 59 4 4 2" xfId="37623"/>
    <cellStyle name="Migliaia 59 4 5" xfId="11668"/>
    <cellStyle name="Migliaia 59 4 6" xfId="21733"/>
    <cellStyle name="Migliaia 59 4 7" xfId="38578"/>
    <cellStyle name="Migliaia 59 4 8" xfId="39886"/>
    <cellStyle name="Migliaia 59 4 9" xfId="40372"/>
    <cellStyle name="Migliaia 59 5" xfId="804"/>
    <cellStyle name="Migliaia 59 5 2" xfId="19661"/>
    <cellStyle name="Migliaia 59 5 2 2" xfId="37625"/>
    <cellStyle name="Migliaia 59 5 3" xfId="11669"/>
    <cellStyle name="Migliaia 59 5 4" xfId="21734"/>
    <cellStyle name="Migliaia 59 5 5" xfId="38580"/>
    <cellStyle name="Migliaia 59 5 6" xfId="39887"/>
    <cellStyle name="Migliaia 59 5 7" xfId="40373"/>
    <cellStyle name="Migliaia 59 6" xfId="805"/>
    <cellStyle name="Migliaia 59 6 2" xfId="11664"/>
    <cellStyle name="Migliaia 59 6 3" xfId="21735"/>
    <cellStyle name="Migliaia 59 6 4" xfId="39888"/>
    <cellStyle name="Migliaia 59 6 5" xfId="40374"/>
    <cellStyle name="Migliaia 59 7" xfId="12239"/>
    <cellStyle name="Migliaia 59 7 2" xfId="30424"/>
    <cellStyle name="Migliaia 59 8" xfId="19654"/>
    <cellStyle name="Migliaia 59 8 2" xfId="37618"/>
    <cellStyle name="Migliaia 59 9" xfId="3419"/>
    <cellStyle name="Migliaia 59 9 2" xfId="23419"/>
    <cellStyle name="Migliaia 6" xfId="806"/>
    <cellStyle name="Migliaia 6 10" xfId="21736"/>
    <cellStyle name="Migliaia 6 11" xfId="38581"/>
    <cellStyle name="Migliaia 6 12" xfId="39327"/>
    <cellStyle name="Migliaia 6 13" xfId="39889"/>
    <cellStyle name="Migliaia 6 14" xfId="40375"/>
    <cellStyle name="Migliaia 6 2" xfId="807"/>
    <cellStyle name="Migliaia 6 2 10" xfId="39890"/>
    <cellStyle name="Migliaia 6 2 11" xfId="40376"/>
    <cellStyle name="Migliaia 6 2 2" xfId="3593"/>
    <cellStyle name="Migliaia 6 2 2 2" xfId="12354"/>
    <cellStyle name="Migliaia 6 2 2 2 2" xfId="30524"/>
    <cellStyle name="Migliaia 6 2 2 3" xfId="20696"/>
    <cellStyle name="Migliaia 6 2 2 3 2" xfId="38013"/>
    <cellStyle name="Migliaia 6 2 2 4" xfId="23522"/>
    <cellStyle name="Migliaia 6 2 2 5" xfId="38968"/>
    <cellStyle name="Migliaia 6 2 2 6" xfId="39438"/>
    <cellStyle name="Migliaia 6 2 3" xfId="11671"/>
    <cellStyle name="Migliaia 6 2 4" xfId="12244"/>
    <cellStyle name="Migliaia 6 2 4 2" xfId="30429"/>
    <cellStyle name="Migliaia 6 2 5" xfId="19663"/>
    <cellStyle name="Migliaia 6 2 5 2" xfId="37627"/>
    <cellStyle name="Migliaia 6 2 6" xfId="3424"/>
    <cellStyle name="Migliaia 6 2 6 2" xfId="23424"/>
    <cellStyle name="Migliaia 6 2 7" xfId="21737"/>
    <cellStyle name="Migliaia 6 2 8" xfId="38582"/>
    <cellStyle name="Migliaia 6 2 9" xfId="39328"/>
    <cellStyle name="Migliaia 6 3" xfId="808"/>
    <cellStyle name="Migliaia 6 3 10" xfId="39891"/>
    <cellStyle name="Migliaia 6 3 11" xfId="40377"/>
    <cellStyle name="Migliaia 6 3 2" xfId="809"/>
    <cellStyle name="Migliaia 6 3 2 10" xfId="40378"/>
    <cellStyle name="Migliaia 6 3 2 2" xfId="11673"/>
    <cellStyle name="Migliaia 6 3 2 3" xfId="12246"/>
    <cellStyle name="Migliaia 6 3 2 3 2" xfId="30431"/>
    <cellStyle name="Migliaia 6 3 2 4" xfId="19665"/>
    <cellStyle name="Migliaia 6 3 2 4 2" xfId="37629"/>
    <cellStyle name="Migliaia 6 3 2 5" xfId="3426"/>
    <cellStyle name="Migliaia 6 3 2 5 2" xfId="23426"/>
    <cellStyle name="Migliaia 6 3 2 6" xfId="21739"/>
    <cellStyle name="Migliaia 6 3 2 7" xfId="38584"/>
    <cellStyle name="Migliaia 6 3 2 8" xfId="39330"/>
    <cellStyle name="Migliaia 6 3 2 9" xfId="39892"/>
    <cellStyle name="Migliaia 6 3 3" xfId="11672"/>
    <cellStyle name="Migliaia 6 3 3 2" xfId="20698"/>
    <cellStyle name="Migliaia 6 3 3 2 2" xfId="38015"/>
    <cellStyle name="Migliaia 6 3 3 2 3" xfId="38970"/>
    <cellStyle name="Migliaia 6 3 3 3" xfId="19666"/>
    <cellStyle name="Migliaia 6 3 3 3 2" xfId="37630"/>
    <cellStyle name="Migliaia 6 3 3 4" xfId="38585"/>
    <cellStyle name="Migliaia 6 3 4" xfId="12245"/>
    <cellStyle name="Migliaia 6 3 4 2" xfId="20697"/>
    <cellStyle name="Migliaia 6 3 4 2 2" xfId="38014"/>
    <cellStyle name="Migliaia 6 3 4 3" xfId="30430"/>
    <cellStyle name="Migliaia 6 3 4 4" xfId="38969"/>
    <cellStyle name="Migliaia 6 3 5" xfId="19664"/>
    <cellStyle name="Migliaia 6 3 5 2" xfId="37628"/>
    <cellStyle name="Migliaia 6 3 6" xfId="3425"/>
    <cellStyle name="Migliaia 6 3 6 2" xfId="23425"/>
    <cellStyle name="Migliaia 6 3 7" xfId="21738"/>
    <cellStyle name="Migliaia 6 3 8" xfId="38583"/>
    <cellStyle name="Migliaia 6 3 9" xfId="39329"/>
    <cellStyle name="Migliaia 6 4" xfId="810"/>
    <cellStyle name="Migliaia 6 4 2" xfId="19668"/>
    <cellStyle name="Migliaia 6 4 2 2" xfId="20700"/>
    <cellStyle name="Migliaia 6 4 2 2 2" xfId="38017"/>
    <cellStyle name="Migliaia 6 4 2 2 3" xfId="38972"/>
    <cellStyle name="Migliaia 6 4 2 3" xfId="37632"/>
    <cellStyle name="Migliaia 6 4 2 4" xfId="38587"/>
    <cellStyle name="Migliaia 6 4 3" xfId="20699"/>
    <cellStyle name="Migliaia 6 4 3 2" xfId="38016"/>
    <cellStyle name="Migliaia 6 4 3 3" xfId="38971"/>
    <cellStyle name="Migliaia 6 4 4" xfId="19667"/>
    <cellStyle name="Migliaia 6 4 4 2" xfId="37631"/>
    <cellStyle name="Migliaia 6 4 5" xfId="11674"/>
    <cellStyle name="Migliaia 6 4 6" xfId="21740"/>
    <cellStyle name="Migliaia 6 4 7" xfId="38586"/>
    <cellStyle name="Migliaia 6 4 8" xfId="39893"/>
    <cellStyle name="Migliaia 6 4 9" xfId="40379"/>
    <cellStyle name="Migliaia 6 5" xfId="811"/>
    <cellStyle name="Migliaia 6 5 2" xfId="19669"/>
    <cellStyle name="Migliaia 6 5 2 2" xfId="37633"/>
    <cellStyle name="Migliaia 6 5 3" xfId="11675"/>
    <cellStyle name="Migliaia 6 5 4" xfId="21741"/>
    <cellStyle name="Migliaia 6 5 5" xfId="38588"/>
    <cellStyle name="Migliaia 6 5 6" xfId="39894"/>
    <cellStyle name="Migliaia 6 5 7" xfId="40380"/>
    <cellStyle name="Migliaia 6 6" xfId="812"/>
    <cellStyle name="Migliaia 6 6 2" xfId="11670"/>
    <cellStyle name="Migliaia 6 6 3" xfId="21742"/>
    <cellStyle name="Migliaia 6 6 4" xfId="39895"/>
    <cellStyle name="Migliaia 6 6 5" xfId="40381"/>
    <cellStyle name="Migliaia 6 7" xfId="12243"/>
    <cellStyle name="Migliaia 6 7 2" xfId="30428"/>
    <cellStyle name="Migliaia 6 8" xfId="19662"/>
    <cellStyle name="Migliaia 6 8 2" xfId="37626"/>
    <cellStyle name="Migliaia 6 9" xfId="3423"/>
    <cellStyle name="Migliaia 6 9 2" xfId="23423"/>
    <cellStyle name="Migliaia 60" xfId="813"/>
    <cellStyle name="Migliaia 60 10" xfId="21743"/>
    <cellStyle name="Migliaia 60 11" xfId="38589"/>
    <cellStyle name="Migliaia 60 12" xfId="39331"/>
    <cellStyle name="Migliaia 60 13" xfId="39896"/>
    <cellStyle name="Migliaia 60 14" xfId="40382"/>
    <cellStyle name="Migliaia 60 2" xfId="814"/>
    <cellStyle name="Migliaia 60 2 10" xfId="39897"/>
    <cellStyle name="Migliaia 60 2 11" xfId="40383"/>
    <cellStyle name="Migliaia 60 2 2" xfId="3594"/>
    <cellStyle name="Migliaia 60 2 2 2" xfId="12355"/>
    <cellStyle name="Migliaia 60 2 2 2 2" xfId="30525"/>
    <cellStyle name="Migliaia 60 2 2 3" xfId="20701"/>
    <cellStyle name="Migliaia 60 2 2 3 2" xfId="38018"/>
    <cellStyle name="Migliaia 60 2 2 4" xfId="23523"/>
    <cellStyle name="Migliaia 60 2 2 5" xfId="38973"/>
    <cellStyle name="Migliaia 60 2 2 6" xfId="39439"/>
    <cellStyle name="Migliaia 60 2 3" xfId="11677"/>
    <cellStyle name="Migliaia 60 2 4" xfId="12248"/>
    <cellStyle name="Migliaia 60 2 4 2" xfId="30433"/>
    <cellStyle name="Migliaia 60 2 5" xfId="19671"/>
    <cellStyle name="Migliaia 60 2 5 2" xfId="37635"/>
    <cellStyle name="Migliaia 60 2 6" xfId="3428"/>
    <cellStyle name="Migliaia 60 2 6 2" xfId="23428"/>
    <cellStyle name="Migliaia 60 2 7" xfId="21744"/>
    <cellStyle name="Migliaia 60 2 8" xfId="38590"/>
    <cellStyle name="Migliaia 60 2 9" xfId="39332"/>
    <cellStyle name="Migliaia 60 3" xfId="815"/>
    <cellStyle name="Migliaia 60 3 10" xfId="39898"/>
    <cellStyle name="Migliaia 60 3 11" xfId="40384"/>
    <cellStyle name="Migliaia 60 3 2" xfId="816"/>
    <cellStyle name="Migliaia 60 3 2 10" xfId="40385"/>
    <cellStyle name="Migliaia 60 3 2 2" xfId="11679"/>
    <cellStyle name="Migliaia 60 3 2 3" xfId="12250"/>
    <cellStyle name="Migliaia 60 3 2 3 2" xfId="30435"/>
    <cellStyle name="Migliaia 60 3 2 4" xfId="19673"/>
    <cellStyle name="Migliaia 60 3 2 4 2" xfId="37637"/>
    <cellStyle name="Migliaia 60 3 2 5" xfId="3430"/>
    <cellStyle name="Migliaia 60 3 2 5 2" xfId="23430"/>
    <cellStyle name="Migliaia 60 3 2 6" xfId="21746"/>
    <cellStyle name="Migliaia 60 3 2 7" xfId="38592"/>
    <cellStyle name="Migliaia 60 3 2 8" xfId="39334"/>
    <cellStyle name="Migliaia 60 3 2 9" xfId="39899"/>
    <cellStyle name="Migliaia 60 3 3" xfId="11678"/>
    <cellStyle name="Migliaia 60 3 3 2" xfId="20703"/>
    <cellStyle name="Migliaia 60 3 3 2 2" xfId="38020"/>
    <cellStyle name="Migliaia 60 3 3 2 3" xfId="38975"/>
    <cellStyle name="Migliaia 60 3 3 3" xfId="19674"/>
    <cellStyle name="Migliaia 60 3 3 3 2" xfId="37638"/>
    <cellStyle name="Migliaia 60 3 3 4" xfId="38593"/>
    <cellStyle name="Migliaia 60 3 4" xfId="12249"/>
    <cellStyle name="Migliaia 60 3 4 2" xfId="20702"/>
    <cellStyle name="Migliaia 60 3 4 2 2" xfId="38019"/>
    <cellStyle name="Migliaia 60 3 4 3" xfId="30434"/>
    <cellStyle name="Migliaia 60 3 4 4" xfId="38974"/>
    <cellStyle name="Migliaia 60 3 5" xfId="19672"/>
    <cellStyle name="Migliaia 60 3 5 2" xfId="37636"/>
    <cellStyle name="Migliaia 60 3 6" xfId="3429"/>
    <cellStyle name="Migliaia 60 3 6 2" xfId="23429"/>
    <cellStyle name="Migliaia 60 3 7" xfId="21745"/>
    <cellStyle name="Migliaia 60 3 8" xfId="38591"/>
    <cellStyle name="Migliaia 60 3 9" xfId="39333"/>
    <cellStyle name="Migliaia 60 4" xfId="817"/>
    <cellStyle name="Migliaia 60 4 2" xfId="19676"/>
    <cellStyle name="Migliaia 60 4 2 2" xfId="20705"/>
    <cellStyle name="Migliaia 60 4 2 2 2" xfId="38022"/>
    <cellStyle name="Migliaia 60 4 2 2 3" xfId="38977"/>
    <cellStyle name="Migliaia 60 4 2 3" xfId="37640"/>
    <cellStyle name="Migliaia 60 4 2 4" xfId="38595"/>
    <cellStyle name="Migliaia 60 4 3" xfId="20704"/>
    <cellStyle name="Migliaia 60 4 3 2" xfId="38021"/>
    <cellStyle name="Migliaia 60 4 3 3" xfId="38976"/>
    <cellStyle name="Migliaia 60 4 4" xfId="19675"/>
    <cellStyle name="Migliaia 60 4 4 2" xfId="37639"/>
    <cellStyle name="Migliaia 60 4 5" xfId="11680"/>
    <cellStyle name="Migliaia 60 4 6" xfId="21747"/>
    <cellStyle name="Migliaia 60 4 7" xfId="38594"/>
    <cellStyle name="Migliaia 60 4 8" xfId="39900"/>
    <cellStyle name="Migliaia 60 4 9" xfId="40386"/>
    <cellStyle name="Migliaia 60 5" xfId="818"/>
    <cellStyle name="Migliaia 60 5 2" xfId="19677"/>
    <cellStyle name="Migliaia 60 5 2 2" xfId="37641"/>
    <cellStyle name="Migliaia 60 5 3" xfId="11681"/>
    <cellStyle name="Migliaia 60 5 4" xfId="21748"/>
    <cellStyle name="Migliaia 60 5 5" xfId="38596"/>
    <cellStyle name="Migliaia 60 5 6" xfId="39901"/>
    <cellStyle name="Migliaia 60 5 7" xfId="40387"/>
    <cellStyle name="Migliaia 60 6" xfId="819"/>
    <cellStyle name="Migliaia 60 6 2" xfId="11676"/>
    <cellStyle name="Migliaia 60 6 3" xfId="21749"/>
    <cellStyle name="Migliaia 60 6 4" xfId="39902"/>
    <cellStyle name="Migliaia 60 6 5" xfId="40388"/>
    <cellStyle name="Migliaia 60 7" xfId="12247"/>
    <cellStyle name="Migliaia 60 7 2" xfId="30432"/>
    <cellStyle name="Migliaia 60 8" xfId="19670"/>
    <cellStyle name="Migliaia 60 8 2" xfId="37634"/>
    <cellStyle name="Migliaia 60 9" xfId="3427"/>
    <cellStyle name="Migliaia 60 9 2" xfId="23427"/>
    <cellStyle name="Migliaia 61" xfId="820"/>
    <cellStyle name="Migliaia 61 10" xfId="21750"/>
    <cellStyle name="Migliaia 61 11" xfId="38597"/>
    <cellStyle name="Migliaia 61 12" xfId="39335"/>
    <cellStyle name="Migliaia 61 13" xfId="39903"/>
    <cellStyle name="Migliaia 61 14" xfId="40389"/>
    <cellStyle name="Migliaia 61 2" xfId="821"/>
    <cellStyle name="Migliaia 61 2 10" xfId="39904"/>
    <cellStyle name="Migliaia 61 2 11" xfId="40390"/>
    <cellStyle name="Migliaia 61 2 2" xfId="3595"/>
    <cellStyle name="Migliaia 61 2 2 2" xfId="12356"/>
    <cellStyle name="Migliaia 61 2 2 2 2" xfId="30526"/>
    <cellStyle name="Migliaia 61 2 2 3" xfId="20706"/>
    <cellStyle name="Migliaia 61 2 2 3 2" xfId="38023"/>
    <cellStyle name="Migliaia 61 2 2 4" xfId="23524"/>
    <cellStyle name="Migliaia 61 2 2 5" xfId="38978"/>
    <cellStyle name="Migliaia 61 2 2 6" xfId="39440"/>
    <cellStyle name="Migliaia 61 2 3" xfId="11683"/>
    <cellStyle name="Migliaia 61 2 4" xfId="12252"/>
    <cellStyle name="Migliaia 61 2 4 2" xfId="30437"/>
    <cellStyle name="Migliaia 61 2 5" xfId="19679"/>
    <cellStyle name="Migliaia 61 2 5 2" xfId="37643"/>
    <cellStyle name="Migliaia 61 2 6" xfId="3432"/>
    <cellStyle name="Migliaia 61 2 6 2" xfId="23432"/>
    <cellStyle name="Migliaia 61 2 7" xfId="21751"/>
    <cellStyle name="Migliaia 61 2 8" xfId="38598"/>
    <cellStyle name="Migliaia 61 2 9" xfId="39336"/>
    <cellStyle name="Migliaia 61 3" xfId="822"/>
    <cellStyle name="Migliaia 61 3 10" xfId="39905"/>
    <cellStyle name="Migliaia 61 3 11" xfId="40391"/>
    <cellStyle name="Migliaia 61 3 2" xfId="823"/>
    <cellStyle name="Migliaia 61 3 2 10" xfId="40392"/>
    <cellStyle name="Migliaia 61 3 2 2" xfId="11685"/>
    <cellStyle name="Migliaia 61 3 2 3" xfId="12254"/>
    <cellStyle name="Migliaia 61 3 2 3 2" xfId="30439"/>
    <cellStyle name="Migliaia 61 3 2 4" xfId="19681"/>
    <cellStyle name="Migliaia 61 3 2 4 2" xfId="37645"/>
    <cellStyle name="Migliaia 61 3 2 5" xfId="3434"/>
    <cellStyle name="Migliaia 61 3 2 5 2" xfId="23434"/>
    <cellStyle name="Migliaia 61 3 2 6" xfId="21753"/>
    <cellStyle name="Migliaia 61 3 2 7" xfId="38600"/>
    <cellStyle name="Migliaia 61 3 2 8" xfId="39338"/>
    <cellStyle name="Migliaia 61 3 2 9" xfId="39906"/>
    <cellStyle name="Migliaia 61 3 3" xfId="11684"/>
    <cellStyle name="Migliaia 61 3 3 2" xfId="20708"/>
    <cellStyle name="Migliaia 61 3 3 2 2" xfId="38025"/>
    <cellStyle name="Migliaia 61 3 3 2 3" xfId="38980"/>
    <cellStyle name="Migliaia 61 3 3 3" xfId="19682"/>
    <cellStyle name="Migliaia 61 3 3 3 2" xfId="37646"/>
    <cellStyle name="Migliaia 61 3 3 4" xfId="38601"/>
    <cellStyle name="Migliaia 61 3 4" xfId="12253"/>
    <cellStyle name="Migliaia 61 3 4 2" xfId="20707"/>
    <cellStyle name="Migliaia 61 3 4 2 2" xfId="38024"/>
    <cellStyle name="Migliaia 61 3 4 3" xfId="30438"/>
    <cellStyle name="Migliaia 61 3 4 4" xfId="38979"/>
    <cellStyle name="Migliaia 61 3 5" xfId="19680"/>
    <cellStyle name="Migliaia 61 3 5 2" xfId="37644"/>
    <cellStyle name="Migliaia 61 3 6" xfId="3433"/>
    <cellStyle name="Migliaia 61 3 6 2" xfId="23433"/>
    <cellStyle name="Migliaia 61 3 7" xfId="21752"/>
    <cellStyle name="Migliaia 61 3 8" xfId="38599"/>
    <cellStyle name="Migliaia 61 3 9" xfId="39337"/>
    <cellStyle name="Migliaia 61 4" xfId="824"/>
    <cellStyle name="Migliaia 61 4 2" xfId="19684"/>
    <cellStyle name="Migliaia 61 4 2 2" xfId="20710"/>
    <cellStyle name="Migliaia 61 4 2 2 2" xfId="38027"/>
    <cellStyle name="Migliaia 61 4 2 2 3" xfId="38982"/>
    <cellStyle name="Migliaia 61 4 2 3" xfId="37648"/>
    <cellStyle name="Migliaia 61 4 2 4" xfId="38603"/>
    <cellStyle name="Migliaia 61 4 3" xfId="20709"/>
    <cellStyle name="Migliaia 61 4 3 2" xfId="38026"/>
    <cellStyle name="Migliaia 61 4 3 3" xfId="38981"/>
    <cellStyle name="Migliaia 61 4 4" xfId="19683"/>
    <cellStyle name="Migliaia 61 4 4 2" xfId="37647"/>
    <cellStyle name="Migliaia 61 4 5" xfId="11686"/>
    <cellStyle name="Migliaia 61 4 6" xfId="21754"/>
    <cellStyle name="Migliaia 61 4 7" xfId="38602"/>
    <cellStyle name="Migliaia 61 4 8" xfId="39907"/>
    <cellStyle name="Migliaia 61 4 9" xfId="40393"/>
    <cellStyle name="Migliaia 61 5" xfId="825"/>
    <cellStyle name="Migliaia 61 5 2" xfId="19685"/>
    <cellStyle name="Migliaia 61 5 2 2" xfId="37649"/>
    <cellStyle name="Migliaia 61 5 3" xfId="11687"/>
    <cellStyle name="Migliaia 61 5 4" xfId="21755"/>
    <cellStyle name="Migliaia 61 5 5" xfId="38604"/>
    <cellStyle name="Migliaia 61 5 6" xfId="39908"/>
    <cellStyle name="Migliaia 61 5 7" xfId="40394"/>
    <cellStyle name="Migliaia 61 6" xfId="826"/>
    <cellStyle name="Migliaia 61 6 2" xfId="11682"/>
    <cellStyle name="Migliaia 61 6 3" xfId="21756"/>
    <cellStyle name="Migliaia 61 6 4" xfId="39909"/>
    <cellStyle name="Migliaia 61 6 5" xfId="40395"/>
    <cellStyle name="Migliaia 61 7" xfId="12251"/>
    <cellStyle name="Migliaia 61 7 2" xfId="30436"/>
    <cellStyle name="Migliaia 61 8" xfId="19678"/>
    <cellStyle name="Migliaia 61 8 2" xfId="37642"/>
    <cellStyle name="Migliaia 61 9" xfId="3431"/>
    <cellStyle name="Migliaia 61 9 2" xfId="23431"/>
    <cellStyle name="Migliaia 7" xfId="827"/>
    <cellStyle name="Migliaia 7 10" xfId="21757"/>
    <cellStyle name="Migliaia 7 11" xfId="38605"/>
    <cellStyle name="Migliaia 7 12" xfId="39339"/>
    <cellStyle name="Migliaia 7 13" xfId="39910"/>
    <cellStyle name="Migliaia 7 14" xfId="40396"/>
    <cellStyle name="Migliaia 7 2" xfId="828"/>
    <cellStyle name="Migliaia 7 2 10" xfId="39911"/>
    <cellStyle name="Migliaia 7 2 11" xfId="40397"/>
    <cellStyle name="Migliaia 7 2 2" xfId="3596"/>
    <cellStyle name="Migliaia 7 2 2 2" xfId="12357"/>
    <cellStyle name="Migliaia 7 2 2 2 2" xfId="30527"/>
    <cellStyle name="Migliaia 7 2 2 3" xfId="20711"/>
    <cellStyle name="Migliaia 7 2 2 3 2" xfId="38028"/>
    <cellStyle name="Migliaia 7 2 2 4" xfId="23525"/>
    <cellStyle name="Migliaia 7 2 2 5" xfId="38983"/>
    <cellStyle name="Migliaia 7 2 2 6" xfId="39441"/>
    <cellStyle name="Migliaia 7 2 3" xfId="11689"/>
    <cellStyle name="Migliaia 7 2 4" xfId="12256"/>
    <cellStyle name="Migliaia 7 2 4 2" xfId="30441"/>
    <cellStyle name="Migliaia 7 2 5" xfId="19687"/>
    <cellStyle name="Migliaia 7 2 5 2" xfId="37651"/>
    <cellStyle name="Migliaia 7 2 6" xfId="3436"/>
    <cellStyle name="Migliaia 7 2 6 2" xfId="23436"/>
    <cellStyle name="Migliaia 7 2 7" xfId="21758"/>
    <cellStyle name="Migliaia 7 2 8" xfId="38606"/>
    <cellStyle name="Migliaia 7 2 9" xfId="39340"/>
    <cellStyle name="Migliaia 7 3" xfId="829"/>
    <cellStyle name="Migliaia 7 3 10" xfId="39912"/>
    <cellStyle name="Migliaia 7 3 11" xfId="40398"/>
    <cellStyle name="Migliaia 7 3 2" xfId="830"/>
    <cellStyle name="Migliaia 7 3 2 10" xfId="40399"/>
    <cellStyle name="Migliaia 7 3 2 2" xfId="11691"/>
    <cellStyle name="Migliaia 7 3 2 3" xfId="12258"/>
    <cellStyle name="Migliaia 7 3 2 3 2" xfId="30443"/>
    <cellStyle name="Migliaia 7 3 2 4" xfId="19689"/>
    <cellStyle name="Migliaia 7 3 2 4 2" xfId="37653"/>
    <cellStyle name="Migliaia 7 3 2 5" xfId="3438"/>
    <cellStyle name="Migliaia 7 3 2 5 2" xfId="23438"/>
    <cellStyle name="Migliaia 7 3 2 6" xfId="21760"/>
    <cellStyle name="Migliaia 7 3 2 7" xfId="38608"/>
    <cellStyle name="Migliaia 7 3 2 8" xfId="39342"/>
    <cellStyle name="Migliaia 7 3 2 9" xfId="39913"/>
    <cellStyle name="Migliaia 7 3 3" xfId="11690"/>
    <cellStyle name="Migliaia 7 3 3 2" xfId="20713"/>
    <cellStyle name="Migliaia 7 3 3 2 2" xfId="38030"/>
    <cellStyle name="Migliaia 7 3 3 2 3" xfId="38985"/>
    <cellStyle name="Migliaia 7 3 3 3" xfId="19690"/>
    <cellStyle name="Migliaia 7 3 3 3 2" xfId="37654"/>
    <cellStyle name="Migliaia 7 3 3 4" xfId="38609"/>
    <cellStyle name="Migliaia 7 3 4" xfId="12257"/>
    <cellStyle name="Migliaia 7 3 4 2" xfId="20712"/>
    <cellStyle name="Migliaia 7 3 4 2 2" xfId="38029"/>
    <cellStyle name="Migliaia 7 3 4 3" xfId="30442"/>
    <cellStyle name="Migliaia 7 3 4 4" xfId="38984"/>
    <cellStyle name="Migliaia 7 3 5" xfId="19688"/>
    <cellStyle name="Migliaia 7 3 5 2" xfId="37652"/>
    <cellStyle name="Migliaia 7 3 6" xfId="3437"/>
    <cellStyle name="Migliaia 7 3 6 2" xfId="23437"/>
    <cellStyle name="Migliaia 7 3 7" xfId="21759"/>
    <cellStyle name="Migliaia 7 3 8" xfId="38607"/>
    <cellStyle name="Migliaia 7 3 9" xfId="39341"/>
    <cellStyle name="Migliaia 7 4" xfId="831"/>
    <cellStyle name="Migliaia 7 4 2" xfId="19692"/>
    <cellStyle name="Migliaia 7 4 2 2" xfId="20715"/>
    <cellStyle name="Migliaia 7 4 2 2 2" xfId="38032"/>
    <cellStyle name="Migliaia 7 4 2 2 3" xfId="38987"/>
    <cellStyle name="Migliaia 7 4 2 3" xfId="37656"/>
    <cellStyle name="Migliaia 7 4 2 4" xfId="38611"/>
    <cellStyle name="Migliaia 7 4 3" xfId="20714"/>
    <cellStyle name="Migliaia 7 4 3 2" xfId="38031"/>
    <cellStyle name="Migliaia 7 4 3 3" xfId="38986"/>
    <cellStyle name="Migliaia 7 4 4" xfId="19691"/>
    <cellStyle name="Migliaia 7 4 4 2" xfId="37655"/>
    <cellStyle name="Migliaia 7 4 5" xfId="11692"/>
    <cellStyle name="Migliaia 7 4 6" xfId="21761"/>
    <cellStyle name="Migliaia 7 4 7" xfId="38610"/>
    <cellStyle name="Migliaia 7 4 8" xfId="39914"/>
    <cellStyle name="Migliaia 7 4 9" xfId="40400"/>
    <cellStyle name="Migliaia 7 5" xfId="832"/>
    <cellStyle name="Migliaia 7 5 2" xfId="19693"/>
    <cellStyle name="Migliaia 7 5 2 2" xfId="37657"/>
    <cellStyle name="Migliaia 7 5 3" xfId="11693"/>
    <cellStyle name="Migliaia 7 5 4" xfId="21762"/>
    <cellStyle name="Migliaia 7 5 5" xfId="38612"/>
    <cellStyle name="Migliaia 7 5 6" xfId="39915"/>
    <cellStyle name="Migliaia 7 5 7" xfId="40401"/>
    <cellStyle name="Migliaia 7 6" xfId="833"/>
    <cellStyle name="Migliaia 7 6 2" xfId="11688"/>
    <cellStyle name="Migliaia 7 6 3" xfId="21763"/>
    <cellStyle name="Migliaia 7 6 4" xfId="39916"/>
    <cellStyle name="Migliaia 7 6 5" xfId="40402"/>
    <cellStyle name="Migliaia 7 7" xfId="12255"/>
    <cellStyle name="Migliaia 7 7 2" xfId="30440"/>
    <cellStyle name="Migliaia 7 8" xfId="19686"/>
    <cellStyle name="Migliaia 7 8 2" xfId="37650"/>
    <cellStyle name="Migliaia 7 9" xfId="3435"/>
    <cellStyle name="Migliaia 7 9 2" xfId="23435"/>
    <cellStyle name="Migliaia 8" xfId="834"/>
    <cellStyle name="Migliaia 8 10" xfId="21764"/>
    <cellStyle name="Migliaia 8 11" xfId="38613"/>
    <cellStyle name="Migliaia 8 12" xfId="39343"/>
    <cellStyle name="Migliaia 8 13" xfId="39917"/>
    <cellStyle name="Migliaia 8 14" xfId="40403"/>
    <cellStyle name="Migliaia 8 2" xfId="835"/>
    <cellStyle name="Migliaia 8 2 10" xfId="39918"/>
    <cellStyle name="Migliaia 8 2 11" xfId="40404"/>
    <cellStyle name="Migliaia 8 2 2" xfId="3597"/>
    <cellStyle name="Migliaia 8 2 2 2" xfId="12358"/>
    <cellStyle name="Migliaia 8 2 2 2 2" xfId="30528"/>
    <cellStyle name="Migliaia 8 2 2 3" xfId="20716"/>
    <cellStyle name="Migliaia 8 2 2 3 2" xfId="38033"/>
    <cellStyle name="Migliaia 8 2 2 4" xfId="23526"/>
    <cellStyle name="Migliaia 8 2 2 5" xfId="38988"/>
    <cellStyle name="Migliaia 8 2 2 6" xfId="39442"/>
    <cellStyle name="Migliaia 8 2 3" xfId="11695"/>
    <cellStyle name="Migliaia 8 2 4" xfId="12260"/>
    <cellStyle name="Migliaia 8 2 4 2" xfId="30445"/>
    <cellStyle name="Migliaia 8 2 5" xfId="19695"/>
    <cellStyle name="Migliaia 8 2 5 2" xfId="37659"/>
    <cellStyle name="Migliaia 8 2 6" xfId="3440"/>
    <cellStyle name="Migliaia 8 2 6 2" xfId="23440"/>
    <cellStyle name="Migliaia 8 2 7" xfId="21765"/>
    <cellStyle name="Migliaia 8 2 8" xfId="38614"/>
    <cellStyle name="Migliaia 8 2 9" xfId="39344"/>
    <cellStyle name="Migliaia 8 3" xfId="836"/>
    <cellStyle name="Migliaia 8 3 10" xfId="39919"/>
    <cellStyle name="Migliaia 8 3 11" xfId="40405"/>
    <cellStyle name="Migliaia 8 3 2" xfId="837"/>
    <cellStyle name="Migliaia 8 3 2 10" xfId="40406"/>
    <cellStyle name="Migliaia 8 3 2 2" xfId="11697"/>
    <cellStyle name="Migliaia 8 3 2 3" xfId="12262"/>
    <cellStyle name="Migliaia 8 3 2 3 2" xfId="30447"/>
    <cellStyle name="Migliaia 8 3 2 4" xfId="19697"/>
    <cellStyle name="Migliaia 8 3 2 4 2" xfId="37661"/>
    <cellStyle name="Migliaia 8 3 2 5" xfId="3442"/>
    <cellStyle name="Migliaia 8 3 2 5 2" xfId="23442"/>
    <cellStyle name="Migliaia 8 3 2 6" xfId="21767"/>
    <cellStyle name="Migliaia 8 3 2 7" xfId="38616"/>
    <cellStyle name="Migliaia 8 3 2 8" xfId="39346"/>
    <cellStyle name="Migliaia 8 3 2 9" xfId="39920"/>
    <cellStyle name="Migliaia 8 3 3" xfId="11696"/>
    <cellStyle name="Migliaia 8 3 3 2" xfId="20718"/>
    <cellStyle name="Migliaia 8 3 3 2 2" xfId="38035"/>
    <cellStyle name="Migliaia 8 3 3 2 3" xfId="38990"/>
    <cellStyle name="Migliaia 8 3 3 3" xfId="19698"/>
    <cellStyle name="Migliaia 8 3 3 3 2" xfId="37662"/>
    <cellStyle name="Migliaia 8 3 3 4" xfId="38617"/>
    <cellStyle name="Migliaia 8 3 4" xfId="12261"/>
    <cellStyle name="Migliaia 8 3 4 2" xfId="20717"/>
    <cellStyle name="Migliaia 8 3 4 2 2" xfId="38034"/>
    <cellStyle name="Migliaia 8 3 4 3" xfId="30446"/>
    <cellStyle name="Migliaia 8 3 4 4" xfId="38989"/>
    <cellStyle name="Migliaia 8 3 5" xfId="19696"/>
    <cellStyle name="Migliaia 8 3 5 2" xfId="37660"/>
    <cellStyle name="Migliaia 8 3 6" xfId="3441"/>
    <cellStyle name="Migliaia 8 3 6 2" xfId="23441"/>
    <cellStyle name="Migliaia 8 3 7" xfId="21766"/>
    <cellStyle name="Migliaia 8 3 8" xfId="38615"/>
    <cellStyle name="Migliaia 8 3 9" xfId="39345"/>
    <cellStyle name="Migliaia 8 4" xfId="838"/>
    <cellStyle name="Migliaia 8 4 2" xfId="19700"/>
    <cellStyle name="Migliaia 8 4 2 2" xfId="20720"/>
    <cellStyle name="Migliaia 8 4 2 2 2" xfId="38037"/>
    <cellStyle name="Migliaia 8 4 2 2 3" xfId="38992"/>
    <cellStyle name="Migliaia 8 4 2 3" xfId="37664"/>
    <cellStyle name="Migliaia 8 4 2 4" xfId="38619"/>
    <cellStyle name="Migliaia 8 4 3" xfId="20719"/>
    <cellStyle name="Migliaia 8 4 3 2" xfId="38036"/>
    <cellStyle name="Migliaia 8 4 3 3" xfId="38991"/>
    <cellStyle name="Migliaia 8 4 4" xfId="19699"/>
    <cellStyle name="Migliaia 8 4 4 2" xfId="37663"/>
    <cellStyle name="Migliaia 8 4 5" xfId="11698"/>
    <cellStyle name="Migliaia 8 4 6" xfId="21768"/>
    <cellStyle name="Migliaia 8 4 7" xfId="38618"/>
    <cellStyle name="Migliaia 8 4 8" xfId="39921"/>
    <cellStyle name="Migliaia 8 4 9" xfId="40407"/>
    <cellStyle name="Migliaia 8 5" xfId="839"/>
    <cellStyle name="Migliaia 8 5 2" xfId="19701"/>
    <cellStyle name="Migliaia 8 5 2 2" xfId="37665"/>
    <cellStyle name="Migliaia 8 5 3" xfId="11699"/>
    <cellStyle name="Migliaia 8 5 4" xfId="21769"/>
    <cellStyle name="Migliaia 8 5 5" xfId="38620"/>
    <cellStyle name="Migliaia 8 5 6" xfId="39922"/>
    <cellStyle name="Migliaia 8 5 7" xfId="40408"/>
    <cellStyle name="Migliaia 8 6" xfId="840"/>
    <cellStyle name="Migliaia 8 6 2" xfId="11694"/>
    <cellStyle name="Migliaia 8 6 3" xfId="21770"/>
    <cellStyle name="Migliaia 8 6 4" xfId="39923"/>
    <cellStyle name="Migliaia 8 6 5" xfId="40409"/>
    <cellStyle name="Migliaia 8 7" xfId="12259"/>
    <cellStyle name="Migliaia 8 7 2" xfId="30444"/>
    <cellStyle name="Migliaia 8 8" xfId="19694"/>
    <cellStyle name="Migliaia 8 8 2" xfId="37658"/>
    <cellStyle name="Migliaia 8 9" xfId="3439"/>
    <cellStyle name="Migliaia 8 9 2" xfId="23439"/>
    <cellStyle name="Migliaia 9" xfId="841"/>
    <cellStyle name="Migliaia 9 10" xfId="21771"/>
    <cellStyle name="Migliaia 9 11" xfId="38621"/>
    <cellStyle name="Migliaia 9 12" xfId="39347"/>
    <cellStyle name="Migliaia 9 13" xfId="39924"/>
    <cellStyle name="Migliaia 9 14" xfId="40410"/>
    <cellStyle name="Migliaia 9 2" xfId="842"/>
    <cellStyle name="Migliaia 9 2 10" xfId="39925"/>
    <cellStyle name="Migliaia 9 2 11" xfId="40411"/>
    <cellStyle name="Migliaia 9 2 2" xfId="3598"/>
    <cellStyle name="Migliaia 9 2 2 2" xfId="12359"/>
    <cellStyle name="Migliaia 9 2 2 2 2" xfId="30529"/>
    <cellStyle name="Migliaia 9 2 2 3" xfId="20721"/>
    <cellStyle name="Migliaia 9 2 2 3 2" xfId="38038"/>
    <cellStyle name="Migliaia 9 2 2 4" xfId="23527"/>
    <cellStyle name="Migliaia 9 2 2 5" xfId="38993"/>
    <cellStyle name="Migliaia 9 2 2 6" xfId="39443"/>
    <cellStyle name="Migliaia 9 2 3" xfId="11701"/>
    <cellStyle name="Migliaia 9 2 4" xfId="12264"/>
    <cellStyle name="Migliaia 9 2 4 2" xfId="30449"/>
    <cellStyle name="Migliaia 9 2 5" xfId="19703"/>
    <cellStyle name="Migliaia 9 2 5 2" xfId="37667"/>
    <cellStyle name="Migliaia 9 2 6" xfId="3444"/>
    <cellStyle name="Migliaia 9 2 6 2" xfId="23444"/>
    <cellStyle name="Migliaia 9 2 7" xfId="21772"/>
    <cellStyle name="Migliaia 9 2 8" xfId="38622"/>
    <cellStyle name="Migliaia 9 2 9" xfId="39348"/>
    <cellStyle name="Migliaia 9 3" xfId="843"/>
    <cellStyle name="Migliaia 9 3 10" xfId="39926"/>
    <cellStyle name="Migliaia 9 3 11" xfId="40412"/>
    <cellStyle name="Migliaia 9 3 2" xfId="844"/>
    <cellStyle name="Migliaia 9 3 2 10" xfId="40413"/>
    <cellStyle name="Migliaia 9 3 2 2" xfId="11703"/>
    <cellStyle name="Migliaia 9 3 2 3" xfId="12266"/>
    <cellStyle name="Migliaia 9 3 2 3 2" xfId="30451"/>
    <cellStyle name="Migliaia 9 3 2 4" xfId="19705"/>
    <cellStyle name="Migliaia 9 3 2 4 2" xfId="37669"/>
    <cellStyle name="Migliaia 9 3 2 5" xfId="3446"/>
    <cellStyle name="Migliaia 9 3 2 5 2" xfId="23446"/>
    <cellStyle name="Migliaia 9 3 2 6" xfId="21774"/>
    <cellStyle name="Migliaia 9 3 2 7" xfId="38624"/>
    <cellStyle name="Migliaia 9 3 2 8" xfId="39350"/>
    <cellStyle name="Migliaia 9 3 2 9" xfId="39927"/>
    <cellStyle name="Migliaia 9 3 3" xfId="11702"/>
    <cellStyle name="Migliaia 9 3 3 2" xfId="20723"/>
    <cellStyle name="Migliaia 9 3 3 2 2" xfId="38040"/>
    <cellStyle name="Migliaia 9 3 3 2 3" xfId="38995"/>
    <cellStyle name="Migliaia 9 3 3 3" xfId="19706"/>
    <cellStyle name="Migliaia 9 3 3 3 2" xfId="37670"/>
    <cellStyle name="Migliaia 9 3 3 4" xfId="38625"/>
    <cellStyle name="Migliaia 9 3 4" xfId="12265"/>
    <cellStyle name="Migliaia 9 3 4 2" xfId="20722"/>
    <cellStyle name="Migliaia 9 3 4 2 2" xfId="38039"/>
    <cellStyle name="Migliaia 9 3 4 3" xfId="30450"/>
    <cellStyle name="Migliaia 9 3 4 4" xfId="38994"/>
    <cellStyle name="Migliaia 9 3 5" xfId="19704"/>
    <cellStyle name="Migliaia 9 3 5 2" xfId="37668"/>
    <cellStyle name="Migliaia 9 3 6" xfId="3445"/>
    <cellStyle name="Migliaia 9 3 6 2" xfId="23445"/>
    <cellStyle name="Migliaia 9 3 7" xfId="21773"/>
    <cellStyle name="Migliaia 9 3 8" xfId="38623"/>
    <cellStyle name="Migliaia 9 3 9" xfId="39349"/>
    <cellStyle name="Migliaia 9 4" xfId="845"/>
    <cellStyle name="Migliaia 9 4 2" xfId="19708"/>
    <cellStyle name="Migliaia 9 4 2 2" xfId="20725"/>
    <cellStyle name="Migliaia 9 4 2 2 2" xfId="38042"/>
    <cellStyle name="Migliaia 9 4 2 2 3" xfId="38997"/>
    <cellStyle name="Migliaia 9 4 2 3" xfId="37672"/>
    <cellStyle name="Migliaia 9 4 2 4" xfId="38627"/>
    <cellStyle name="Migliaia 9 4 3" xfId="20724"/>
    <cellStyle name="Migliaia 9 4 3 2" xfId="38041"/>
    <cellStyle name="Migliaia 9 4 3 3" xfId="38996"/>
    <cellStyle name="Migliaia 9 4 4" xfId="19707"/>
    <cellStyle name="Migliaia 9 4 4 2" xfId="37671"/>
    <cellStyle name="Migliaia 9 4 5" xfId="11704"/>
    <cellStyle name="Migliaia 9 4 6" xfId="21775"/>
    <cellStyle name="Migliaia 9 4 7" xfId="38626"/>
    <cellStyle name="Migliaia 9 4 8" xfId="39928"/>
    <cellStyle name="Migliaia 9 4 9" xfId="40414"/>
    <cellStyle name="Migliaia 9 5" xfId="846"/>
    <cellStyle name="Migliaia 9 5 2" xfId="19709"/>
    <cellStyle name="Migliaia 9 5 2 2" xfId="37673"/>
    <cellStyle name="Migliaia 9 5 3" xfId="11705"/>
    <cellStyle name="Migliaia 9 5 4" xfId="21776"/>
    <cellStyle name="Migliaia 9 5 5" xfId="38628"/>
    <cellStyle name="Migliaia 9 5 6" xfId="39929"/>
    <cellStyle name="Migliaia 9 5 7" xfId="40415"/>
    <cellStyle name="Migliaia 9 6" xfId="847"/>
    <cellStyle name="Migliaia 9 6 2" xfId="11700"/>
    <cellStyle name="Migliaia 9 6 3" xfId="21777"/>
    <cellStyle name="Migliaia 9 6 4" xfId="39930"/>
    <cellStyle name="Migliaia 9 6 5" xfId="40416"/>
    <cellStyle name="Migliaia 9 7" xfId="12263"/>
    <cellStyle name="Migliaia 9 7 2" xfId="30448"/>
    <cellStyle name="Migliaia 9 8" xfId="19702"/>
    <cellStyle name="Migliaia 9 8 2" xfId="37666"/>
    <cellStyle name="Migliaia 9 9" xfId="3443"/>
    <cellStyle name="Migliaia 9 9 2" xfId="23443"/>
    <cellStyle name="Neutral" xfId="3110" builtinId="28" customBuiltin="1"/>
    <cellStyle name="Neutral 2" xfId="2154"/>
    <cellStyle name="Neutral 2 2" xfId="7375"/>
    <cellStyle name="Neutral 3" xfId="7376"/>
    <cellStyle name="Neutral 4" xfId="7377"/>
    <cellStyle name="Neutral 5" xfId="7378"/>
    <cellStyle name="Neutral 5 2" xfId="9316"/>
    <cellStyle name="Neutral 6" xfId="7605"/>
    <cellStyle name="Neutral 7" xfId="7374"/>
    <cellStyle name="Neutrale" xfId="848"/>
    <cellStyle name="New prices" xfId="3457"/>
    <cellStyle name="Normal" xfId="0" builtinId="0"/>
    <cellStyle name="Normal 10" xfId="849"/>
    <cellStyle name="Normal 10 2" xfId="2155"/>
    <cellStyle name="Normal 10 2 2" xfId="2156"/>
    <cellStyle name="Normal 10 2 2 2" xfId="2157"/>
    <cellStyle name="Normal 10 2 2 2 2" xfId="22217"/>
    <cellStyle name="Normal 10 2 2 3" xfId="11090"/>
    <cellStyle name="Normal 10 2 2 4" xfId="22216"/>
    <cellStyle name="Normal 10 2 3" xfId="2158"/>
    <cellStyle name="Normal 10 2 3 2" xfId="2159"/>
    <cellStyle name="Normal 10 2 3 2 2" xfId="22219"/>
    <cellStyle name="Normal 10 2 3 3" xfId="7380"/>
    <cellStyle name="Normal 10 2 3 4" xfId="22218"/>
    <cellStyle name="Normal 10 2 4" xfId="2160"/>
    <cellStyle name="Normal 10 2 4 2" xfId="18954"/>
    <cellStyle name="Normal 10 2 4 2 2" xfId="37113"/>
    <cellStyle name="Normal 10 2 4 3" xfId="11180"/>
    <cellStyle name="Normal 10 2 4 3 2" xfId="30112"/>
    <cellStyle name="Normal 10 2 4 4" xfId="22220"/>
    <cellStyle name="Normal 10 2 5" xfId="12293"/>
    <cellStyle name="Normal 10 2 5 2" xfId="30464"/>
    <cellStyle name="Normal 10 2 6" xfId="3473"/>
    <cellStyle name="Normal 10 2 6 2" xfId="23462"/>
    <cellStyle name="Normal 10 2 7" xfId="22215"/>
    <cellStyle name="Normal 10 2 8" xfId="39378"/>
    <cellStyle name="Normal 10 3" xfId="2161"/>
    <cellStyle name="Normal 10 3 2" xfId="2162"/>
    <cellStyle name="Normal 10 3 2 2" xfId="18844"/>
    <cellStyle name="Normal 10 3 2 2 2" xfId="37004"/>
    <cellStyle name="Normal 10 3 2 3" xfId="10965"/>
    <cellStyle name="Normal 10 3 2 3 2" xfId="30003"/>
    <cellStyle name="Normal 10 3 2 4" xfId="22222"/>
    <cellStyle name="Normal 10 3 3" xfId="7381"/>
    <cellStyle name="Normal 10 3 3 2" xfId="15490"/>
    <cellStyle name="Normal 10 3 3 2 2" xfId="33656"/>
    <cellStyle name="Normal 10 3 3 3" xfId="26654"/>
    <cellStyle name="Normal 10 3 4" xfId="21224"/>
    <cellStyle name="Normal 10 3 5" xfId="3599"/>
    <cellStyle name="Normal 10 3 6" xfId="22221"/>
    <cellStyle name="Normal 10 4" xfId="2163"/>
    <cellStyle name="Normal 10 4 2" xfId="2164"/>
    <cellStyle name="Normal 10 4 2 2" xfId="16230"/>
    <cellStyle name="Normal 10 4 2 2 2" xfId="34390"/>
    <cellStyle name="Normal 10 4 2 3" xfId="22224"/>
    <cellStyle name="Normal 10 4 3" xfId="8313"/>
    <cellStyle name="Normal 10 4 3 2" xfId="27389"/>
    <cellStyle name="Normal 10 4 4" xfId="22223"/>
    <cellStyle name="Normal 10 5" xfId="2165"/>
    <cellStyle name="Normal 10 5 2" xfId="2166"/>
    <cellStyle name="Normal 10 5 2 2" xfId="15489"/>
    <cellStyle name="Normal 10 5 2 2 2" xfId="33655"/>
    <cellStyle name="Normal 10 5 2 3" xfId="22226"/>
    <cellStyle name="Normal 10 5 3" xfId="7379"/>
    <cellStyle name="Normal 10 5 3 2" xfId="26653"/>
    <cellStyle name="Normal 10 5 4" xfId="22225"/>
    <cellStyle name="Normal 10 6" xfId="2167"/>
    <cellStyle name="Normal 10 6 2" xfId="22227"/>
    <cellStyle name="Normal 11" xfId="2168"/>
    <cellStyle name="Normal 11 10" xfId="38634"/>
    <cellStyle name="Normal 11 2" xfId="2169"/>
    <cellStyle name="Normal 11 2 2" xfId="2170"/>
    <cellStyle name="Normal 11 2 2 2" xfId="2171"/>
    <cellStyle name="Normal 11 2 2 2 2" xfId="21217"/>
    <cellStyle name="Normal 11 2 2 2 2 2" xfId="38068"/>
    <cellStyle name="Normal 11 2 2 2 3" xfId="22231"/>
    <cellStyle name="Normal 11 2 2 3" xfId="11091"/>
    <cellStyle name="Normal 11 2 2 4" xfId="22230"/>
    <cellStyle name="Normal 11 2 2 5" xfId="39023"/>
    <cellStyle name="Normal 11 2 3" xfId="2172"/>
    <cellStyle name="Normal 11 2 3 2" xfId="2173"/>
    <cellStyle name="Normal 11 2 3 2 2" xfId="22233"/>
    <cellStyle name="Normal 11 2 3 3" xfId="21170"/>
    <cellStyle name="Normal 11 2 3 3 2" xfId="38048"/>
    <cellStyle name="Normal 11 2 3 4" xfId="22232"/>
    <cellStyle name="Normal 11 2 4" xfId="2174"/>
    <cellStyle name="Normal 11 2 4 2" xfId="2175"/>
    <cellStyle name="Normal 11 2 4 2 2" xfId="22235"/>
    <cellStyle name="Normal 11 2 4 3" xfId="22234"/>
    <cellStyle name="Normal 11 2 5" xfId="2176"/>
    <cellStyle name="Normal 11 2 5 2" xfId="22236"/>
    <cellStyle name="Normal 11 2 6" xfId="7383"/>
    <cellStyle name="Normal 11 2 7" xfId="22229"/>
    <cellStyle name="Normal 11 2 8" xfId="39003"/>
    <cellStyle name="Normal 11 3" xfId="2177"/>
    <cellStyle name="Normal 11 3 2" xfId="2178"/>
    <cellStyle name="Normal 11 3 2 2" xfId="2179"/>
    <cellStyle name="Normal 11 3 2 2 2" xfId="18732"/>
    <cellStyle name="Normal 11 3 2 2 2 2" xfId="36892"/>
    <cellStyle name="Normal 11 3 2 2 3" xfId="10849"/>
    <cellStyle name="Normal 11 3 2 2 3 2" xfId="29891"/>
    <cellStyle name="Normal 11 3 2 2 4" xfId="22239"/>
    <cellStyle name="Normal 11 3 2 3" xfId="15492"/>
    <cellStyle name="Normal 11 3 2 3 2" xfId="33658"/>
    <cellStyle name="Normal 11 3 2 4" xfId="7385"/>
    <cellStyle name="Normal 11 3 2 4 2" xfId="26656"/>
    <cellStyle name="Normal 11 3 2 5" xfId="22238"/>
    <cellStyle name="Normal 11 3 3" xfId="2180"/>
    <cellStyle name="Normal 11 3 3 2" xfId="2181"/>
    <cellStyle name="Normal 11 3 3 2 2" xfId="16231"/>
    <cellStyle name="Normal 11 3 3 2 2 2" xfId="34391"/>
    <cellStyle name="Normal 11 3 3 2 3" xfId="22241"/>
    <cellStyle name="Normal 11 3 3 3" xfId="8314"/>
    <cellStyle name="Normal 11 3 3 3 2" xfId="27390"/>
    <cellStyle name="Normal 11 3 3 4" xfId="22240"/>
    <cellStyle name="Normal 11 3 4" xfId="2182"/>
    <cellStyle name="Normal 11 3 4 2" xfId="15491"/>
    <cellStyle name="Normal 11 3 4 2 2" xfId="33657"/>
    <cellStyle name="Normal 11 3 4 3" xfId="22242"/>
    <cellStyle name="Normal 11 3 5" xfId="21198"/>
    <cellStyle name="Normal 11 3 5 2" xfId="38058"/>
    <cellStyle name="Normal 11 3 6" xfId="7384"/>
    <cellStyle name="Normal 11 3 6 2" xfId="26655"/>
    <cellStyle name="Normal 11 3 7" xfId="22237"/>
    <cellStyle name="Normal 11 3 8" xfId="39013"/>
    <cellStyle name="Normal 11 4" xfId="2183"/>
    <cellStyle name="Normal 11 4 2" xfId="2184"/>
    <cellStyle name="Normal 11 4 2 2" xfId="22244"/>
    <cellStyle name="Normal 11 4 3" xfId="7382"/>
    <cellStyle name="Normal 11 4 4" xfId="22243"/>
    <cellStyle name="Normal 11 5" xfId="2185"/>
    <cellStyle name="Normal 11 5 2" xfId="2186"/>
    <cellStyle name="Normal 11 5 2 2" xfId="22246"/>
    <cellStyle name="Normal 11 5 3" xfId="20167"/>
    <cellStyle name="Normal 11 5 3 2" xfId="37679"/>
    <cellStyle name="Normal 11 5 4" xfId="22245"/>
    <cellStyle name="Normal 11 6" xfId="2187"/>
    <cellStyle name="Normal 11 6 2" xfId="2188"/>
    <cellStyle name="Normal 11 6 2 2" xfId="22248"/>
    <cellStyle name="Normal 11 6 3" xfId="22247"/>
    <cellStyle name="Normal 11 7" xfId="2189"/>
    <cellStyle name="Normal 11 7 2" xfId="22249"/>
    <cellStyle name="Normal 11 8" xfId="3476"/>
    <cellStyle name="Normal 11 9" xfId="22228"/>
    <cellStyle name="Normal 12" xfId="2190"/>
    <cellStyle name="Normal 12 2" xfId="2191"/>
    <cellStyle name="Normal 12 2 2" xfId="2192"/>
    <cellStyle name="Normal 12 2 2 2" xfId="2193"/>
    <cellStyle name="Normal 12 2 2 2 2" xfId="22253"/>
    <cellStyle name="Normal 12 2 2 3" xfId="11092"/>
    <cellStyle name="Normal 12 2 2 4" xfId="22252"/>
    <cellStyle name="Normal 12 2 3" xfId="2194"/>
    <cellStyle name="Normal 12 2 3 2" xfId="2195"/>
    <cellStyle name="Normal 12 2 3 2 2" xfId="22255"/>
    <cellStyle name="Normal 12 2 3 3" xfId="22254"/>
    <cellStyle name="Normal 12 2 4" xfId="2196"/>
    <cellStyle name="Normal 12 2 4 2" xfId="22256"/>
    <cellStyle name="Normal 12 2 5" xfId="7387"/>
    <cellStyle name="Normal 12 2 6" xfId="22251"/>
    <cellStyle name="Normal 12 3" xfId="2197"/>
    <cellStyle name="Normal 12 3 2" xfId="2198"/>
    <cellStyle name="Normal 12 3 2 2" xfId="18393"/>
    <cellStyle name="Normal 12 3 2 2 2" xfId="36553"/>
    <cellStyle name="Normal 12 3 2 3" xfId="10499"/>
    <cellStyle name="Normal 12 3 2 3 2" xfId="29552"/>
    <cellStyle name="Normal 12 3 2 4" xfId="22258"/>
    <cellStyle name="Normal 12 3 3" xfId="15494"/>
    <cellStyle name="Normal 12 3 3 2" xfId="33660"/>
    <cellStyle name="Normal 12 3 4" xfId="7388"/>
    <cellStyle name="Normal 12 3 4 2" xfId="26658"/>
    <cellStyle name="Normal 12 3 5" xfId="22257"/>
    <cellStyle name="Normal 12 4" xfId="2199"/>
    <cellStyle name="Normal 12 4 2" xfId="2200"/>
    <cellStyle name="Normal 12 4 2 2" xfId="16232"/>
    <cellStyle name="Normal 12 4 2 2 2" xfId="34392"/>
    <cellStyle name="Normal 12 4 2 3" xfId="22260"/>
    <cellStyle name="Normal 12 4 3" xfId="8315"/>
    <cellStyle name="Normal 12 4 3 2" xfId="27391"/>
    <cellStyle name="Normal 12 4 4" xfId="22259"/>
    <cellStyle name="Normal 12 5" xfId="2201"/>
    <cellStyle name="Normal 12 5 2" xfId="2202"/>
    <cellStyle name="Normal 12 5 2 2" xfId="22262"/>
    <cellStyle name="Normal 12 5 3" xfId="15493"/>
    <cellStyle name="Normal 12 5 3 2" xfId="33659"/>
    <cellStyle name="Normal 12 5 4" xfId="22261"/>
    <cellStyle name="Normal 12 6" xfId="2203"/>
    <cellStyle name="Normal 12 6 2" xfId="22263"/>
    <cellStyle name="Normal 12 7" xfId="7386"/>
    <cellStyle name="Normal 12 7 2" xfId="26657"/>
    <cellStyle name="Normal 12 8" xfId="22250"/>
    <cellStyle name="Normal 13" xfId="2204"/>
    <cellStyle name="Normal 13 2" xfId="2205"/>
    <cellStyle name="Normal 13 2 2" xfId="2206"/>
    <cellStyle name="Normal 13 2 2 2" xfId="2207"/>
    <cellStyle name="Normal 13 2 2 2 2" xfId="18328"/>
    <cellStyle name="Normal 13 2 2 2 2 2" xfId="36488"/>
    <cellStyle name="Normal 13 2 2 2 3" xfId="22267"/>
    <cellStyle name="Normal 13 2 2 3" xfId="10427"/>
    <cellStyle name="Normal 13 2 2 3 2" xfId="29487"/>
    <cellStyle name="Normal 13 2 2 4" xfId="22266"/>
    <cellStyle name="Normal 13 2 3" xfId="2208"/>
    <cellStyle name="Normal 13 2 3 2" xfId="2209"/>
    <cellStyle name="Normal 13 2 3 2 2" xfId="22269"/>
    <cellStyle name="Normal 13 2 3 3" xfId="15496"/>
    <cellStyle name="Normal 13 2 3 3 2" xfId="33662"/>
    <cellStyle name="Normal 13 2 3 4" xfId="22268"/>
    <cellStyle name="Normal 13 2 4" xfId="2210"/>
    <cellStyle name="Normal 13 2 4 2" xfId="22270"/>
    <cellStyle name="Normal 13 2 5" xfId="7390"/>
    <cellStyle name="Normal 13 2 5 2" xfId="26660"/>
    <cellStyle name="Normal 13 2 6" xfId="22265"/>
    <cellStyle name="Normal 13 3" xfId="2211"/>
    <cellStyle name="Normal 13 3 2" xfId="2212"/>
    <cellStyle name="Normal 13 3 2 2" xfId="17614"/>
    <cellStyle name="Normal 13 3 2 2 2" xfId="35774"/>
    <cellStyle name="Normal 13 3 2 3" xfId="9704"/>
    <cellStyle name="Normal 13 3 2 3 2" xfId="28773"/>
    <cellStyle name="Normal 13 3 2 4" xfId="22272"/>
    <cellStyle name="Normal 13 3 3" xfId="15497"/>
    <cellStyle name="Normal 13 3 3 2" xfId="33663"/>
    <cellStyle name="Normal 13 3 4" xfId="7391"/>
    <cellStyle name="Normal 13 3 4 2" xfId="26661"/>
    <cellStyle name="Normal 13 3 5" xfId="22271"/>
    <cellStyle name="Normal 13 4" xfId="2213"/>
    <cellStyle name="Normal 13 4 2" xfId="2214"/>
    <cellStyle name="Normal 13 4 2 2" xfId="16233"/>
    <cellStyle name="Normal 13 4 2 2 2" xfId="34393"/>
    <cellStyle name="Normal 13 4 2 3" xfId="22274"/>
    <cellStyle name="Normal 13 4 3" xfId="8316"/>
    <cellStyle name="Normal 13 4 3 2" xfId="27392"/>
    <cellStyle name="Normal 13 4 4" xfId="22273"/>
    <cellStyle name="Normal 13 5" xfId="2215"/>
    <cellStyle name="Normal 13 5 2" xfId="2216"/>
    <cellStyle name="Normal 13 5 2 2" xfId="22276"/>
    <cellStyle name="Normal 13 5 3" xfId="15495"/>
    <cellStyle name="Normal 13 5 3 2" xfId="33661"/>
    <cellStyle name="Normal 13 5 4" xfId="22275"/>
    <cellStyle name="Normal 13 6" xfId="2217"/>
    <cellStyle name="Normal 13 6 2" xfId="21219"/>
    <cellStyle name="Normal 13 6 2 2" xfId="38070"/>
    <cellStyle name="Normal 13 6 3" xfId="22277"/>
    <cellStyle name="Normal 13 7" xfId="7389"/>
    <cellStyle name="Normal 13 7 2" xfId="26659"/>
    <cellStyle name="Normal 13 8" xfId="22264"/>
    <cellStyle name="Normal 13 9" xfId="39025"/>
    <cellStyle name="Normal 14" xfId="2218"/>
    <cellStyle name="Normal 14 2" xfId="7393"/>
    <cellStyle name="Normal 14 2 2" xfId="7394"/>
    <cellStyle name="Normal 14 2 2 2" xfId="10428"/>
    <cellStyle name="Normal 14 2 2 2 2" xfId="18329"/>
    <cellStyle name="Normal 14 2 2 2 2 2" xfId="36489"/>
    <cellStyle name="Normal 14 2 2 2 3" xfId="29488"/>
    <cellStyle name="Normal 14 2 2 3" xfId="15499"/>
    <cellStyle name="Normal 14 2 2 3 2" xfId="33665"/>
    <cellStyle name="Normal 14 2 2 4" xfId="26663"/>
    <cellStyle name="Normal 14 2 3" xfId="8919"/>
    <cellStyle name="Normal 14 2 3 2" xfId="16833"/>
    <cellStyle name="Normal 14 2 3 2 2" xfId="34993"/>
    <cellStyle name="Normal 14 2 3 3" xfId="27992"/>
    <cellStyle name="Normal 14 2 4" xfId="15498"/>
    <cellStyle name="Normal 14 2 4 2" xfId="33664"/>
    <cellStyle name="Normal 14 2 5" xfId="26662"/>
    <cellStyle name="Normal 14 3" xfId="7395"/>
    <cellStyle name="Normal 14 3 2" xfId="9705"/>
    <cellStyle name="Normal 14 3 2 2" xfId="17615"/>
    <cellStyle name="Normal 14 3 2 2 2" xfId="35775"/>
    <cellStyle name="Normal 14 3 2 3" xfId="28774"/>
    <cellStyle name="Normal 14 3 3" xfId="15500"/>
    <cellStyle name="Normal 14 3 3 2" xfId="33666"/>
    <cellStyle name="Normal 14 3 4" xfId="26664"/>
    <cellStyle name="Normal 14 4" xfId="7392"/>
    <cellStyle name="Normal 15" xfId="2219"/>
    <cellStyle name="Normal 15 2" xfId="2220"/>
    <cellStyle name="Normal 15 2 2" xfId="2221"/>
    <cellStyle name="Normal 15 2 2 2" xfId="2222"/>
    <cellStyle name="Normal 15 2 2 2 2" xfId="2223"/>
    <cellStyle name="Normal 15 2 2 2 2 2" xfId="22281"/>
    <cellStyle name="Normal 15 2 2 2 3" xfId="10429"/>
    <cellStyle name="Normal 15 2 2 2 4" xfId="22280"/>
    <cellStyle name="Normal 15 2 2 3" xfId="2224"/>
    <cellStyle name="Normal 15 2 2 3 2" xfId="2225"/>
    <cellStyle name="Normal 15 2 2 3 2 2" xfId="22283"/>
    <cellStyle name="Normal 15 2 2 3 3" xfId="22282"/>
    <cellStyle name="Normal 15 2 2 4" xfId="2226"/>
    <cellStyle name="Normal 15 2 2 4 2" xfId="2227"/>
    <cellStyle name="Normal 15 2 2 4 2 2" xfId="22285"/>
    <cellStyle name="Normal 15 2 2 4 3" xfId="22284"/>
    <cellStyle name="Normal 15 2 2 5" xfId="2228"/>
    <cellStyle name="Normal 15 2 2 5 2" xfId="22286"/>
    <cellStyle name="Normal 15 2 2 6" xfId="7396"/>
    <cellStyle name="Normal 15 2 2 7" xfId="22279"/>
    <cellStyle name="Normal 15 2 3" xfId="2229"/>
    <cellStyle name="Normal 15 2 3 2" xfId="2230"/>
    <cellStyle name="Normal 15 2 3 2 2" xfId="2231"/>
    <cellStyle name="Normal 15 2 3 2 2 2" xfId="22289"/>
    <cellStyle name="Normal 15 2 3 2 3" xfId="22288"/>
    <cellStyle name="Normal 15 2 3 3" xfId="2232"/>
    <cellStyle name="Normal 15 2 3 3 2" xfId="2233"/>
    <cellStyle name="Normal 15 2 3 3 2 2" xfId="22291"/>
    <cellStyle name="Normal 15 2 3 3 3" xfId="22290"/>
    <cellStyle name="Normal 15 2 3 4" xfId="2234"/>
    <cellStyle name="Normal 15 2 3 4 2" xfId="2235"/>
    <cellStyle name="Normal 15 2 3 4 2 2" xfId="22293"/>
    <cellStyle name="Normal 15 2 3 4 3" xfId="22292"/>
    <cellStyle name="Normal 15 2 3 5" xfId="2236"/>
    <cellStyle name="Normal 15 2 3 5 2" xfId="22294"/>
    <cellStyle name="Normal 15 2 3 6" xfId="11094"/>
    <cellStyle name="Normal 15 2 3 7" xfId="22287"/>
    <cellStyle name="Normal 15 3" xfId="2237"/>
    <cellStyle name="Normal 15 3 2" xfId="7398"/>
    <cellStyle name="Normal 15 3 3" xfId="9706"/>
    <cellStyle name="Normal 15 3 4" xfId="7397"/>
    <cellStyle name="Normal 15 4" xfId="2238"/>
    <cellStyle name="Normal 15 4 2" xfId="2239"/>
    <cellStyle name="Normal 15 4 2 2" xfId="22296"/>
    <cellStyle name="Normal 15 4 3" xfId="11093"/>
    <cellStyle name="Normal 15 4 4" xfId="22295"/>
    <cellStyle name="Normal 15 5" xfId="2240"/>
    <cellStyle name="Normal 15 5 2" xfId="2241"/>
    <cellStyle name="Normal 15 5 2 2" xfId="22298"/>
    <cellStyle name="Normal 15 5 3" xfId="22297"/>
    <cellStyle name="Normal 15 6" xfId="2242"/>
    <cellStyle name="Normal 15 6 2" xfId="22299"/>
    <cellStyle name="Normal 15 7" xfId="22278"/>
    <cellStyle name="Normal 15_Trends fuels" xfId="2243"/>
    <cellStyle name="Normal 16" xfId="2244"/>
    <cellStyle name="Normal 16 2" xfId="2245"/>
    <cellStyle name="Normal 16 2 2" xfId="2246"/>
    <cellStyle name="Normal 16 2 2 2" xfId="22302"/>
    <cellStyle name="Normal 16 2 3" xfId="7400"/>
    <cellStyle name="Normal 16 2 4" xfId="22301"/>
    <cellStyle name="Normal 16 3" xfId="2247"/>
    <cellStyle name="Normal 16 3 2" xfId="2248"/>
    <cellStyle name="Normal 16 3 2 2" xfId="22304"/>
    <cellStyle name="Normal 16 3 3" xfId="11095"/>
    <cellStyle name="Normal 16 3 4" xfId="22303"/>
    <cellStyle name="Normal 16 4" xfId="2249"/>
    <cellStyle name="Normal 16 4 2" xfId="2250"/>
    <cellStyle name="Normal 16 4 2 2" xfId="22306"/>
    <cellStyle name="Normal 16 4 3" xfId="22305"/>
    <cellStyle name="Normal 16 5" xfId="2251"/>
    <cellStyle name="Normal 16 5 2" xfId="22307"/>
    <cellStyle name="Normal 16 6" xfId="7399"/>
    <cellStyle name="Normal 16 7" xfId="22300"/>
    <cellStyle name="Normal 17" xfId="2252"/>
    <cellStyle name="Normal 17 2" xfId="2253"/>
    <cellStyle name="Normal 17 2 2" xfId="2254"/>
    <cellStyle name="Normal 17 2 2 2" xfId="17616"/>
    <cellStyle name="Normal 17 2 2 2 2" xfId="35776"/>
    <cellStyle name="Normal 17 2 2 3" xfId="9715"/>
    <cellStyle name="Normal 17 2 2 3 2" xfId="28775"/>
    <cellStyle name="Normal 17 2 2 4" xfId="22310"/>
    <cellStyle name="Normal 17 2 3" xfId="15501"/>
    <cellStyle name="Normal 17 2 3 2" xfId="33667"/>
    <cellStyle name="Normal 17 2 4" xfId="7402"/>
    <cellStyle name="Normal 17 2 4 2" xfId="26665"/>
    <cellStyle name="Normal 17 2 5" xfId="22309"/>
    <cellStyle name="Normal 17 3" xfId="2255"/>
    <cellStyle name="Normal 17 3 2" xfId="2256"/>
    <cellStyle name="Normal 17 3 2 2" xfId="22312"/>
    <cellStyle name="Normal 17 3 3" xfId="11096"/>
    <cellStyle name="Normal 17 3 4" xfId="22311"/>
    <cellStyle name="Normal 17 4" xfId="2257"/>
    <cellStyle name="Normal 17 4 2" xfId="2258"/>
    <cellStyle name="Normal 17 4 2 2" xfId="22314"/>
    <cellStyle name="Normal 17 4 3" xfId="22313"/>
    <cellStyle name="Normal 17 5" xfId="2259"/>
    <cellStyle name="Normal 17 5 2" xfId="22315"/>
    <cellStyle name="Normal 17 6" xfId="7401"/>
    <cellStyle name="Normal 17 7" xfId="22308"/>
    <cellStyle name="Normal 18" xfId="2260"/>
    <cellStyle name="Normal 18 2" xfId="2261"/>
    <cellStyle name="Normal 18 2 2" xfId="2262"/>
    <cellStyle name="Normal 18 2 2 2" xfId="22318"/>
    <cellStyle name="Normal 18 2 3" xfId="11097"/>
    <cellStyle name="Normal 18 2 4" xfId="22317"/>
    <cellStyle name="Normal 18 3" xfId="2263"/>
    <cellStyle name="Normal 18 3 2" xfId="2264"/>
    <cellStyle name="Normal 18 3 2 2" xfId="22320"/>
    <cellStyle name="Normal 18 3 3" xfId="22319"/>
    <cellStyle name="Normal 18 4" xfId="2265"/>
    <cellStyle name="Normal 18 4 2" xfId="2266"/>
    <cellStyle name="Normal 18 4 2 2" xfId="22322"/>
    <cellStyle name="Normal 18 4 3" xfId="22321"/>
    <cellStyle name="Normal 18 5" xfId="2267"/>
    <cellStyle name="Normal 18 5 2" xfId="22323"/>
    <cellStyle name="Normal 18 6" xfId="7403"/>
    <cellStyle name="Normal 18 7" xfId="22316"/>
    <cellStyle name="Normal 19" xfId="2268"/>
    <cellStyle name="Normal 19 2" xfId="2269"/>
    <cellStyle name="Normal 19 2 2" xfId="2270"/>
    <cellStyle name="Normal 19 2 2 2" xfId="22325"/>
    <cellStyle name="Normal 19 2 3" xfId="7405"/>
    <cellStyle name="Normal 19 2 4" xfId="22324"/>
    <cellStyle name="Normal 19 3" xfId="8920"/>
    <cellStyle name="Normal 19 4" xfId="7404"/>
    <cellStyle name="Normal 2" xfId="850"/>
    <cellStyle name="Normal 2 10" xfId="2271"/>
    <cellStyle name="Normal 2 11" xfId="2272"/>
    <cellStyle name="Normal 2 11 2" xfId="2273"/>
    <cellStyle name="Normal 2 11 2 2" xfId="2274"/>
    <cellStyle name="Normal 2 11 2 2 2" xfId="22328"/>
    <cellStyle name="Normal 2 11 2 3" xfId="22327"/>
    <cellStyle name="Normal 2 11 3" xfId="2275"/>
    <cellStyle name="Normal 2 11 3 2" xfId="22329"/>
    <cellStyle name="Normal 2 11 4" xfId="22326"/>
    <cellStyle name="Normal 2 12" xfId="2276"/>
    <cellStyle name="Normal 2 12 2" xfId="2277"/>
    <cellStyle name="Normal 2 12 2 2" xfId="22331"/>
    <cellStyle name="Normal 2 12 3" xfId="22330"/>
    <cellStyle name="Normal 2 13" xfId="2278"/>
    <cellStyle name="Normal 2 13 2" xfId="2279"/>
    <cellStyle name="Normal 2 13 2 2" xfId="22333"/>
    <cellStyle name="Normal 2 13 3" xfId="22332"/>
    <cellStyle name="Normal 2 14" xfId="2280"/>
    <cellStyle name="Normal 2 14 2" xfId="2281"/>
    <cellStyle name="Normal 2 14 2 2" xfId="22335"/>
    <cellStyle name="Normal 2 14 3" xfId="22334"/>
    <cellStyle name="Normal 2 2" xfId="851"/>
    <cellStyle name="Normal 2 2 2" xfId="2282"/>
    <cellStyle name="Normal 2 2 2 2" xfId="2283"/>
    <cellStyle name="Normal 2 2 2 2 2" xfId="2284"/>
    <cellStyle name="Normal 2 2 2 2 2 2" xfId="2285"/>
    <cellStyle name="Normal 2 2 2 2 2 2 2" xfId="22339"/>
    <cellStyle name="Normal 2 2 2 2 2 3" xfId="11100"/>
    <cellStyle name="Normal 2 2 2 2 2 4" xfId="22338"/>
    <cellStyle name="Normal 2 2 2 2 3" xfId="2286"/>
    <cellStyle name="Normal 2 2 2 2 3 2" xfId="19710"/>
    <cellStyle name="Normal 2 2 2 2 3 3" xfId="22340"/>
    <cellStyle name="Normal 2 2 2 2 4" xfId="7409"/>
    <cellStyle name="Normal 2 2 2 2 5" xfId="22337"/>
    <cellStyle name="Normal 2 2 2 3" xfId="2287"/>
    <cellStyle name="Normal 2 2 2 3 2" xfId="2288"/>
    <cellStyle name="Normal 2 2 2 3 2 2" xfId="2289"/>
    <cellStyle name="Normal 2 2 2 3 2 2 2" xfId="11102"/>
    <cellStyle name="Normal 2 2 2 3 2 2 3" xfId="22343"/>
    <cellStyle name="Normal 2 2 2 3 2 3" xfId="7411"/>
    <cellStyle name="Normal 2 2 2 3 2 4" xfId="22342"/>
    <cellStyle name="Normal 2 2 2 3 3" xfId="2290"/>
    <cellStyle name="Normal 2 2 2 3 3 2" xfId="11101"/>
    <cellStyle name="Normal 2 2 2 3 3 3" xfId="22344"/>
    <cellStyle name="Normal 2 2 2 3 4" xfId="7410"/>
    <cellStyle name="Normal 2 2 2 3 5" xfId="22341"/>
    <cellStyle name="Normal 2 2 2 4" xfId="2291"/>
    <cellStyle name="Normal 2 2 2 4 2" xfId="2292"/>
    <cellStyle name="Normal 2 2 2 4 2 2" xfId="18917"/>
    <cellStyle name="Normal 2 2 2 4 2 2 2" xfId="37077"/>
    <cellStyle name="Normal 2 2 2 4 2 3" xfId="22346"/>
    <cellStyle name="Normal 2 2 2 4 3" xfId="21232"/>
    <cellStyle name="Normal 2 2 2 4 3 2" xfId="38079"/>
    <cellStyle name="Normal 2 2 2 4 4" xfId="11068"/>
    <cellStyle name="Normal 2 2 2 4 4 2" xfId="30076"/>
    <cellStyle name="Normal 2 2 2 4 5" xfId="22345"/>
    <cellStyle name="Normal 2 2 2 4 6" xfId="39034"/>
    <cellStyle name="Normal 2 2 2 5" xfId="2293"/>
    <cellStyle name="Normal 2 2 2 5 2" xfId="2294"/>
    <cellStyle name="Normal 2 2 2 5 2 2" xfId="22348"/>
    <cellStyle name="Normal 2 2 2 5 3" xfId="11099"/>
    <cellStyle name="Normal 2 2 2 5 4" xfId="22347"/>
    <cellStyle name="Normal 2 2 2 6" xfId="2295"/>
    <cellStyle name="Normal 2 2 2 6 2" xfId="22349"/>
    <cellStyle name="Normal 2 2 2 7" xfId="7408"/>
    <cellStyle name="Normal 2 2 2 8" xfId="22336"/>
    <cellStyle name="Normal 2 2 3" xfId="2296"/>
    <cellStyle name="Normal 2 2 3 2" xfId="2297"/>
    <cellStyle name="Normal 2 2 3 2 2" xfId="2298"/>
    <cellStyle name="Normal 2 2 3 2 2 2" xfId="18366"/>
    <cellStyle name="Normal 2 2 3 2 2 2 2" xfId="36526"/>
    <cellStyle name="Normal 2 2 3 2 2 3" xfId="10469"/>
    <cellStyle name="Normal 2 2 3 2 2 3 2" xfId="29525"/>
    <cellStyle name="Normal 2 2 3 2 2 4" xfId="22352"/>
    <cellStyle name="Normal 2 2 3 2 3" xfId="15504"/>
    <cellStyle name="Normal 2 2 3 2 3 2" xfId="33670"/>
    <cellStyle name="Normal 2 2 3 2 4" xfId="7413"/>
    <cellStyle name="Normal 2 2 3 2 4 2" xfId="26668"/>
    <cellStyle name="Normal 2 2 3 2 5" xfId="22351"/>
    <cellStyle name="Normal 2 2 3 3" xfId="2299"/>
    <cellStyle name="Normal 2 2 3 3 2" xfId="16235"/>
    <cellStyle name="Normal 2 2 3 3 2 2" xfId="34395"/>
    <cellStyle name="Normal 2 2 3 3 3" xfId="8318"/>
    <cellStyle name="Normal 2 2 3 3 3 2" xfId="27394"/>
    <cellStyle name="Normal 2 2 3 3 4" xfId="22353"/>
    <cellStyle name="Normal 2 2 3 4" xfId="15503"/>
    <cellStyle name="Normal 2 2 3 4 2" xfId="33669"/>
    <cellStyle name="Normal 2 2 3 5" xfId="21226"/>
    <cellStyle name="Normal 2 2 3 5 2" xfId="38075"/>
    <cellStyle name="Normal 2 2 3 6" xfId="7412"/>
    <cellStyle name="Normal 2 2 3 6 2" xfId="26667"/>
    <cellStyle name="Normal 2 2 3 7" xfId="22350"/>
    <cellStyle name="Normal 2 2 3 8" xfId="39030"/>
    <cellStyle name="Normal 2 2 4" xfId="2300"/>
    <cellStyle name="Normal 2 2 4 2" xfId="2301"/>
    <cellStyle name="Normal 2 2 4 2 2" xfId="2302"/>
    <cellStyle name="Normal 2 2 4 2 2 2" xfId="22356"/>
    <cellStyle name="Normal 2 2 4 2 3" xfId="11098"/>
    <cellStyle name="Normal 2 2 4 2 4" xfId="22355"/>
    <cellStyle name="Normal 2 2 4 3" xfId="2303"/>
    <cellStyle name="Normal 2 2 4 3 2" xfId="22357"/>
    <cellStyle name="Normal 2 2 4 4" xfId="7407"/>
    <cellStyle name="Normal 2 2 4 5" xfId="22354"/>
    <cellStyle name="Normal 2 2 5" xfId="2304"/>
    <cellStyle name="Normal 2 2 5 2" xfId="2305"/>
    <cellStyle name="Normal 2 2 5 2 2" xfId="12380"/>
    <cellStyle name="Normal 2 2 5 2 2 2" xfId="30547"/>
    <cellStyle name="Normal 2 2 5 2 3" xfId="22359"/>
    <cellStyle name="Normal 2 2 5 3" xfId="3825"/>
    <cellStyle name="Normal 2 2 5 3 2" xfId="23545"/>
    <cellStyle name="Normal 2 2 5 4" xfId="22358"/>
    <cellStyle name="Normal 2 2 6" xfId="2306"/>
    <cellStyle name="Normal 2 2 6 2" xfId="2307"/>
    <cellStyle name="Normal 2 2 6 2 2" xfId="22361"/>
    <cellStyle name="Normal 2 2 6 3" xfId="22360"/>
    <cellStyle name="Normal 2 2 7" xfId="2308"/>
    <cellStyle name="Normal 2 2 8" xfId="2309"/>
    <cellStyle name="Normal 2 2 8 2" xfId="22362"/>
    <cellStyle name="Normal 2 3" xfId="852"/>
    <cellStyle name="Normal 2 3 10" xfId="19711"/>
    <cellStyle name="Normal 2 3 11" xfId="3464"/>
    <cellStyle name="Normal 2 3 11 2" xfId="23453"/>
    <cellStyle name="Normal 2 3 12" xfId="39369"/>
    <cellStyle name="Normal 2 3 2" xfId="2310"/>
    <cellStyle name="Normal 2 3 2 2" xfId="2311"/>
    <cellStyle name="Normal 2 3 2 2 2" xfId="2312"/>
    <cellStyle name="Normal 2 3 2 2 2 2" xfId="17972"/>
    <cellStyle name="Normal 2 3 2 2 2 2 2" xfId="36132"/>
    <cellStyle name="Normal 2 3 2 2 2 3" xfId="10071"/>
    <cellStyle name="Normal 2 3 2 2 2 3 2" xfId="29131"/>
    <cellStyle name="Normal 2 3 2 2 2 4" xfId="22365"/>
    <cellStyle name="Normal 2 3 2 2 3" xfId="15507"/>
    <cellStyle name="Normal 2 3 2 2 3 2" xfId="33673"/>
    <cellStyle name="Normal 2 3 2 2 4" xfId="7416"/>
    <cellStyle name="Normal 2 3 2 2 4 2" xfId="26671"/>
    <cellStyle name="Normal 2 3 2 2 5" xfId="22364"/>
    <cellStyle name="Normal 2 3 2 3" xfId="2313"/>
    <cellStyle name="Normal 2 3 2 3 2" xfId="2314"/>
    <cellStyle name="Normal 2 3 2 3 2 2" xfId="17219"/>
    <cellStyle name="Normal 2 3 2 3 2 2 2" xfId="35379"/>
    <cellStyle name="Normal 2 3 2 3 2 3" xfId="9308"/>
    <cellStyle name="Normal 2 3 2 3 2 3 2" xfId="28378"/>
    <cellStyle name="Normal 2 3 2 3 2 4" xfId="22367"/>
    <cellStyle name="Normal 2 3 2 3 3" xfId="15508"/>
    <cellStyle name="Normal 2 3 2 3 3 2" xfId="33674"/>
    <cellStyle name="Normal 2 3 2 3 4" xfId="7417"/>
    <cellStyle name="Normal 2 3 2 3 4 2" xfId="26672"/>
    <cellStyle name="Normal 2 3 2 3 5" xfId="22366"/>
    <cellStyle name="Normal 2 3 2 4" xfId="2315"/>
    <cellStyle name="Normal 2 3 2 4 2" xfId="16237"/>
    <cellStyle name="Normal 2 3 2 4 2 2" xfId="34397"/>
    <cellStyle name="Normal 2 3 2 4 3" xfId="8320"/>
    <cellStyle name="Normal 2 3 2 4 3 2" xfId="27396"/>
    <cellStyle name="Normal 2 3 2 4 4" xfId="22368"/>
    <cellStyle name="Normal 2 3 2 5" xfId="15506"/>
    <cellStyle name="Normal 2 3 2 5 2" xfId="33672"/>
    <cellStyle name="Normal 2 3 2 6" xfId="7415"/>
    <cellStyle name="Normal 2 3 2 6 2" xfId="26670"/>
    <cellStyle name="Normal 2 3 2 7" xfId="22363"/>
    <cellStyle name="Normal 2 3 3" xfId="2316"/>
    <cellStyle name="Normal 2 3 3 2" xfId="2317"/>
    <cellStyle name="Normal 2 3 3 2 2" xfId="17736"/>
    <cellStyle name="Normal 2 3 3 2 2 2" xfId="35896"/>
    <cellStyle name="Normal 2 3 3 2 3" xfId="9835"/>
    <cellStyle name="Normal 2 3 3 2 3 2" xfId="28895"/>
    <cellStyle name="Normal 2 3 3 2 4" xfId="22370"/>
    <cellStyle name="Normal 2 3 3 3" xfId="15509"/>
    <cellStyle name="Normal 2 3 3 3 2" xfId="33675"/>
    <cellStyle name="Normal 2 3 3 4" xfId="7418"/>
    <cellStyle name="Normal 2 3 3 4 2" xfId="26673"/>
    <cellStyle name="Normal 2 3 3 5" xfId="22369"/>
    <cellStyle name="Normal 2 3 4" xfId="2318"/>
    <cellStyle name="Normal 2 3 4 2" xfId="2319"/>
    <cellStyle name="Normal 2 3 4 2 2" xfId="16976"/>
    <cellStyle name="Normal 2 3 4 2 2 2" xfId="35136"/>
    <cellStyle name="Normal 2 3 4 2 3" xfId="9065"/>
    <cellStyle name="Normal 2 3 4 2 3 2" xfId="28135"/>
    <cellStyle name="Normal 2 3 4 2 4" xfId="22372"/>
    <cellStyle name="Normal 2 3 4 3" xfId="15510"/>
    <cellStyle name="Normal 2 3 4 3 2" xfId="33676"/>
    <cellStyle name="Normal 2 3 4 4" xfId="7419"/>
    <cellStyle name="Normal 2 3 4 4 2" xfId="26674"/>
    <cellStyle name="Normal 2 3 4 5" xfId="22371"/>
    <cellStyle name="Normal 2 3 5" xfId="2320"/>
    <cellStyle name="Normal 2 3 5 2" xfId="2321"/>
    <cellStyle name="Normal 2 3 5 2 2" xfId="16236"/>
    <cellStyle name="Normal 2 3 5 2 2 2" xfId="34396"/>
    <cellStyle name="Normal 2 3 5 2 3" xfId="22374"/>
    <cellStyle name="Normal 2 3 5 3" xfId="8319"/>
    <cellStyle name="Normal 2 3 5 3 2" xfId="27395"/>
    <cellStyle name="Normal 2 3 5 4" xfId="22373"/>
    <cellStyle name="Normal 2 3 6" xfId="2322"/>
    <cellStyle name="Normal 2 3 6 2" xfId="2323"/>
    <cellStyle name="Normal 2 3 6 2 2" xfId="15505"/>
    <cellStyle name="Normal 2 3 6 2 2 2" xfId="33671"/>
    <cellStyle name="Normal 2 3 6 2 3" xfId="22376"/>
    <cellStyle name="Normal 2 3 6 3" xfId="7414"/>
    <cellStyle name="Normal 2 3 6 3 2" xfId="26669"/>
    <cellStyle name="Normal 2 3 6 4" xfId="22375"/>
    <cellStyle name="Normal 2 3 7" xfId="2324"/>
    <cellStyle name="Normal 2 3 7 2" xfId="2325"/>
    <cellStyle name="Normal 2 3 7 2 2" xfId="18945"/>
    <cellStyle name="Normal 2 3 7 2 2 2" xfId="37104"/>
    <cellStyle name="Normal 2 3 7 2 3" xfId="22378"/>
    <cellStyle name="Normal 2 3 7 3" xfId="11171"/>
    <cellStyle name="Normal 2 3 7 3 2" xfId="30103"/>
    <cellStyle name="Normal 2 3 7 4" xfId="22377"/>
    <cellStyle name="Normal 2 3 8" xfId="11706"/>
    <cellStyle name="Normal 2 3 9" xfId="12284"/>
    <cellStyle name="Normal 2 3 9 2" xfId="30455"/>
    <cellStyle name="Normal 2 4" xfId="853"/>
    <cellStyle name="Normal 2 4 2" xfId="2326"/>
    <cellStyle name="Normal 2 4 2 2" xfId="2327"/>
    <cellStyle name="Normal 2 4 2 2 2" xfId="2328"/>
    <cellStyle name="Normal 2 4 2 2 2 2" xfId="18326"/>
    <cellStyle name="Normal 2 4 2 2 2 2 2" xfId="36486"/>
    <cellStyle name="Normal 2 4 2 2 2 3" xfId="22381"/>
    <cellStyle name="Normal 2 4 2 2 3" xfId="10425"/>
    <cellStyle name="Normal 2 4 2 2 3 2" xfId="29485"/>
    <cellStyle name="Normal 2 4 2 2 4" xfId="22380"/>
    <cellStyle name="Normal 2 4 2 3" xfId="2329"/>
    <cellStyle name="Normal 2 4 2 3 2" xfId="2330"/>
    <cellStyle name="Normal 2 4 2 3 2 2" xfId="22383"/>
    <cellStyle name="Normal 2 4 2 3 3" xfId="15512"/>
    <cellStyle name="Normal 2 4 2 3 3 2" xfId="33678"/>
    <cellStyle name="Normal 2 4 2 3 4" xfId="22382"/>
    <cellStyle name="Normal 2 4 2 4" xfId="2331"/>
    <cellStyle name="Normal 2 4 2 4 2" xfId="20726"/>
    <cellStyle name="Normal 2 4 2 4 3" xfId="22384"/>
    <cellStyle name="Normal 2 4 2 5" xfId="7421"/>
    <cellStyle name="Normal 2 4 2 5 2" xfId="26676"/>
    <cellStyle name="Normal 2 4 2 6" xfId="22379"/>
    <cellStyle name="Normal 2 4 3" xfId="2332"/>
    <cellStyle name="Normal 2 4 3 2" xfId="2333"/>
    <cellStyle name="Normal 2 4 3 2 2" xfId="17612"/>
    <cellStyle name="Normal 2 4 3 2 2 2" xfId="35772"/>
    <cellStyle name="Normal 2 4 3 2 3" xfId="9702"/>
    <cellStyle name="Normal 2 4 3 2 3 2" xfId="28771"/>
    <cellStyle name="Normal 2 4 3 2 4" xfId="22386"/>
    <cellStyle name="Normal 2 4 3 3" xfId="15513"/>
    <cellStyle name="Normal 2 4 3 3 2" xfId="33679"/>
    <cellStyle name="Normal 2 4 3 4" xfId="7422"/>
    <cellStyle name="Normal 2 4 3 4 2" xfId="26677"/>
    <cellStyle name="Normal 2 4 3 5" xfId="22385"/>
    <cellStyle name="Normal 2 4 4" xfId="2334"/>
    <cellStyle name="Normal 2 4 4 2" xfId="2335"/>
    <cellStyle name="Normal 2 4 4 2 2" xfId="16238"/>
    <cellStyle name="Normal 2 4 4 2 2 2" xfId="34398"/>
    <cellStyle name="Normal 2 4 4 2 3" xfId="22388"/>
    <cellStyle name="Normal 2 4 4 3" xfId="8321"/>
    <cellStyle name="Normal 2 4 4 3 2" xfId="27397"/>
    <cellStyle name="Normal 2 4 4 4" xfId="22387"/>
    <cellStyle name="Normal 2 4 5" xfId="2336"/>
    <cellStyle name="Normal 2 4 5 2" xfId="2337"/>
    <cellStyle name="Normal 2 4 5 2 2" xfId="15511"/>
    <cellStyle name="Normal 2 4 5 2 2 2" xfId="33677"/>
    <cellStyle name="Normal 2 4 5 2 3" xfId="22390"/>
    <cellStyle name="Normal 2 4 5 3" xfId="7420"/>
    <cellStyle name="Normal 2 4 5 3 2" xfId="26675"/>
    <cellStyle name="Normal 2 4 5 4" xfId="22389"/>
    <cellStyle name="Normal 2 4 6" xfId="2338"/>
    <cellStyle name="Normal 2 4 6 2" xfId="2339"/>
    <cellStyle name="Normal 2 4 6 2 2" xfId="22392"/>
    <cellStyle name="Normal 2 4 6 3" xfId="22391"/>
    <cellStyle name="Normal 2 4 7" xfId="2340"/>
    <cellStyle name="Normal 2 4 7 2" xfId="2341"/>
    <cellStyle name="Normal 2 4 7 2 2" xfId="22394"/>
    <cellStyle name="Normal 2 4 7 3" xfId="22393"/>
    <cellStyle name="Normal 2 4 8" xfId="3458"/>
    <cellStyle name="Normal 2 5" xfId="854"/>
    <cellStyle name="Normal 2 5 2" xfId="2342"/>
    <cellStyle name="Normal 2 5 2 2" xfId="2343"/>
    <cellStyle name="Normal 2 5 2 2 2" xfId="2344"/>
    <cellStyle name="Normal 2 5 2 2 2 2" xfId="22397"/>
    <cellStyle name="Normal 2 5 2 2 3" xfId="22396"/>
    <cellStyle name="Normal 2 5 2 3" xfId="2345"/>
    <cellStyle name="Normal 2 5 2 3 2" xfId="2346"/>
    <cellStyle name="Normal 2 5 2 3 2 2" xfId="22399"/>
    <cellStyle name="Normal 2 5 2 3 3" xfId="22398"/>
    <cellStyle name="Normal 2 5 2 4" xfId="2347"/>
    <cellStyle name="Normal 2 5 2 4 2" xfId="22400"/>
    <cellStyle name="Normal 2 5 2 5" xfId="11103"/>
    <cellStyle name="Normal 2 5 2 6" xfId="22395"/>
    <cellStyle name="Normal 2 5 3" xfId="2348"/>
    <cellStyle name="Normal 2 5 3 2" xfId="2349"/>
    <cellStyle name="Normal 2 5 3 2 2" xfId="22402"/>
    <cellStyle name="Normal 2 5 3 3" xfId="22401"/>
    <cellStyle name="Normal 2 5 4" xfId="2350"/>
    <cellStyle name="Normal 2 5 4 2" xfId="2351"/>
    <cellStyle name="Normal 2 5 4 2 2" xfId="22404"/>
    <cellStyle name="Normal 2 5 4 3" xfId="22403"/>
    <cellStyle name="Normal 2 5 5" xfId="2352"/>
    <cellStyle name="Normal 2 5 5 2" xfId="2353"/>
    <cellStyle name="Normal 2 5 5 2 2" xfId="22406"/>
    <cellStyle name="Normal 2 5 5 3" xfId="22405"/>
    <cellStyle name="Normal 2 5 6" xfId="2354"/>
    <cellStyle name="Normal 2 5 6 2" xfId="2355"/>
    <cellStyle name="Normal 2 5 6 2 2" xfId="22408"/>
    <cellStyle name="Normal 2 5 6 3" xfId="22407"/>
    <cellStyle name="Normal 2 5 7" xfId="7423"/>
    <cellStyle name="Normal 2 6" xfId="855"/>
    <cellStyle name="Normal 2 6 2" xfId="2356"/>
    <cellStyle name="Normal 2 6 2 2" xfId="2357"/>
    <cellStyle name="Normal 2 6 2 2 2" xfId="2358"/>
    <cellStyle name="Normal 2 6 2 2 2 2" xfId="18722"/>
    <cellStyle name="Normal 2 6 2 2 2 2 2" xfId="36882"/>
    <cellStyle name="Normal 2 6 2 2 2 3" xfId="22411"/>
    <cellStyle name="Normal 2 6 2 2 3" xfId="10836"/>
    <cellStyle name="Normal 2 6 2 2 3 2" xfId="29881"/>
    <cellStyle name="Normal 2 6 2 2 4" xfId="22410"/>
    <cellStyle name="Normal 2 6 2 3" xfId="2359"/>
    <cellStyle name="Normal 2 6 2 3 2" xfId="2360"/>
    <cellStyle name="Normal 2 6 2 3 2 2" xfId="22413"/>
    <cellStyle name="Normal 2 6 2 3 3" xfId="15515"/>
    <cellStyle name="Normal 2 6 2 3 3 2" xfId="33681"/>
    <cellStyle name="Normal 2 6 2 3 4" xfId="22412"/>
    <cellStyle name="Normal 2 6 2 4" xfId="2361"/>
    <cellStyle name="Normal 2 6 2 4 2" xfId="22414"/>
    <cellStyle name="Normal 2 6 2 5" xfId="7425"/>
    <cellStyle name="Normal 2 6 2 5 2" xfId="26679"/>
    <cellStyle name="Normal 2 6 2 6" xfId="22409"/>
    <cellStyle name="Normal 2 6 3" xfId="2362"/>
    <cellStyle name="Normal 2 6 3 2" xfId="2363"/>
    <cellStyle name="Normal 2 6 3 2 2" xfId="16234"/>
    <cellStyle name="Normal 2 6 3 2 2 2" xfId="34394"/>
    <cellStyle name="Normal 2 6 3 2 3" xfId="22416"/>
    <cellStyle name="Normal 2 6 3 3" xfId="8317"/>
    <cellStyle name="Normal 2 6 3 3 2" xfId="27393"/>
    <cellStyle name="Normal 2 6 3 4" xfId="22415"/>
    <cellStyle name="Normal 2 6 4" xfId="2364"/>
    <cellStyle name="Normal 2 6 4 2" xfId="2365"/>
    <cellStyle name="Normal 2 6 4 2 2" xfId="22418"/>
    <cellStyle name="Normal 2 6 4 3" xfId="15514"/>
    <cellStyle name="Normal 2 6 4 3 2" xfId="33680"/>
    <cellStyle name="Normal 2 6 4 4" xfId="22417"/>
    <cellStyle name="Normal 2 6 5" xfId="2366"/>
    <cellStyle name="Normal 2 6 5 2" xfId="2367"/>
    <cellStyle name="Normal 2 6 5 2 2" xfId="22420"/>
    <cellStyle name="Normal 2 6 5 3" xfId="22419"/>
    <cellStyle name="Normal 2 6 6" xfId="2368"/>
    <cellStyle name="Normal 2 6 6 2" xfId="2369"/>
    <cellStyle name="Normal 2 6 6 2 2" xfId="22422"/>
    <cellStyle name="Normal 2 6 6 3" xfId="22421"/>
    <cellStyle name="Normal 2 6 7" xfId="7424"/>
    <cellStyle name="Normal 2 6 7 2" xfId="26678"/>
    <cellStyle name="Normal 2 7" xfId="2370"/>
    <cellStyle name="Normal 2 7 2" xfId="2371"/>
    <cellStyle name="Normal 2 7 2 2" xfId="2372"/>
    <cellStyle name="Normal 2 7 2 2 2" xfId="2373"/>
    <cellStyle name="Normal 2 7 2 2 2 2" xfId="22426"/>
    <cellStyle name="Normal 2 7 2 2 3" xfId="22425"/>
    <cellStyle name="Normal 2 7 2 3" xfId="2374"/>
    <cellStyle name="Normal 2 7 2 3 2" xfId="2375"/>
    <cellStyle name="Normal 2 7 2 3 2 2" xfId="22428"/>
    <cellStyle name="Normal 2 7 2 3 3" xfId="22427"/>
    <cellStyle name="Normal 2 7 2 4" xfId="2376"/>
    <cellStyle name="Normal 2 7 2 4 2" xfId="22429"/>
    <cellStyle name="Normal 2 7 2 5" xfId="22424"/>
    <cellStyle name="Normal 2 7 3" xfId="2377"/>
    <cellStyle name="Normal 2 7 3 2" xfId="2378"/>
    <cellStyle name="Normal 2 7 3 2 2" xfId="22431"/>
    <cellStyle name="Normal 2 7 3 3" xfId="22430"/>
    <cellStyle name="Normal 2 7 4" xfId="2379"/>
    <cellStyle name="Normal 2 7 4 2" xfId="2380"/>
    <cellStyle name="Normal 2 7 4 2 2" xfId="22433"/>
    <cellStyle name="Normal 2 7 4 3" xfId="22432"/>
    <cellStyle name="Normal 2 7 5" xfId="2381"/>
    <cellStyle name="Normal 2 7 5 2" xfId="2382"/>
    <cellStyle name="Normal 2 7 5 2 2" xfId="22435"/>
    <cellStyle name="Normal 2 7 5 3" xfId="22434"/>
    <cellStyle name="Normal 2 7 6" xfId="2383"/>
    <cellStyle name="Normal 2 7 6 2" xfId="22436"/>
    <cellStyle name="Normal 2 7 7" xfId="7426"/>
    <cellStyle name="Normal 2 7 8" xfId="22423"/>
    <cellStyle name="Normal 2 8" xfId="2384"/>
    <cellStyle name="Normal 2 8 2" xfId="2385"/>
    <cellStyle name="Normal 2 8 2 2" xfId="2386"/>
    <cellStyle name="Normal 2 8 2 2 2" xfId="2387"/>
    <cellStyle name="Normal 2 8 2 2 2 2" xfId="22440"/>
    <cellStyle name="Normal 2 8 2 2 3" xfId="22439"/>
    <cellStyle name="Normal 2 8 2 3" xfId="2388"/>
    <cellStyle name="Normal 2 8 2 3 2" xfId="2389"/>
    <cellStyle name="Normal 2 8 2 3 2 2" xfId="22442"/>
    <cellStyle name="Normal 2 8 2 3 3" xfId="22441"/>
    <cellStyle name="Normal 2 8 2 4" xfId="2390"/>
    <cellStyle name="Normal 2 8 2 4 2" xfId="22443"/>
    <cellStyle name="Normal 2 8 2 5" xfId="15502"/>
    <cellStyle name="Normal 2 8 2 5 2" xfId="33668"/>
    <cellStyle name="Normal 2 8 2 6" xfId="22438"/>
    <cellStyle name="Normal 2 8 3" xfId="2391"/>
    <cellStyle name="Normal 2 8 3 2" xfId="2392"/>
    <cellStyle name="Normal 2 8 3 2 2" xfId="22445"/>
    <cellStyle name="Normal 2 8 3 3" xfId="22444"/>
    <cellStyle name="Normal 2 8 4" xfId="2393"/>
    <cellStyle name="Normal 2 8 4 2" xfId="2394"/>
    <cellStyle name="Normal 2 8 4 2 2" xfId="22447"/>
    <cellStyle name="Normal 2 8 4 3" xfId="22446"/>
    <cellStyle name="Normal 2 8 5" xfId="2395"/>
    <cellStyle name="Normal 2 8 5 2" xfId="2396"/>
    <cellStyle name="Normal 2 8 5 2 2" xfId="22449"/>
    <cellStyle name="Normal 2 8 5 3" xfId="22448"/>
    <cellStyle name="Normal 2 8 6" xfId="2397"/>
    <cellStyle name="Normal 2 8 6 2" xfId="22450"/>
    <cellStyle name="Normal 2 8 7" xfId="7406"/>
    <cellStyle name="Normal 2 8 7 2" xfId="26666"/>
    <cellStyle name="Normal 2 8 8" xfId="22437"/>
    <cellStyle name="Normal 2 9" xfId="2398"/>
    <cellStyle name="Normal 2 9 2" xfId="2399"/>
    <cellStyle name="Normal 2 9 2 2" xfId="2400"/>
    <cellStyle name="Normal 2 9 2 2 2" xfId="2401"/>
    <cellStyle name="Normal 2 9 2 2 2 2" xfId="22454"/>
    <cellStyle name="Normal 2 9 2 2 3" xfId="22453"/>
    <cellStyle name="Normal 2 9 2 3" xfId="2402"/>
    <cellStyle name="Normal 2 9 2 3 2" xfId="2403"/>
    <cellStyle name="Normal 2 9 2 3 2 2" xfId="22456"/>
    <cellStyle name="Normal 2 9 2 3 3" xfId="22455"/>
    <cellStyle name="Normal 2 9 2 4" xfId="2404"/>
    <cellStyle name="Normal 2 9 2 4 2" xfId="22457"/>
    <cellStyle name="Normal 2 9 2 5" xfId="12373"/>
    <cellStyle name="Normal 2 9 2 5 2" xfId="30540"/>
    <cellStyle name="Normal 2 9 2 6" xfId="22452"/>
    <cellStyle name="Normal 2 9 3" xfId="2405"/>
    <cellStyle name="Normal 2 9 3 2" xfId="2406"/>
    <cellStyle name="Normal 2 9 3 2 2" xfId="22459"/>
    <cellStyle name="Normal 2 9 3 3" xfId="22458"/>
    <cellStyle name="Normal 2 9 4" xfId="2407"/>
    <cellStyle name="Normal 2 9 4 2" xfId="2408"/>
    <cellStyle name="Normal 2 9 4 2 2" xfId="22461"/>
    <cellStyle name="Normal 2 9 4 3" xfId="22460"/>
    <cellStyle name="Normal 2 9 5" xfId="2409"/>
    <cellStyle name="Normal 2 9 5 2" xfId="22462"/>
    <cellStyle name="Normal 2 9 6" xfId="3817"/>
    <cellStyle name="Normal 2 9 6 2" xfId="23538"/>
    <cellStyle name="Normal 2 9 7" xfId="22451"/>
    <cellStyle name="Normal 20" xfId="2410"/>
    <cellStyle name="Normal 20 2" xfId="2411"/>
    <cellStyle name="Normal 20 2 2" xfId="11145"/>
    <cellStyle name="Normal 20 2 3" xfId="10847"/>
    <cellStyle name="Normal 20 2 4" xfId="22464"/>
    <cellStyle name="Normal 20 3" xfId="11104"/>
    <cellStyle name="Normal 20 4" xfId="7427"/>
    <cellStyle name="Normal 20 5" xfId="22463"/>
    <cellStyle name="Normal 21" xfId="2412"/>
    <cellStyle name="Normal 21 2" xfId="2413"/>
    <cellStyle name="Normal 21 2 2" xfId="11074"/>
    <cellStyle name="Normal 21 2 3" xfId="22466"/>
    <cellStyle name="Normal 21 3" xfId="3826"/>
    <cellStyle name="Normal 21 4" xfId="22465"/>
    <cellStyle name="Normal 22" xfId="2414"/>
    <cellStyle name="Normal 22 2" xfId="2415"/>
    <cellStyle name="Normal 22 2 2" xfId="18914"/>
    <cellStyle name="Normal 22 2 2 2" xfId="37074"/>
    <cellStyle name="Normal 22 2 3" xfId="22468"/>
    <cellStyle name="Normal 22 3" xfId="11065"/>
    <cellStyle name="Normal 22 3 2" xfId="30073"/>
    <cellStyle name="Normal 22 4" xfId="22467"/>
    <cellStyle name="Normal 23" xfId="2416"/>
    <cellStyle name="Normal 23 2" xfId="2417"/>
    <cellStyle name="Normal 23 2 2" xfId="11146"/>
    <cellStyle name="Normal 23 2 3" xfId="22470"/>
    <cellStyle name="Normal 23 3" xfId="3814"/>
    <cellStyle name="Normal 23 4" xfId="22469"/>
    <cellStyle name="Normal 24" xfId="2418"/>
    <cellStyle name="Normal 24 2" xfId="11150"/>
    <cellStyle name="Normal 24 3" xfId="11071"/>
    <cellStyle name="Normal 25" xfId="2419"/>
    <cellStyle name="Normal 25 2" xfId="11147"/>
    <cellStyle name="Normal 26" xfId="2420"/>
    <cellStyle name="Normal 26 2" xfId="12369"/>
    <cellStyle name="Normal 26 2 2" xfId="30536"/>
    <cellStyle name="Normal 26 3" xfId="3811"/>
    <cellStyle name="Normal 26 3 2" xfId="23534"/>
    <cellStyle name="Normal 27" xfId="2421"/>
    <cellStyle name="Normal 27 2" xfId="18964"/>
    <cellStyle name="Normal 27 2 2" xfId="37123"/>
    <cellStyle name="Normal 27 3" xfId="11191"/>
    <cellStyle name="Normal 27 3 2" xfId="30122"/>
    <cellStyle name="Normal 28" xfId="2422"/>
    <cellStyle name="Normal 28 2" xfId="11954"/>
    <cellStyle name="Normal 29" xfId="2423"/>
    <cellStyle name="Normal 29 2" xfId="11930"/>
    <cellStyle name="Normal 29 2 2" xfId="30129"/>
    <cellStyle name="Normal 3" xfId="856"/>
    <cellStyle name="Normal 3 10" xfId="2424"/>
    <cellStyle name="Normal 3 10 2" xfId="2425"/>
    <cellStyle name="Normal 3 10 2 2" xfId="2426"/>
    <cellStyle name="Normal 3 10 2 2 2" xfId="22473"/>
    <cellStyle name="Normal 3 10 2 3" xfId="22472"/>
    <cellStyle name="Normal 3 10 3" xfId="2427"/>
    <cellStyle name="Normal 3 10 3 2" xfId="22474"/>
    <cellStyle name="Normal 3 10 4" xfId="11932"/>
    <cellStyle name="Normal 3 10 4 2" xfId="30130"/>
    <cellStyle name="Normal 3 10 5" xfId="22471"/>
    <cellStyle name="Normal 3 11" xfId="2428"/>
    <cellStyle name="Normal 3 11 2" xfId="2429"/>
    <cellStyle name="Normal 3 11 2 2" xfId="22476"/>
    <cellStyle name="Normal 3 11 3" xfId="19712"/>
    <cellStyle name="Normal 3 11 4" xfId="22475"/>
    <cellStyle name="Normal 3 12" xfId="2430"/>
    <cellStyle name="Normal 3 12 2" xfId="2431"/>
    <cellStyle name="Normal 3 12 2 2" xfId="22478"/>
    <cellStyle name="Normal 3 12 3" xfId="22477"/>
    <cellStyle name="Normal 3 13" xfId="2432"/>
    <cellStyle name="Normal 3 13 2" xfId="2433"/>
    <cellStyle name="Normal 3 13 2 2" xfId="22480"/>
    <cellStyle name="Normal 3 13 3" xfId="22479"/>
    <cellStyle name="Normal 3 14" xfId="2434"/>
    <cellStyle name="Normal 3 14 2" xfId="2435"/>
    <cellStyle name="Normal 3 14 2 2" xfId="22482"/>
    <cellStyle name="Normal 3 14 3" xfId="22481"/>
    <cellStyle name="Normal 3 15" xfId="3447"/>
    <cellStyle name="Normal 3 15 2" xfId="23447"/>
    <cellStyle name="Normal 3 16" xfId="21778"/>
    <cellStyle name="Normal 3 17" xfId="39351"/>
    <cellStyle name="Normal 3 18" xfId="39931"/>
    <cellStyle name="Normal 3 19" xfId="40417"/>
    <cellStyle name="Normal 3 2" xfId="857"/>
    <cellStyle name="Normal 3 2 10" xfId="3448"/>
    <cellStyle name="Normal 3 2 10 2" xfId="23448"/>
    <cellStyle name="Normal 3 2 11" xfId="21779"/>
    <cellStyle name="Normal 3 2 12" xfId="38629"/>
    <cellStyle name="Normal 3 2 13" xfId="39352"/>
    <cellStyle name="Normal 3 2 14" xfId="39932"/>
    <cellStyle name="Normal 3 2 15" xfId="40418"/>
    <cellStyle name="Normal 3 2 2" xfId="858"/>
    <cellStyle name="Normal 3 2 2 10" xfId="40419"/>
    <cellStyle name="Normal 3 2 2 2" xfId="2436"/>
    <cellStyle name="Normal 3 2 2 2 2" xfId="2437"/>
    <cellStyle name="Normal 3 2 2 2 2 2" xfId="11106"/>
    <cellStyle name="Normal 3 2 2 2 2 3" xfId="22484"/>
    <cellStyle name="Normal 3 2 2 2 3" xfId="11186"/>
    <cellStyle name="Normal 3 2 2 2 3 2" xfId="18960"/>
    <cellStyle name="Normal 3 2 2 2 3 2 2" xfId="37119"/>
    <cellStyle name="Normal 3 2 2 2 3 3" xfId="30118"/>
    <cellStyle name="Normal 3 2 2 2 4" xfId="12362"/>
    <cellStyle name="Normal 3 2 2 2 4 2" xfId="30532"/>
    <cellStyle name="Normal 3 2 2 2 5" xfId="3602"/>
    <cellStyle name="Normal 3 2 2 2 5 2" xfId="23530"/>
    <cellStyle name="Normal 3 2 2 2 6" xfId="22483"/>
    <cellStyle name="Normal 3 2 2 2 7" xfId="39446"/>
    <cellStyle name="Normal 3 2 2 3" xfId="2438"/>
    <cellStyle name="Normal 3 2 2 3 2" xfId="2439"/>
    <cellStyle name="Normal 3 2 2 3 2 2" xfId="21234"/>
    <cellStyle name="Normal 3 2 2 3 2 2 2" xfId="38081"/>
    <cellStyle name="Normal 3 2 2 3 2 3" xfId="22486"/>
    <cellStyle name="Normal 3 2 2 3 3" xfId="7430"/>
    <cellStyle name="Normal 3 2 2 3 4" xfId="22485"/>
    <cellStyle name="Normal 3 2 2 3 5" xfId="39036"/>
    <cellStyle name="Normal 3 2 2 4" xfId="2440"/>
    <cellStyle name="Normal 3 2 2 4 2" xfId="2441"/>
    <cellStyle name="Normal 3 2 2 4 2 2" xfId="18929"/>
    <cellStyle name="Normal 3 2 2 4 2 2 2" xfId="37088"/>
    <cellStyle name="Normal 3 2 2 4 2 3" xfId="22488"/>
    <cellStyle name="Normal 3 2 2 4 3" xfId="11154"/>
    <cellStyle name="Normal 3 2 2 4 3 2" xfId="30087"/>
    <cellStyle name="Normal 3 2 2 4 4" xfId="22487"/>
    <cellStyle name="Normal 3 2 2 5" xfId="2442"/>
    <cellStyle name="Normal 3 2 2 5 2" xfId="12267"/>
    <cellStyle name="Normal 3 2 2 5 2 2" xfId="30452"/>
    <cellStyle name="Normal 3 2 2 5 3" xfId="22489"/>
    <cellStyle name="Normal 3 2 2 6" xfId="3449"/>
    <cellStyle name="Normal 3 2 2 6 2" xfId="23449"/>
    <cellStyle name="Normal 3 2 2 7" xfId="21780"/>
    <cellStyle name="Normal 3 2 2 8" xfId="39353"/>
    <cellStyle name="Normal 3 2 2 9" xfId="39933"/>
    <cellStyle name="Normal 3 2 3" xfId="2443"/>
    <cellStyle name="Normal 3 2 3 10" xfId="39445"/>
    <cellStyle name="Normal 3 2 3 2" xfId="2444"/>
    <cellStyle name="Normal 3 2 3 2 2" xfId="18822"/>
    <cellStyle name="Normal 3 2 3 2 2 2" xfId="36982"/>
    <cellStyle name="Normal 3 2 3 2 3" xfId="21212"/>
    <cellStyle name="Normal 3 2 3 2 3 2" xfId="38063"/>
    <cellStyle name="Normal 3 2 3 2 4" xfId="10942"/>
    <cellStyle name="Normal 3 2 3 2 4 2" xfId="29981"/>
    <cellStyle name="Normal 3 2 3 2 5" xfId="22491"/>
    <cellStyle name="Normal 3 2 3 2 6" xfId="39018"/>
    <cellStyle name="Normal 3 2 3 3" xfId="7431"/>
    <cellStyle name="Normal 3 2 3 3 2" xfId="15517"/>
    <cellStyle name="Normal 3 2 3 3 2 2" xfId="33683"/>
    <cellStyle name="Normal 3 2 3 3 3" xfId="26681"/>
    <cellStyle name="Normal 3 2 3 4" xfId="11185"/>
    <cellStyle name="Normal 3 2 3 4 2" xfId="18959"/>
    <cellStyle name="Normal 3 2 3 4 2 2" xfId="37118"/>
    <cellStyle name="Normal 3 2 3 4 3" xfId="30117"/>
    <cellStyle name="Normal 3 2 3 5" xfId="12361"/>
    <cellStyle name="Normal 3 2 3 5 2" xfId="30531"/>
    <cellStyle name="Normal 3 2 3 6" xfId="20727"/>
    <cellStyle name="Normal 3 2 3 6 2" xfId="38043"/>
    <cellStyle name="Normal 3 2 3 7" xfId="3601"/>
    <cellStyle name="Normal 3 2 3 7 2" xfId="23529"/>
    <cellStyle name="Normal 3 2 3 8" xfId="22490"/>
    <cellStyle name="Normal 3 2 3 9" xfId="38998"/>
    <cellStyle name="Normal 3 2 4" xfId="2445"/>
    <cellStyle name="Normal 3 2 4 2" xfId="2446"/>
    <cellStyle name="Normal 3 2 4 2 2" xfId="16239"/>
    <cellStyle name="Normal 3 2 4 2 2 2" xfId="34399"/>
    <cellStyle name="Normal 3 2 4 2 3" xfId="22493"/>
    <cellStyle name="Normal 3 2 4 3" xfId="21228"/>
    <cellStyle name="Normal 3 2 4 3 2" xfId="38077"/>
    <cellStyle name="Normal 3 2 4 4" xfId="8322"/>
    <cellStyle name="Normal 3 2 4 4 2" xfId="27398"/>
    <cellStyle name="Normal 3 2 4 5" xfId="22492"/>
    <cellStyle name="Normal 3 2 4 6" xfId="39032"/>
    <cellStyle name="Normal 3 2 5" xfId="2447"/>
    <cellStyle name="Normal 3 2 5 2" xfId="2448"/>
    <cellStyle name="Normal 3 2 5 2 2" xfId="15516"/>
    <cellStyle name="Normal 3 2 5 2 2 2" xfId="33682"/>
    <cellStyle name="Normal 3 2 5 2 3" xfId="22495"/>
    <cellStyle name="Normal 3 2 5 3" xfId="21193"/>
    <cellStyle name="Normal 3 2 5 3 2" xfId="38053"/>
    <cellStyle name="Normal 3 2 5 4" xfId="7429"/>
    <cellStyle name="Normal 3 2 5 4 2" xfId="26680"/>
    <cellStyle name="Normal 3 2 5 5" xfId="22494"/>
    <cellStyle name="Normal 3 2 5 6" xfId="39008"/>
    <cellStyle name="Normal 3 2 6" xfId="2449"/>
    <cellStyle name="Normal 3 2 6 2" xfId="2450"/>
    <cellStyle name="Normal 3 2 6 2 2" xfId="18928"/>
    <cellStyle name="Normal 3 2 6 2 2 2" xfId="37087"/>
    <cellStyle name="Normal 3 2 6 2 3" xfId="22497"/>
    <cellStyle name="Normal 3 2 6 3" xfId="11153"/>
    <cellStyle name="Normal 3 2 6 3 2" xfId="30086"/>
    <cellStyle name="Normal 3 2 6 4" xfId="22496"/>
    <cellStyle name="Normal 3 2 7" xfId="2451"/>
    <cellStyle name="Normal 3 2 7 2" xfId="2452"/>
    <cellStyle name="Normal 3 2 7 2 2" xfId="18967"/>
    <cellStyle name="Normal 3 2 7 2 2 2" xfId="37125"/>
    <cellStyle name="Normal 3 2 7 2 3" xfId="22499"/>
    <cellStyle name="Normal 3 2 7 3" xfId="11708"/>
    <cellStyle name="Normal 3 2 7 3 2" xfId="30124"/>
    <cellStyle name="Normal 3 2 7 4" xfId="22498"/>
    <cellStyle name="Normal 3 2 8" xfId="2453"/>
    <cellStyle name="Normal 3 2 8 2" xfId="11933"/>
    <cellStyle name="Normal 3 2 8 2 2" xfId="30131"/>
    <cellStyle name="Normal 3 2 9" xfId="19713"/>
    <cellStyle name="Normal 3 2 9 2" xfId="37674"/>
    <cellStyle name="Normal 3 3" xfId="859"/>
    <cellStyle name="Normal 3 3 2" xfId="2454"/>
    <cellStyle name="Normal 3 3 2 2" xfId="2455"/>
    <cellStyle name="Normal 3 3 2 2 2" xfId="2456"/>
    <cellStyle name="Normal 3 3 2 2 2 2" xfId="22502"/>
    <cellStyle name="Normal 3 3 2 2 3" xfId="21213"/>
    <cellStyle name="Normal 3 3 2 2 3 2" xfId="38064"/>
    <cellStyle name="Normal 3 3 2 2 4" xfId="22501"/>
    <cellStyle name="Normal 3 3 2 2 5" xfId="39019"/>
    <cellStyle name="Normal 3 3 2 3" xfId="2457"/>
    <cellStyle name="Normal 3 3 2 3 2" xfId="2458"/>
    <cellStyle name="Normal 3 3 2 3 2 2" xfId="22504"/>
    <cellStyle name="Normal 3 3 2 3 3" xfId="20728"/>
    <cellStyle name="Normal 3 3 2 3 3 2" xfId="38044"/>
    <cellStyle name="Normal 3 3 2 3 4" xfId="22503"/>
    <cellStyle name="Normal 3 3 2 4" xfId="2459"/>
    <cellStyle name="Normal 3 3 2 4 2" xfId="22505"/>
    <cellStyle name="Normal 3 3 2 5" xfId="11107"/>
    <cellStyle name="Normal 3 3 2 6" xfId="22500"/>
    <cellStyle name="Normal 3 3 2 7" xfId="38999"/>
    <cellStyle name="Normal 3 3 3" xfId="2460"/>
    <cellStyle name="Normal 3 3 3 2" xfId="2461"/>
    <cellStyle name="Normal 3 3 3 2 2" xfId="21233"/>
    <cellStyle name="Normal 3 3 3 2 2 2" xfId="38080"/>
    <cellStyle name="Normal 3 3 3 2 3" xfId="22507"/>
    <cellStyle name="Normal 3 3 3 3" xfId="7432"/>
    <cellStyle name="Normal 3 3 3 4" xfId="22506"/>
    <cellStyle name="Normal 3 3 3 5" xfId="39035"/>
    <cellStyle name="Normal 3 3 4" xfId="2462"/>
    <cellStyle name="Normal 3 3 4 2" xfId="2463"/>
    <cellStyle name="Normal 3 3 4 2 2" xfId="22509"/>
    <cellStyle name="Normal 3 3 4 3" xfId="21194"/>
    <cellStyle name="Normal 3 3 4 3 2" xfId="38054"/>
    <cellStyle name="Normal 3 3 4 4" xfId="22508"/>
    <cellStyle name="Normal 3 3 4 5" xfId="39009"/>
    <cellStyle name="Normal 3 3 5" xfId="2464"/>
    <cellStyle name="Normal 3 3 5 2" xfId="2465"/>
    <cellStyle name="Normal 3 3 5 2 2" xfId="22511"/>
    <cellStyle name="Normal 3 3 5 3" xfId="19714"/>
    <cellStyle name="Normal 3 3 5 3 2" xfId="37675"/>
    <cellStyle name="Normal 3 3 5 4" xfId="22510"/>
    <cellStyle name="Normal 3 3 6" xfId="2466"/>
    <cellStyle name="Normal 3 3 6 2" xfId="2467"/>
    <cellStyle name="Normal 3 3 6 2 2" xfId="22513"/>
    <cellStyle name="Normal 3 3 6 3" xfId="22512"/>
    <cellStyle name="Normal 3 3 7" xfId="2468"/>
    <cellStyle name="Normal 3 3 7 2" xfId="22514"/>
    <cellStyle name="Normal 3 3 8" xfId="38630"/>
    <cellStyle name="Normal 3 4" xfId="2469"/>
    <cellStyle name="Normal 3 4 10" xfId="39031"/>
    <cellStyle name="Normal 3 4 11" xfId="39371"/>
    <cellStyle name="Normal 3 4 2" xfId="2470"/>
    <cellStyle name="Normal 3 4 2 2" xfId="2471"/>
    <cellStyle name="Normal 3 4 2 2 2" xfId="2472"/>
    <cellStyle name="Normal 3 4 2 2 2 2" xfId="22518"/>
    <cellStyle name="Normal 3 4 2 2 3" xfId="22517"/>
    <cellStyle name="Normal 3 4 2 3" xfId="2473"/>
    <cellStyle name="Normal 3 4 2 3 2" xfId="2474"/>
    <cellStyle name="Normal 3 4 2 3 2 2" xfId="22520"/>
    <cellStyle name="Normal 3 4 2 3 3" xfId="22519"/>
    <cellStyle name="Normal 3 4 2 4" xfId="2475"/>
    <cellStyle name="Normal 3 4 2 4 2" xfId="22521"/>
    <cellStyle name="Normal 3 4 2 5" xfId="11105"/>
    <cellStyle name="Normal 3 4 2 6" xfId="22516"/>
    <cellStyle name="Normal 3 4 3" xfId="2476"/>
    <cellStyle name="Normal 3 4 3 2" xfId="2477"/>
    <cellStyle name="Normal 3 4 3 2 2" xfId="22523"/>
    <cellStyle name="Normal 3 4 3 3" xfId="7428"/>
    <cellStyle name="Normal 3 4 3 4" xfId="22522"/>
    <cellStyle name="Normal 3 4 4" xfId="2478"/>
    <cellStyle name="Normal 3 4 4 2" xfId="2479"/>
    <cellStyle name="Normal 3 4 4 2 2" xfId="18947"/>
    <cellStyle name="Normal 3 4 4 2 2 2" xfId="37106"/>
    <cellStyle name="Normal 3 4 4 2 3" xfId="22525"/>
    <cellStyle name="Normal 3 4 4 3" xfId="11173"/>
    <cellStyle name="Normal 3 4 4 3 2" xfId="30105"/>
    <cellStyle name="Normal 3 4 4 4" xfId="22524"/>
    <cellStyle name="Normal 3 4 5" xfId="2480"/>
    <cellStyle name="Normal 3 4 5 2" xfId="2481"/>
    <cellStyle name="Normal 3 4 5 2 2" xfId="22527"/>
    <cellStyle name="Normal 3 4 5 3" xfId="12286"/>
    <cellStyle name="Normal 3 4 5 3 2" xfId="30457"/>
    <cellStyle name="Normal 3 4 5 4" xfId="22526"/>
    <cellStyle name="Normal 3 4 6" xfId="2482"/>
    <cellStyle name="Normal 3 4 6 2" xfId="2483"/>
    <cellStyle name="Normal 3 4 6 2 2" xfId="22529"/>
    <cellStyle name="Normal 3 4 6 3" xfId="21227"/>
    <cellStyle name="Normal 3 4 6 3 2" xfId="38076"/>
    <cellStyle name="Normal 3 4 6 4" xfId="22528"/>
    <cellStyle name="Normal 3 4 7" xfId="2484"/>
    <cellStyle name="Normal 3 4 7 2" xfId="22530"/>
    <cellStyle name="Normal 3 4 8" xfId="3466"/>
    <cellStyle name="Normal 3 4 8 2" xfId="23455"/>
    <cellStyle name="Normal 3 4 9" xfId="22515"/>
    <cellStyle name="Normal 3 5" xfId="2485"/>
    <cellStyle name="Normal 3 5 2" xfId="2486"/>
    <cellStyle name="Normal 3 5 2 2" xfId="2487"/>
    <cellStyle name="Normal 3 5 2 2 2" xfId="2488"/>
    <cellStyle name="Normal 3 5 2 2 2 2" xfId="22534"/>
    <cellStyle name="Normal 3 5 2 2 3" xfId="22533"/>
    <cellStyle name="Normal 3 5 2 3" xfId="2489"/>
    <cellStyle name="Normal 3 5 2 3 2" xfId="2490"/>
    <cellStyle name="Normal 3 5 2 3 2 2" xfId="22536"/>
    <cellStyle name="Normal 3 5 2 3 3" xfId="22535"/>
    <cellStyle name="Normal 3 5 2 4" xfId="2491"/>
    <cellStyle name="Normal 3 5 2 4 2" xfId="22537"/>
    <cellStyle name="Normal 3 5 2 5" xfId="22532"/>
    <cellStyle name="Normal 3 5 3" xfId="2492"/>
    <cellStyle name="Normal 3 5 3 2" xfId="2493"/>
    <cellStyle name="Normal 3 5 3 2 2" xfId="22539"/>
    <cellStyle name="Normal 3 5 3 3" xfId="22538"/>
    <cellStyle name="Normal 3 5 4" xfId="2494"/>
    <cellStyle name="Normal 3 5 4 2" xfId="2495"/>
    <cellStyle name="Normal 3 5 4 2 2" xfId="22541"/>
    <cellStyle name="Normal 3 5 4 3" xfId="22540"/>
    <cellStyle name="Normal 3 5 5" xfId="2496"/>
    <cellStyle name="Normal 3 5 5 2" xfId="2497"/>
    <cellStyle name="Normal 3 5 5 2 2" xfId="22543"/>
    <cellStyle name="Normal 3 5 5 3" xfId="22542"/>
    <cellStyle name="Normal 3 5 6" xfId="2498"/>
    <cellStyle name="Normal 3 5 6 2" xfId="22544"/>
    <cellStyle name="Normal 3 5 7" xfId="3484"/>
    <cellStyle name="Normal 3 5 8" xfId="22531"/>
    <cellStyle name="Normal 3 6" xfId="2499"/>
    <cellStyle name="Normal 3 6 2" xfId="2500"/>
    <cellStyle name="Normal 3 6 2 2" xfId="2501"/>
    <cellStyle name="Normal 3 6 2 2 2" xfId="2502"/>
    <cellStyle name="Normal 3 6 2 2 2 2" xfId="22548"/>
    <cellStyle name="Normal 3 6 2 2 3" xfId="18958"/>
    <cellStyle name="Normal 3 6 2 2 3 2" xfId="37117"/>
    <cellStyle name="Normal 3 6 2 2 4" xfId="22547"/>
    <cellStyle name="Normal 3 6 2 3" xfId="2503"/>
    <cellStyle name="Normal 3 6 2 3 2" xfId="2504"/>
    <cellStyle name="Normal 3 6 2 3 2 2" xfId="22550"/>
    <cellStyle name="Normal 3 6 2 3 3" xfId="22549"/>
    <cellStyle name="Normal 3 6 2 4" xfId="2505"/>
    <cellStyle name="Normal 3 6 2 4 2" xfId="22551"/>
    <cellStyle name="Normal 3 6 2 5" xfId="11184"/>
    <cellStyle name="Normal 3 6 2 5 2" xfId="30116"/>
    <cellStyle name="Normal 3 6 2 6" xfId="22546"/>
    <cellStyle name="Normal 3 6 3" xfId="2506"/>
    <cellStyle name="Normal 3 6 3 2" xfId="2507"/>
    <cellStyle name="Normal 3 6 3 2 2" xfId="22553"/>
    <cellStyle name="Normal 3 6 3 3" xfId="12360"/>
    <cellStyle name="Normal 3 6 3 3 2" xfId="30530"/>
    <cellStyle name="Normal 3 6 3 4" xfId="22552"/>
    <cellStyle name="Normal 3 6 4" xfId="2508"/>
    <cellStyle name="Normal 3 6 4 2" xfId="2509"/>
    <cellStyle name="Normal 3 6 4 2 2" xfId="22555"/>
    <cellStyle name="Normal 3 6 4 3" xfId="22554"/>
    <cellStyle name="Normal 3 6 5" xfId="2510"/>
    <cellStyle name="Normal 3 6 5 2" xfId="2511"/>
    <cellStyle name="Normal 3 6 5 2 2" xfId="22557"/>
    <cellStyle name="Normal 3 6 5 3" xfId="22556"/>
    <cellStyle name="Normal 3 6 6" xfId="2512"/>
    <cellStyle name="Normal 3 6 6 2" xfId="22558"/>
    <cellStyle name="Normal 3 6 7" xfId="3600"/>
    <cellStyle name="Normal 3 6 7 2" xfId="23528"/>
    <cellStyle name="Normal 3 6 8" xfId="22545"/>
    <cellStyle name="Normal 3 6 9" xfId="39444"/>
    <cellStyle name="Normal 3 7" xfId="2513"/>
    <cellStyle name="Normal 3 7 2" xfId="2514"/>
    <cellStyle name="Normal 3 7 2 2" xfId="2515"/>
    <cellStyle name="Normal 3 7 2 2 2" xfId="2516"/>
    <cellStyle name="Normal 3 7 2 2 2 2" xfId="22562"/>
    <cellStyle name="Normal 3 7 2 2 3" xfId="22561"/>
    <cellStyle name="Normal 3 7 2 3" xfId="2517"/>
    <cellStyle name="Normal 3 7 2 3 2" xfId="2518"/>
    <cellStyle name="Normal 3 7 2 3 2 2" xfId="22564"/>
    <cellStyle name="Normal 3 7 2 3 3" xfId="22563"/>
    <cellStyle name="Normal 3 7 2 4" xfId="2519"/>
    <cellStyle name="Normal 3 7 2 4 2" xfId="22565"/>
    <cellStyle name="Normal 3 7 2 5" xfId="12375"/>
    <cellStyle name="Normal 3 7 2 5 2" xfId="30542"/>
    <cellStyle name="Normal 3 7 2 6" xfId="22560"/>
    <cellStyle name="Normal 3 7 3" xfId="2520"/>
    <cellStyle name="Normal 3 7 3 2" xfId="2521"/>
    <cellStyle name="Normal 3 7 3 2 2" xfId="22567"/>
    <cellStyle name="Normal 3 7 3 3" xfId="22566"/>
    <cellStyle name="Normal 3 7 4" xfId="2522"/>
    <cellStyle name="Normal 3 7 4 2" xfId="2523"/>
    <cellStyle name="Normal 3 7 4 2 2" xfId="22569"/>
    <cellStyle name="Normal 3 7 4 3" xfId="22568"/>
    <cellStyle name="Normal 3 7 5" xfId="2524"/>
    <cellStyle name="Normal 3 7 5 2" xfId="2525"/>
    <cellStyle name="Normal 3 7 5 2 2" xfId="22571"/>
    <cellStyle name="Normal 3 7 5 3" xfId="22570"/>
    <cellStyle name="Normal 3 7 6" xfId="2526"/>
    <cellStyle name="Normal 3 7 6 2" xfId="22572"/>
    <cellStyle name="Normal 3 7 7" xfId="3819"/>
    <cellStyle name="Normal 3 7 7 2" xfId="23540"/>
    <cellStyle name="Normal 3 7 8" xfId="22559"/>
    <cellStyle name="Normal 3 8" xfId="2527"/>
    <cellStyle name="Normal 3 8 2" xfId="2528"/>
    <cellStyle name="Normal 3 8 2 2" xfId="2529"/>
    <cellStyle name="Normal 3 8 2 2 2" xfId="2530"/>
    <cellStyle name="Normal 3 8 2 2 2 2" xfId="22576"/>
    <cellStyle name="Normal 3 8 2 2 3" xfId="22575"/>
    <cellStyle name="Normal 3 8 2 3" xfId="2531"/>
    <cellStyle name="Normal 3 8 2 3 2" xfId="2532"/>
    <cellStyle name="Normal 3 8 2 3 2 2" xfId="22578"/>
    <cellStyle name="Normal 3 8 2 3 3" xfId="22577"/>
    <cellStyle name="Normal 3 8 2 4" xfId="2533"/>
    <cellStyle name="Normal 3 8 2 4 2" xfId="22579"/>
    <cellStyle name="Normal 3 8 2 5" xfId="18927"/>
    <cellStyle name="Normal 3 8 2 5 2" xfId="37086"/>
    <cellStyle name="Normal 3 8 2 6" xfId="22574"/>
    <cellStyle name="Normal 3 8 3" xfId="2534"/>
    <cellStyle name="Normal 3 8 3 2" xfId="2535"/>
    <cellStyle name="Normal 3 8 3 2 2" xfId="22581"/>
    <cellStyle name="Normal 3 8 3 3" xfId="22580"/>
    <cellStyle name="Normal 3 8 4" xfId="2536"/>
    <cellStyle name="Normal 3 8 4 2" xfId="2537"/>
    <cellStyle name="Normal 3 8 4 2 2" xfId="22583"/>
    <cellStyle name="Normal 3 8 4 3" xfId="22582"/>
    <cellStyle name="Normal 3 8 5" xfId="2538"/>
    <cellStyle name="Normal 3 8 5 2" xfId="2539"/>
    <cellStyle name="Normal 3 8 5 2 2" xfId="22585"/>
    <cellStyle name="Normal 3 8 5 3" xfId="22584"/>
    <cellStyle name="Normal 3 8 6" xfId="2540"/>
    <cellStyle name="Normal 3 8 6 2" xfId="22586"/>
    <cellStyle name="Normal 3 8 7" xfId="11152"/>
    <cellStyle name="Normal 3 8 7 2" xfId="30085"/>
    <cellStyle name="Normal 3 8 8" xfId="22573"/>
    <cellStyle name="Normal 3 9" xfId="2541"/>
    <cellStyle name="Normal 3 9 2" xfId="2542"/>
    <cellStyle name="Normal 3 9 2 2" xfId="2543"/>
    <cellStyle name="Normal 3 9 2 2 2" xfId="22589"/>
    <cellStyle name="Normal 3 9 2 3" xfId="18966"/>
    <cellStyle name="Normal 3 9 2 3 2" xfId="37124"/>
    <cellStyle name="Normal 3 9 2 4" xfId="22588"/>
    <cellStyle name="Normal 3 9 3" xfId="2544"/>
    <cellStyle name="Normal 3 9 3 2" xfId="2545"/>
    <cellStyle name="Normal 3 9 3 2 2" xfId="22591"/>
    <cellStyle name="Normal 3 9 3 3" xfId="22590"/>
    <cellStyle name="Normal 3 9 4" xfId="2546"/>
    <cellStyle name="Normal 3 9 4 2" xfId="22592"/>
    <cellStyle name="Normal 3 9 5" xfId="11707"/>
    <cellStyle name="Normal 3 9 5 2" xfId="30123"/>
    <cellStyle name="Normal 3 9 6" xfId="22587"/>
    <cellStyle name="Normal 30" xfId="2547"/>
    <cellStyle name="Normal 31" xfId="2548"/>
    <cellStyle name="Normal 32" xfId="2549"/>
    <cellStyle name="Normal 33" xfId="39038"/>
    <cellStyle name="Normal 34" xfId="39039"/>
    <cellStyle name="Normal 35" xfId="39040"/>
    <cellStyle name="Normal 36" xfId="39041"/>
    <cellStyle name="Normal 37" xfId="39042"/>
    <cellStyle name="Normal 38" xfId="39043"/>
    <cellStyle name="Normal 39" xfId="39044"/>
    <cellStyle name="Normal 4" xfId="860"/>
    <cellStyle name="Normal 4 2" xfId="861"/>
    <cellStyle name="Normal 4 2 10" xfId="21781"/>
    <cellStyle name="Normal 4 2 11" xfId="39354"/>
    <cellStyle name="Normal 4 2 12" xfId="39934"/>
    <cellStyle name="Normal 4 2 13" xfId="40420"/>
    <cellStyle name="Normal 4 2 2" xfId="2550"/>
    <cellStyle name="Normal 4 2 2 2" xfId="7435"/>
    <cellStyle name="Normal 4 2 2 3" xfId="11187"/>
    <cellStyle name="Normal 4 2 2 3 2" xfId="18961"/>
    <cellStyle name="Normal 4 2 2 3 2 2" xfId="37120"/>
    <cellStyle name="Normal 4 2 2 3 3" xfId="30119"/>
    <cellStyle name="Normal 4 2 2 4" xfId="12363"/>
    <cellStyle name="Normal 4 2 2 4 2" xfId="30533"/>
    <cellStyle name="Normal 4 2 2 5" xfId="20729"/>
    <cellStyle name="Normal 4 2 2 6" xfId="3603"/>
    <cellStyle name="Normal 4 2 2 6 2" xfId="23531"/>
    <cellStyle name="Normal 4 2 2 7" xfId="39447"/>
    <cellStyle name="Normal 4 2 3" xfId="7436"/>
    <cellStyle name="Normal 4 2 3 2" xfId="10624"/>
    <cellStyle name="Normal 4 2 3 2 2" xfId="18517"/>
    <cellStyle name="Normal 4 2 3 2 2 2" xfId="36677"/>
    <cellStyle name="Normal 4 2 3 2 3" xfId="29676"/>
    <cellStyle name="Normal 4 2 3 3" xfId="15519"/>
    <cellStyle name="Normal 4 2 3 3 2" xfId="33685"/>
    <cellStyle name="Normal 4 2 3 4" xfId="26683"/>
    <cellStyle name="Normal 4 2 4" xfId="8323"/>
    <cellStyle name="Normal 4 2 4 2" xfId="16240"/>
    <cellStyle name="Normal 4 2 4 2 2" xfId="34400"/>
    <cellStyle name="Normal 4 2 4 3" xfId="27399"/>
    <cellStyle name="Normal 4 2 5" xfId="7434"/>
    <cellStyle name="Normal 4 2 5 2" xfId="15518"/>
    <cellStyle name="Normal 4 2 5 2 2" xfId="33684"/>
    <cellStyle name="Normal 4 2 5 3" xfId="26682"/>
    <cellStyle name="Normal 4 2 6" xfId="11155"/>
    <cellStyle name="Normal 4 2 6 2" xfId="18930"/>
    <cellStyle name="Normal 4 2 6 2 2" xfId="37089"/>
    <cellStyle name="Normal 4 2 6 3" xfId="30088"/>
    <cellStyle name="Normal 4 2 7" xfId="12268"/>
    <cellStyle name="Normal 4 2 7 2" xfId="30453"/>
    <cellStyle name="Normal 4 2 8" xfId="19715"/>
    <cellStyle name="Normal 4 2 9" xfId="3450"/>
    <cellStyle name="Normal 4 2 9 2" xfId="23450"/>
    <cellStyle name="Normal 4 3" xfId="2551"/>
    <cellStyle name="Normal 4 3 2" xfId="2552"/>
    <cellStyle name="Normal 4 3 2 2" xfId="2553"/>
    <cellStyle name="Normal 4 3 2 2 2" xfId="22595"/>
    <cellStyle name="Normal 4 3 2 3" xfId="7437"/>
    <cellStyle name="Normal 4 3 2 4" xfId="22594"/>
    <cellStyle name="Normal 4 3 3" xfId="2554"/>
    <cellStyle name="Normal 4 3 3 2" xfId="2555"/>
    <cellStyle name="Normal 4 3 3 2 2" xfId="18948"/>
    <cellStyle name="Normal 4 3 3 2 2 2" xfId="37107"/>
    <cellStyle name="Normal 4 3 3 2 3" xfId="22597"/>
    <cellStyle name="Normal 4 3 3 3" xfId="11174"/>
    <cellStyle name="Normal 4 3 3 3 2" xfId="30106"/>
    <cellStyle name="Normal 4 3 3 4" xfId="22596"/>
    <cellStyle name="Normal 4 3 4" xfId="2556"/>
    <cellStyle name="Normal 4 3 4 2" xfId="12287"/>
    <cellStyle name="Normal 4 3 4 2 2" xfId="30458"/>
    <cellStyle name="Normal 4 3 5" xfId="2557"/>
    <cellStyle name="Normal 4 3 5 2" xfId="22598"/>
    <cellStyle name="Normal 4 3 6" xfId="3467"/>
    <cellStyle name="Normal 4 3 6 2" xfId="23456"/>
    <cellStyle name="Normal 4 3 7" xfId="22593"/>
    <cellStyle name="Normal 4 3 8" xfId="39372"/>
    <cellStyle name="Normal 4 4" xfId="2558"/>
    <cellStyle name="Normal 4 4 2" xfId="2559"/>
    <cellStyle name="Normal 4 4 2 2" xfId="11108"/>
    <cellStyle name="Normal 4 4 2 3" xfId="22600"/>
    <cellStyle name="Normal 4 4 3" xfId="7433"/>
    <cellStyle name="Normal 4 4 4" xfId="22599"/>
    <cellStyle name="Normal 4 5" xfId="2560"/>
    <cellStyle name="Normal 4 5 2" xfId="2561"/>
    <cellStyle name="Normal 4 5 2 2" xfId="12376"/>
    <cellStyle name="Normal 4 5 2 2 2" xfId="30543"/>
    <cellStyle name="Normal 4 5 2 3" xfId="22602"/>
    <cellStyle name="Normal 4 5 3" xfId="3820"/>
    <cellStyle name="Normal 4 5 3 2" xfId="23541"/>
    <cellStyle name="Normal 4 5 4" xfId="22601"/>
    <cellStyle name="Normal 4 6" xfId="2562"/>
    <cellStyle name="Normal 4 7" xfId="2563"/>
    <cellStyle name="Normal 4 7 2" xfId="22603"/>
    <cellStyle name="Normal 5" xfId="862"/>
    <cellStyle name="Normal 5 10" xfId="2564"/>
    <cellStyle name="Normal 5 10 2" xfId="2565"/>
    <cellStyle name="Normal 5 10 2 2" xfId="22605"/>
    <cellStyle name="Normal 5 10 3" xfId="22604"/>
    <cellStyle name="Normal 5 11" xfId="2566"/>
    <cellStyle name="Normal 5 11 2" xfId="2567"/>
    <cellStyle name="Normal 5 11 2 2" xfId="22607"/>
    <cellStyle name="Normal 5 11 3" xfId="22606"/>
    <cellStyle name="Normal 5 12" xfId="2568"/>
    <cellStyle name="Normal 5 12 2" xfId="2569"/>
    <cellStyle name="Normal 5 12 2 2" xfId="22609"/>
    <cellStyle name="Normal 5 12 3" xfId="22608"/>
    <cellStyle name="Normal 5 13" xfId="2570"/>
    <cellStyle name="Normal 5 13 2" xfId="2571"/>
    <cellStyle name="Normal 5 13 2 2" xfId="22611"/>
    <cellStyle name="Normal 5 13 3" xfId="22610"/>
    <cellStyle name="Normal 5 14" xfId="2572"/>
    <cellStyle name="Normal 5 2" xfId="863"/>
    <cellStyle name="Normal 5 2 2" xfId="2573"/>
    <cellStyle name="Normal 5 2 2 2" xfId="2574"/>
    <cellStyle name="Normal 5 2 2 2 2" xfId="2575"/>
    <cellStyle name="Normal 5 2 2 2 2 2" xfId="20233"/>
    <cellStyle name="Normal 5 2 2 2 2 3" xfId="22614"/>
    <cellStyle name="Normal 5 2 2 2 3" xfId="11110"/>
    <cellStyle name="Normal 5 2 2 2 4" xfId="22613"/>
    <cellStyle name="Normal 5 2 2 3" xfId="2576"/>
    <cellStyle name="Normal 5 2 2 3 2" xfId="2577"/>
    <cellStyle name="Normal 5 2 2 3 2 2" xfId="22616"/>
    <cellStyle name="Normal 5 2 2 3 3" xfId="20232"/>
    <cellStyle name="Normal 5 2 2 3 4" xfId="22615"/>
    <cellStyle name="Normal 5 2 2 4" xfId="2578"/>
    <cellStyle name="Normal 5 2 2 4 2" xfId="22617"/>
    <cellStyle name="Normal 5 2 2 5" xfId="7440"/>
    <cellStyle name="Normal 5 2 2 6" xfId="22612"/>
    <cellStyle name="Normal 5 2 3" xfId="2579"/>
    <cellStyle name="Normal 5 2 3 2" xfId="2580"/>
    <cellStyle name="Normal 5 2 3 2 2" xfId="18355"/>
    <cellStyle name="Normal 5 2 3 2 2 2" xfId="36515"/>
    <cellStyle name="Normal 5 2 3 2 3" xfId="10458"/>
    <cellStyle name="Normal 5 2 3 2 3 2" xfId="29514"/>
    <cellStyle name="Normal 5 2 3 2 4" xfId="22619"/>
    <cellStyle name="Normal 5 2 3 3" xfId="15521"/>
    <cellStyle name="Normal 5 2 3 3 2" xfId="33687"/>
    <cellStyle name="Normal 5 2 3 4" xfId="7441"/>
    <cellStyle name="Normal 5 2 3 4 2" xfId="26685"/>
    <cellStyle name="Normal 5 2 3 5" xfId="22618"/>
    <cellStyle name="Normal 5 2 4" xfId="2581"/>
    <cellStyle name="Normal 5 2 4 2" xfId="2582"/>
    <cellStyle name="Normal 5 2 4 2 2" xfId="16241"/>
    <cellStyle name="Normal 5 2 4 2 2 2" xfId="34401"/>
    <cellStyle name="Normal 5 2 4 2 3" xfId="22621"/>
    <cellStyle name="Normal 5 2 4 3" xfId="8324"/>
    <cellStyle name="Normal 5 2 4 3 2" xfId="27400"/>
    <cellStyle name="Normal 5 2 4 4" xfId="22620"/>
    <cellStyle name="Normal 5 2 5" xfId="2583"/>
    <cellStyle name="Normal 5 2 5 2" xfId="2584"/>
    <cellStyle name="Normal 5 2 5 2 2" xfId="15520"/>
    <cellStyle name="Normal 5 2 5 2 2 2" xfId="33686"/>
    <cellStyle name="Normal 5 2 5 2 3" xfId="22623"/>
    <cellStyle name="Normal 5 2 5 3" xfId="7439"/>
    <cellStyle name="Normal 5 2 5 3 2" xfId="26684"/>
    <cellStyle name="Normal 5 2 5 4" xfId="22622"/>
    <cellStyle name="Normal 5 2 6" xfId="2585"/>
    <cellStyle name="Normal 5 2 6 2" xfId="2586"/>
    <cellStyle name="Normal 5 2 6 2 2" xfId="22625"/>
    <cellStyle name="Normal 5 2 6 3" xfId="20231"/>
    <cellStyle name="Normal 5 2 6 4" xfId="22624"/>
    <cellStyle name="Normal 5 2 7" xfId="2587"/>
    <cellStyle name="Normal 5 2 7 2" xfId="2588"/>
    <cellStyle name="Normal 5 2 7 2 2" xfId="22627"/>
    <cellStyle name="Normal 5 2 7 3" xfId="22626"/>
    <cellStyle name="Normal 5 3" xfId="2589"/>
    <cellStyle name="Normal 5 3 10" xfId="39373"/>
    <cellStyle name="Normal 5 3 2" xfId="2590"/>
    <cellStyle name="Normal 5 3 2 2" xfId="2591"/>
    <cellStyle name="Normal 5 3 2 2 2" xfId="2592"/>
    <cellStyle name="Normal 5 3 2 2 2 2" xfId="22631"/>
    <cellStyle name="Normal 5 3 2 2 3" xfId="22630"/>
    <cellStyle name="Normal 5 3 2 3" xfId="2593"/>
    <cellStyle name="Normal 5 3 2 3 2" xfId="2594"/>
    <cellStyle name="Normal 5 3 2 3 2 2" xfId="22633"/>
    <cellStyle name="Normal 5 3 2 3 3" xfId="22632"/>
    <cellStyle name="Normal 5 3 2 4" xfId="2595"/>
    <cellStyle name="Normal 5 3 2 4 2" xfId="22634"/>
    <cellStyle name="Normal 5 3 2 5" xfId="11111"/>
    <cellStyle name="Normal 5 3 2 6" xfId="22629"/>
    <cellStyle name="Normal 5 3 3" xfId="2596"/>
    <cellStyle name="Normal 5 3 3 2" xfId="2597"/>
    <cellStyle name="Normal 5 3 3 2 2" xfId="22636"/>
    <cellStyle name="Normal 5 3 3 3" xfId="7442"/>
    <cellStyle name="Normal 5 3 3 4" xfId="22635"/>
    <cellStyle name="Normal 5 3 4" xfId="2598"/>
    <cellStyle name="Normal 5 3 4 2" xfId="2599"/>
    <cellStyle name="Normal 5 3 4 2 2" xfId="18949"/>
    <cellStyle name="Normal 5 3 4 2 2 2" xfId="37108"/>
    <cellStyle name="Normal 5 3 4 2 3" xfId="22638"/>
    <cellStyle name="Normal 5 3 4 3" xfId="11175"/>
    <cellStyle name="Normal 5 3 4 3 2" xfId="30107"/>
    <cellStyle name="Normal 5 3 4 4" xfId="22637"/>
    <cellStyle name="Normal 5 3 5" xfId="2600"/>
    <cellStyle name="Normal 5 3 5 2" xfId="2601"/>
    <cellStyle name="Normal 5 3 5 2 2" xfId="22640"/>
    <cellStyle name="Normal 5 3 5 3" xfId="12288"/>
    <cellStyle name="Normal 5 3 5 3 2" xfId="30459"/>
    <cellStyle name="Normal 5 3 5 4" xfId="22639"/>
    <cellStyle name="Normal 5 3 6" xfId="2602"/>
    <cellStyle name="Normal 5 3 6 2" xfId="2603"/>
    <cellStyle name="Normal 5 3 6 2 2" xfId="22642"/>
    <cellStyle name="Normal 5 3 6 3" xfId="22641"/>
    <cellStyle name="Normal 5 3 7" xfId="2604"/>
    <cellStyle name="Normal 5 3 7 2" xfId="22643"/>
    <cellStyle name="Normal 5 3 8" xfId="3468"/>
    <cellStyle name="Normal 5 3 8 2" xfId="23457"/>
    <cellStyle name="Normal 5 3 9" xfId="22628"/>
    <cellStyle name="Normal 5 4" xfId="2605"/>
    <cellStyle name="Normal 5 4 2" xfId="2606"/>
    <cellStyle name="Normal 5 4 2 2" xfId="2607"/>
    <cellStyle name="Normal 5 4 2 2 2" xfId="2608"/>
    <cellStyle name="Normal 5 4 2 2 2 2" xfId="22647"/>
    <cellStyle name="Normal 5 4 2 2 3" xfId="22646"/>
    <cellStyle name="Normal 5 4 2 3" xfId="2609"/>
    <cellStyle name="Normal 5 4 2 3 2" xfId="2610"/>
    <cellStyle name="Normal 5 4 2 3 2 2" xfId="22649"/>
    <cellStyle name="Normal 5 4 2 3 3" xfId="22648"/>
    <cellStyle name="Normal 5 4 2 4" xfId="2611"/>
    <cellStyle name="Normal 5 4 2 4 2" xfId="22650"/>
    <cellStyle name="Normal 5 4 2 5" xfId="11109"/>
    <cellStyle name="Normal 5 4 2 6" xfId="22645"/>
    <cellStyle name="Normal 5 4 3" xfId="2612"/>
    <cellStyle name="Normal 5 4 3 2" xfId="2613"/>
    <cellStyle name="Normal 5 4 3 2 2" xfId="22652"/>
    <cellStyle name="Normal 5 4 3 3" xfId="7438"/>
    <cellStyle name="Normal 5 4 3 4" xfId="22651"/>
    <cellStyle name="Normal 5 4 4" xfId="2614"/>
    <cellStyle name="Normal 5 4 4 2" xfId="2615"/>
    <cellStyle name="Normal 5 4 4 2 2" xfId="22654"/>
    <cellStyle name="Normal 5 4 4 3" xfId="22653"/>
    <cellStyle name="Normal 5 4 5" xfId="2616"/>
    <cellStyle name="Normal 5 4 5 2" xfId="2617"/>
    <cellStyle name="Normal 5 4 5 2 2" xfId="22656"/>
    <cellStyle name="Normal 5 4 5 3" xfId="22655"/>
    <cellStyle name="Normal 5 4 6" xfId="2618"/>
    <cellStyle name="Normal 5 4 6 2" xfId="22657"/>
    <cellStyle name="Normal 5 4 7" xfId="3488"/>
    <cellStyle name="Normal 5 4 8" xfId="22644"/>
    <cellStyle name="Normal 5 5" xfId="2619"/>
    <cellStyle name="Normal 5 5 2" xfId="2620"/>
    <cellStyle name="Normal 5 5 2 2" xfId="2621"/>
    <cellStyle name="Normal 5 5 2 2 2" xfId="2622"/>
    <cellStyle name="Normal 5 5 2 2 2 2" xfId="22661"/>
    <cellStyle name="Normal 5 5 2 2 3" xfId="22660"/>
    <cellStyle name="Normal 5 5 2 3" xfId="2623"/>
    <cellStyle name="Normal 5 5 2 3 2" xfId="2624"/>
    <cellStyle name="Normal 5 5 2 3 2 2" xfId="22663"/>
    <cellStyle name="Normal 5 5 2 3 3" xfId="22662"/>
    <cellStyle name="Normal 5 5 2 4" xfId="2625"/>
    <cellStyle name="Normal 5 5 2 4 2" xfId="22664"/>
    <cellStyle name="Normal 5 5 2 5" xfId="12377"/>
    <cellStyle name="Normal 5 5 2 5 2" xfId="30544"/>
    <cellStyle name="Normal 5 5 2 6" xfId="22659"/>
    <cellStyle name="Normal 5 5 3" xfId="2626"/>
    <cellStyle name="Normal 5 5 3 2" xfId="2627"/>
    <cellStyle name="Normal 5 5 3 2 2" xfId="22666"/>
    <cellStyle name="Normal 5 5 3 3" xfId="22665"/>
    <cellStyle name="Normal 5 5 4" xfId="2628"/>
    <cellStyle name="Normal 5 5 4 2" xfId="2629"/>
    <cellStyle name="Normal 5 5 4 2 2" xfId="22668"/>
    <cellStyle name="Normal 5 5 4 3" xfId="22667"/>
    <cellStyle name="Normal 5 5 5" xfId="2630"/>
    <cellStyle name="Normal 5 5 5 2" xfId="2631"/>
    <cellStyle name="Normal 5 5 5 2 2" xfId="22670"/>
    <cellStyle name="Normal 5 5 5 3" xfId="22669"/>
    <cellStyle name="Normal 5 5 6" xfId="2632"/>
    <cellStyle name="Normal 5 5 6 2" xfId="22671"/>
    <cellStyle name="Normal 5 5 7" xfId="3821"/>
    <cellStyle name="Normal 5 5 7 2" xfId="23542"/>
    <cellStyle name="Normal 5 5 8" xfId="22658"/>
    <cellStyle name="Normal 5 6" xfId="2633"/>
    <cellStyle name="Normal 5 6 2" xfId="2634"/>
    <cellStyle name="Normal 5 6 2 2" xfId="2635"/>
    <cellStyle name="Normal 5 6 2 2 2" xfId="2636"/>
    <cellStyle name="Normal 5 6 2 2 2 2" xfId="22675"/>
    <cellStyle name="Normal 5 6 2 2 3" xfId="22674"/>
    <cellStyle name="Normal 5 6 2 3" xfId="2637"/>
    <cellStyle name="Normal 5 6 2 3 2" xfId="2638"/>
    <cellStyle name="Normal 5 6 2 3 2 2" xfId="22677"/>
    <cellStyle name="Normal 5 6 2 3 3" xfId="22676"/>
    <cellStyle name="Normal 5 6 2 4" xfId="2639"/>
    <cellStyle name="Normal 5 6 2 4 2" xfId="22678"/>
    <cellStyle name="Normal 5 6 2 5" xfId="22673"/>
    <cellStyle name="Normal 5 6 3" xfId="2640"/>
    <cellStyle name="Normal 5 6 3 2" xfId="2641"/>
    <cellStyle name="Normal 5 6 3 2 2" xfId="22680"/>
    <cellStyle name="Normal 5 6 3 3" xfId="22679"/>
    <cellStyle name="Normal 5 6 4" xfId="2642"/>
    <cellStyle name="Normal 5 6 4 2" xfId="2643"/>
    <cellStyle name="Normal 5 6 4 2 2" xfId="22682"/>
    <cellStyle name="Normal 5 6 4 3" xfId="22681"/>
    <cellStyle name="Normal 5 6 5" xfId="2644"/>
    <cellStyle name="Normal 5 6 5 2" xfId="2645"/>
    <cellStyle name="Normal 5 6 5 2 2" xfId="22684"/>
    <cellStyle name="Normal 5 6 5 3" xfId="22683"/>
    <cellStyle name="Normal 5 6 6" xfId="2646"/>
    <cellStyle name="Normal 5 6 6 2" xfId="22685"/>
    <cellStyle name="Normal 5 6 7" xfId="22672"/>
    <cellStyle name="Normal 5 7" xfId="2647"/>
    <cellStyle name="Normal 5 7 2" xfId="2648"/>
    <cellStyle name="Normal 5 7 2 2" xfId="2649"/>
    <cellStyle name="Normal 5 7 2 2 2" xfId="2650"/>
    <cellStyle name="Normal 5 7 2 2 2 2" xfId="22689"/>
    <cellStyle name="Normal 5 7 2 2 3" xfId="22688"/>
    <cellStyle name="Normal 5 7 2 3" xfId="2651"/>
    <cellStyle name="Normal 5 7 2 3 2" xfId="2652"/>
    <cellStyle name="Normal 5 7 2 3 2 2" xfId="22691"/>
    <cellStyle name="Normal 5 7 2 3 3" xfId="22690"/>
    <cellStyle name="Normal 5 7 2 4" xfId="2653"/>
    <cellStyle name="Normal 5 7 2 4 2" xfId="22692"/>
    <cellStyle name="Normal 5 7 2 5" xfId="22687"/>
    <cellStyle name="Normal 5 7 3" xfId="2654"/>
    <cellStyle name="Normal 5 7 3 2" xfId="2655"/>
    <cellStyle name="Normal 5 7 3 2 2" xfId="22694"/>
    <cellStyle name="Normal 5 7 3 3" xfId="22693"/>
    <cellStyle name="Normal 5 7 4" xfId="2656"/>
    <cellStyle name="Normal 5 7 4 2" xfId="2657"/>
    <cellStyle name="Normal 5 7 4 2 2" xfId="22696"/>
    <cellStyle name="Normal 5 7 4 3" xfId="22695"/>
    <cellStyle name="Normal 5 7 5" xfId="2658"/>
    <cellStyle name="Normal 5 7 5 2" xfId="2659"/>
    <cellStyle name="Normal 5 7 5 2 2" xfId="22698"/>
    <cellStyle name="Normal 5 7 5 3" xfId="22697"/>
    <cellStyle name="Normal 5 7 6" xfId="2660"/>
    <cellStyle name="Normal 5 7 6 2" xfId="22699"/>
    <cellStyle name="Normal 5 7 7" xfId="22686"/>
    <cellStyle name="Normal 5 8" xfId="2661"/>
    <cellStyle name="Normal 5 8 2" xfId="2662"/>
    <cellStyle name="Normal 5 8 2 2" xfId="2663"/>
    <cellStyle name="Normal 5 8 2 2 2" xfId="22702"/>
    <cellStyle name="Normal 5 8 2 3" xfId="22701"/>
    <cellStyle name="Normal 5 8 3" xfId="2664"/>
    <cellStyle name="Normal 5 8 3 2" xfId="2665"/>
    <cellStyle name="Normal 5 8 3 2 2" xfId="22704"/>
    <cellStyle name="Normal 5 8 3 3" xfId="22703"/>
    <cellStyle name="Normal 5 8 4" xfId="2666"/>
    <cellStyle name="Normal 5 8 4 2" xfId="22705"/>
    <cellStyle name="Normal 5 8 5" xfId="22700"/>
    <cellStyle name="Normal 5 9" xfId="2667"/>
    <cellStyle name="Normal 5 9 2" xfId="2668"/>
    <cellStyle name="Normal 5 9 2 2" xfId="2669"/>
    <cellStyle name="Normal 5 9 2 2 2" xfId="22708"/>
    <cellStyle name="Normal 5 9 2 3" xfId="22707"/>
    <cellStyle name="Normal 5 9 3" xfId="2670"/>
    <cellStyle name="Normal 5 9 3 2" xfId="22709"/>
    <cellStyle name="Normal 5 9 4" xfId="22706"/>
    <cellStyle name="Normal 6" xfId="864"/>
    <cellStyle name="Normal 6 10" xfId="2671"/>
    <cellStyle name="Normal 6 10 2" xfId="2672"/>
    <cellStyle name="Normal 6 10 2 2" xfId="22711"/>
    <cellStyle name="Normal 6 10 3" xfId="11934"/>
    <cellStyle name="Normal 6 10 3 2" xfId="30132"/>
    <cellStyle name="Normal 6 10 4" xfId="22710"/>
    <cellStyle name="Normal 6 11" xfId="2673"/>
    <cellStyle name="Normal 6 11 2" xfId="2674"/>
    <cellStyle name="Normal 6 11 2 2" xfId="22713"/>
    <cellStyle name="Normal 6 11 3" xfId="19716"/>
    <cellStyle name="Normal 6 11 3 2" xfId="37676"/>
    <cellStyle name="Normal 6 11 4" xfId="22712"/>
    <cellStyle name="Normal 6 12" xfId="2675"/>
    <cellStyle name="Normal 6 12 2" xfId="2676"/>
    <cellStyle name="Normal 6 12 2 2" xfId="22715"/>
    <cellStyle name="Normal 6 12 3" xfId="22714"/>
    <cellStyle name="Normal 6 13" xfId="2677"/>
    <cellStyle name="Normal 6 13 2" xfId="2678"/>
    <cellStyle name="Normal 6 13 2 2" xfId="22717"/>
    <cellStyle name="Normal 6 13 3" xfId="22716"/>
    <cellStyle name="Normal 6 14" xfId="2679"/>
    <cellStyle name="Normal 6 14 2" xfId="22718"/>
    <cellStyle name="Normal 6 15" xfId="3451"/>
    <cellStyle name="Normal 6 15 2" xfId="23451"/>
    <cellStyle name="Normal 6 16" xfId="21782"/>
    <cellStyle name="Normal 6 17" xfId="38631"/>
    <cellStyle name="Normal 6 18" xfId="39355"/>
    <cellStyle name="Normal 6 19" xfId="39935"/>
    <cellStyle name="Normal 6 2" xfId="865"/>
    <cellStyle name="Normal 6 2 2" xfId="2680"/>
    <cellStyle name="Normal 6 2 2 2" xfId="2681"/>
    <cellStyle name="Normal 6 2 2 2 2" xfId="2682"/>
    <cellStyle name="Normal 6 2 2 2 2 2" xfId="17973"/>
    <cellStyle name="Normal 6 2 2 2 2 2 2" xfId="36133"/>
    <cellStyle name="Normal 6 2 2 2 2 3" xfId="22721"/>
    <cellStyle name="Normal 6 2 2 2 3" xfId="10072"/>
    <cellStyle name="Normal 6 2 2 2 3 2" xfId="29132"/>
    <cellStyle name="Normal 6 2 2 2 4" xfId="22720"/>
    <cellStyle name="Normal 6 2 2 3" xfId="2683"/>
    <cellStyle name="Normal 6 2 2 3 2" xfId="2684"/>
    <cellStyle name="Normal 6 2 2 3 2 2" xfId="22723"/>
    <cellStyle name="Normal 6 2 2 3 3" xfId="15523"/>
    <cellStyle name="Normal 6 2 2 3 3 2" xfId="33689"/>
    <cellStyle name="Normal 6 2 2 3 4" xfId="22722"/>
    <cellStyle name="Normal 6 2 2 4" xfId="2685"/>
    <cellStyle name="Normal 6 2 2 4 2" xfId="2686"/>
    <cellStyle name="Normal 6 2 2 4 2 2" xfId="22725"/>
    <cellStyle name="Normal 6 2 2 4 3" xfId="20731"/>
    <cellStyle name="Normal 6 2 2 4 4" xfId="22724"/>
    <cellStyle name="Normal 6 2 2 5" xfId="2687"/>
    <cellStyle name="Normal 6 2 2 5 2" xfId="22726"/>
    <cellStyle name="Normal 6 2 2 6" xfId="7445"/>
    <cellStyle name="Normal 6 2 2 6 2" xfId="26687"/>
    <cellStyle name="Normal 6 2 2 7" xfId="22719"/>
    <cellStyle name="Normal 6 2 3" xfId="2688"/>
    <cellStyle name="Normal 6 2 3 2" xfId="2689"/>
    <cellStyle name="Normal 6 2 3 2 2" xfId="2690"/>
    <cellStyle name="Normal 6 2 3 2 2 2" xfId="17220"/>
    <cellStyle name="Normal 6 2 3 2 2 2 2" xfId="35380"/>
    <cellStyle name="Normal 6 2 3 2 2 3" xfId="22729"/>
    <cellStyle name="Normal 6 2 3 2 3" xfId="9309"/>
    <cellStyle name="Normal 6 2 3 2 3 2" xfId="28379"/>
    <cellStyle name="Normal 6 2 3 2 4" xfId="22728"/>
    <cellStyle name="Normal 6 2 3 3" xfId="2691"/>
    <cellStyle name="Normal 6 2 3 3 2" xfId="15524"/>
    <cellStyle name="Normal 6 2 3 3 2 2" xfId="33690"/>
    <cellStyle name="Normal 6 2 3 3 3" xfId="22730"/>
    <cellStyle name="Normal 6 2 3 4" xfId="21235"/>
    <cellStyle name="Normal 6 2 3 4 2" xfId="38082"/>
    <cellStyle name="Normal 6 2 3 5" xfId="7446"/>
    <cellStyle name="Normal 6 2 3 5 2" xfId="26688"/>
    <cellStyle name="Normal 6 2 3 6" xfId="22727"/>
    <cellStyle name="Normal 6 2 3 7" xfId="39037"/>
    <cellStyle name="Normal 6 2 4" xfId="2692"/>
    <cellStyle name="Normal 6 2 4 2" xfId="2693"/>
    <cellStyle name="Normal 6 2 4 2 2" xfId="16242"/>
    <cellStyle name="Normal 6 2 4 2 2 2" xfId="34402"/>
    <cellStyle name="Normal 6 2 4 2 3" xfId="22732"/>
    <cellStyle name="Normal 6 2 4 3" xfId="8325"/>
    <cellStyle name="Normal 6 2 4 3 2" xfId="27401"/>
    <cellStyle name="Normal 6 2 4 4" xfId="22731"/>
    <cellStyle name="Normal 6 2 5" xfId="2694"/>
    <cellStyle name="Normal 6 2 5 2" xfId="2695"/>
    <cellStyle name="Normal 6 2 5 2 2" xfId="15522"/>
    <cellStyle name="Normal 6 2 5 2 2 2" xfId="33688"/>
    <cellStyle name="Normal 6 2 5 2 3" xfId="22734"/>
    <cellStyle name="Normal 6 2 5 3" xfId="7444"/>
    <cellStyle name="Normal 6 2 5 3 2" xfId="26686"/>
    <cellStyle name="Normal 6 2 5 4" xfId="22733"/>
    <cellStyle name="Normal 6 2 6" xfId="2696"/>
    <cellStyle name="Normal 6 2 6 2" xfId="2697"/>
    <cellStyle name="Normal 6 2 6 2 2" xfId="22736"/>
    <cellStyle name="Normal 6 2 6 3" xfId="19717"/>
    <cellStyle name="Normal 6 2 6 4" xfId="22735"/>
    <cellStyle name="Normal 6 2 7" xfId="2698"/>
    <cellStyle name="Normal 6 2 7 2" xfId="2699"/>
    <cellStyle name="Normal 6 2 7 2 2" xfId="22738"/>
    <cellStyle name="Normal 6 2 7 3" xfId="22737"/>
    <cellStyle name="Normal 6 2 8" xfId="2700"/>
    <cellStyle name="Normal 6 2 8 2" xfId="22739"/>
    <cellStyle name="Normal 6 20" xfId="40421"/>
    <cellStyle name="Normal 6 3" xfId="2701"/>
    <cellStyle name="Normal 6 3 10" xfId="22740"/>
    <cellStyle name="Normal 6 3 11" xfId="39000"/>
    <cellStyle name="Normal 6 3 12" xfId="39374"/>
    <cellStyle name="Normal 6 3 2" xfId="2702"/>
    <cellStyle name="Normal 6 3 2 2" xfId="2703"/>
    <cellStyle name="Normal 6 3 2 2 2" xfId="2704"/>
    <cellStyle name="Normal 6 3 2 2 2 2" xfId="22743"/>
    <cellStyle name="Normal 6 3 2 2 3" xfId="21214"/>
    <cellStyle name="Normal 6 3 2 2 3 2" xfId="38065"/>
    <cellStyle name="Normal 6 3 2 2 4" xfId="22742"/>
    <cellStyle name="Normal 6 3 2 3" xfId="2705"/>
    <cellStyle name="Normal 6 3 2 3 2" xfId="2706"/>
    <cellStyle name="Normal 6 3 2 3 2 2" xfId="22745"/>
    <cellStyle name="Normal 6 3 2 3 3" xfId="22744"/>
    <cellStyle name="Normal 6 3 2 4" xfId="2707"/>
    <cellStyle name="Normal 6 3 2 4 2" xfId="22746"/>
    <cellStyle name="Normal 6 3 2 5" xfId="7448"/>
    <cellStyle name="Normal 6 3 2 6" xfId="22741"/>
    <cellStyle name="Normal 6 3 2 7" xfId="39020"/>
    <cellStyle name="Normal 6 3 3" xfId="2708"/>
    <cellStyle name="Normal 6 3 3 2" xfId="2709"/>
    <cellStyle name="Normal 6 3 3 2 2" xfId="22748"/>
    <cellStyle name="Normal 6 3 3 3" xfId="11113"/>
    <cellStyle name="Normal 6 3 3 4" xfId="22747"/>
    <cellStyle name="Normal 6 3 4" xfId="2710"/>
    <cellStyle name="Normal 6 3 4 2" xfId="2711"/>
    <cellStyle name="Normal 6 3 4 2 2" xfId="22750"/>
    <cellStyle name="Normal 6 3 4 3" xfId="7447"/>
    <cellStyle name="Normal 6 3 4 4" xfId="22749"/>
    <cellStyle name="Normal 6 3 5" xfId="2712"/>
    <cellStyle name="Normal 6 3 5 2" xfId="2713"/>
    <cellStyle name="Normal 6 3 5 2 2" xfId="18950"/>
    <cellStyle name="Normal 6 3 5 2 2 2" xfId="37109"/>
    <cellStyle name="Normal 6 3 5 2 3" xfId="22752"/>
    <cellStyle name="Normal 6 3 5 3" xfId="11176"/>
    <cellStyle name="Normal 6 3 5 3 2" xfId="30108"/>
    <cellStyle name="Normal 6 3 5 4" xfId="22751"/>
    <cellStyle name="Normal 6 3 6" xfId="2714"/>
    <cellStyle name="Normal 6 3 6 2" xfId="2715"/>
    <cellStyle name="Normal 6 3 6 2 2" xfId="22754"/>
    <cellStyle name="Normal 6 3 6 3" xfId="12289"/>
    <cellStyle name="Normal 6 3 6 3 2" xfId="30460"/>
    <cellStyle name="Normal 6 3 6 4" xfId="22753"/>
    <cellStyle name="Normal 6 3 7" xfId="2716"/>
    <cellStyle name="Normal 6 3 7 2" xfId="2717"/>
    <cellStyle name="Normal 6 3 7 2 2" xfId="22756"/>
    <cellStyle name="Normal 6 3 7 3" xfId="20730"/>
    <cellStyle name="Normal 6 3 7 3 2" xfId="38045"/>
    <cellStyle name="Normal 6 3 7 4" xfId="22755"/>
    <cellStyle name="Normal 6 3 8" xfId="2718"/>
    <cellStyle name="Normal 6 3 8 2" xfId="22757"/>
    <cellStyle name="Normal 6 3 9" xfId="3469"/>
    <cellStyle name="Normal 6 3 9 2" xfId="23458"/>
    <cellStyle name="Normal 6 4" xfId="2719"/>
    <cellStyle name="Normal 6 4 10" xfId="39033"/>
    <cellStyle name="Normal 6 4 11" xfId="39448"/>
    <cellStyle name="Normal 6 4 2" xfId="2720"/>
    <cellStyle name="Normal 6 4 2 2" xfId="2721"/>
    <cellStyle name="Normal 6 4 2 2 2" xfId="2722"/>
    <cellStyle name="Normal 6 4 2 2 2 2" xfId="17735"/>
    <cellStyle name="Normal 6 4 2 2 2 2 2" xfId="35895"/>
    <cellStyle name="Normal 6 4 2 2 2 3" xfId="22761"/>
    <cellStyle name="Normal 6 4 2 2 3" xfId="9834"/>
    <cellStyle name="Normal 6 4 2 2 3 2" xfId="28894"/>
    <cellStyle name="Normal 6 4 2 2 4" xfId="22760"/>
    <cellStyle name="Normal 6 4 2 3" xfId="2723"/>
    <cellStyle name="Normal 6 4 2 3 2" xfId="2724"/>
    <cellStyle name="Normal 6 4 2 3 2 2" xfId="22763"/>
    <cellStyle name="Normal 6 4 2 3 3" xfId="15526"/>
    <cellStyle name="Normal 6 4 2 3 3 2" xfId="33692"/>
    <cellStyle name="Normal 6 4 2 3 4" xfId="22762"/>
    <cellStyle name="Normal 6 4 2 4" xfId="2725"/>
    <cellStyle name="Normal 6 4 2 4 2" xfId="22764"/>
    <cellStyle name="Normal 6 4 2 5" xfId="7450"/>
    <cellStyle name="Normal 6 4 2 5 2" xfId="26690"/>
    <cellStyle name="Normal 6 4 2 6" xfId="22759"/>
    <cellStyle name="Normal 6 4 3" xfId="2726"/>
    <cellStyle name="Normal 6 4 3 2" xfId="2727"/>
    <cellStyle name="Normal 6 4 3 2 2" xfId="16243"/>
    <cellStyle name="Normal 6 4 3 2 2 2" xfId="34403"/>
    <cellStyle name="Normal 6 4 3 2 3" xfId="22766"/>
    <cellStyle name="Normal 6 4 3 3" xfId="8326"/>
    <cellStyle name="Normal 6 4 3 3 2" xfId="27402"/>
    <cellStyle name="Normal 6 4 3 4" xfId="22765"/>
    <cellStyle name="Normal 6 4 4" xfId="2728"/>
    <cellStyle name="Normal 6 4 4 2" xfId="2729"/>
    <cellStyle name="Normal 6 4 4 2 2" xfId="15525"/>
    <cellStyle name="Normal 6 4 4 2 2 2" xfId="33691"/>
    <cellStyle name="Normal 6 4 4 2 3" xfId="22768"/>
    <cellStyle name="Normal 6 4 4 3" xfId="7449"/>
    <cellStyle name="Normal 6 4 4 3 2" xfId="26689"/>
    <cellStyle name="Normal 6 4 4 4" xfId="22767"/>
    <cellStyle name="Normal 6 4 5" xfId="2730"/>
    <cellStyle name="Normal 6 4 5 2" xfId="2731"/>
    <cellStyle name="Normal 6 4 5 2 2" xfId="18962"/>
    <cellStyle name="Normal 6 4 5 2 2 2" xfId="37121"/>
    <cellStyle name="Normal 6 4 5 2 3" xfId="22770"/>
    <cellStyle name="Normal 6 4 5 3" xfId="11188"/>
    <cellStyle name="Normal 6 4 5 3 2" xfId="30120"/>
    <cellStyle name="Normal 6 4 5 4" xfId="22769"/>
    <cellStyle name="Normal 6 4 6" xfId="2732"/>
    <cellStyle name="Normal 6 4 6 2" xfId="2733"/>
    <cellStyle name="Normal 6 4 6 2 2" xfId="22772"/>
    <cellStyle name="Normal 6 4 6 3" xfId="12364"/>
    <cellStyle name="Normal 6 4 6 3 2" xfId="30534"/>
    <cellStyle name="Normal 6 4 6 4" xfId="22771"/>
    <cellStyle name="Normal 6 4 7" xfId="2734"/>
    <cellStyle name="Normal 6 4 7 2" xfId="21229"/>
    <cellStyle name="Normal 6 4 7 2 2" xfId="38078"/>
    <cellStyle name="Normal 6 4 7 3" xfId="22773"/>
    <cellStyle name="Normal 6 4 8" xfId="3604"/>
    <cellStyle name="Normal 6 4 8 2" xfId="23532"/>
    <cellStyle name="Normal 6 4 9" xfId="22758"/>
    <cellStyle name="Normal 6 5" xfId="2735"/>
    <cellStyle name="Normal 6 5 2" xfId="2736"/>
    <cellStyle name="Normal 6 5 2 2" xfId="2737"/>
    <cellStyle name="Normal 6 5 2 2 2" xfId="2738"/>
    <cellStyle name="Normal 6 5 2 2 2 2" xfId="22777"/>
    <cellStyle name="Normal 6 5 2 2 3" xfId="16973"/>
    <cellStyle name="Normal 6 5 2 2 3 2" xfId="35133"/>
    <cellStyle name="Normal 6 5 2 2 4" xfId="22776"/>
    <cellStyle name="Normal 6 5 2 3" xfId="2739"/>
    <cellStyle name="Normal 6 5 2 3 2" xfId="2740"/>
    <cellStyle name="Normal 6 5 2 3 2 2" xfId="22779"/>
    <cellStyle name="Normal 6 5 2 3 3" xfId="22778"/>
    <cellStyle name="Normal 6 5 2 4" xfId="2741"/>
    <cellStyle name="Normal 6 5 2 4 2" xfId="22780"/>
    <cellStyle name="Normal 6 5 2 5" xfId="9062"/>
    <cellStyle name="Normal 6 5 2 5 2" xfId="28132"/>
    <cellStyle name="Normal 6 5 2 6" xfId="22775"/>
    <cellStyle name="Normal 6 5 3" xfId="2742"/>
    <cellStyle name="Normal 6 5 3 2" xfId="2743"/>
    <cellStyle name="Normal 6 5 3 2 2" xfId="22782"/>
    <cellStyle name="Normal 6 5 3 3" xfId="15527"/>
    <cellStyle name="Normal 6 5 3 3 2" xfId="33693"/>
    <cellStyle name="Normal 6 5 3 4" xfId="22781"/>
    <cellStyle name="Normal 6 5 4" xfId="2744"/>
    <cellStyle name="Normal 6 5 4 2" xfId="2745"/>
    <cellStyle name="Normal 6 5 4 2 2" xfId="22784"/>
    <cellStyle name="Normal 6 5 4 3" xfId="21195"/>
    <cellStyle name="Normal 6 5 4 3 2" xfId="38055"/>
    <cellStyle name="Normal 6 5 4 4" xfId="22783"/>
    <cellStyle name="Normal 6 5 5" xfId="2746"/>
    <cellStyle name="Normal 6 5 5 2" xfId="2747"/>
    <cellStyle name="Normal 6 5 5 2 2" xfId="22786"/>
    <cellStyle name="Normal 6 5 5 3" xfId="22785"/>
    <cellStyle name="Normal 6 5 6" xfId="2748"/>
    <cellStyle name="Normal 6 5 6 2" xfId="22787"/>
    <cellStyle name="Normal 6 5 7" xfId="7451"/>
    <cellStyle name="Normal 6 5 7 2" xfId="26691"/>
    <cellStyle name="Normal 6 5 8" xfId="22774"/>
    <cellStyle name="Normal 6 5 9" xfId="39010"/>
    <cellStyle name="Normal 6 6" xfId="2749"/>
    <cellStyle name="Normal 6 6 2" xfId="2750"/>
    <cellStyle name="Normal 6 6 2 2" xfId="2751"/>
    <cellStyle name="Normal 6 6 2 2 2" xfId="2752"/>
    <cellStyle name="Normal 6 6 2 2 2 2" xfId="22791"/>
    <cellStyle name="Normal 6 6 2 2 3" xfId="22790"/>
    <cellStyle name="Normal 6 6 2 3" xfId="2753"/>
    <cellStyle name="Normal 6 6 2 3 2" xfId="2754"/>
    <cellStyle name="Normal 6 6 2 3 2 2" xfId="22793"/>
    <cellStyle name="Normal 6 6 2 3 3" xfId="22792"/>
    <cellStyle name="Normal 6 6 2 4" xfId="2755"/>
    <cellStyle name="Normal 6 6 2 4 2" xfId="22794"/>
    <cellStyle name="Normal 6 6 2 5" xfId="11112"/>
    <cellStyle name="Normal 6 6 2 6" xfId="22789"/>
    <cellStyle name="Normal 6 6 3" xfId="2756"/>
    <cellStyle name="Normal 6 6 3 2" xfId="2757"/>
    <cellStyle name="Normal 6 6 3 2 2" xfId="22796"/>
    <cellStyle name="Normal 6 6 3 3" xfId="22795"/>
    <cellStyle name="Normal 6 6 4" xfId="2758"/>
    <cellStyle name="Normal 6 6 4 2" xfId="2759"/>
    <cellStyle name="Normal 6 6 4 2 2" xfId="22798"/>
    <cellStyle name="Normal 6 6 4 3" xfId="22797"/>
    <cellStyle name="Normal 6 6 5" xfId="2760"/>
    <cellStyle name="Normal 6 6 5 2" xfId="2761"/>
    <cellStyle name="Normal 6 6 5 2 2" xfId="22800"/>
    <cellStyle name="Normal 6 6 5 3" xfId="22799"/>
    <cellStyle name="Normal 6 6 6" xfId="2762"/>
    <cellStyle name="Normal 6 6 6 2" xfId="22801"/>
    <cellStyle name="Normal 6 6 7" xfId="7443"/>
    <cellStyle name="Normal 6 6 8" xfId="22788"/>
    <cellStyle name="Normal 6 7" xfId="2763"/>
    <cellStyle name="Normal 6 7 2" xfId="2764"/>
    <cellStyle name="Normal 6 7 2 2" xfId="2765"/>
    <cellStyle name="Normal 6 7 2 2 2" xfId="2766"/>
    <cellStyle name="Normal 6 7 2 2 2 2" xfId="22805"/>
    <cellStyle name="Normal 6 7 2 2 3" xfId="22804"/>
    <cellStyle name="Normal 6 7 2 3" xfId="2767"/>
    <cellStyle name="Normal 6 7 2 3 2" xfId="2768"/>
    <cellStyle name="Normal 6 7 2 3 2 2" xfId="22807"/>
    <cellStyle name="Normal 6 7 2 3 3" xfId="22806"/>
    <cellStyle name="Normal 6 7 2 4" xfId="2769"/>
    <cellStyle name="Normal 6 7 2 4 2" xfId="22808"/>
    <cellStyle name="Normal 6 7 2 5" xfId="12378"/>
    <cellStyle name="Normal 6 7 2 5 2" xfId="30545"/>
    <cellStyle name="Normal 6 7 2 6" xfId="22803"/>
    <cellStyle name="Normal 6 7 3" xfId="2770"/>
    <cellStyle name="Normal 6 7 3 2" xfId="2771"/>
    <cellStyle name="Normal 6 7 3 2 2" xfId="22810"/>
    <cellStyle name="Normal 6 7 3 3" xfId="22809"/>
    <cellStyle name="Normal 6 7 4" xfId="2772"/>
    <cellStyle name="Normal 6 7 4 2" xfId="2773"/>
    <cellStyle name="Normal 6 7 4 2 2" xfId="22812"/>
    <cellStyle name="Normal 6 7 4 3" xfId="22811"/>
    <cellStyle name="Normal 6 7 5" xfId="2774"/>
    <cellStyle name="Normal 6 7 5 2" xfId="2775"/>
    <cellStyle name="Normal 6 7 5 2 2" xfId="22814"/>
    <cellStyle name="Normal 6 7 5 3" xfId="22813"/>
    <cellStyle name="Normal 6 7 6" xfId="2776"/>
    <cellStyle name="Normal 6 7 6 2" xfId="22815"/>
    <cellStyle name="Normal 6 7 7" xfId="3822"/>
    <cellStyle name="Normal 6 7 7 2" xfId="23543"/>
    <cellStyle name="Normal 6 7 8" xfId="22802"/>
    <cellStyle name="Normal 6 8" xfId="2777"/>
    <cellStyle name="Normal 6 8 2" xfId="2778"/>
    <cellStyle name="Normal 6 8 2 2" xfId="2779"/>
    <cellStyle name="Normal 6 8 2 2 2" xfId="22818"/>
    <cellStyle name="Normal 6 8 2 3" xfId="18931"/>
    <cellStyle name="Normal 6 8 2 3 2" xfId="37090"/>
    <cellStyle name="Normal 6 8 2 4" xfId="22817"/>
    <cellStyle name="Normal 6 8 3" xfId="2780"/>
    <cellStyle name="Normal 6 8 3 2" xfId="2781"/>
    <cellStyle name="Normal 6 8 3 2 2" xfId="22820"/>
    <cellStyle name="Normal 6 8 3 3" xfId="22819"/>
    <cellStyle name="Normal 6 8 4" xfId="2782"/>
    <cellStyle name="Normal 6 8 4 2" xfId="22821"/>
    <cellStyle name="Normal 6 8 5" xfId="11156"/>
    <cellStyle name="Normal 6 8 5 2" xfId="30089"/>
    <cellStyle name="Normal 6 8 6" xfId="22816"/>
    <cellStyle name="Normal 6 9" xfId="2783"/>
    <cellStyle name="Normal 6 9 2" xfId="2784"/>
    <cellStyle name="Normal 6 9 2 2" xfId="2785"/>
    <cellStyle name="Normal 6 9 2 2 2" xfId="22824"/>
    <cellStyle name="Normal 6 9 2 3" xfId="18968"/>
    <cellStyle name="Normal 6 9 2 3 2" xfId="37126"/>
    <cellStyle name="Normal 6 9 2 4" xfId="22823"/>
    <cellStyle name="Normal 6 9 3" xfId="2786"/>
    <cellStyle name="Normal 6 9 3 2" xfId="22825"/>
    <cellStyle name="Normal 6 9 4" xfId="11709"/>
    <cellStyle name="Normal 6 9 4 2" xfId="30125"/>
    <cellStyle name="Normal 6 9 5" xfId="22822"/>
    <cellStyle name="Normal 7" xfId="866"/>
    <cellStyle name="Normal 7 2" xfId="867"/>
    <cellStyle name="Normal 7 2 2" xfId="2787"/>
    <cellStyle name="Normal 7 2 2 2" xfId="2788"/>
    <cellStyle name="Normal 7 2 2 2 2" xfId="18916"/>
    <cellStyle name="Normal 7 2 2 2 2 2" xfId="37076"/>
    <cellStyle name="Normal 7 2 2 3" xfId="2789"/>
    <cellStyle name="Normal 7 2 2 3 2" xfId="21230"/>
    <cellStyle name="Normal 7 2 2 3 3" xfId="22827"/>
    <cellStyle name="Normal 7 2 2 4" xfId="11067"/>
    <cellStyle name="Normal 7 2 2 4 2" xfId="30075"/>
    <cellStyle name="Normal 7 2 2 5" xfId="22826"/>
    <cellStyle name="Normal 7 2 3" xfId="2790"/>
    <cellStyle name="Normal 7 2 3 2" xfId="2791"/>
    <cellStyle name="Normal 7 2 3 2 2" xfId="2792"/>
    <cellStyle name="Normal 7 2 3 2 2 2" xfId="22830"/>
    <cellStyle name="Normal 7 2 3 2 3" xfId="22829"/>
    <cellStyle name="Normal 7 2 3 3" xfId="2793"/>
    <cellStyle name="Normal 7 2 3 3 2" xfId="22831"/>
    <cellStyle name="Normal 7 2 3 4" xfId="11114"/>
    <cellStyle name="Normal 7 2 3 5" xfId="22828"/>
    <cellStyle name="Normal 7 2 4" xfId="2794"/>
    <cellStyle name="Normal 7 2 5" xfId="2795"/>
    <cellStyle name="Normal 7 2 5 2" xfId="19718"/>
    <cellStyle name="Normal 7 2 5 3" xfId="22832"/>
    <cellStyle name="Normal 7 3" xfId="2796"/>
    <cellStyle name="Normal 7 3 2" xfId="2797"/>
    <cellStyle name="Normal 7 3 2 2" xfId="2798"/>
    <cellStyle name="Normal 7 3 2 2 2" xfId="22835"/>
    <cellStyle name="Normal 7 3 2 3" xfId="11115"/>
    <cellStyle name="Normal 7 3 2 4" xfId="22834"/>
    <cellStyle name="Normal 7 3 3" xfId="2799"/>
    <cellStyle name="Normal 7 3 3 2" xfId="2800"/>
    <cellStyle name="Normal 7 3 3 2 2" xfId="22837"/>
    <cellStyle name="Normal 7 3 3 3" xfId="7453"/>
    <cellStyle name="Normal 7 3 3 4" xfId="22836"/>
    <cellStyle name="Normal 7 3 4" xfId="2801"/>
    <cellStyle name="Normal 7 3 4 2" xfId="2802"/>
    <cellStyle name="Normal 7 3 4 2 2" xfId="18951"/>
    <cellStyle name="Normal 7 3 4 2 2 2" xfId="37110"/>
    <cellStyle name="Normal 7 3 4 2 3" xfId="22839"/>
    <cellStyle name="Normal 7 3 4 3" xfId="11177"/>
    <cellStyle name="Normal 7 3 4 3 2" xfId="30109"/>
    <cellStyle name="Normal 7 3 4 4" xfId="22838"/>
    <cellStyle name="Normal 7 3 5" xfId="2803"/>
    <cellStyle name="Normal 7 3 5 2" xfId="12290"/>
    <cellStyle name="Normal 7 3 5 2 2" xfId="30461"/>
    <cellStyle name="Normal 7 3 5 3" xfId="22840"/>
    <cellStyle name="Normal 7 3 6" xfId="3470"/>
    <cellStyle name="Normal 7 3 6 2" xfId="23459"/>
    <cellStyle name="Normal 7 3 7" xfId="22833"/>
    <cellStyle name="Normal 7 3 8" xfId="39375"/>
    <cellStyle name="Normal 7 4" xfId="2804"/>
    <cellStyle name="Normal 7 4 2" xfId="2805"/>
    <cellStyle name="Normal 7 4 2 2" xfId="2806"/>
    <cellStyle name="Normal 7 4 2 2 2" xfId="18731"/>
    <cellStyle name="Normal 7 4 2 2 2 2" xfId="36891"/>
    <cellStyle name="Normal 7 4 2 2 3" xfId="22843"/>
    <cellStyle name="Normal 7 4 2 3" xfId="10848"/>
    <cellStyle name="Normal 7 4 2 3 2" xfId="29890"/>
    <cellStyle name="Normal 7 4 2 4" xfId="22842"/>
    <cellStyle name="Normal 7 4 3" xfId="2807"/>
    <cellStyle name="Normal 7 4 3 2" xfId="2808"/>
    <cellStyle name="Normal 7 4 3 2 2" xfId="22845"/>
    <cellStyle name="Normal 7 4 3 3" xfId="15529"/>
    <cellStyle name="Normal 7 4 3 3 2" xfId="33695"/>
    <cellStyle name="Normal 7 4 3 4" xfId="22844"/>
    <cellStyle name="Normal 7 4 4" xfId="2809"/>
    <cellStyle name="Normal 7 4 4 2" xfId="22846"/>
    <cellStyle name="Normal 7 4 5" xfId="7454"/>
    <cellStyle name="Normal 7 4 5 2" xfId="26693"/>
    <cellStyle name="Normal 7 4 6" xfId="22841"/>
    <cellStyle name="Normal 7 5" xfId="2810"/>
    <cellStyle name="Normal 7 5 2" xfId="2811"/>
    <cellStyle name="Normal 7 5 2 2" xfId="16244"/>
    <cellStyle name="Normal 7 5 2 2 2" xfId="34404"/>
    <cellStyle name="Normal 7 5 2 3" xfId="22848"/>
    <cellStyle name="Normal 7 5 3" xfId="8327"/>
    <cellStyle name="Normal 7 5 3 2" xfId="27403"/>
    <cellStyle name="Normal 7 5 4" xfId="22847"/>
    <cellStyle name="Normal 7 6" xfId="2812"/>
    <cellStyle name="Normal 7 6 2" xfId="2813"/>
    <cellStyle name="Normal 7 6 2 2" xfId="15528"/>
    <cellStyle name="Normal 7 6 2 2 2" xfId="33694"/>
    <cellStyle name="Normal 7 6 2 3" xfId="22850"/>
    <cellStyle name="Normal 7 6 3" xfId="7452"/>
    <cellStyle name="Normal 7 6 3 2" xfId="26692"/>
    <cellStyle name="Normal 7 6 4" xfId="22849"/>
    <cellStyle name="Normal 7 7" xfId="2814"/>
    <cellStyle name="Normal 7 7 2" xfId="2815"/>
    <cellStyle name="Normal 7 7 2 2" xfId="12379"/>
    <cellStyle name="Normal 7 7 2 2 2" xfId="30546"/>
    <cellStyle name="Normal 7 7 2 3" xfId="22852"/>
    <cellStyle name="Normal 7 7 3" xfId="3823"/>
    <cellStyle name="Normal 7 7 3 2" xfId="23544"/>
    <cellStyle name="Normal 7 7 4" xfId="22851"/>
    <cellStyle name="Normal 7 8" xfId="2816"/>
    <cellStyle name="Normal 7 8 2" xfId="2817"/>
    <cellStyle name="Normal 7 8 2 2" xfId="22854"/>
    <cellStyle name="Normal 7 8 3" xfId="22853"/>
    <cellStyle name="Normal 7 9" xfId="2818"/>
    <cellStyle name="Normal 7 9 2" xfId="22855"/>
    <cellStyle name="Normal 8" xfId="868"/>
    <cellStyle name="Normal 8 10" xfId="11710"/>
    <cellStyle name="Normal 8 11" xfId="12269"/>
    <cellStyle name="Normal 8 2" xfId="869"/>
    <cellStyle name="Normal 8 2 2" xfId="2819"/>
    <cellStyle name="Normal 8 2 2 2" xfId="2820"/>
    <cellStyle name="Normal 8 2 2 2 2" xfId="21215"/>
    <cellStyle name="Normal 8 2 2 2 2 2" xfId="38066"/>
    <cellStyle name="Normal 8 2 2 2 3" xfId="22857"/>
    <cellStyle name="Normal 8 2 2 2 4" xfId="39021"/>
    <cellStyle name="Normal 8 2 2 3" xfId="20732"/>
    <cellStyle name="Normal 8 2 2 3 2" xfId="38046"/>
    <cellStyle name="Normal 8 2 2 4" xfId="11116"/>
    <cellStyle name="Normal 8 2 2 5" xfId="22856"/>
    <cellStyle name="Normal 8 2 2 6" xfId="39001"/>
    <cellStyle name="Normal 8 2 3" xfId="2821"/>
    <cellStyle name="Normal 8 2 3 2" xfId="2822"/>
    <cellStyle name="Normal 8 2 3 2 2" xfId="21196"/>
    <cellStyle name="Normal 8 2 3 2 2 2" xfId="38056"/>
    <cellStyle name="Normal 8 2 3 2 3" xfId="22859"/>
    <cellStyle name="Normal 8 2 3 3" xfId="7456"/>
    <cellStyle name="Normal 8 2 3 4" xfId="22858"/>
    <cellStyle name="Normal 8 2 3 5" xfId="39011"/>
    <cellStyle name="Normal 8 2 4" xfId="2823"/>
    <cellStyle name="Normal 8 2 4 2" xfId="2824"/>
    <cellStyle name="Normal 8 2 4 2 2" xfId="18952"/>
    <cellStyle name="Normal 8 2 4 2 2 2" xfId="37111"/>
    <cellStyle name="Normal 8 2 4 2 3" xfId="22861"/>
    <cellStyle name="Normal 8 2 4 3" xfId="11178"/>
    <cellStyle name="Normal 8 2 4 3 2" xfId="30110"/>
    <cellStyle name="Normal 8 2 4 4" xfId="22860"/>
    <cellStyle name="Normal 8 2 5" xfId="2825"/>
    <cellStyle name="Normal 8 2 5 2" xfId="12291"/>
    <cellStyle name="Normal 8 2 5 2 2" xfId="30462"/>
    <cellStyle name="Normal 8 2 5 3" xfId="22862"/>
    <cellStyle name="Normal 8 2 6" xfId="19719"/>
    <cellStyle name="Normal 8 2 6 2" xfId="37677"/>
    <cellStyle name="Normal 8 2 7" xfId="3471"/>
    <cellStyle name="Normal 8 2 7 2" xfId="23460"/>
    <cellStyle name="Normal 8 2 8" xfId="38632"/>
    <cellStyle name="Normal 8 2 9" xfId="39376"/>
    <cellStyle name="Normal 8 3" xfId="2826"/>
    <cellStyle name="Normal 8 3 2" xfId="2827"/>
    <cellStyle name="Normal 8 3 2 2" xfId="2828"/>
    <cellStyle name="Normal 8 3 2 2 2" xfId="22865"/>
    <cellStyle name="Normal 8 3 2 3" xfId="11117"/>
    <cellStyle name="Normal 8 3 2 4" xfId="22864"/>
    <cellStyle name="Normal 8 3 3" xfId="2829"/>
    <cellStyle name="Normal 8 3 3 2" xfId="2830"/>
    <cellStyle name="Normal 8 3 3 2 2" xfId="22867"/>
    <cellStyle name="Normal 8 3 3 3" xfId="22866"/>
    <cellStyle name="Normal 8 3 4" xfId="2831"/>
    <cellStyle name="Normal 8 3 4 2" xfId="22868"/>
    <cellStyle name="Normal 8 3 5" xfId="7457"/>
    <cellStyle name="Normal 8 3 6" xfId="22863"/>
    <cellStyle name="Normal 8 4" xfId="2832"/>
    <cellStyle name="Normal 8 4 2" xfId="2833"/>
    <cellStyle name="Normal 8 4 2 2" xfId="11118"/>
    <cellStyle name="Normal 8 4 2 3" xfId="22870"/>
    <cellStyle name="Normal 8 4 3" xfId="7458"/>
    <cellStyle name="Normal 8 4 4" xfId="22869"/>
    <cellStyle name="Normal 8 5" xfId="2834"/>
    <cellStyle name="Normal 8 5 2" xfId="2835"/>
    <cellStyle name="Normal 8 5 2 2" xfId="22872"/>
    <cellStyle name="Normal 8 5 3" xfId="7459"/>
    <cellStyle name="Normal 8 5 4" xfId="22871"/>
    <cellStyle name="Normal 8 6" xfId="2836"/>
    <cellStyle name="Normal 8 6 2" xfId="2837"/>
    <cellStyle name="Normal 8 6 2 2" xfId="18384"/>
    <cellStyle name="Normal 8 6 2 2 2" xfId="36544"/>
    <cellStyle name="Normal 8 6 2 3" xfId="10488"/>
    <cellStyle name="Normal 8 6 2 3 2" xfId="29543"/>
    <cellStyle name="Normal 8 6 2 4" xfId="22874"/>
    <cellStyle name="Normal 8 6 3" xfId="15531"/>
    <cellStyle name="Normal 8 6 3 2" xfId="33697"/>
    <cellStyle name="Normal 8 6 4" xfId="7460"/>
    <cellStyle name="Normal 8 6 4 2" xfId="26695"/>
    <cellStyle name="Normal 8 6 5" xfId="22873"/>
    <cellStyle name="Normal 8 7" xfId="2838"/>
    <cellStyle name="Normal 8 7 2" xfId="2839"/>
    <cellStyle name="Normal 8 7 2 2" xfId="16245"/>
    <cellStyle name="Normal 8 7 2 2 2" xfId="34405"/>
    <cellStyle name="Normal 8 7 2 3" xfId="22876"/>
    <cellStyle name="Normal 8 7 3" xfId="8328"/>
    <cellStyle name="Normal 8 7 3 2" xfId="27404"/>
    <cellStyle name="Normal 8 7 4" xfId="22875"/>
    <cellStyle name="Normal 8 8" xfId="7455"/>
    <cellStyle name="Normal 8 8 2" xfId="15530"/>
    <cellStyle name="Normal 8 8 2 2" xfId="33696"/>
    <cellStyle name="Normal 8 8 3" xfId="26694"/>
    <cellStyle name="Normal 8 9" xfId="3824"/>
    <cellStyle name="Normal 9" xfId="870"/>
    <cellStyle name="Normal 9 2" xfId="2840"/>
    <cellStyle name="Normal 9 2 2" xfId="2841"/>
    <cellStyle name="Normal 9 2 2 2" xfId="2842"/>
    <cellStyle name="Normal 9 2 2 2 2" xfId="22879"/>
    <cellStyle name="Normal 9 2 2 3" xfId="7462"/>
    <cellStyle name="Normal 9 2 2 4" xfId="22878"/>
    <cellStyle name="Normal 9 2 3" xfId="2843"/>
    <cellStyle name="Normal 9 2 3 2" xfId="2844"/>
    <cellStyle name="Normal 9 2 3 2 2" xfId="18953"/>
    <cellStyle name="Normal 9 2 3 2 2 2" xfId="37112"/>
    <cellStyle name="Normal 9 2 3 2 3" xfId="22881"/>
    <cellStyle name="Normal 9 2 3 3" xfId="11179"/>
    <cellStyle name="Normal 9 2 3 3 2" xfId="30111"/>
    <cellStyle name="Normal 9 2 3 4" xfId="22880"/>
    <cellStyle name="Normal 9 2 4" xfId="2845"/>
    <cellStyle name="Normal 9 2 4 2" xfId="12292"/>
    <cellStyle name="Normal 9 2 4 2 2" xfId="30463"/>
    <cellStyle name="Normal 9 2 4 3" xfId="22882"/>
    <cellStyle name="Normal 9 2 5" xfId="21231"/>
    <cellStyle name="Normal 9 2 6" xfId="3472"/>
    <cellStyle name="Normal 9 2 6 2" xfId="23461"/>
    <cellStyle name="Normal 9 2 7" xfId="22877"/>
    <cellStyle name="Normal 9 2 8" xfId="39377"/>
    <cellStyle name="Normal 9 3" xfId="2846"/>
    <cellStyle name="Normal 9 3 2" xfId="2847"/>
    <cellStyle name="Normal 9 3 2 2" xfId="18835"/>
    <cellStyle name="Normal 9 3 2 2 2" xfId="36995"/>
    <cellStyle name="Normal 9 3 2 3" xfId="10955"/>
    <cellStyle name="Normal 9 3 2 3 2" xfId="29994"/>
    <cellStyle name="Normal 9 3 2 4" xfId="22884"/>
    <cellStyle name="Normal 9 3 3" xfId="15533"/>
    <cellStyle name="Normal 9 3 3 2" xfId="33699"/>
    <cellStyle name="Normal 9 3 4" xfId="7463"/>
    <cellStyle name="Normal 9 3 4 2" xfId="26697"/>
    <cellStyle name="Normal 9 3 5" xfId="22883"/>
    <cellStyle name="Normal 9 4" xfId="2848"/>
    <cellStyle name="Normal 9 4 2" xfId="2849"/>
    <cellStyle name="Normal 9 4 2 2" xfId="16246"/>
    <cellStyle name="Normal 9 4 2 2 2" xfId="34406"/>
    <cellStyle name="Normal 9 4 2 3" xfId="22886"/>
    <cellStyle name="Normal 9 4 3" xfId="8329"/>
    <cellStyle name="Normal 9 4 3 2" xfId="27405"/>
    <cellStyle name="Normal 9 4 4" xfId="22885"/>
    <cellStyle name="Normal 9 5" xfId="2850"/>
    <cellStyle name="Normal 9 5 2" xfId="2851"/>
    <cellStyle name="Normal 9 5 2 2" xfId="15532"/>
    <cellStyle name="Normal 9 5 2 2 2" xfId="33698"/>
    <cellStyle name="Normal 9 5 2 3" xfId="22888"/>
    <cellStyle name="Normal 9 5 3" xfId="7461"/>
    <cellStyle name="Normal 9 5 3 2" xfId="26696"/>
    <cellStyle name="Normal 9 5 4" xfId="22887"/>
    <cellStyle name="Normal 9 6" xfId="2852"/>
    <cellStyle name="Normal 9 6 2" xfId="19720"/>
    <cellStyle name="Normal 9 6 3" xfId="22889"/>
    <cellStyle name="Normal 9 7" xfId="3453"/>
    <cellStyle name="Normal GHG Numbers (0.00)" xfId="871"/>
    <cellStyle name="Normal GHG Numbers (0.00) 2" xfId="12270"/>
    <cellStyle name="Normal GHG Numbers (0.00) 3" xfId="19003"/>
    <cellStyle name="Normal GHG Textfiels Bold" xfId="872"/>
    <cellStyle name="Normal GHG Textfiels Bold 2" xfId="7464"/>
    <cellStyle name="Normal GHG Textfiels Bold 2 2" xfId="15534"/>
    <cellStyle name="Normal GHG whole table" xfId="873"/>
    <cellStyle name="Normal GHG whole table 2" xfId="12271"/>
    <cellStyle name="Normal GHG-Shade" xfId="874"/>
    <cellStyle name="Normal GHG-Shade 2" xfId="875"/>
    <cellStyle name="Normal GHG-Shade 2 2" xfId="20733"/>
    <cellStyle name="Normal GHG-Shade 3" xfId="3605"/>
    <cellStyle name="Normale 10" xfId="876"/>
    <cellStyle name="Normale 10 2" xfId="877"/>
    <cellStyle name="Normale 10 2 2" xfId="3607"/>
    <cellStyle name="Normale 10 3" xfId="878"/>
    <cellStyle name="Normale 10 3 2" xfId="3608"/>
    <cellStyle name="Normale 10 4" xfId="3606"/>
    <cellStyle name="Normale 10_EDEN industria 2008 rev" xfId="879"/>
    <cellStyle name="Normale 11" xfId="880"/>
    <cellStyle name="Normale 11 2" xfId="881"/>
    <cellStyle name="Normale 11 2 2" xfId="3610"/>
    <cellStyle name="Normale 11 3" xfId="882"/>
    <cellStyle name="Normale 11 3 2" xfId="3611"/>
    <cellStyle name="Normale 11 4" xfId="3609"/>
    <cellStyle name="Normale 11_EDEN industria 2008 rev" xfId="883"/>
    <cellStyle name="Normale 12" xfId="884"/>
    <cellStyle name="Normale 12 2" xfId="885"/>
    <cellStyle name="Normale 12 2 2" xfId="3613"/>
    <cellStyle name="Normale 12 3" xfId="886"/>
    <cellStyle name="Normale 12 3 2" xfId="3614"/>
    <cellStyle name="Normale 12 4" xfId="3612"/>
    <cellStyle name="Normale 12_EDEN industria 2008 rev" xfId="887"/>
    <cellStyle name="Normale 13" xfId="888"/>
    <cellStyle name="Normale 13 2" xfId="889"/>
    <cellStyle name="Normale 13 2 2" xfId="3616"/>
    <cellStyle name="Normale 13 3" xfId="890"/>
    <cellStyle name="Normale 13 3 2" xfId="3617"/>
    <cellStyle name="Normale 13 4" xfId="3615"/>
    <cellStyle name="Normale 13_EDEN industria 2008 rev" xfId="891"/>
    <cellStyle name="Normale 14" xfId="892"/>
    <cellStyle name="Normale 14 2" xfId="893"/>
    <cellStyle name="Normale 14 2 2" xfId="3619"/>
    <cellStyle name="Normale 14 3" xfId="894"/>
    <cellStyle name="Normale 14 3 2" xfId="3620"/>
    <cellStyle name="Normale 14 4" xfId="3618"/>
    <cellStyle name="Normale 14_EDEN industria 2008 rev" xfId="895"/>
    <cellStyle name="Normale 15" xfId="896"/>
    <cellStyle name="Normale 15 2" xfId="897"/>
    <cellStyle name="Normale 15 2 2" xfId="3622"/>
    <cellStyle name="Normale 15 3" xfId="898"/>
    <cellStyle name="Normale 15 3 2" xfId="3623"/>
    <cellStyle name="Normale 15 4" xfId="3621"/>
    <cellStyle name="Normale 15_EDEN industria 2008 rev" xfId="899"/>
    <cellStyle name="Normale 16" xfId="900"/>
    <cellStyle name="Normale 16 2" xfId="3624"/>
    <cellStyle name="Normale 17" xfId="901"/>
    <cellStyle name="Normale 17 2" xfId="3625"/>
    <cellStyle name="Normale 18" xfId="902"/>
    <cellStyle name="Normale 19" xfId="903"/>
    <cellStyle name="Normale 2" xfId="904"/>
    <cellStyle name="Normale 2 2" xfId="905"/>
    <cellStyle name="Normale 2 2 2" xfId="3627"/>
    <cellStyle name="Normale 2 3" xfId="3626"/>
    <cellStyle name="Normale 2_EDEN industria 2008 rev" xfId="906"/>
    <cellStyle name="Normale 20" xfId="907"/>
    <cellStyle name="Normale 20 2" xfId="3628"/>
    <cellStyle name="Normale 21" xfId="908"/>
    <cellStyle name="Normale 21 2" xfId="3629"/>
    <cellStyle name="Normale 22" xfId="909"/>
    <cellStyle name="Normale 22 2" xfId="3630"/>
    <cellStyle name="Normale 23" xfId="910"/>
    <cellStyle name="Normale 23 2" xfId="3631"/>
    <cellStyle name="Normale 24" xfId="911"/>
    <cellStyle name="Normale 24 2" xfId="3632"/>
    <cellStyle name="Normale 25" xfId="912"/>
    <cellStyle name="Normale 25 2" xfId="3633"/>
    <cellStyle name="Normale 26" xfId="913"/>
    <cellStyle name="Normale 26 2" xfId="3634"/>
    <cellStyle name="Normale 27" xfId="914"/>
    <cellStyle name="Normale 27 2" xfId="3635"/>
    <cellStyle name="Normale 28" xfId="915"/>
    <cellStyle name="Normale 28 2" xfId="3636"/>
    <cellStyle name="Normale 29" xfId="916"/>
    <cellStyle name="Normale 29 2" xfId="3637"/>
    <cellStyle name="Normale 3" xfId="917"/>
    <cellStyle name="Normale 3 2" xfId="918"/>
    <cellStyle name="Normale 3 2 2" xfId="3639"/>
    <cellStyle name="Normale 3 3" xfId="919"/>
    <cellStyle name="Normale 3 3 2" xfId="3640"/>
    <cellStyle name="Normale 3 4" xfId="3638"/>
    <cellStyle name="Normale 3_EDEN industria 2008 rev" xfId="920"/>
    <cellStyle name="Normale 30" xfId="921"/>
    <cellStyle name="Normale 30 2" xfId="3641"/>
    <cellStyle name="Normale 31" xfId="922"/>
    <cellStyle name="Normale 31 2" xfId="3642"/>
    <cellStyle name="Normale 32" xfId="923"/>
    <cellStyle name="Normale 32 2" xfId="3643"/>
    <cellStyle name="Normale 33" xfId="924"/>
    <cellStyle name="Normale 33 2" xfId="3644"/>
    <cellStyle name="Normale 34" xfId="925"/>
    <cellStyle name="Normale 34 2" xfId="3645"/>
    <cellStyle name="Normale 35" xfId="926"/>
    <cellStyle name="Normale 35 2" xfId="3646"/>
    <cellStyle name="Normale 36" xfId="927"/>
    <cellStyle name="Normale 36 2" xfId="3647"/>
    <cellStyle name="Normale 37" xfId="928"/>
    <cellStyle name="Normale 37 2" xfId="3648"/>
    <cellStyle name="Normale 38" xfId="929"/>
    <cellStyle name="Normale 38 2" xfId="3649"/>
    <cellStyle name="Normale 39" xfId="930"/>
    <cellStyle name="Normale 39 2" xfId="3650"/>
    <cellStyle name="Normale 4" xfId="931"/>
    <cellStyle name="Normale 4 2" xfId="932"/>
    <cellStyle name="Normale 4 2 2" xfId="3652"/>
    <cellStyle name="Normale 4 3" xfId="933"/>
    <cellStyle name="Normale 4 3 2" xfId="3653"/>
    <cellStyle name="Normale 4 4" xfId="3651"/>
    <cellStyle name="Normale 4_EDEN industria 2008 rev" xfId="934"/>
    <cellStyle name="Normale 40" xfId="935"/>
    <cellStyle name="Normale 40 2" xfId="3654"/>
    <cellStyle name="Normale 41" xfId="936"/>
    <cellStyle name="Normale 41 2" xfId="3655"/>
    <cellStyle name="Normale 42" xfId="937"/>
    <cellStyle name="Normale 42 2" xfId="3656"/>
    <cellStyle name="Normale 43" xfId="938"/>
    <cellStyle name="Normale 43 2" xfId="3657"/>
    <cellStyle name="Normale 44" xfId="939"/>
    <cellStyle name="Normale 44 2" xfId="3658"/>
    <cellStyle name="Normale 45" xfId="940"/>
    <cellStyle name="Normale 45 2" xfId="3659"/>
    <cellStyle name="Normale 46" xfId="941"/>
    <cellStyle name="Normale 46 2" xfId="3660"/>
    <cellStyle name="Normale 47" xfId="942"/>
    <cellStyle name="Normale 47 2" xfId="3661"/>
    <cellStyle name="Normale 48" xfId="943"/>
    <cellStyle name="Normale 48 2" xfId="3662"/>
    <cellStyle name="Normale 49" xfId="944"/>
    <cellStyle name="Normale 49 2" xfId="3663"/>
    <cellStyle name="Normale 5" xfId="945"/>
    <cellStyle name="Normale 5 2" xfId="946"/>
    <cellStyle name="Normale 5 2 2" xfId="3665"/>
    <cellStyle name="Normale 5 3" xfId="947"/>
    <cellStyle name="Normale 5 3 2" xfId="3666"/>
    <cellStyle name="Normale 5 4" xfId="3664"/>
    <cellStyle name="Normale 5_EDEN industria 2008 rev" xfId="948"/>
    <cellStyle name="Normale 50" xfId="949"/>
    <cellStyle name="Normale 50 2" xfId="3667"/>
    <cellStyle name="Normale 51" xfId="950"/>
    <cellStyle name="Normale 51 2" xfId="3668"/>
    <cellStyle name="Normale 52" xfId="951"/>
    <cellStyle name="Normale 52 2" xfId="3669"/>
    <cellStyle name="Normale 53" xfId="952"/>
    <cellStyle name="Normale 53 2" xfId="3670"/>
    <cellStyle name="Normale 54" xfId="953"/>
    <cellStyle name="Normale 54 2" xfId="3671"/>
    <cellStyle name="Normale 55" xfId="954"/>
    <cellStyle name="Normale 55 2" xfId="3672"/>
    <cellStyle name="Normale 56" xfId="955"/>
    <cellStyle name="Normale 56 2" xfId="3673"/>
    <cellStyle name="Normale 57" xfId="956"/>
    <cellStyle name="Normale 57 2" xfId="3674"/>
    <cellStyle name="Normale 58" xfId="957"/>
    <cellStyle name="Normale 58 2" xfId="3675"/>
    <cellStyle name="Normale 59" xfId="958"/>
    <cellStyle name="Normale 59 2" xfId="3676"/>
    <cellStyle name="Normale 6" xfId="959"/>
    <cellStyle name="Normale 6 2" xfId="960"/>
    <cellStyle name="Normale 6 2 2" xfId="3678"/>
    <cellStyle name="Normale 6 3" xfId="961"/>
    <cellStyle name="Normale 6 3 2" xfId="3679"/>
    <cellStyle name="Normale 6 4" xfId="3677"/>
    <cellStyle name="Normale 6_EDEN industria 2008 rev" xfId="962"/>
    <cellStyle name="Normale 60" xfId="963"/>
    <cellStyle name="Normale 60 2" xfId="3680"/>
    <cellStyle name="Normale 61" xfId="964"/>
    <cellStyle name="Normale 61 2" xfId="3681"/>
    <cellStyle name="Normale 62" xfId="965"/>
    <cellStyle name="Normale 62 2" xfId="3682"/>
    <cellStyle name="Normale 63" xfId="966"/>
    <cellStyle name="Normale 63 2" xfId="3683"/>
    <cellStyle name="Normale 64" xfId="967"/>
    <cellStyle name="Normale 64 2" xfId="3684"/>
    <cellStyle name="Normale 65" xfId="968"/>
    <cellStyle name="Normale 65 2" xfId="3685"/>
    <cellStyle name="Normale 7" xfId="969"/>
    <cellStyle name="Normale 7 2" xfId="970"/>
    <cellStyle name="Normale 7 2 2" xfId="3687"/>
    <cellStyle name="Normale 7 3" xfId="971"/>
    <cellStyle name="Normale 7 3 2" xfId="3688"/>
    <cellStyle name="Normale 7 4" xfId="3686"/>
    <cellStyle name="Normale 7_EDEN industria 2008 rev" xfId="972"/>
    <cellStyle name="Normale 8" xfId="973"/>
    <cellStyle name="Normale 8 2" xfId="974"/>
    <cellStyle name="Normale 8 2 2" xfId="3690"/>
    <cellStyle name="Normale 8 3" xfId="975"/>
    <cellStyle name="Normale 8 3 2" xfId="3691"/>
    <cellStyle name="Normale 8 4" xfId="3689"/>
    <cellStyle name="Normale 8_EDEN industria 2008 rev" xfId="976"/>
    <cellStyle name="Normale 9" xfId="977"/>
    <cellStyle name="Normale 9 2" xfId="978"/>
    <cellStyle name="Normale 9 2 2" xfId="3693"/>
    <cellStyle name="Normale 9 3" xfId="979"/>
    <cellStyle name="Normale 9 3 2" xfId="3694"/>
    <cellStyle name="Normale 9 4" xfId="3692"/>
    <cellStyle name="Normale 9_EDEN industria 2008 rev" xfId="980"/>
    <cellStyle name="Normale_B2020" xfId="981"/>
    <cellStyle name="Nota" xfId="982"/>
    <cellStyle name="Nota 2" xfId="983"/>
    <cellStyle name="Nota 2 2" xfId="3695"/>
    <cellStyle name="Nota 2 2 2" xfId="12365"/>
    <cellStyle name="Nota 2 2 3" xfId="20734"/>
    <cellStyle name="Nota 2 2 4" xfId="21240"/>
    <cellStyle name="Nota 2 3" xfId="12273"/>
    <cellStyle name="Nota 2 4" xfId="11940"/>
    <cellStyle name="Nota 2 5" xfId="19722"/>
    <cellStyle name="Nota 3" xfId="984"/>
    <cellStyle name="Nota 3 2" xfId="985"/>
    <cellStyle name="Nota 3 2 2" xfId="12275"/>
    <cellStyle name="Nota 3 2 3" xfId="11938"/>
    <cellStyle name="Nota 3 2 4" xfId="19724"/>
    <cellStyle name="Nota 3 3" xfId="12274"/>
    <cellStyle name="Nota 3 3 2" xfId="20736"/>
    <cellStyle name="Nota 3 3 2 2" xfId="21242"/>
    <cellStyle name="Nota 3 3 3" xfId="19725"/>
    <cellStyle name="Nota 3 3 4" xfId="21237"/>
    <cellStyle name="Nota 3 4" xfId="11939"/>
    <cellStyle name="Nota 3 4 2" xfId="20735"/>
    <cellStyle name="Nota 3 4 3" xfId="21241"/>
    <cellStyle name="Nota 3 5" xfId="19723"/>
    <cellStyle name="Nota 3 6" xfId="21236"/>
    <cellStyle name="Nota 4" xfId="986"/>
    <cellStyle name="Nota 4 2" xfId="18969"/>
    <cellStyle name="Nota 4 2 2" xfId="20738"/>
    <cellStyle name="Nota 4 2 2 2" xfId="21244"/>
    <cellStyle name="Nota 4 2 3" xfId="19727"/>
    <cellStyle name="Nota 4 2 4" xfId="21239"/>
    <cellStyle name="Nota 4 3" xfId="11937"/>
    <cellStyle name="Nota 4 3 2" xfId="20737"/>
    <cellStyle name="Nota 4 3 3" xfId="21243"/>
    <cellStyle name="Nota 4 4" xfId="19726"/>
    <cellStyle name="Nota 4 5" xfId="21238"/>
    <cellStyle name="Nota 4 6" xfId="11711"/>
    <cellStyle name="Nota 4 6 2" xfId="30126"/>
    <cellStyle name="Nota 5" xfId="987"/>
    <cellStyle name="Nota 5 2" xfId="18970"/>
    <cellStyle name="Nota 5 3" xfId="11936"/>
    <cellStyle name="Nota 5 4" xfId="19728"/>
    <cellStyle name="Nota 5 5" xfId="11712"/>
    <cellStyle name="Nota 5 5 2" xfId="30127"/>
    <cellStyle name="Nota 6" xfId="988"/>
    <cellStyle name="Nota 6 2" xfId="12272"/>
    <cellStyle name="Nota 7" xfId="12366"/>
    <cellStyle name="Nota 8" xfId="19721"/>
    <cellStyle name="Note 2" xfId="2853"/>
    <cellStyle name="Note 2 2" xfId="2854"/>
    <cellStyle name="Note 2 2 2" xfId="7466"/>
    <cellStyle name="Note 2 2 3" xfId="22891"/>
    <cellStyle name="Note 2 3" xfId="7465"/>
    <cellStyle name="Note 2 4" xfId="11172"/>
    <cellStyle name="Note 2 4 2" xfId="18946"/>
    <cellStyle name="Note 2 4 2 2" xfId="37105"/>
    <cellStyle name="Note 2 4 3" xfId="30104"/>
    <cellStyle name="Note 2 5" xfId="12285"/>
    <cellStyle name="Note 2 5 2" xfId="30456"/>
    <cellStyle name="Note 2 6" xfId="3465"/>
    <cellStyle name="Note 2 6 2" xfId="23454"/>
    <cellStyle name="Note 2 7" xfId="22890"/>
    <cellStyle name="Note 2 8" xfId="39370"/>
    <cellStyle name="Note 3" xfId="11190"/>
    <cellStyle name="Note 4" xfId="12368"/>
    <cellStyle name="Note 5" xfId="3810"/>
    <cellStyle name="Nuovo" xfId="989"/>
    <cellStyle name="Nuovo 10" xfId="990"/>
    <cellStyle name="Nuovo 10 2" xfId="991"/>
    <cellStyle name="Nuovo 10 2 2" xfId="3696"/>
    <cellStyle name="Nuovo 10 3" xfId="992"/>
    <cellStyle name="Nuovo 10 3 2" xfId="993"/>
    <cellStyle name="Nuovo 10 3 3" xfId="19730"/>
    <cellStyle name="Nuovo 10 3 3 2" xfId="20740"/>
    <cellStyle name="Nuovo 10 3 4" xfId="20739"/>
    <cellStyle name="Nuovo 10 3 5" xfId="19729"/>
    <cellStyle name="Nuovo 10 4" xfId="994"/>
    <cellStyle name="Nuovo 10 4 2" xfId="19732"/>
    <cellStyle name="Nuovo 10 4 2 2" xfId="20742"/>
    <cellStyle name="Nuovo 10 4 3" xfId="20741"/>
    <cellStyle name="Nuovo 10 4 4" xfId="19731"/>
    <cellStyle name="Nuovo 10 4 5" xfId="11713"/>
    <cellStyle name="Nuovo 10 5" xfId="995"/>
    <cellStyle name="Nuovo 10 5 2" xfId="11714"/>
    <cellStyle name="Nuovo 10 6" xfId="996"/>
    <cellStyle name="Nuovo 10 6 2" xfId="21783"/>
    <cellStyle name="Nuovo 11" xfId="997"/>
    <cellStyle name="Nuovo 11 2" xfId="998"/>
    <cellStyle name="Nuovo 11 2 2" xfId="3697"/>
    <cellStyle name="Nuovo 11 3" xfId="999"/>
    <cellStyle name="Nuovo 11 3 2" xfId="1000"/>
    <cellStyle name="Nuovo 11 3 3" xfId="19734"/>
    <cellStyle name="Nuovo 11 3 3 2" xfId="20744"/>
    <cellStyle name="Nuovo 11 3 4" xfId="20743"/>
    <cellStyle name="Nuovo 11 3 5" xfId="19733"/>
    <cellStyle name="Nuovo 11 4" xfId="1001"/>
    <cellStyle name="Nuovo 11 4 2" xfId="19736"/>
    <cellStyle name="Nuovo 11 4 2 2" xfId="20746"/>
    <cellStyle name="Nuovo 11 4 3" xfId="20745"/>
    <cellStyle name="Nuovo 11 4 4" xfId="19735"/>
    <cellStyle name="Nuovo 11 4 5" xfId="11715"/>
    <cellStyle name="Nuovo 11 5" xfId="1002"/>
    <cellStyle name="Nuovo 11 5 2" xfId="11716"/>
    <cellStyle name="Nuovo 11 6" xfId="1003"/>
    <cellStyle name="Nuovo 11 6 2" xfId="21784"/>
    <cellStyle name="Nuovo 12" xfId="1004"/>
    <cellStyle name="Nuovo 12 2" xfId="1005"/>
    <cellStyle name="Nuovo 12 2 2" xfId="3698"/>
    <cellStyle name="Nuovo 12 3" xfId="1006"/>
    <cellStyle name="Nuovo 12 3 2" xfId="1007"/>
    <cellStyle name="Nuovo 12 3 3" xfId="19738"/>
    <cellStyle name="Nuovo 12 3 3 2" xfId="20748"/>
    <cellStyle name="Nuovo 12 3 4" xfId="20747"/>
    <cellStyle name="Nuovo 12 3 5" xfId="19737"/>
    <cellStyle name="Nuovo 12 4" xfId="1008"/>
    <cellStyle name="Nuovo 12 4 2" xfId="19740"/>
    <cellStyle name="Nuovo 12 4 2 2" xfId="20750"/>
    <cellStyle name="Nuovo 12 4 3" xfId="20749"/>
    <cellStyle name="Nuovo 12 4 4" xfId="19739"/>
    <cellStyle name="Nuovo 12 4 5" xfId="11717"/>
    <cellStyle name="Nuovo 12 5" xfId="1009"/>
    <cellStyle name="Nuovo 12 5 2" xfId="11718"/>
    <cellStyle name="Nuovo 12 6" xfId="1010"/>
    <cellStyle name="Nuovo 12 6 2" xfId="21785"/>
    <cellStyle name="Nuovo 13" xfId="1011"/>
    <cellStyle name="Nuovo 13 2" xfId="1012"/>
    <cellStyle name="Nuovo 13 2 2" xfId="3699"/>
    <cellStyle name="Nuovo 13 3" xfId="1013"/>
    <cellStyle name="Nuovo 13 3 2" xfId="1014"/>
    <cellStyle name="Nuovo 13 3 3" xfId="19742"/>
    <cellStyle name="Nuovo 13 3 3 2" xfId="20752"/>
    <cellStyle name="Nuovo 13 3 4" xfId="20751"/>
    <cellStyle name="Nuovo 13 3 5" xfId="19741"/>
    <cellStyle name="Nuovo 13 4" xfId="1015"/>
    <cellStyle name="Nuovo 13 4 2" xfId="19744"/>
    <cellStyle name="Nuovo 13 4 2 2" xfId="20754"/>
    <cellStyle name="Nuovo 13 4 3" xfId="20753"/>
    <cellStyle name="Nuovo 13 4 4" xfId="19743"/>
    <cellStyle name="Nuovo 13 4 5" xfId="11719"/>
    <cellStyle name="Nuovo 13 5" xfId="1016"/>
    <cellStyle name="Nuovo 13 5 2" xfId="11720"/>
    <cellStyle name="Nuovo 13 6" xfId="1017"/>
    <cellStyle name="Nuovo 13 6 2" xfId="21786"/>
    <cellStyle name="Nuovo 14" xfId="1018"/>
    <cellStyle name="Nuovo 14 2" xfId="1019"/>
    <cellStyle name="Nuovo 14 2 2" xfId="3700"/>
    <cellStyle name="Nuovo 14 3" xfId="1020"/>
    <cellStyle name="Nuovo 14 3 2" xfId="1021"/>
    <cellStyle name="Nuovo 14 3 3" xfId="19746"/>
    <cellStyle name="Nuovo 14 3 3 2" xfId="20756"/>
    <cellStyle name="Nuovo 14 3 4" xfId="20755"/>
    <cellStyle name="Nuovo 14 3 5" xfId="19745"/>
    <cellStyle name="Nuovo 14 4" xfId="1022"/>
    <cellStyle name="Nuovo 14 4 2" xfId="19748"/>
    <cellStyle name="Nuovo 14 4 2 2" xfId="20758"/>
    <cellStyle name="Nuovo 14 4 3" xfId="20757"/>
    <cellStyle name="Nuovo 14 4 4" xfId="19747"/>
    <cellStyle name="Nuovo 14 4 5" xfId="11721"/>
    <cellStyle name="Nuovo 14 5" xfId="1023"/>
    <cellStyle name="Nuovo 14 5 2" xfId="11722"/>
    <cellStyle name="Nuovo 14 6" xfId="1024"/>
    <cellStyle name="Nuovo 14 6 2" xfId="21787"/>
    <cellStyle name="Nuovo 15" xfId="1025"/>
    <cellStyle name="Nuovo 15 2" xfId="1026"/>
    <cellStyle name="Nuovo 15 2 2" xfId="3701"/>
    <cellStyle name="Nuovo 15 3" xfId="1027"/>
    <cellStyle name="Nuovo 15 3 2" xfId="1028"/>
    <cellStyle name="Nuovo 15 3 3" xfId="19750"/>
    <cellStyle name="Nuovo 15 3 3 2" xfId="20760"/>
    <cellStyle name="Nuovo 15 3 4" xfId="20759"/>
    <cellStyle name="Nuovo 15 3 5" xfId="19749"/>
    <cellStyle name="Nuovo 15 4" xfId="1029"/>
    <cellStyle name="Nuovo 15 4 2" xfId="19752"/>
    <cellStyle name="Nuovo 15 4 2 2" xfId="20762"/>
    <cellStyle name="Nuovo 15 4 3" xfId="20761"/>
    <cellStyle name="Nuovo 15 4 4" xfId="19751"/>
    <cellStyle name="Nuovo 15 4 5" xfId="11723"/>
    <cellStyle name="Nuovo 15 5" xfId="1030"/>
    <cellStyle name="Nuovo 15 5 2" xfId="11724"/>
    <cellStyle name="Nuovo 15 6" xfId="1031"/>
    <cellStyle name="Nuovo 15 6 2" xfId="21788"/>
    <cellStyle name="Nuovo 16" xfId="1032"/>
    <cellStyle name="Nuovo 16 2" xfId="1033"/>
    <cellStyle name="Nuovo 16 2 2" xfId="3702"/>
    <cellStyle name="Nuovo 16 3" xfId="1034"/>
    <cellStyle name="Nuovo 16 3 2" xfId="1035"/>
    <cellStyle name="Nuovo 16 3 3" xfId="19754"/>
    <cellStyle name="Nuovo 16 3 3 2" xfId="20764"/>
    <cellStyle name="Nuovo 16 3 4" xfId="20763"/>
    <cellStyle name="Nuovo 16 3 5" xfId="19753"/>
    <cellStyle name="Nuovo 16 4" xfId="1036"/>
    <cellStyle name="Nuovo 16 4 2" xfId="19756"/>
    <cellStyle name="Nuovo 16 4 2 2" xfId="20766"/>
    <cellStyle name="Nuovo 16 4 3" xfId="20765"/>
    <cellStyle name="Nuovo 16 4 4" xfId="19755"/>
    <cellStyle name="Nuovo 16 4 5" xfId="11725"/>
    <cellStyle name="Nuovo 16 5" xfId="1037"/>
    <cellStyle name="Nuovo 16 5 2" xfId="11726"/>
    <cellStyle name="Nuovo 16 6" xfId="1038"/>
    <cellStyle name="Nuovo 16 6 2" xfId="21789"/>
    <cellStyle name="Nuovo 17" xfId="1039"/>
    <cellStyle name="Nuovo 17 2" xfId="1040"/>
    <cellStyle name="Nuovo 17 2 2" xfId="3703"/>
    <cellStyle name="Nuovo 17 3" xfId="1041"/>
    <cellStyle name="Nuovo 17 3 2" xfId="1042"/>
    <cellStyle name="Nuovo 17 3 3" xfId="19758"/>
    <cellStyle name="Nuovo 17 3 3 2" xfId="20768"/>
    <cellStyle name="Nuovo 17 3 4" xfId="20767"/>
    <cellStyle name="Nuovo 17 3 5" xfId="19757"/>
    <cellStyle name="Nuovo 17 4" xfId="1043"/>
    <cellStyle name="Nuovo 17 4 2" xfId="19760"/>
    <cellStyle name="Nuovo 17 4 2 2" xfId="20770"/>
    <cellStyle name="Nuovo 17 4 3" xfId="20769"/>
    <cellStyle name="Nuovo 17 4 4" xfId="19759"/>
    <cellStyle name="Nuovo 17 4 5" xfId="11727"/>
    <cellStyle name="Nuovo 17 5" xfId="1044"/>
    <cellStyle name="Nuovo 17 5 2" xfId="11728"/>
    <cellStyle name="Nuovo 17 6" xfId="1045"/>
    <cellStyle name="Nuovo 17 6 2" xfId="21790"/>
    <cellStyle name="Nuovo 18" xfId="1046"/>
    <cellStyle name="Nuovo 18 2" xfId="1047"/>
    <cellStyle name="Nuovo 18 2 2" xfId="3704"/>
    <cellStyle name="Nuovo 18 3" xfId="1048"/>
    <cellStyle name="Nuovo 18 3 2" xfId="1049"/>
    <cellStyle name="Nuovo 18 3 3" xfId="19762"/>
    <cellStyle name="Nuovo 18 3 3 2" xfId="20772"/>
    <cellStyle name="Nuovo 18 3 4" xfId="20771"/>
    <cellStyle name="Nuovo 18 3 5" xfId="19761"/>
    <cellStyle name="Nuovo 18 4" xfId="1050"/>
    <cellStyle name="Nuovo 18 4 2" xfId="19764"/>
    <cellStyle name="Nuovo 18 4 2 2" xfId="20774"/>
    <cellStyle name="Nuovo 18 4 3" xfId="20773"/>
    <cellStyle name="Nuovo 18 4 4" xfId="19763"/>
    <cellStyle name="Nuovo 18 4 5" xfId="11729"/>
    <cellStyle name="Nuovo 18 5" xfId="1051"/>
    <cellStyle name="Nuovo 18 5 2" xfId="11730"/>
    <cellStyle name="Nuovo 18 6" xfId="1052"/>
    <cellStyle name="Nuovo 18 6 2" xfId="21791"/>
    <cellStyle name="Nuovo 19" xfId="1053"/>
    <cellStyle name="Nuovo 19 2" xfId="1054"/>
    <cellStyle name="Nuovo 19 2 2" xfId="3705"/>
    <cellStyle name="Nuovo 19 3" xfId="1055"/>
    <cellStyle name="Nuovo 19 3 2" xfId="1056"/>
    <cellStyle name="Nuovo 19 3 3" xfId="19766"/>
    <cellStyle name="Nuovo 19 3 3 2" xfId="20776"/>
    <cellStyle name="Nuovo 19 3 4" xfId="20775"/>
    <cellStyle name="Nuovo 19 3 5" xfId="19765"/>
    <cellStyle name="Nuovo 19 4" xfId="1057"/>
    <cellStyle name="Nuovo 19 4 2" xfId="19768"/>
    <cellStyle name="Nuovo 19 4 2 2" xfId="20778"/>
    <cellStyle name="Nuovo 19 4 3" xfId="20777"/>
    <cellStyle name="Nuovo 19 4 4" xfId="19767"/>
    <cellStyle name="Nuovo 19 4 5" xfId="11731"/>
    <cellStyle name="Nuovo 19 5" xfId="1058"/>
    <cellStyle name="Nuovo 19 5 2" xfId="11732"/>
    <cellStyle name="Nuovo 19 6" xfId="1059"/>
    <cellStyle name="Nuovo 19 6 2" xfId="21792"/>
    <cellStyle name="Nuovo 2" xfId="1060"/>
    <cellStyle name="Nuovo 2 2" xfId="1061"/>
    <cellStyle name="Nuovo 2 2 2" xfId="3706"/>
    <cellStyle name="Nuovo 2 3" xfId="1062"/>
    <cellStyle name="Nuovo 2 3 2" xfId="1063"/>
    <cellStyle name="Nuovo 2 3 3" xfId="19770"/>
    <cellStyle name="Nuovo 2 3 3 2" xfId="20780"/>
    <cellStyle name="Nuovo 2 3 4" xfId="20779"/>
    <cellStyle name="Nuovo 2 3 5" xfId="19769"/>
    <cellStyle name="Nuovo 2 4" xfId="1064"/>
    <cellStyle name="Nuovo 2 4 2" xfId="19772"/>
    <cellStyle name="Nuovo 2 4 2 2" xfId="20782"/>
    <cellStyle name="Nuovo 2 4 3" xfId="20781"/>
    <cellStyle name="Nuovo 2 4 4" xfId="19771"/>
    <cellStyle name="Nuovo 2 4 5" xfId="11733"/>
    <cellStyle name="Nuovo 2 5" xfId="1065"/>
    <cellStyle name="Nuovo 2 5 2" xfId="11734"/>
    <cellStyle name="Nuovo 2 6" xfId="1066"/>
    <cellStyle name="Nuovo 2 6 2" xfId="21793"/>
    <cellStyle name="Nuovo 20" xfId="1067"/>
    <cellStyle name="Nuovo 20 2" xfId="1068"/>
    <cellStyle name="Nuovo 20 2 2" xfId="3707"/>
    <cellStyle name="Nuovo 20 3" xfId="1069"/>
    <cellStyle name="Nuovo 20 3 2" xfId="1070"/>
    <cellStyle name="Nuovo 20 3 3" xfId="19774"/>
    <cellStyle name="Nuovo 20 3 3 2" xfId="20784"/>
    <cellStyle name="Nuovo 20 3 4" xfId="20783"/>
    <cellStyle name="Nuovo 20 3 5" xfId="19773"/>
    <cellStyle name="Nuovo 20 4" xfId="1071"/>
    <cellStyle name="Nuovo 20 4 2" xfId="19776"/>
    <cellStyle name="Nuovo 20 4 2 2" xfId="20786"/>
    <cellStyle name="Nuovo 20 4 3" xfId="20785"/>
    <cellStyle name="Nuovo 20 4 4" xfId="19775"/>
    <cellStyle name="Nuovo 20 4 5" xfId="11735"/>
    <cellStyle name="Nuovo 20 5" xfId="1072"/>
    <cellStyle name="Nuovo 20 5 2" xfId="11736"/>
    <cellStyle name="Nuovo 20 6" xfId="1073"/>
    <cellStyle name="Nuovo 20 6 2" xfId="21794"/>
    <cellStyle name="Nuovo 21" xfId="1074"/>
    <cellStyle name="Nuovo 21 2" xfId="1075"/>
    <cellStyle name="Nuovo 21 2 2" xfId="3708"/>
    <cellStyle name="Nuovo 21 3" xfId="1076"/>
    <cellStyle name="Nuovo 21 3 2" xfId="1077"/>
    <cellStyle name="Nuovo 21 3 3" xfId="19778"/>
    <cellStyle name="Nuovo 21 3 3 2" xfId="20788"/>
    <cellStyle name="Nuovo 21 3 4" xfId="20787"/>
    <cellStyle name="Nuovo 21 3 5" xfId="19777"/>
    <cellStyle name="Nuovo 21 4" xfId="1078"/>
    <cellStyle name="Nuovo 21 4 2" xfId="19780"/>
    <cellStyle name="Nuovo 21 4 2 2" xfId="20790"/>
    <cellStyle name="Nuovo 21 4 3" xfId="20789"/>
    <cellStyle name="Nuovo 21 4 4" xfId="19779"/>
    <cellStyle name="Nuovo 21 4 5" xfId="11737"/>
    <cellStyle name="Nuovo 21 5" xfId="1079"/>
    <cellStyle name="Nuovo 21 5 2" xfId="11738"/>
    <cellStyle name="Nuovo 21 6" xfId="1080"/>
    <cellStyle name="Nuovo 21 6 2" xfId="21795"/>
    <cellStyle name="Nuovo 22" xfId="1081"/>
    <cellStyle name="Nuovo 22 2" xfId="1082"/>
    <cellStyle name="Nuovo 22 2 2" xfId="3709"/>
    <cellStyle name="Nuovo 22 3" xfId="1083"/>
    <cellStyle name="Nuovo 22 3 2" xfId="1084"/>
    <cellStyle name="Nuovo 22 3 3" xfId="19782"/>
    <cellStyle name="Nuovo 22 3 3 2" xfId="20792"/>
    <cellStyle name="Nuovo 22 3 4" xfId="20791"/>
    <cellStyle name="Nuovo 22 3 5" xfId="19781"/>
    <cellStyle name="Nuovo 22 4" xfId="1085"/>
    <cellStyle name="Nuovo 22 4 2" xfId="19784"/>
    <cellStyle name="Nuovo 22 4 2 2" xfId="20794"/>
    <cellStyle name="Nuovo 22 4 3" xfId="20793"/>
    <cellStyle name="Nuovo 22 4 4" xfId="19783"/>
    <cellStyle name="Nuovo 22 4 5" xfId="11739"/>
    <cellStyle name="Nuovo 22 5" xfId="1086"/>
    <cellStyle name="Nuovo 22 5 2" xfId="11740"/>
    <cellStyle name="Nuovo 22 6" xfId="1087"/>
    <cellStyle name="Nuovo 22 6 2" xfId="21796"/>
    <cellStyle name="Nuovo 23" xfId="1088"/>
    <cellStyle name="Nuovo 23 2" xfId="1089"/>
    <cellStyle name="Nuovo 23 2 2" xfId="3710"/>
    <cellStyle name="Nuovo 23 3" xfId="1090"/>
    <cellStyle name="Nuovo 23 3 2" xfId="1091"/>
    <cellStyle name="Nuovo 23 3 3" xfId="19786"/>
    <cellStyle name="Nuovo 23 3 3 2" xfId="20796"/>
    <cellStyle name="Nuovo 23 3 4" xfId="20795"/>
    <cellStyle name="Nuovo 23 3 5" xfId="19785"/>
    <cellStyle name="Nuovo 23 4" xfId="1092"/>
    <cellStyle name="Nuovo 23 4 2" xfId="19788"/>
    <cellStyle name="Nuovo 23 4 2 2" xfId="20798"/>
    <cellStyle name="Nuovo 23 4 3" xfId="20797"/>
    <cellStyle name="Nuovo 23 4 4" xfId="19787"/>
    <cellStyle name="Nuovo 23 4 5" xfId="11741"/>
    <cellStyle name="Nuovo 23 5" xfId="1093"/>
    <cellStyle name="Nuovo 23 5 2" xfId="11742"/>
    <cellStyle name="Nuovo 23 6" xfId="1094"/>
    <cellStyle name="Nuovo 23 6 2" xfId="21797"/>
    <cellStyle name="Nuovo 24" xfId="1095"/>
    <cellStyle name="Nuovo 24 2" xfId="1096"/>
    <cellStyle name="Nuovo 24 2 2" xfId="3711"/>
    <cellStyle name="Nuovo 24 3" xfId="1097"/>
    <cellStyle name="Nuovo 24 3 2" xfId="1098"/>
    <cellStyle name="Nuovo 24 3 3" xfId="19790"/>
    <cellStyle name="Nuovo 24 3 3 2" xfId="20800"/>
    <cellStyle name="Nuovo 24 3 4" xfId="20799"/>
    <cellStyle name="Nuovo 24 3 5" xfId="19789"/>
    <cellStyle name="Nuovo 24 4" xfId="1099"/>
    <cellStyle name="Nuovo 24 4 2" xfId="19792"/>
    <cellStyle name="Nuovo 24 4 2 2" xfId="20802"/>
    <cellStyle name="Nuovo 24 4 3" xfId="20801"/>
    <cellStyle name="Nuovo 24 4 4" xfId="19791"/>
    <cellStyle name="Nuovo 24 4 5" xfId="11743"/>
    <cellStyle name="Nuovo 24 5" xfId="1100"/>
    <cellStyle name="Nuovo 24 5 2" xfId="11744"/>
    <cellStyle name="Nuovo 24 6" xfId="1101"/>
    <cellStyle name="Nuovo 24 6 2" xfId="21798"/>
    <cellStyle name="Nuovo 25" xfId="1102"/>
    <cellStyle name="Nuovo 25 2" xfId="1103"/>
    <cellStyle name="Nuovo 25 2 2" xfId="3712"/>
    <cellStyle name="Nuovo 25 3" xfId="1104"/>
    <cellStyle name="Nuovo 25 3 2" xfId="1105"/>
    <cellStyle name="Nuovo 25 3 3" xfId="19794"/>
    <cellStyle name="Nuovo 25 3 3 2" xfId="20804"/>
    <cellStyle name="Nuovo 25 3 4" xfId="20803"/>
    <cellStyle name="Nuovo 25 3 5" xfId="19793"/>
    <cellStyle name="Nuovo 25 4" xfId="1106"/>
    <cellStyle name="Nuovo 25 4 2" xfId="19796"/>
    <cellStyle name="Nuovo 25 4 2 2" xfId="20806"/>
    <cellStyle name="Nuovo 25 4 3" xfId="20805"/>
    <cellStyle name="Nuovo 25 4 4" xfId="19795"/>
    <cellStyle name="Nuovo 25 4 5" xfId="11745"/>
    <cellStyle name="Nuovo 25 5" xfId="1107"/>
    <cellStyle name="Nuovo 25 5 2" xfId="11746"/>
    <cellStyle name="Nuovo 25 6" xfId="1108"/>
    <cellStyle name="Nuovo 25 6 2" xfId="21799"/>
    <cellStyle name="Nuovo 26" xfId="1109"/>
    <cellStyle name="Nuovo 26 2" xfId="1110"/>
    <cellStyle name="Nuovo 26 2 2" xfId="3713"/>
    <cellStyle name="Nuovo 26 3" xfId="1111"/>
    <cellStyle name="Nuovo 26 3 2" xfId="1112"/>
    <cellStyle name="Nuovo 26 3 3" xfId="19798"/>
    <cellStyle name="Nuovo 26 3 3 2" xfId="20808"/>
    <cellStyle name="Nuovo 26 3 4" xfId="20807"/>
    <cellStyle name="Nuovo 26 3 5" xfId="19797"/>
    <cellStyle name="Nuovo 26 4" xfId="1113"/>
    <cellStyle name="Nuovo 26 4 2" xfId="19800"/>
    <cellStyle name="Nuovo 26 4 2 2" xfId="20810"/>
    <cellStyle name="Nuovo 26 4 3" xfId="20809"/>
    <cellStyle name="Nuovo 26 4 4" xfId="19799"/>
    <cellStyle name="Nuovo 26 4 5" xfId="11747"/>
    <cellStyle name="Nuovo 26 5" xfId="1114"/>
    <cellStyle name="Nuovo 26 5 2" xfId="11748"/>
    <cellStyle name="Nuovo 26 6" xfId="1115"/>
    <cellStyle name="Nuovo 26 6 2" xfId="21800"/>
    <cellStyle name="Nuovo 27" xfId="1116"/>
    <cellStyle name="Nuovo 27 2" xfId="1117"/>
    <cellStyle name="Nuovo 27 2 2" xfId="3714"/>
    <cellStyle name="Nuovo 27 3" xfId="1118"/>
    <cellStyle name="Nuovo 27 3 2" xfId="1119"/>
    <cellStyle name="Nuovo 27 3 3" xfId="19802"/>
    <cellStyle name="Nuovo 27 3 3 2" xfId="20812"/>
    <cellStyle name="Nuovo 27 3 4" xfId="20811"/>
    <cellStyle name="Nuovo 27 3 5" xfId="19801"/>
    <cellStyle name="Nuovo 27 4" xfId="1120"/>
    <cellStyle name="Nuovo 27 4 2" xfId="19804"/>
    <cellStyle name="Nuovo 27 4 2 2" xfId="20814"/>
    <cellStyle name="Nuovo 27 4 3" xfId="20813"/>
    <cellStyle name="Nuovo 27 4 4" xfId="19803"/>
    <cellStyle name="Nuovo 27 4 5" xfId="11749"/>
    <cellStyle name="Nuovo 27 5" xfId="1121"/>
    <cellStyle name="Nuovo 27 5 2" xfId="11750"/>
    <cellStyle name="Nuovo 27 6" xfId="1122"/>
    <cellStyle name="Nuovo 27 6 2" xfId="21801"/>
    <cellStyle name="Nuovo 28" xfId="1123"/>
    <cellStyle name="Nuovo 28 2" xfId="1124"/>
    <cellStyle name="Nuovo 28 2 2" xfId="3715"/>
    <cellStyle name="Nuovo 28 3" xfId="1125"/>
    <cellStyle name="Nuovo 28 3 2" xfId="1126"/>
    <cellStyle name="Nuovo 28 3 3" xfId="19806"/>
    <cellStyle name="Nuovo 28 3 3 2" xfId="20816"/>
    <cellStyle name="Nuovo 28 3 4" xfId="20815"/>
    <cellStyle name="Nuovo 28 3 5" xfId="19805"/>
    <cellStyle name="Nuovo 28 4" xfId="1127"/>
    <cellStyle name="Nuovo 28 4 2" xfId="19808"/>
    <cellStyle name="Nuovo 28 4 2 2" xfId="20818"/>
    <cellStyle name="Nuovo 28 4 3" xfId="20817"/>
    <cellStyle name="Nuovo 28 4 4" xfId="19807"/>
    <cellStyle name="Nuovo 28 4 5" xfId="11751"/>
    <cellStyle name="Nuovo 28 5" xfId="1128"/>
    <cellStyle name="Nuovo 28 5 2" xfId="11752"/>
    <cellStyle name="Nuovo 28 6" xfId="1129"/>
    <cellStyle name="Nuovo 28 6 2" xfId="21802"/>
    <cellStyle name="Nuovo 29" xfId="1130"/>
    <cellStyle name="Nuovo 29 2" xfId="1131"/>
    <cellStyle name="Nuovo 29 2 2" xfId="3716"/>
    <cellStyle name="Nuovo 29 3" xfId="1132"/>
    <cellStyle name="Nuovo 29 3 2" xfId="1133"/>
    <cellStyle name="Nuovo 29 3 3" xfId="19810"/>
    <cellStyle name="Nuovo 29 3 3 2" xfId="20820"/>
    <cellStyle name="Nuovo 29 3 4" xfId="20819"/>
    <cellStyle name="Nuovo 29 3 5" xfId="19809"/>
    <cellStyle name="Nuovo 29 4" xfId="1134"/>
    <cellStyle name="Nuovo 29 4 2" xfId="19812"/>
    <cellStyle name="Nuovo 29 4 2 2" xfId="20822"/>
    <cellStyle name="Nuovo 29 4 3" xfId="20821"/>
    <cellStyle name="Nuovo 29 4 4" xfId="19811"/>
    <cellStyle name="Nuovo 29 4 5" xfId="11753"/>
    <cellStyle name="Nuovo 29 5" xfId="1135"/>
    <cellStyle name="Nuovo 29 5 2" xfId="11754"/>
    <cellStyle name="Nuovo 29 6" xfId="1136"/>
    <cellStyle name="Nuovo 29 6 2" xfId="21803"/>
    <cellStyle name="Nuovo 3" xfId="1137"/>
    <cellStyle name="Nuovo 3 2" xfId="1138"/>
    <cellStyle name="Nuovo 3 2 2" xfId="3717"/>
    <cellStyle name="Nuovo 3 3" xfId="1139"/>
    <cellStyle name="Nuovo 3 3 2" xfId="1140"/>
    <cellStyle name="Nuovo 3 3 3" xfId="19814"/>
    <cellStyle name="Nuovo 3 3 3 2" xfId="20824"/>
    <cellStyle name="Nuovo 3 3 4" xfId="20823"/>
    <cellStyle name="Nuovo 3 3 5" xfId="19813"/>
    <cellStyle name="Nuovo 3 4" xfId="1141"/>
    <cellStyle name="Nuovo 3 4 2" xfId="19816"/>
    <cellStyle name="Nuovo 3 4 2 2" xfId="20826"/>
    <cellStyle name="Nuovo 3 4 3" xfId="20825"/>
    <cellStyle name="Nuovo 3 4 4" xfId="19815"/>
    <cellStyle name="Nuovo 3 4 5" xfId="11755"/>
    <cellStyle name="Nuovo 3 5" xfId="1142"/>
    <cellStyle name="Nuovo 3 5 2" xfId="11756"/>
    <cellStyle name="Nuovo 3 6" xfId="1143"/>
    <cellStyle name="Nuovo 3 6 2" xfId="21804"/>
    <cellStyle name="Nuovo 30" xfId="1144"/>
    <cellStyle name="Nuovo 30 2" xfId="1145"/>
    <cellStyle name="Nuovo 30 2 2" xfId="3718"/>
    <cellStyle name="Nuovo 30 3" xfId="1146"/>
    <cellStyle name="Nuovo 30 3 2" xfId="1147"/>
    <cellStyle name="Nuovo 30 3 3" xfId="19818"/>
    <cellStyle name="Nuovo 30 3 3 2" xfId="20828"/>
    <cellStyle name="Nuovo 30 3 4" xfId="20827"/>
    <cellStyle name="Nuovo 30 3 5" xfId="19817"/>
    <cellStyle name="Nuovo 30 4" xfId="1148"/>
    <cellStyle name="Nuovo 30 4 2" xfId="19820"/>
    <cellStyle name="Nuovo 30 4 2 2" xfId="20830"/>
    <cellStyle name="Nuovo 30 4 3" xfId="20829"/>
    <cellStyle name="Nuovo 30 4 4" xfId="19819"/>
    <cellStyle name="Nuovo 30 4 5" xfId="11757"/>
    <cellStyle name="Nuovo 30 5" xfId="1149"/>
    <cellStyle name="Nuovo 30 5 2" xfId="11758"/>
    <cellStyle name="Nuovo 30 6" xfId="1150"/>
    <cellStyle name="Nuovo 30 6 2" xfId="21805"/>
    <cellStyle name="Nuovo 31" xfId="1151"/>
    <cellStyle name="Nuovo 31 2" xfId="1152"/>
    <cellStyle name="Nuovo 31 2 2" xfId="3719"/>
    <cellStyle name="Nuovo 31 3" xfId="1153"/>
    <cellStyle name="Nuovo 31 3 2" xfId="1154"/>
    <cellStyle name="Nuovo 31 3 3" xfId="19822"/>
    <cellStyle name="Nuovo 31 3 3 2" xfId="20832"/>
    <cellStyle name="Nuovo 31 3 4" xfId="20831"/>
    <cellStyle name="Nuovo 31 3 5" xfId="19821"/>
    <cellStyle name="Nuovo 31 4" xfId="1155"/>
    <cellStyle name="Nuovo 31 4 2" xfId="19824"/>
    <cellStyle name="Nuovo 31 4 2 2" xfId="20834"/>
    <cellStyle name="Nuovo 31 4 3" xfId="20833"/>
    <cellStyle name="Nuovo 31 4 4" xfId="19823"/>
    <cellStyle name="Nuovo 31 4 5" xfId="11759"/>
    <cellStyle name="Nuovo 31 5" xfId="1156"/>
    <cellStyle name="Nuovo 31 5 2" xfId="11760"/>
    <cellStyle name="Nuovo 31 6" xfId="1157"/>
    <cellStyle name="Nuovo 31 6 2" xfId="21806"/>
    <cellStyle name="Nuovo 32" xfId="1158"/>
    <cellStyle name="Nuovo 32 2" xfId="1159"/>
    <cellStyle name="Nuovo 32 2 2" xfId="3720"/>
    <cellStyle name="Nuovo 32 3" xfId="1160"/>
    <cellStyle name="Nuovo 32 3 2" xfId="1161"/>
    <cellStyle name="Nuovo 32 3 3" xfId="19826"/>
    <cellStyle name="Nuovo 32 3 3 2" xfId="20836"/>
    <cellStyle name="Nuovo 32 3 4" xfId="20835"/>
    <cellStyle name="Nuovo 32 3 5" xfId="19825"/>
    <cellStyle name="Nuovo 32 4" xfId="1162"/>
    <cellStyle name="Nuovo 32 4 2" xfId="19828"/>
    <cellStyle name="Nuovo 32 4 2 2" xfId="20838"/>
    <cellStyle name="Nuovo 32 4 3" xfId="20837"/>
    <cellStyle name="Nuovo 32 4 4" xfId="19827"/>
    <cellStyle name="Nuovo 32 4 5" xfId="11761"/>
    <cellStyle name="Nuovo 32 5" xfId="1163"/>
    <cellStyle name="Nuovo 32 5 2" xfId="11762"/>
    <cellStyle name="Nuovo 32 6" xfId="1164"/>
    <cellStyle name="Nuovo 32 6 2" xfId="21807"/>
    <cellStyle name="Nuovo 33" xfId="1165"/>
    <cellStyle name="Nuovo 33 2" xfId="1166"/>
    <cellStyle name="Nuovo 33 2 2" xfId="3721"/>
    <cellStyle name="Nuovo 33 3" xfId="1167"/>
    <cellStyle name="Nuovo 33 3 2" xfId="1168"/>
    <cellStyle name="Nuovo 33 3 3" xfId="19830"/>
    <cellStyle name="Nuovo 33 3 3 2" xfId="20840"/>
    <cellStyle name="Nuovo 33 3 4" xfId="20839"/>
    <cellStyle name="Nuovo 33 3 5" xfId="19829"/>
    <cellStyle name="Nuovo 33 4" xfId="1169"/>
    <cellStyle name="Nuovo 33 4 2" xfId="19832"/>
    <cellStyle name="Nuovo 33 4 2 2" xfId="20842"/>
    <cellStyle name="Nuovo 33 4 3" xfId="20841"/>
    <cellStyle name="Nuovo 33 4 4" xfId="19831"/>
    <cellStyle name="Nuovo 33 4 5" xfId="11763"/>
    <cellStyle name="Nuovo 33 5" xfId="1170"/>
    <cellStyle name="Nuovo 33 5 2" xfId="11764"/>
    <cellStyle name="Nuovo 33 6" xfId="1171"/>
    <cellStyle name="Nuovo 33 6 2" xfId="21808"/>
    <cellStyle name="Nuovo 34" xfId="1172"/>
    <cellStyle name="Nuovo 34 2" xfId="1173"/>
    <cellStyle name="Nuovo 34 2 2" xfId="3722"/>
    <cellStyle name="Nuovo 34 3" xfId="1174"/>
    <cellStyle name="Nuovo 34 3 2" xfId="1175"/>
    <cellStyle name="Nuovo 34 3 3" xfId="19834"/>
    <cellStyle name="Nuovo 34 3 3 2" xfId="20844"/>
    <cellStyle name="Nuovo 34 3 4" xfId="20843"/>
    <cellStyle name="Nuovo 34 3 5" xfId="19833"/>
    <cellStyle name="Nuovo 34 4" xfId="1176"/>
    <cellStyle name="Nuovo 34 4 2" xfId="19836"/>
    <cellStyle name="Nuovo 34 4 2 2" xfId="20846"/>
    <cellStyle name="Nuovo 34 4 3" xfId="20845"/>
    <cellStyle name="Nuovo 34 4 4" xfId="19835"/>
    <cellStyle name="Nuovo 34 4 5" xfId="11765"/>
    <cellStyle name="Nuovo 34 5" xfId="1177"/>
    <cellStyle name="Nuovo 34 5 2" xfId="11766"/>
    <cellStyle name="Nuovo 34 6" xfId="1178"/>
    <cellStyle name="Nuovo 34 6 2" xfId="21809"/>
    <cellStyle name="Nuovo 35" xfId="1179"/>
    <cellStyle name="Nuovo 35 2" xfId="1180"/>
    <cellStyle name="Nuovo 35 2 2" xfId="3723"/>
    <cellStyle name="Nuovo 35 3" xfId="1181"/>
    <cellStyle name="Nuovo 35 3 2" xfId="1182"/>
    <cellStyle name="Nuovo 35 3 3" xfId="19838"/>
    <cellStyle name="Nuovo 35 3 3 2" xfId="20848"/>
    <cellStyle name="Nuovo 35 3 4" xfId="20847"/>
    <cellStyle name="Nuovo 35 3 5" xfId="19837"/>
    <cellStyle name="Nuovo 35 4" xfId="1183"/>
    <cellStyle name="Nuovo 35 4 2" xfId="19840"/>
    <cellStyle name="Nuovo 35 4 2 2" xfId="20850"/>
    <cellStyle name="Nuovo 35 4 3" xfId="20849"/>
    <cellStyle name="Nuovo 35 4 4" xfId="19839"/>
    <cellStyle name="Nuovo 35 4 5" xfId="11767"/>
    <cellStyle name="Nuovo 35 5" xfId="1184"/>
    <cellStyle name="Nuovo 35 5 2" xfId="11768"/>
    <cellStyle name="Nuovo 35 6" xfId="1185"/>
    <cellStyle name="Nuovo 35 6 2" xfId="21810"/>
    <cellStyle name="Nuovo 36" xfId="1186"/>
    <cellStyle name="Nuovo 36 2" xfId="1187"/>
    <cellStyle name="Nuovo 36 2 2" xfId="3724"/>
    <cellStyle name="Nuovo 36 3" xfId="1188"/>
    <cellStyle name="Nuovo 36 3 2" xfId="1189"/>
    <cellStyle name="Nuovo 36 3 3" xfId="19842"/>
    <cellStyle name="Nuovo 36 3 3 2" xfId="20852"/>
    <cellStyle name="Nuovo 36 3 4" xfId="20851"/>
    <cellStyle name="Nuovo 36 3 5" xfId="19841"/>
    <cellStyle name="Nuovo 36 4" xfId="1190"/>
    <cellStyle name="Nuovo 36 4 2" xfId="19844"/>
    <cellStyle name="Nuovo 36 4 2 2" xfId="20854"/>
    <cellStyle name="Nuovo 36 4 3" xfId="20853"/>
    <cellStyle name="Nuovo 36 4 4" xfId="19843"/>
    <cellStyle name="Nuovo 36 4 5" xfId="11769"/>
    <cellStyle name="Nuovo 36 5" xfId="1191"/>
    <cellStyle name="Nuovo 36 5 2" xfId="11770"/>
    <cellStyle name="Nuovo 36 6" xfId="1192"/>
    <cellStyle name="Nuovo 36 6 2" xfId="21811"/>
    <cellStyle name="Nuovo 37" xfId="1193"/>
    <cellStyle name="Nuovo 37 2" xfId="1194"/>
    <cellStyle name="Nuovo 37 2 2" xfId="3725"/>
    <cellStyle name="Nuovo 37 3" xfId="1195"/>
    <cellStyle name="Nuovo 37 3 2" xfId="1196"/>
    <cellStyle name="Nuovo 37 3 3" xfId="19846"/>
    <cellStyle name="Nuovo 37 3 3 2" xfId="20856"/>
    <cellStyle name="Nuovo 37 3 4" xfId="20855"/>
    <cellStyle name="Nuovo 37 3 5" xfId="19845"/>
    <cellStyle name="Nuovo 37 4" xfId="1197"/>
    <cellStyle name="Nuovo 37 4 2" xfId="19848"/>
    <cellStyle name="Nuovo 37 4 2 2" xfId="20858"/>
    <cellStyle name="Nuovo 37 4 3" xfId="20857"/>
    <cellStyle name="Nuovo 37 4 4" xfId="19847"/>
    <cellStyle name="Nuovo 37 4 5" xfId="11771"/>
    <cellStyle name="Nuovo 37 5" xfId="1198"/>
    <cellStyle name="Nuovo 37 5 2" xfId="11772"/>
    <cellStyle name="Nuovo 37 6" xfId="1199"/>
    <cellStyle name="Nuovo 37 6 2" xfId="21812"/>
    <cellStyle name="Nuovo 38" xfId="1200"/>
    <cellStyle name="Nuovo 38 2" xfId="1201"/>
    <cellStyle name="Nuovo 38 2 2" xfId="3726"/>
    <cellStyle name="Nuovo 38 3" xfId="1202"/>
    <cellStyle name="Nuovo 38 3 2" xfId="1203"/>
    <cellStyle name="Nuovo 38 3 3" xfId="19850"/>
    <cellStyle name="Nuovo 38 3 3 2" xfId="20860"/>
    <cellStyle name="Nuovo 38 3 4" xfId="20859"/>
    <cellStyle name="Nuovo 38 3 5" xfId="19849"/>
    <cellStyle name="Nuovo 38 4" xfId="1204"/>
    <cellStyle name="Nuovo 38 4 2" xfId="19852"/>
    <cellStyle name="Nuovo 38 4 2 2" xfId="20862"/>
    <cellStyle name="Nuovo 38 4 3" xfId="20861"/>
    <cellStyle name="Nuovo 38 4 4" xfId="19851"/>
    <cellStyle name="Nuovo 38 4 5" xfId="11773"/>
    <cellStyle name="Nuovo 38 5" xfId="1205"/>
    <cellStyle name="Nuovo 38 5 2" xfId="11774"/>
    <cellStyle name="Nuovo 38 6" xfId="1206"/>
    <cellStyle name="Nuovo 38 6 2" xfId="21813"/>
    <cellStyle name="Nuovo 39" xfId="1207"/>
    <cellStyle name="Nuovo 39 2" xfId="1208"/>
    <cellStyle name="Nuovo 39 2 2" xfId="3727"/>
    <cellStyle name="Nuovo 39 3" xfId="1209"/>
    <cellStyle name="Nuovo 39 3 2" xfId="1210"/>
    <cellStyle name="Nuovo 39 3 3" xfId="19854"/>
    <cellStyle name="Nuovo 39 3 3 2" xfId="20864"/>
    <cellStyle name="Nuovo 39 3 4" xfId="20863"/>
    <cellStyle name="Nuovo 39 3 5" xfId="19853"/>
    <cellStyle name="Nuovo 39 4" xfId="1211"/>
    <cellStyle name="Nuovo 39 4 2" xfId="19856"/>
    <cellStyle name="Nuovo 39 4 2 2" xfId="20866"/>
    <cellStyle name="Nuovo 39 4 3" xfId="20865"/>
    <cellStyle name="Nuovo 39 4 4" xfId="19855"/>
    <cellStyle name="Nuovo 39 4 5" xfId="11775"/>
    <cellStyle name="Nuovo 39 5" xfId="1212"/>
    <cellStyle name="Nuovo 39 5 2" xfId="11776"/>
    <cellStyle name="Nuovo 39 6" xfId="1213"/>
    <cellStyle name="Nuovo 39 6 2" xfId="21814"/>
    <cellStyle name="Nuovo 4" xfId="1214"/>
    <cellStyle name="Nuovo 4 2" xfId="1215"/>
    <cellStyle name="Nuovo 4 2 2" xfId="3728"/>
    <cellStyle name="Nuovo 4 3" xfId="1216"/>
    <cellStyle name="Nuovo 4 3 2" xfId="1217"/>
    <cellStyle name="Nuovo 4 3 3" xfId="19858"/>
    <cellStyle name="Nuovo 4 3 3 2" xfId="20868"/>
    <cellStyle name="Nuovo 4 3 4" xfId="20867"/>
    <cellStyle name="Nuovo 4 3 5" xfId="19857"/>
    <cellStyle name="Nuovo 4 4" xfId="1218"/>
    <cellStyle name="Nuovo 4 4 2" xfId="19860"/>
    <cellStyle name="Nuovo 4 4 2 2" xfId="20870"/>
    <cellStyle name="Nuovo 4 4 3" xfId="20869"/>
    <cellStyle name="Nuovo 4 4 4" xfId="19859"/>
    <cellStyle name="Nuovo 4 4 5" xfId="11777"/>
    <cellStyle name="Nuovo 4 5" xfId="1219"/>
    <cellStyle name="Nuovo 4 5 2" xfId="11778"/>
    <cellStyle name="Nuovo 4 6" xfId="1220"/>
    <cellStyle name="Nuovo 4 6 2" xfId="21815"/>
    <cellStyle name="Nuovo 40" xfId="1221"/>
    <cellStyle name="Nuovo 40 2" xfId="1222"/>
    <cellStyle name="Nuovo 40 2 2" xfId="3729"/>
    <cellStyle name="Nuovo 40 3" xfId="1223"/>
    <cellStyle name="Nuovo 40 3 2" xfId="1224"/>
    <cellStyle name="Nuovo 40 3 3" xfId="19862"/>
    <cellStyle name="Nuovo 40 3 3 2" xfId="20872"/>
    <cellStyle name="Nuovo 40 3 4" xfId="20871"/>
    <cellStyle name="Nuovo 40 3 5" xfId="19861"/>
    <cellStyle name="Nuovo 40 4" xfId="1225"/>
    <cellStyle name="Nuovo 40 4 2" xfId="19864"/>
    <cellStyle name="Nuovo 40 4 2 2" xfId="20874"/>
    <cellStyle name="Nuovo 40 4 3" xfId="20873"/>
    <cellStyle name="Nuovo 40 4 4" xfId="19863"/>
    <cellStyle name="Nuovo 40 4 5" xfId="11779"/>
    <cellStyle name="Nuovo 40 5" xfId="1226"/>
    <cellStyle name="Nuovo 40 5 2" xfId="11780"/>
    <cellStyle name="Nuovo 40 6" xfId="1227"/>
    <cellStyle name="Nuovo 40 6 2" xfId="21816"/>
    <cellStyle name="Nuovo 41" xfId="1228"/>
    <cellStyle name="Nuovo 41 2" xfId="1229"/>
    <cellStyle name="Nuovo 41 2 2" xfId="3730"/>
    <cellStyle name="Nuovo 41 3" xfId="1230"/>
    <cellStyle name="Nuovo 41 3 2" xfId="1231"/>
    <cellStyle name="Nuovo 41 3 3" xfId="19866"/>
    <cellStyle name="Nuovo 41 3 3 2" xfId="20876"/>
    <cellStyle name="Nuovo 41 3 4" xfId="20875"/>
    <cellStyle name="Nuovo 41 3 5" xfId="19865"/>
    <cellStyle name="Nuovo 41 4" xfId="1232"/>
    <cellStyle name="Nuovo 41 4 2" xfId="19868"/>
    <cellStyle name="Nuovo 41 4 2 2" xfId="20878"/>
    <cellStyle name="Nuovo 41 4 3" xfId="20877"/>
    <cellStyle name="Nuovo 41 4 4" xfId="19867"/>
    <cellStyle name="Nuovo 41 4 5" xfId="11781"/>
    <cellStyle name="Nuovo 41 5" xfId="1233"/>
    <cellStyle name="Nuovo 41 5 2" xfId="11782"/>
    <cellStyle name="Nuovo 41 6" xfId="1234"/>
    <cellStyle name="Nuovo 41 6 2" xfId="21817"/>
    <cellStyle name="Nuovo 42" xfId="1235"/>
    <cellStyle name="Nuovo 42 2" xfId="1236"/>
    <cellStyle name="Nuovo 42 2 2" xfId="3731"/>
    <cellStyle name="Nuovo 42 3" xfId="1237"/>
    <cellStyle name="Nuovo 42 3 2" xfId="1238"/>
    <cellStyle name="Nuovo 42 3 3" xfId="19870"/>
    <cellStyle name="Nuovo 42 3 3 2" xfId="20880"/>
    <cellStyle name="Nuovo 42 3 4" xfId="20879"/>
    <cellStyle name="Nuovo 42 3 5" xfId="19869"/>
    <cellStyle name="Nuovo 42 4" xfId="1239"/>
    <cellStyle name="Nuovo 42 4 2" xfId="19872"/>
    <cellStyle name="Nuovo 42 4 2 2" xfId="20882"/>
    <cellStyle name="Nuovo 42 4 3" xfId="20881"/>
    <cellStyle name="Nuovo 42 4 4" xfId="19871"/>
    <cellStyle name="Nuovo 42 4 5" xfId="11783"/>
    <cellStyle name="Nuovo 42 5" xfId="1240"/>
    <cellStyle name="Nuovo 42 5 2" xfId="11784"/>
    <cellStyle name="Nuovo 42 6" xfId="1241"/>
    <cellStyle name="Nuovo 42 6 2" xfId="21818"/>
    <cellStyle name="Nuovo 43" xfId="1242"/>
    <cellStyle name="Nuovo 43 2" xfId="1243"/>
    <cellStyle name="Nuovo 43 2 2" xfId="3732"/>
    <cellStyle name="Nuovo 43 3" xfId="1244"/>
    <cellStyle name="Nuovo 43 3 2" xfId="1245"/>
    <cellStyle name="Nuovo 43 3 3" xfId="19874"/>
    <cellStyle name="Nuovo 43 3 3 2" xfId="20884"/>
    <cellStyle name="Nuovo 43 3 4" xfId="20883"/>
    <cellStyle name="Nuovo 43 3 5" xfId="19873"/>
    <cellStyle name="Nuovo 43 4" xfId="1246"/>
    <cellStyle name="Nuovo 43 4 2" xfId="19876"/>
    <cellStyle name="Nuovo 43 4 2 2" xfId="20886"/>
    <cellStyle name="Nuovo 43 4 3" xfId="20885"/>
    <cellStyle name="Nuovo 43 4 4" xfId="19875"/>
    <cellStyle name="Nuovo 43 4 5" xfId="11785"/>
    <cellStyle name="Nuovo 43 5" xfId="1247"/>
    <cellStyle name="Nuovo 43 5 2" xfId="11786"/>
    <cellStyle name="Nuovo 43 6" xfId="1248"/>
    <cellStyle name="Nuovo 43 6 2" xfId="21819"/>
    <cellStyle name="Nuovo 44" xfId="1249"/>
    <cellStyle name="Nuovo 44 2" xfId="1250"/>
    <cellStyle name="Nuovo 44 2 2" xfId="3733"/>
    <cellStyle name="Nuovo 44 3" xfId="1251"/>
    <cellStyle name="Nuovo 44 3 2" xfId="1252"/>
    <cellStyle name="Nuovo 44 3 3" xfId="19878"/>
    <cellStyle name="Nuovo 44 3 3 2" xfId="20888"/>
    <cellStyle name="Nuovo 44 3 4" xfId="20887"/>
    <cellStyle name="Nuovo 44 3 5" xfId="19877"/>
    <cellStyle name="Nuovo 44 4" xfId="1253"/>
    <cellStyle name="Nuovo 44 4 2" xfId="19880"/>
    <cellStyle name="Nuovo 44 4 2 2" xfId="20890"/>
    <cellStyle name="Nuovo 44 4 3" xfId="20889"/>
    <cellStyle name="Nuovo 44 4 4" xfId="19879"/>
    <cellStyle name="Nuovo 44 4 5" xfId="11787"/>
    <cellStyle name="Nuovo 44 5" xfId="1254"/>
    <cellStyle name="Nuovo 44 5 2" xfId="11788"/>
    <cellStyle name="Nuovo 44 6" xfId="1255"/>
    <cellStyle name="Nuovo 44 6 2" xfId="21820"/>
    <cellStyle name="Nuovo 45" xfId="1256"/>
    <cellStyle name="Nuovo 45 2" xfId="3734"/>
    <cellStyle name="Nuovo 46" xfId="1257"/>
    <cellStyle name="Nuovo 46 2" xfId="1258"/>
    <cellStyle name="Nuovo 46 3" xfId="19882"/>
    <cellStyle name="Nuovo 46 3 2" xfId="20892"/>
    <cellStyle name="Nuovo 46 4" xfId="20891"/>
    <cellStyle name="Nuovo 46 5" xfId="19881"/>
    <cellStyle name="Nuovo 47" xfId="1259"/>
    <cellStyle name="Nuovo 47 2" xfId="19884"/>
    <cellStyle name="Nuovo 47 2 2" xfId="20894"/>
    <cellStyle name="Nuovo 47 3" xfId="20893"/>
    <cellStyle name="Nuovo 47 4" xfId="19883"/>
    <cellStyle name="Nuovo 47 5" xfId="11789"/>
    <cellStyle name="Nuovo 48" xfId="1260"/>
    <cellStyle name="Nuovo 48 2" xfId="11790"/>
    <cellStyle name="Nuovo 49" xfId="1261"/>
    <cellStyle name="Nuovo 49 2" xfId="21821"/>
    <cellStyle name="Nuovo 5" xfId="1262"/>
    <cellStyle name="Nuovo 5 2" xfId="1263"/>
    <cellStyle name="Nuovo 5 2 2" xfId="3735"/>
    <cellStyle name="Nuovo 5 3" xfId="1264"/>
    <cellStyle name="Nuovo 5 3 2" xfId="1265"/>
    <cellStyle name="Nuovo 5 3 3" xfId="19886"/>
    <cellStyle name="Nuovo 5 3 3 2" xfId="20896"/>
    <cellStyle name="Nuovo 5 3 4" xfId="20895"/>
    <cellStyle name="Nuovo 5 3 5" xfId="19885"/>
    <cellStyle name="Nuovo 5 4" xfId="1266"/>
    <cellStyle name="Nuovo 5 4 2" xfId="19888"/>
    <cellStyle name="Nuovo 5 4 2 2" xfId="20898"/>
    <cellStyle name="Nuovo 5 4 3" xfId="20897"/>
    <cellStyle name="Nuovo 5 4 4" xfId="19887"/>
    <cellStyle name="Nuovo 5 4 5" xfId="11791"/>
    <cellStyle name="Nuovo 5 5" xfId="1267"/>
    <cellStyle name="Nuovo 5 5 2" xfId="11792"/>
    <cellStyle name="Nuovo 5 6" xfId="1268"/>
    <cellStyle name="Nuovo 5 6 2" xfId="21822"/>
    <cellStyle name="Nuovo 6" xfId="1269"/>
    <cellStyle name="Nuovo 6 2" xfId="1270"/>
    <cellStyle name="Nuovo 6 2 2" xfId="3736"/>
    <cellStyle name="Nuovo 6 3" xfId="1271"/>
    <cellStyle name="Nuovo 6 3 2" xfId="1272"/>
    <cellStyle name="Nuovo 6 3 3" xfId="19890"/>
    <cellStyle name="Nuovo 6 3 3 2" xfId="20900"/>
    <cellStyle name="Nuovo 6 3 4" xfId="20899"/>
    <cellStyle name="Nuovo 6 3 5" xfId="19889"/>
    <cellStyle name="Nuovo 6 4" xfId="1273"/>
    <cellStyle name="Nuovo 6 4 2" xfId="19892"/>
    <cellStyle name="Nuovo 6 4 2 2" xfId="20902"/>
    <cellStyle name="Nuovo 6 4 3" xfId="20901"/>
    <cellStyle name="Nuovo 6 4 4" xfId="19891"/>
    <cellStyle name="Nuovo 6 4 5" xfId="11793"/>
    <cellStyle name="Nuovo 6 5" xfId="1274"/>
    <cellStyle name="Nuovo 6 5 2" xfId="11794"/>
    <cellStyle name="Nuovo 6 6" xfId="1275"/>
    <cellStyle name="Nuovo 6 6 2" xfId="21823"/>
    <cellStyle name="Nuovo 7" xfId="1276"/>
    <cellStyle name="Nuovo 7 2" xfId="1277"/>
    <cellStyle name="Nuovo 7 2 2" xfId="3737"/>
    <cellStyle name="Nuovo 7 3" xfId="1278"/>
    <cellStyle name="Nuovo 7 3 2" xfId="1279"/>
    <cellStyle name="Nuovo 7 3 3" xfId="19894"/>
    <cellStyle name="Nuovo 7 3 3 2" xfId="20904"/>
    <cellStyle name="Nuovo 7 3 4" xfId="20903"/>
    <cellStyle name="Nuovo 7 3 5" xfId="19893"/>
    <cellStyle name="Nuovo 7 4" xfId="1280"/>
    <cellStyle name="Nuovo 7 4 2" xfId="19896"/>
    <cellStyle name="Nuovo 7 4 2 2" xfId="20906"/>
    <cellStyle name="Nuovo 7 4 3" xfId="20905"/>
    <cellStyle name="Nuovo 7 4 4" xfId="19895"/>
    <cellStyle name="Nuovo 7 4 5" xfId="11795"/>
    <cellStyle name="Nuovo 7 5" xfId="1281"/>
    <cellStyle name="Nuovo 7 5 2" xfId="11796"/>
    <cellStyle name="Nuovo 7 6" xfId="1282"/>
    <cellStyle name="Nuovo 7 6 2" xfId="21824"/>
    <cellStyle name="Nuovo 8" xfId="1283"/>
    <cellStyle name="Nuovo 8 2" xfId="1284"/>
    <cellStyle name="Nuovo 8 2 2" xfId="3738"/>
    <cellStyle name="Nuovo 8 3" xfId="1285"/>
    <cellStyle name="Nuovo 8 3 2" xfId="1286"/>
    <cellStyle name="Nuovo 8 3 3" xfId="19898"/>
    <cellStyle name="Nuovo 8 3 3 2" xfId="20908"/>
    <cellStyle name="Nuovo 8 3 4" xfId="20907"/>
    <cellStyle name="Nuovo 8 3 5" xfId="19897"/>
    <cellStyle name="Nuovo 8 4" xfId="1287"/>
    <cellStyle name="Nuovo 8 4 2" xfId="19900"/>
    <cellStyle name="Nuovo 8 4 2 2" xfId="20910"/>
    <cellStyle name="Nuovo 8 4 3" xfId="20909"/>
    <cellStyle name="Nuovo 8 4 4" xfId="19899"/>
    <cellStyle name="Nuovo 8 4 5" xfId="11797"/>
    <cellStyle name="Nuovo 8 5" xfId="1288"/>
    <cellStyle name="Nuovo 8 5 2" xfId="11798"/>
    <cellStyle name="Nuovo 8 6" xfId="1289"/>
    <cellStyle name="Nuovo 8 6 2" xfId="21825"/>
    <cellStyle name="Nuovo 9" xfId="1290"/>
    <cellStyle name="Nuovo 9 2" xfId="1291"/>
    <cellStyle name="Nuovo 9 2 2" xfId="3739"/>
    <cellStyle name="Nuovo 9 3" xfId="1292"/>
    <cellStyle name="Nuovo 9 3 2" xfId="1293"/>
    <cellStyle name="Nuovo 9 3 3" xfId="19902"/>
    <cellStyle name="Nuovo 9 3 3 2" xfId="20912"/>
    <cellStyle name="Nuovo 9 3 4" xfId="20911"/>
    <cellStyle name="Nuovo 9 3 5" xfId="19901"/>
    <cellStyle name="Nuovo 9 4" xfId="1294"/>
    <cellStyle name="Nuovo 9 4 2" xfId="19904"/>
    <cellStyle name="Nuovo 9 4 2 2" xfId="20914"/>
    <cellStyle name="Nuovo 9 4 3" xfId="20913"/>
    <cellStyle name="Nuovo 9 4 4" xfId="19903"/>
    <cellStyle name="Nuovo 9 4 5" xfId="11799"/>
    <cellStyle name="Nuovo 9 5" xfId="1295"/>
    <cellStyle name="Nuovo 9 5 2" xfId="11800"/>
    <cellStyle name="Nuovo 9 6" xfId="1296"/>
    <cellStyle name="Nuovo 9 6 2" xfId="21826"/>
    <cellStyle name="Output 2" xfId="1297"/>
    <cellStyle name="Output 2 2" xfId="2855"/>
    <cellStyle name="Output 2 2 2" xfId="7468"/>
    <cellStyle name="Output 2 2 3" xfId="22892"/>
    <cellStyle name="Output 2 3" xfId="12277"/>
    <cellStyle name="Output 2 4" xfId="11935"/>
    <cellStyle name="Output 2 5" xfId="19906"/>
    <cellStyle name="Output 3" xfId="3462"/>
    <cellStyle name="Output 3 2" xfId="7469"/>
    <cellStyle name="Output 4" xfId="7470"/>
    <cellStyle name="Output 5" xfId="7471"/>
    <cellStyle name="Output 5 2" xfId="10657"/>
    <cellStyle name="Output 6" xfId="7607"/>
    <cellStyle name="Output 7" xfId="7467"/>
    <cellStyle name="Output 8" xfId="12276"/>
    <cellStyle name="Output 9" xfId="19905"/>
    <cellStyle name="Overskrift 1 2" xfId="1766"/>
    <cellStyle name="Overskrift 1 2 2" xfId="19907"/>
    <cellStyle name="Overskrift 1 2 3" xfId="7473"/>
    <cellStyle name="Overskrift 1 3" xfId="7474"/>
    <cellStyle name="Overskrift 1 4" xfId="7475"/>
    <cellStyle name="Overskrift 1 5" xfId="7476"/>
    <cellStyle name="Overskrift 1 5 2" xfId="10477"/>
    <cellStyle name="Overskrift 1 6" xfId="7599"/>
    <cellStyle name="Overskrift 1 7" xfId="7472"/>
    <cellStyle name="Overskrift 2 2" xfId="2856"/>
    <cellStyle name="Overskrift 2 2 2" xfId="19908"/>
    <cellStyle name="Overskrift 2 2 3" xfId="7478"/>
    <cellStyle name="Overskrift 2 3" xfId="7479"/>
    <cellStyle name="Overskrift 2 4" xfId="7480"/>
    <cellStyle name="Overskrift 2 5" xfId="7481"/>
    <cellStyle name="Overskrift 2 5 2" xfId="8953"/>
    <cellStyle name="Overskrift 2 6" xfId="7600"/>
    <cellStyle name="Overskrift 2 7" xfId="7477"/>
    <cellStyle name="Overskrift 3 2" xfId="2857"/>
    <cellStyle name="Overskrift 3 2 2" xfId="19909"/>
    <cellStyle name="Overskrift 3 2 3" xfId="7483"/>
    <cellStyle name="Overskrift 3 3" xfId="7484"/>
    <cellStyle name="Overskrift 3 4" xfId="7485"/>
    <cellStyle name="Overskrift 3 5" xfId="7486"/>
    <cellStyle name="Overskrift 3 5 2" xfId="8968"/>
    <cellStyle name="Overskrift 3 6" xfId="7601"/>
    <cellStyle name="Overskrift 3 7" xfId="7482"/>
    <cellStyle name="Overskrift 4 2" xfId="2858"/>
    <cellStyle name="Overskrift 4 2 2" xfId="19910"/>
    <cellStyle name="Overskrift 4 2 3" xfId="7488"/>
    <cellStyle name="Overskrift 4 3" xfId="7489"/>
    <cellStyle name="Overskrift 4 4" xfId="7490"/>
    <cellStyle name="Overskrift 4 5" xfId="7491"/>
    <cellStyle name="Overskrift 4 5 2" xfId="10757"/>
    <cellStyle name="Overskrift 4 6" xfId="7602"/>
    <cellStyle name="Overskrift 4 7" xfId="7487"/>
    <cellStyle name="Pattern" xfId="1298"/>
    <cellStyle name="Pattern 2" xfId="12278"/>
    <cellStyle name="Percen - Type1" xfId="1299"/>
    <cellStyle name="Percen - Typografi2" xfId="7492"/>
    <cellStyle name="Percent 2" xfId="1300"/>
    <cellStyle name="Percent 2 2" xfId="2859"/>
    <cellStyle name="Percent 2 2 2" xfId="3740"/>
    <cellStyle name="Percent 3" xfId="1301"/>
    <cellStyle name="Percent 3 2" xfId="1302"/>
    <cellStyle name="Percent 3 3" xfId="1303"/>
    <cellStyle name="Percent 3 3 2" xfId="1304"/>
    <cellStyle name="Percent 3 3 3" xfId="19912"/>
    <cellStyle name="Percent 3 3 3 2" xfId="20916"/>
    <cellStyle name="Percent 3 3 4" xfId="20915"/>
    <cellStyle name="Percent 3 3 5" xfId="19911"/>
    <cellStyle name="Percent 3 4" xfId="1305"/>
    <cellStyle name="Percent 3 4 2" xfId="11803"/>
    <cellStyle name="Percent 3 5" xfId="11802"/>
    <cellStyle name="Percent 3 5 2" xfId="20917"/>
    <cellStyle name="Percent 4" xfId="1306"/>
    <cellStyle name="Percent 4 2" xfId="1307"/>
    <cellStyle name="Percent 4 2 2" xfId="11189"/>
    <cellStyle name="Percent 4 2 2 2" xfId="18963"/>
    <cellStyle name="Percent 4 2 2 2 2" xfId="37122"/>
    <cellStyle name="Percent 4 2 2 3" xfId="20919"/>
    <cellStyle name="Percent 4 2 2 4" xfId="30121"/>
    <cellStyle name="Percent 4 2 3" xfId="12367"/>
    <cellStyle name="Percent 4 2 3 2" xfId="30535"/>
    <cellStyle name="Percent 4 2 4" xfId="19913"/>
    <cellStyle name="Percent 4 2 5" xfId="3741"/>
    <cellStyle name="Percent 4 2 5 2" xfId="23533"/>
    <cellStyle name="Percent 4 2 6" xfId="21827"/>
    <cellStyle name="Percent 4 2 7" xfId="39449"/>
    <cellStyle name="Percent 4 2 8" xfId="39936"/>
    <cellStyle name="Percent 4 2 9" xfId="40422"/>
    <cellStyle name="Percent 4 3" xfId="11157"/>
    <cellStyle name="Percent 4 3 2" xfId="18932"/>
    <cellStyle name="Percent 4 3 2 2" xfId="37091"/>
    <cellStyle name="Percent 4 3 3" xfId="20918"/>
    <cellStyle name="Percent 4 3 4" xfId="30090"/>
    <cellStyle name="Percent 4 4" xfId="11804"/>
    <cellStyle name="Percent 4 5" xfId="12279"/>
    <cellStyle name="Percent 4 5 2" xfId="30454"/>
    <cellStyle name="Percent 4 6" xfId="3452"/>
    <cellStyle name="Percent 4 6 2" xfId="23452"/>
    <cellStyle name="Percent 4 7" xfId="39356"/>
    <cellStyle name="Percent 5" xfId="1308"/>
    <cellStyle name="Percent 5 2" xfId="1309"/>
    <cellStyle name="Percent 5 2 2" xfId="11805"/>
    <cellStyle name="Percent 5 3" xfId="12280"/>
    <cellStyle name="Percent 6" xfId="1310"/>
    <cellStyle name="Percent 6 2" xfId="18918"/>
    <cellStyle name="Percent 6 2 2" xfId="37078"/>
    <cellStyle name="Percent 6 3" xfId="11069"/>
    <cellStyle name="Percent 6 3 2" xfId="30077"/>
    <cellStyle name="Percent 6 4" xfId="21828"/>
    <cellStyle name="Percent 7" xfId="11801"/>
    <cellStyle name="Percent 7 2" xfId="18971"/>
    <cellStyle name="Percent 7 2 2" xfId="37127"/>
    <cellStyle name="Percent 7 3" xfId="30128"/>
    <cellStyle name="Percent 8" xfId="11941"/>
    <cellStyle name="Percent 8 2" xfId="30133"/>
    <cellStyle name="Percentuale 10" xfId="1311"/>
    <cellStyle name="Percentuale 10 2" xfId="1312"/>
    <cellStyle name="Percentuale 10 2 2" xfId="3742"/>
    <cellStyle name="Percentuale 10 3" xfId="1313"/>
    <cellStyle name="Percentuale 10 3 2" xfId="1314"/>
    <cellStyle name="Percentuale 10 3 3" xfId="19915"/>
    <cellStyle name="Percentuale 10 3 3 2" xfId="20921"/>
    <cellStyle name="Percentuale 10 3 4" xfId="20920"/>
    <cellStyle name="Percentuale 10 3 5" xfId="19914"/>
    <cellStyle name="Percentuale 10 4" xfId="1315"/>
    <cellStyle name="Percentuale 10 4 2" xfId="19917"/>
    <cellStyle name="Percentuale 10 4 2 2" xfId="20923"/>
    <cellStyle name="Percentuale 10 4 3" xfId="20922"/>
    <cellStyle name="Percentuale 10 4 4" xfId="19916"/>
    <cellStyle name="Percentuale 10 4 5" xfId="11806"/>
    <cellStyle name="Percentuale 10 5" xfId="1316"/>
    <cellStyle name="Percentuale 10 5 2" xfId="11807"/>
    <cellStyle name="Percentuale 10 6" xfId="1317"/>
    <cellStyle name="Percentuale 10 6 2" xfId="21829"/>
    <cellStyle name="Percentuale 11" xfId="1318"/>
    <cellStyle name="Percentuale 11 2" xfId="1319"/>
    <cellStyle name="Percentuale 11 2 2" xfId="3743"/>
    <cellStyle name="Percentuale 11 3" xfId="1320"/>
    <cellStyle name="Percentuale 11 3 2" xfId="1321"/>
    <cellStyle name="Percentuale 11 3 3" xfId="19919"/>
    <cellStyle name="Percentuale 11 3 3 2" xfId="20925"/>
    <cellStyle name="Percentuale 11 3 4" xfId="20924"/>
    <cellStyle name="Percentuale 11 3 5" xfId="19918"/>
    <cellStyle name="Percentuale 11 4" xfId="1322"/>
    <cellStyle name="Percentuale 11 4 2" xfId="19921"/>
    <cellStyle name="Percentuale 11 4 2 2" xfId="20927"/>
    <cellStyle name="Percentuale 11 4 3" xfId="20926"/>
    <cellStyle name="Percentuale 11 4 4" xfId="19920"/>
    <cellStyle name="Percentuale 11 4 5" xfId="11808"/>
    <cellStyle name="Percentuale 11 5" xfId="1323"/>
    <cellStyle name="Percentuale 11 5 2" xfId="11809"/>
    <cellStyle name="Percentuale 11 6" xfId="1324"/>
    <cellStyle name="Percentuale 11 6 2" xfId="21830"/>
    <cellStyle name="Percentuale 12" xfId="1325"/>
    <cellStyle name="Percentuale 12 2" xfId="1326"/>
    <cellStyle name="Percentuale 12 2 2" xfId="3744"/>
    <cellStyle name="Percentuale 12 3" xfId="1327"/>
    <cellStyle name="Percentuale 12 3 2" xfId="1328"/>
    <cellStyle name="Percentuale 12 3 3" xfId="19923"/>
    <cellStyle name="Percentuale 12 3 3 2" xfId="20929"/>
    <cellStyle name="Percentuale 12 3 4" xfId="20928"/>
    <cellStyle name="Percentuale 12 3 5" xfId="19922"/>
    <cellStyle name="Percentuale 12 4" xfId="1329"/>
    <cellStyle name="Percentuale 12 4 2" xfId="19925"/>
    <cellStyle name="Percentuale 12 4 2 2" xfId="20931"/>
    <cellStyle name="Percentuale 12 4 3" xfId="20930"/>
    <cellStyle name="Percentuale 12 4 4" xfId="19924"/>
    <cellStyle name="Percentuale 12 4 5" xfId="11810"/>
    <cellStyle name="Percentuale 12 5" xfId="1330"/>
    <cellStyle name="Percentuale 12 5 2" xfId="11811"/>
    <cellStyle name="Percentuale 12 6" xfId="1331"/>
    <cellStyle name="Percentuale 12 6 2" xfId="21831"/>
    <cellStyle name="Percentuale 13" xfId="1332"/>
    <cellStyle name="Percentuale 13 2" xfId="1333"/>
    <cellStyle name="Percentuale 13 2 2" xfId="3745"/>
    <cellStyle name="Percentuale 13 3" xfId="1334"/>
    <cellStyle name="Percentuale 13 3 2" xfId="1335"/>
    <cellStyle name="Percentuale 13 3 3" xfId="19927"/>
    <cellStyle name="Percentuale 13 3 3 2" xfId="20933"/>
    <cellStyle name="Percentuale 13 3 4" xfId="20932"/>
    <cellStyle name="Percentuale 13 3 5" xfId="19926"/>
    <cellStyle name="Percentuale 13 4" xfId="1336"/>
    <cellStyle name="Percentuale 13 4 2" xfId="19929"/>
    <cellStyle name="Percentuale 13 4 2 2" xfId="20935"/>
    <cellStyle name="Percentuale 13 4 3" xfId="20934"/>
    <cellStyle name="Percentuale 13 4 4" xfId="19928"/>
    <cellStyle name="Percentuale 13 4 5" xfId="11812"/>
    <cellStyle name="Percentuale 13 5" xfId="1337"/>
    <cellStyle name="Percentuale 13 5 2" xfId="11813"/>
    <cellStyle name="Percentuale 13 6" xfId="1338"/>
    <cellStyle name="Percentuale 13 6 2" xfId="21832"/>
    <cellStyle name="Percentuale 14" xfId="1339"/>
    <cellStyle name="Percentuale 14 2" xfId="1340"/>
    <cellStyle name="Percentuale 14 2 2" xfId="3746"/>
    <cellStyle name="Percentuale 14 3" xfId="1341"/>
    <cellStyle name="Percentuale 14 3 2" xfId="1342"/>
    <cellStyle name="Percentuale 14 3 3" xfId="19931"/>
    <cellStyle name="Percentuale 14 3 3 2" xfId="20937"/>
    <cellStyle name="Percentuale 14 3 4" xfId="20936"/>
    <cellStyle name="Percentuale 14 3 5" xfId="19930"/>
    <cellStyle name="Percentuale 14 4" xfId="1343"/>
    <cellStyle name="Percentuale 14 4 2" xfId="19933"/>
    <cellStyle name="Percentuale 14 4 2 2" xfId="20939"/>
    <cellStyle name="Percentuale 14 4 3" xfId="20938"/>
    <cellStyle name="Percentuale 14 4 4" xfId="19932"/>
    <cellStyle name="Percentuale 14 4 5" xfId="11814"/>
    <cellStyle name="Percentuale 14 5" xfId="1344"/>
    <cellStyle name="Percentuale 14 5 2" xfId="11815"/>
    <cellStyle name="Percentuale 14 6" xfId="1345"/>
    <cellStyle name="Percentuale 14 6 2" xfId="21833"/>
    <cellStyle name="Percentuale 15" xfId="1346"/>
    <cellStyle name="Percentuale 15 2" xfId="1347"/>
    <cellStyle name="Percentuale 15 2 2" xfId="3747"/>
    <cellStyle name="Percentuale 15 3" xfId="1348"/>
    <cellStyle name="Percentuale 15 3 2" xfId="1349"/>
    <cellStyle name="Percentuale 15 3 3" xfId="19935"/>
    <cellStyle name="Percentuale 15 3 3 2" xfId="20941"/>
    <cellStyle name="Percentuale 15 3 4" xfId="20940"/>
    <cellStyle name="Percentuale 15 3 5" xfId="19934"/>
    <cellStyle name="Percentuale 15 4" xfId="1350"/>
    <cellStyle name="Percentuale 15 4 2" xfId="19937"/>
    <cellStyle name="Percentuale 15 4 2 2" xfId="20943"/>
    <cellStyle name="Percentuale 15 4 3" xfId="20942"/>
    <cellStyle name="Percentuale 15 4 4" xfId="19936"/>
    <cellStyle name="Percentuale 15 4 5" xfId="11816"/>
    <cellStyle name="Percentuale 15 5" xfId="1351"/>
    <cellStyle name="Percentuale 15 5 2" xfId="11817"/>
    <cellStyle name="Percentuale 15 6" xfId="1352"/>
    <cellStyle name="Percentuale 15 6 2" xfId="21834"/>
    <cellStyle name="Percentuale 16" xfId="1353"/>
    <cellStyle name="Percentuale 16 2" xfId="1354"/>
    <cellStyle name="Percentuale 16 2 2" xfId="3748"/>
    <cellStyle name="Percentuale 16 3" xfId="1355"/>
    <cellStyle name="Percentuale 16 3 2" xfId="1356"/>
    <cellStyle name="Percentuale 16 3 3" xfId="19939"/>
    <cellStyle name="Percentuale 16 3 3 2" xfId="20945"/>
    <cellStyle name="Percentuale 16 3 4" xfId="20944"/>
    <cellStyle name="Percentuale 16 3 5" xfId="19938"/>
    <cellStyle name="Percentuale 16 4" xfId="1357"/>
    <cellStyle name="Percentuale 16 4 2" xfId="19941"/>
    <cellStyle name="Percentuale 16 4 2 2" xfId="20947"/>
    <cellStyle name="Percentuale 16 4 3" xfId="20946"/>
    <cellStyle name="Percentuale 16 4 4" xfId="19940"/>
    <cellStyle name="Percentuale 16 4 5" xfId="11818"/>
    <cellStyle name="Percentuale 16 5" xfId="1358"/>
    <cellStyle name="Percentuale 16 5 2" xfId="11819"/>
    <cellStyle name="Percentuale 16 6" xfId="1359"/>
    <cellStyle name="Percentuale 16 6 2" xfId="21835"/>
    <cellStyle name="Percentuale 17" xfId="1360"/>
    <cellStyle name="Percentuale 17 2" xfId="1361"/>
    <cellStyle name="Percentuale 17 2 2" xfId="3749"/>
    <cellStyle name="Percentuale 17 3" xfId="1362"/>
    <cellStyle name="Percentuale 17 3 2" xfId="1363"/>
    <cellStyle name="Percentuale 17 3 3" xfId="19943"/>
    <cellStyle name="Percentuale 17 3 3 2" xfId="20949"/>
    <cellStyle name="Percentuale 17 3 4" xfId="20948"/>
    <cellStyle name="Percentuale 17 3 5" xfId="19942"/>
    <cellStyle name="Percentuale 17 4" xfId="1364"/>
    <cellStyle name="Percentuale 17 4 2" xfId="19945"/>
    <cellStyle name="Percentuale 17 4 2 2" xfId="20951"/>
    <cellStyle name="Percentuale 17 4 3" xfId="20950"/>
    <cellStyle name="Percentuale 17 4 4" xfId="19944"/>
    <cellStyle name="Percentuale 17 4 5" xfId="11820"/>
    <cellStyle name="Percentuale 17 5" xfId="1365"/>
    <cellStyle name="Percentuale 17 5 2" xfId="11821"/>
    <cellStyle name="Percentuale 17 6" xfId="1366"/>
    <cellStyle name="Percentuale 17 6 2" xfId="21836"/>
    <cellStyle name="Percentuale 18" xfId="1367"/>
    <cellStyle name="Percentuale 18 2" xfId="1368"/>
    <cellStyle name="Percentuale 18 2 2" xfId="3750"/>
    <cellStyle name="Percentuale 18 3" xfId="1369"/>
    <cellStyle name="Percentuale 18 3 2" xfId="1370"/>
    <cellStyle name="Percentuale 18 3 3" xfId="19947"/>
    <cellStyle name="Percentuale 18 3 3 2" xfId="20953"/>
    <cellStyle name="Percentuale 18 3 4" xfId="20952"/>
    <cellStyle name="Percentuale 18 3 5" xfId="19946"/>
    <cellStyle name="Percentuale 18 4" xfId="1371"/>
    <cellStyle name="Percentuale 18 4 2" xfId="19949"/>
    <cellStyle name="Percentuale 18 4 2 2" xfId="20955"/>
    <cellStyle name="Percentuale 18 4 3" xfId="20954"/>
    <cellStyle name="Percentuale 18 4 4" xfId="19948"/>
    <cellStyle name="Percentuale 18 4 5" xfId="11822"/>
    <cellStyle name="Percentuale 18 5" xfId="1372"/>
    <cellStyle name="Percentuale 18 5 2" xfId="11823"/>
    <cellStyle name="Percentuale 18 6" xfId="1373"/>
    <cellStyle name="Percentuale 18 6 2" xfId="21837"/>
    <cellStyle name="Percentuale 19" xfId="1374"/>
    <cellStyle name="Percentuale 19 2" xfId="1375"/>
    <cellStyle name="Percentuale 19 2 2" xfId="3751"/>
    <cellStyle name="Percentuale 19 3" xfId="1376"/>
    <cellStyle name="Percentuale 19 3 2" xfId="1377"/>
    <cellStyle name="Percentuale 19 3 3" xfId="19951"/>
    <cellStyle name="Percentuale 19 3 3 2" xfId="20957"/>
    <cellStyle name="Percentuale 19 3 4" xfId="20956"/>
    <cellStyle name="Percentuale 19 3 5" xfId="19950"/>
    <cellStyle name="Percentuale 19 4" xfId="1378"/>
    <cellStyle name="Percentuale 19 4 2" xfId="19953"/>
    <cellStyle name="Percentuale 19 4 2 2" xfId="20959"/>
    <cellStyle name="Percentuale 19 4 3" xfId="20958"/>
    <cellStyle name="Percentuale 19 4 4" xfId="19952"/>
    <cellStyle name="Percentuale 19 4 5" xfId="11824"/>
    <cellStyle name="Percentuale 19 5" xfId="1379"/>
    <cellStyle name="Percentuale 19 5 2" xfId="11825"/>
    <cellStyle name="Percentuale 19 6" xfId="1380"/>
    <cellStyle name="Percentuale 19 6 2" xfId="21838"/>
    <cellStyle name="Percentuale 2" xfId="1381"/>
    <cellStyle name="Percentuale 2 2" xfId="1382"/>
    <cellStyle name="Percentuale 2 2 2" xfId="3752"/>
    <cellStyle name="Percentuale 2 3" xfId="1383"/>
    <cellStyle name="Percentuale 2 3 2" xfId="1384"/>
    <cellStyle name="Percentuale 2 3 3" xfId="19955"/>
    <cellStyle name="Percentuale 2 3 3 2" xfId="20961"/>
    <cellStyle name="Percentuale 2 3 4" xfId="20960"/>
    <cellStyle name="Percentuale 2 3 5" xfId="19954"/>
    <cellStyle name="Percentuale 2 4" xfId="1385"/>
    <cellStyle name="Percentuale 2 4 2" xfId="19957"/>
    <cellStyle name="Percentuale 2 4 2 2" xfId="20963"/>
    <cellStyle name="Percentuale 2 4 3" xfId="20962"/>
    <cellStyle name="Percentuale 2 4 4" xfId="19956"/>
    <cellStyle name="Percentuale 2 4 5" xfId="11826"/>
    <cellStyle name="Percentuale 2 5" xfId="1386"/>
    <cellStyle name="Percentuale 2 5 2" xfId="11827"/>
    <cellStyle name="Percentuale 2 6" xfId="1387"/>
    <cellStyle name="Percentuale 2 6 2" xfId="21839"/>
    <cellStyle name="Percentuale 20" xfId="1388"/>
    <cellStyle name="Percentuale 20 2" xfId="1389"/>
    <cellStyle name="Percentuale 20 2 2" xfId="3753"/>
    <cellStyle name="Percentuale 20 3" xfId="1390"/>
    <cellStyle name="Percentuale 20 3 2" xfId="1391"/>
    <cellStyle name="Percentuale 20 3 3" xfId="19959"/>
    <cellStyle name="Percentuale 20 3 3 2" xfId="20965"/>
    <cellStyle name="Percentuale 20 3 4" xfId="20964"/>
    <cellStyle name="Percentuale 20 3 5" xfId="19958"/>
    <cellStyle name="Percentuale 20 4" xfId="1392"/>
    <cellStyle name="Percentuale 20 4 2" xfId="19961"/>
    <cellStyle name="Percentuale 20 4 2 2" xfId="20967"/>
    <cellStyle name="Percentuale 20 4 3" xfId="20966"/>
    <cellStyle name="Percentuale 20 4 4" xfId="19960"/>
    <cellStyle name="Percentuale 20 4 5" xfId="11828"/>
    <cellStyle name="Percentuale 20 5" xfId="1393"/>
    <cellStyle name="Percentuale 20 5 2" xfId="11829"/>
    <cellStyle name="Percentuale 20 6" xfId="1394"/>
    <cellStyle name="Percentuale 20 6 2" xfId="21840"/>
    <cellStyle name="Percentuale 21" xfId="1395"/>
    <cellStyle name="Percentuale 21 2" xfId="1396"/>
    <cellStyle name="Percentuale 21 2 2" xfId="3754"/>
    <cellStyle name="Percentuale 21 3" xfId="1397"/>
    <cellStyle name="Percentuale 21 3 2" xfId="1398"/>
    <cellStyle name="Percentuale 21 3 3" xfId="19963"/>
    <cellStyle name="Percentuale 21 3 3 2" xfId="20969"/>
    <cellStyle name="Percentuale 21 3 4" xfId="20968"/>
    <cellStyle name="Percentuale 21 3 5" xfId="19962"/>
    <cellStyle name="Percentuale 21 4" xfId="1399"/>
    <cellStyle name="Percentuale 21 4 2" xfId="19965"/>
    <cellStyle name="Percentuale 21 4 2 2" xfId="20971"/>
    <cellStyle name="Percentuale 21 4 3" xfId="20970"/>
    <cellStyle name="Percentuale 21 4 4" xfId="19964"/>
    <cellStyle name="Percentuale 21 4 5" xfId="11830"/>
    <cellStyle name="Percentuale 21 5" xfId="1400"/>
    <cellStyle name="Percentuale 21 5 2" xfId="11831"/>
    <cellStyle name="Percentuale 21 6" xfId="1401"/>
    <cellStyle name="Percentuale 21 6 2" xfId="21841"/>
    <cellStyle name="Percentuale 22" xfId="1402"/>
    <cellStyle name="Percentuale 22 2" xfId="1403"/>
    <cellStyle name="Percentuale 22 2 2" xfId="3755"/>
    <cellStyle name="Percentuale 22 3" xfId="1404"/>
    <cellStyle name="Percentuale 22 3 2" xfId="1405"/>
    <cellStyle name="Percentuale 22 3 3" xfId="19967"/>
    <cellStyle name="Percentuale 22 3 3 2" xfId="20973"/>
    <cellStyle name="Percentuale 22 3 4" xfId="20972"/>
    <cellStyle name="Percentuale 22 3 5" xfId="19966"/>
    <cellStyle name="Percentuale 22 4" xfId="1406"/>
    <cellStyle name="Percentuale 22 4 2" xfId="19969"/>
    <cellStyle name="Percentuale 22 4 2 2" xfId="20975"/>
    <cellStyle name="Percentuale 22 4 3" xfId="20974"/>
    <cellStyle name="Percentuale 22 4 4" xfId="19968"/>
    <cellStyle name="Percentuale 22 4 5" xfId="11832"/>
    <cellStyle name="Percentuale 22 5" xfId="1407"/>
    <cellStyle name="Percentuale 22 5 2" xfId="11833"/>
    <cellStyle name="Percentuale 22 6" xfId="1408"/>
    <cellStyle name="Percentuale 22 6 2" xfId="21842"/>
    <cellStyle name="Percentuale 23" xfId="1409"/>
    <cellStyle name="Percentuale 23 2" xfId="1410"/>
    <cellStyle name="Percentuale 23 2 2" xfId="3756"/>
    <cellStyle name="Percentuale 23 3" xfId="1411"/>
    <cellStyle name="Percentuale 23 3 2" xfId="1412"/>
    <cellStyle name="Percentuale 23 3 3" xfId="19971"/>
    <cellStyle name="Percentuale 23 3 3 2" xfId="20977"/>
    <cellStyle name="Percentuale 23 3 4" xfId="20976"/>
    <cellStyle name="Percentuale 23 3 5" xfId="19970"/>
    <cellStyle name="Percentuale 23 4" xfId="1413"/>
    <cellStyle name="Percentuale 23 4 2" xfId="19973"/>
    <cellStyle name="Percentuale 23 4 2 2" xfId="20979"/>
    <cellStyle name="Percentuale 23 4 3" xfId="20978"/>
    <cellStyle name="Percentuale 23 4 4" xfId="19972"/>
    <cellStyle name="Percentuale 23 4 5" xfId="11834"/>
    <cellStyle name="Percentuale 23 5" xfId="1414"/>
    <cellStyle name="Percentuale 23 5 2" xfId="11835"/>
    <cellStyle name="Percentuale 23 6" xfId="1415"/>
    <cellStyle name="Percentuale 23 6 2" xfId="21843"/>
    <cellStyle name="Percentuale 24" xfId="1416"/>
    <cellStyle name="Percentuale 24 2" xfId="1417"/>
    <cellStyle name="Percentuale 24 2 2" xfId="3757"/>
    <cellStyle name="Percentuale 24 3" xfId="1418"/>
    <cellStyle name="Percentuale 24 3 2" xfId="1419"/>
    <cellStyle name="Percentuale 24 3 3" xfId="19975"/>
    <cellStyle name="Percentuale 24 3 3 2" xfId="20981"/>
    <cellStyle name="Percentuale 24 3 4" xfId="20980"/>
    <cellStyle name="Percentuale 24 3 5" xfId="19974"/>
    <cellStyle name="Percentuale 24 4" xfId="1420"/>
    <cellStyle name="Percentuale 24 4 2" xfId="19977"/>
    <cellStyle name="Percentuale 24 4 2 2" xfId="20983"/>
    <cellStyle name="Percentuale 24 4 3" xfId="20982"/>
    <cellStyle name="Percentuale 24 4 4" xfId="19976"/>
    <cellStyle name="Percentuale 24 4 5" xfId="11836"/>
    <cellStyle name="Percentuale 24 5" xfId="1421"/>
    <cellStyle name="Percentuale 24 5 2" xfId="11837"/>
    <cellStyle name="Percentuale 24 6" xfId="1422"/>
    <cellStyle name="Percentuale 24 6 2" xfId="21844"/>
    <cellStyle name="Percentuale 25" xfId="1423"/>
    <cellStyle name="Percentuale 25 2" xfId="1424"/>
    <cellStyle name="Percentuale 25 2 2" xfId="3758"/>
    <cellStyle name="Percentuale 25 3" xfId="1425"/>
    <cellStyle name="Percentuale 25 3 2" xfId="1426"/>
    <cellStyle name="Percentuale 25 3 3" xfId="19979"/>
    <cellStyle name="Percentuale 25 3 3 2" xfId="20985"/>
    <cellStyle name="Percentuale 25 3 4" xfId="20984"/>
    <cellStyle name="Percentuale 25 3 5" xfId="19978"/>
    <cellStyle name="Percentuale 25 4" xfId="1427"/>
    <cellStyle name="Percentuale 25 4 2" xfId="19981"/>
    <cellStyle name="Percentuale 25 4 2 2" xfId="20987"/>
    <cellStyle name="Percentuale 25 4 3" xfId="20986"/>
    <cellStyle name="Percentuale 25 4 4" xfId="19980"/>
    <cellStyle name="Percentuale 25 4 5" xfId="11838"/>
    <cellStyle name="Percentuale 25 5" xfId="1428"/>
    <cellStyle name="Percentuale 25 5 2" xfId="11839"/>
    <cellStyle name="Percentuale 25 6" xfId="1429"/>
    <cellStyle name="Percentuale 25 6 2" xfId="21845"/>
    <cellStyle name="Percentuale 26" xfId="1430"/>
    <cellStyle name="Percentuale 26 2" xfId="1431"/>
    <cellStyle name="Percentuale 26 2 2" xfId="3759"/>
    <cellStyle name="Percentuale 26 3" xfId="1432"/>
    <cellStyle name="Percentuale 26 3 2" xfId="1433"/>
    <cellStyle name="Percentuale 26 3 3" xfId="19983"/>
    <cellStyle name="Percentuale 26 3 3 2" xfId="20989"/>
    <cellStyle name="Percentuale 26 3 4" xfId="20988"/>
    <cellStyle name="Percentuale 26 3 5" xfId="19982"/>
    <cellStyle name="Percentuale 26 4" xfId="1434"/>
    <cellStyle name="Percentuale 26 4 2" xfId="19985"/>
    <cellStyle name="Percentuale 26 4 2 2" xfId="20991"/>
    <cellStyle name="Percentuale 26 4 3" xfId="20990"/>
    <cellStyle name="Percentuale 26 4 4" xfId="19984"/>
    <cellStyle name="Percentuale 26 4 5" xfId="11840"/>
    <cellStyle name="Percentuale 26 5" xfId="1435"/>
    <cellStyle name="Percentuale 26 5 2" xfId="11841"/>
    <cellStyle name="Percentuale 26 6" xfId="1436"/>
    <cellStyle name="Percentuale 26 6 2" xfId="21846"/>
    <cellStyle name="Percentuale 27" xfId="1437"/>
    <cellStyle name="Percentuale 27 2" xfId="1438"/>
    <cellStyle name="Percentuale 27 2 2" xfId="3760"/>
    <cellStyle name="Percentuale 27 3" xfId="1439"/>
    <cellStyle name="Percentuale 27 3 2" xfId="1440"/>
    <cellStyle name="Percentuale 27 3 3" xfId="19987"/>
    <cellStyle name="Percentuale 27 3 3 2" xfId="20993"/>
    <cellStyle name="Percentuale 27 3 4" xfId="20992"/>
    <cellStyle name="Percentuale 27 3 5" xfId="19986"/>
    <cellStyle name="Percentuale 27 4" xfId="1441"/>
    <cellStyle name="Percentuale 27 4 2" xfId="19989"/>
    <cellStyle name="Percentuale 27 4 2 2" xfId="20995"/>
    <cellStyle name="Percentuale 27 4 3" xfId="20994"/>
    <cellStyle name="Percentuale 27 4 4" xfId="19988"/>
    <cellStyle name="Percentuale 27 4 5" xfId="11842"/>
    <cellStyle name="Percentuale 27 5" xfId="1442"/>
    <cellStyle name="Percentuale 27 5 2" xfId="11843"/>
    <cellStyle name="Percentuale 27 6" xfId="1443"/>
    <cellStyle name="Percentuale 27 6 2" xfId="21847"/>
    <cellStyle name="Percentuale 28" xfId="1444"/>
    <cellStyle name="Percentuale 28 2" xfId="1445"/>
    <cellStyle name="Percentuale 28 2 2" xfId="3761"/>
    <cellStyle name="Percentuale 28 3" xfId="1446"/>
    <cellStyle name="Percentuale 28 3 2" xfId="1447"/>
    <cellStyle name="Percentuale 28 3 3" xfId="19991"/>
    <cellStyle name="Percentuale 28 3 3 2" xfId="20997"/>
    <cellStyle name="Percentuale 28 3 4" xfId="20996"/>
    <cellStyle name="Percentuale 28 3 5" xfId="19990"/>
    <cellStyle name="Percentuale 28 4" xfId="1448"/>
    <cellStyle name="Percentuale 28 4 2" xfId="19993"/>
    <cellStyle name="Percentuale 28 4 2 2" xfId="20999"/>
    <cellStyle name="Percentuale 28 4 3" xfId="20998"/>
    <cellStyle name="Percentuale 28 4 4" xfId="19992"/>
    <cellStyle name="Percentuale 28 4 5" xfId="11844"/>
    <cellStyle name="Percentuale 28 5" xfId="1449"/>
    <cellStyle name="Percentuale 28 5 2" xfId="11845"/>
    <cellStyle name="Percentuale 28 6" xfId="1450"/>
    <cellStyle name="Percentuale 28 6 2" xfId="21848"/>
    <cellStyle name="Percentuale 29" xfId="1451"/>
    <cellStyle name="Percentuale 29 2" xfId="1452"/>
    <cellStyle name="Percentuale 29 2 2" xfId="3762"/>
    <cellStyle name="Percentuale 29 3" xfId="1453"/>
    <cellStyle name="Percentuale 29 3 2" xfId="1454"/>
    <cellStyle name="Percentuale 29 3 3" xfId="19995"/>
    <cellStyle name="Percentuale 29 3 3 2" xfId="21001"/>
    <cellStyle name="Percentuale 29 3 4" xfId="21000"/>
    <cellStyle name="Percentuale 29 3 5" xfId="19994"/>
    <cellStyle name="Percentuale 29 4" xfId="1455"/>
    <cellStyle name="Percentuale 29 4 2" xfId="19997"/>
    <cellStyle name="Percentuale 29 4 2 2" xfId="21003"/>
    <cellStyle name="Percentuale 29 4 3" xfId="21002"/>
    <cellStyle name="Percentuale 29 4 4" xfId="19996"/>
    <cellStyle name="Percentuale 29 4 5" xfId="11846"/>
    <cellStyle name="Percentuale 29 5" xfId="1456"/>
    <cellStyle name="Percentuale 29 5 2" xfId="11847"/>
    <cellStyle name="Percentuale 29 6" xfId="1457"/>
    <cellStyle name="Percentuale 29 6 2" xfId="21849"/>
    <cellStyle name="Percentuale 3" xfId="1458"/>
    <cellStyle name="Percentuale 3 2" xfId="1459"/>
    <cellStyle name="Percentuale 3 2 2" xfId="3763"/>
    <cellStyle name="Percentuale 3 3" xfId="1460"/>
    <cellStyle name="Percentuale 3 3 2" xfId="1461"/>
    <cellStyle name="Percentuale 3 3 3" xfId="19999"/>
    <cellStyle name="Percentuale 3 3 3 2" xfId="21005"/>
    <cellStyle name="Percentuale 3 3 4" xfId="21004"/>
    <cellStyle name="Percentuale 3 3 5" xfId="19998"/>
    <cellStyle name="Percentuale 3 4" xfId="1462"/>
    <cellStyle name="Percentuale 3 4 2" xfId="20001"/>
    <cellStyle name="Percentuale 3 4 2 2" xfId="21007"/>
    <cellStyle name="Percentuale 3 4 3" xfId="21006"/>
    <cellStyle name="Percentuale 3 4 4" xfId="20000"/>
    <cellStyle name="Percentuale 3 4 5" xfId="11848"/>
    <cellStyle name="Percentuale 3 5" xfId="1463"/>
    <cellStyle name="Percentuale 3 5 2" xfId="11849"/>
    <cellStyle name="Percentuale 3 6" xfId="1464"/>
    <cellStyle name="Percentuale 3 6 2" xfId="21850"/>
    <cellStyle name="Percentuale 30" xfId="1465"/>
    <cellStyle name="Percentuale 30 2" xfId="1466"/>
    <cellStyle name="Percentuale 30 2 2" xfId="3764"/>
    <cellStyle name="Percentuale 30 3" xfId="1467"/>
    <cellStyle name="Percentuale 30 3 2" xfId="1468"/>
    <cellStyle name="Percentuale 30 3 3" xfId="20003"/>
    <cellStyle name="Percentuale 30 3 3 2" xfId="21009"/>
    <cellStyle name="Percentuale 30 3 4" xfId="21008"/>
    <cellStyle name="Percentuale 30 3 5" xfId="20002"/>
    <cellStyle name="Percentuale 30 4" xfId="1469"/>
    <cellStyle name="Percentuale 30 4 2" xfId="20005"/>
    <cellStyle name="Percentuale 30 4 2 2" xfId="21011"/>
    <cellStyle name="Percentuale 30 4 3" xfId="21010"/>
    <cellStyle name="Percentuale 30 4 4" xfId="20004"/>
    <cellStyle name="Percentuale 30 4 5" xfId="11850"/>
    <cellStyle name="Percentuale 30 5" xfId="1470"/>
    <cellStyle name="Percentuale 30 5 2" xfId="11851"/>
    <cellStyle name="Percentuale 30 6" xfId="1471"/>
    <cellStyle name="Percentuale 30 6 2" xfId="21851"/>
    <cellStyle name="Percentuale 31" xfId="1472"/>
    <cellStyle name="Percentuale 31 2" xfId="1473"/>
    <cellStyle name="Percentuale 31 2 2" xfId="3765"/>
    <cellStyle name="Percentuale 31 3" xfId="1474"/>
    <cellStyle name="Percentuale 31 3 2" xfId="1475"/>
    <cellStyle name="Percentuale 31 3 3" xfId="20007"/>
    <cellStyle name="Percentuale 31 3 3 2" xfId="21013"/>
    <cellStyle name="Percentuale 31 3 4" xfId="21012"/>
    <cellStyle name="Percentuale 31 3 5" xfId="20006"/>
    <cellStyle name="Percentuale 31 4" xfId="1476"/>
    <cellStyle name="Percentuale 31 4 2" xfId="20009"/>
    <cellStyle name="Percentuale 31 4 2 2" xfId="21015"/>
    <cellStyle name="Percentuale 31 4 3" xfId="21014"/>
    <cellStyle name="Percentuale 31 4 4" xfId="20008"/>
    <cellStyle name="Percentuale 31 4 5" xfId="11852"/>
    <cellStyle name="Percentuale 31 5" xfId="1477"/>
    <cellStyle name="Percentuale 31 5 2" xfId="11853"/>
    <cellStyle name="Percentuale 31 6" xfId="1478"/>
    <cellStyle name="Percentuale 31 6 2" xfId="21852"/>
    <cellStyle name="Percentuale 32" xfId="1479"/>
    <cellStyle name="Percentuale 32 2" xfId="1480"/>
    <cellStyle name="Percentuale 32 2 2" xfId="3766"/>
    <cellStyle name="Percentuale 32 3" xfId="1481"/>
    <cellStyle name="Percentuale 32 3 2" xfId="1482"/>
    <cellStyle name="Percentuale 32 3 3" xfId="20011"/>
    <cellStyle name="Percentuale 32 3 3 2" xfId="21017"/>
    <cellStyle name="Percentuale 32 3 4" xfId="21016"/>
    <cellStyle name="Percentuale 32 3 5" xfId="20010"/>
    <cellStyle name="Percentuale 32 4" xfId="1483"/>
    <cellStyle name="Percentuale 32 4 2" xfId="20013"/>
    <cellStyle name="Percentuale 32 4 2 2" xfId="21019"/>
    <cellStyle name="Percentuale 32 4 3" xfId="21018"/>
    <cellStyle name="Percentuale 32 4 4" xfId="20012"/>
    <cellStyle name="Percentuale 32 4 5" xfId="11854"/>
    <cellStyle name="Percentuale 32 5" xfId="1484"/>
    <cellStyle name="Percentuale 32 5 2" xfId="11855"/>
    <cellStyle name="Percentuale 32 6" xfId="1485"/>
    <cellStyle name="Percentuale 32 6 2" xfId="21853"/>
    <cellStyle name="Percentuale 33" xfId="1486"/>
    <cellStyle name="Percentuale 33 2" xfId="1487"/>
    <cellStyle name="Percentuale 33 2 2" xfId="3767"/>
    <cellStyle name="Percentuale 33 3" xfId="1488"/>
    <cellStyle name="Percentuale 33 3 2" xfId="1489"/>
    <cellStyle name="Percentuale 33 3 3" xfId="20015"/>
    <cellStyle name="Percentuale 33 3 3 2" xfId="21021"/>
    <cellStyle name="Percentuale 33 3 4" xfId="21020"/>
    <cellStyle name="Percentuale 33 3 5" xfId="20014"/>
    <cellStyle name="Percentuale 33 4" xfId="1490"/>
    <cellStyle name="Percentuale 33 4 2" xfId="20017"/>
    <cellStyle name="Percentuale 33 4 2 2" xfId="21023"/>
    <cellStyle name="Percentuale 33 4 3" xfId="21022"/>
    <cellStyle name="Percentuale 33 4 4" xfId="20016"/>
    <cellStyle name="Percentuale 33 4 5" xfId="11856"/>
    <cellStyle name="Percentuale 33 5" xfId="1491"/>
    <cellStyle name="Percentuale 33 5 2" xfId="11857"/>
    <cellStyle name="Percentuale 33 6" xfId="1492"/>
    <cellStyle name="Percentuale 33 6 2" xfId="21854"/>
    <cellStyle name="Percentuale 34" xfId="1493"/>
    <cellStyle name="Percentuale 34 2" xfId="1494"/>
    <cellStyle name="Percentuale 34 2 2" xfId="3768"/>
    <cellStyle name="Percentuale 34 3" xfId="1495"/>
    <cellStyle name="Percentuale 34 3 2" xfId="1496"/>
    <cellStyle name="Percentuale 34 3 3" xfId="20019"/>
    <cellStyle name="Percentuale 34 3 3 2" xfId="21025"/>
    <cellStyle name="Percentuale 34 3 4" xfId="21024"/>
    <cellStyle name="Percentuale 34 3 5" xfId="20018"/>
    <cellStyle name="Percentuale 34 4" xfId="1497"/>
    <cellStyle name="Percentuale 34 4 2" xfId="20021"/>
    <cellStyle name="Percentuale 34 4 2 2" xfId="21027"/>
    <cellStyle name="Percentuale 34 4 3" xfId="21026"/>
    <cellStyle name="Percentuale 34 4 4" xfId="20020"/>
    <cellStyle name="Percentuale 34 4 5" xfId="11858"/>
    <cellStyle name="Percentuale 34 5" xfId="1498"/>
    <cellStyle name="Percentuale 34 5 2" xfId="11859"/>
    <cellStyle name="Percentuale 34 6" xfId="1499"/>
    <cellStyle name="Percentuale 34 6 2" xfId="21855"/>
    <cellStyle name="Percentuale 35" xfId="1500"/>
    <cellStyle name="Percentuale 35 2" xfId="1501"/>
    <cellStyle name="Percentuale 35 2 2" xfId="3769"/>
    <cellStyle name="Percentuale 35 3" xfId="1502"/>
    <cellStyle name="Percentuale 35 3 2" xfId="1503"/>
    <cellStyle name="Percentuale 35 3 3" xfId="20023"/>
    <cellStyle name="Percentuale 35 3 3 2" xfId="21029"/>
    <cellStyle name="Percentuale 35 3 4" xfId="21028"/>
    <cellStyle name="Percentuale 35 3 5" xfId="20022"/>
    <cellStyle name="Percentuale 35 4" xfId="1504"/>
    <cellStyle name="Percentuale 35 4 2" xfId="20025"/>
    <cellStyle name="Percentuale 35 4 2 2" xfId="21031"/>
    <cellStyle name="Percentuale 35 4 3" xfId="21030"/>
    <cellStyle name="Percentuale 35 4 4" xfId="20024"/>
    <cellStyle name="Percentuale 35 4 5" xfId="11860"/>
    <cellStyle name="Percentuale 35 5" xfId="1505"/>
    <cellStyle name="Percentuale 35 5 2" xfId="11861"/>
    <cellStyle name="Percentuale 35 6" xfId="1506"/>
    <cellStyle name="Percentuale 35 6 2" xfId="21856"/>
    <cellStyle name="Percentuale 36" xfId="1507"/>
    <cellStyle name="Percentuale 36 2" xfId="1508"/>
    <cellStyle name="Percentuale 36 2 2" xfId="3770"/>
    <cellStyle name="Percentuale 36 3" xfId="1509"/>
    <cellStyle name="Percentuale 36 3 2" xfId="1510"/>
    <cellStyle name="Percentuale 36 3 3" xfId="20027"/>
    <cellStyle name="Percentuale 36 3 3 2" xfId="21033"/>
    <cellStyle name="Percentuale 36 3 4" xfId="21032"/>
    <cellStyle name="Percentuale 36 3 5" xfId="20026"/>
    <cellStyle name="Percentuale 36 4" xfId="1511"/>
    <cellStyle name="Percentuale 36 4 2" xfId="20029"/>
    <cellStyle name="Percentuale 36 4 2 2" xfId="21035"/>
    <cellStyle name="Percentuale 36 4 3" xfId="21034"/>
    <cellStyle name="Percentuale 36 4 4" xfId="20028"/>
    <cellStyle name="Percentuale 36 4 5" xfId="11862"/>
    <cellStyle name="Percentuale 36 5" xfId="1512"/>
    <cellStyle name="Percentuale 36 5 2" xfId="11863"/>
    <cellStyle name="Percentuale 36 6" xfId="1513"/>
    <cellStyle name="Percentuale 36 6 2" xfId="21857"/>
    <cellStyle name="Percentuale 37" xfId="1514"/>
    <cellStyle name="Percentuale 37 2" xfId="1515"/>
    <cellStyle name="Percentuale 37 2 2" xfId="3771"/>
    <cellStyle name="Percentuale 37 3" xfId="1516"/>
    <cellStyle name="Percentuale 37 3 2" xfId="1517"/>
    <cellStyle name="Percentuale 37 3 3" xfId="20031"/>
    <cellStyle name="Percentuale 37 3 3 2" xfId="21037"/>
    <cellStyle name="Percentuale 37 3 4" xfId="21036"/>
    <cellStyle name="Percentuale 37 3 5" xfId="20030"/>
    <cellStyle name="Percentuale 37 4" xfId="1518"/>
    <cellStyle name="Percentuale 37 4 2" xfId="20033"/>
    <cellStyle name="Percentuale 37 4 2 2" xfId="21039"/>
    <cellStyle name="Percentuale 37 4 3" xfId="21038"/>
    <cellStyle name="Percentuale 37 4 4" xfId="20032"/>
    <cellStyle name="Percentuale 37 4 5" xfId="11864"/>
    <cellStyle name="Percentuale 37 5" xfId="1519"/>
    <cellStyle name="Percentuale 37 5 2" xfId="11865"/>
    <cellStyle name="Percentuale 37 6" xfId="1520"/>
    <cellStyle name="Percentuale 37 6 2" xfId="21858"/>
    <cellStyle name="Percentuale 38" xfId="1521"/>
    <cellStyle name="Percentuale 38 2" xfId="1522"/>
    <cellStyle name="Percentuale 38 2 2" xfId="3772"/>
    <cellStyle name="Percentuale 38 3" xfId="1523"/>
    <cellStyle name="Percentuale 38 3 2" xfId="1524"/>
    <cellStyle name="Percentuale 38 3 3" xfId="20035"/>
    <cellStyle name="Percentuale 38 3 3 2" xfId="21041"/>
    <cellStyle name="Percentuale 38 3 4" xfId="21040"/>
    <cellStyle name="Percentuale 38 3 5" xfId="20034"/>
    <cellStyle name="Percentuale 38 4" xfId="1525"/>
    <cellStyle name="Percentuale 38 4 2" xfId="20037"/>
    <cellStyle name="Percentuale 38 4 2 2" xfId="21043"/>
    <cellStyle name="Percentuale 38 4 3" xfId="21042"/>
    <cellStyle name="Percentuale 38 4 4" xfId="20036"/>
    <cellStyle name="Percentuale 38 4 5" xfId="11866"/>
    <cellStyle name="Percentuale 38 5" xfId="1526"/>
    <cellStyle name="Percentuale 38 5 2" xfId="11867"/>
    <cellStyle name="Percentuale 38 6" xfId="1527"/>
    <cellStyle name="Percentuale 38 6 2" xfId="21859"/>
    <cellStyle name="Percentuale 39" xfId="1528"/>
    <cellStyle name="Percentuale 39 2" xfId="1529"/>
    <cellStyle name="Percentuale 39 2 2" xfId="3773"/>
    <cellStyle name="Percentuale 39 3" xfId="1530"/>
    <cellStyle name="Percentuale 39 3 2" xfId="1531"/>
    <cellStyle name="Percentuale 39 3 3" xfId="20039"/>
    <cellStyle name="Percentuale 39 3 3 2" xfId="21045"/>
    <cellStyle name="Percentuale 39 3 4" xfId="21044"/>
    <cellStyle name="Percentuale 39 3 5" xfId="20038"/>
    <cellStyle name="Percentuale 39 4" xfId="1532"/>
    <cellStyle name="Percentuale 39 4 2" xfId="20041"/>
    <cellStyle name="Percentuale 39 4 2 2" xfId="21047"/>
    <cellStyle name="Percentuale 39 4 3" xfId="21046"/>
    <cellStyle name="Percentuale 39 4 4" xfId="20040"/>
    <cellStyle name="Percentuale 39 4 5" xfId="11868"/>
    <cellStyle name="Percentuale 39 5" xfId="1533"/>
    <cellStyle name="Percentuale 39 5 2" xfId="11869"/>
    <cellStyle name="Percentuale 39 6" xfId="1534"/>
    <cellStyle name="Percentuale 39 6 2" xfId="21860"/>
    <cellStyle name="Percentuale 4" xfId="1535"/>
    <cellStyle name="Percentuale 4 2" xfId="1536"/>
    <cellStyle name="Percentuale 4 2 2" xfId="3774"/>
    <cellStyle name="Percentuale 4 3" xfId="1537"/>
    <cellStyle name="Percentuale 4 3 2" xfId="1538"/>
    <cellStyle name="Percentuale 4 3 3" xfId="20043"/>
    <cellStyle name="Percentuale 4 3 3 2" xfId="21049"/>
    <cellStyle name="Percentuale 4 3 4" xfId="21048"/>
    <cellStyle name="Percentuale 4 3 5" xfId="20042"/>
    <cellStyle name="Percentuale 4 4" xfId="1539"/>
    <cellStyle name="Percentuale 4 4 2" xfId="20045"/>
    <cellStyle name="Percentuale 4 4 2 2" xfId="21051"/>
    <cellStyle name="Percentuale 4 4 3" xfId="21050"/>
    <cellStyle name="Percentuale 4 4 4" xfId="20044"/>
    <cellStyle name="Percentuale 4 4 5" xfId="11870"/>
    <cellStyle name="Percentuale 4 5" xfId="1540"/>
    <cellStyle name="Percentuale 4 5 2" xfId="11871"/>
    <cellStyle name="Percentuale 4 6" xfId="1541"/>
    <cellStyle name="Percentuale 4 6 2" xfId="21861"/>
    <cellStyle name="Percentuale 40" xfId="1542"/>
    <cellStyle name="Percentuale 40 2" xfId="1543"/>
    <cellStyle name="Percentuale 40 2 2" xfId="3775"/>
    <cellStyle name="Percentuale 40 3" xfId="1544"/>
    <cellStyle name="Percentuale 40 3 2" xfId="1545"/>
    <cellStyle name="Percentuale 40 3 3" xfId="20047"/>
    <cellStyle name="Percentuale 40 3 3 2" xfId="21053"/>
    <cellStyle name="Percentuale 40 3 4" xfId="21052"/>
    <cellStyle name="Percentuale 40 3 5" xfId="20046"/>
    <cellStyle name="Percentuale 40 4" xfId="1546"/>
    <cellStyle name="Percentuale 40 4 2" xfId="20049"/>
    <cellStyle name="Percentuale 40 4 2 2" xfId="21055"/>
    <cellStyle name="Percentuale 40 4 3" xfId="21054"/>
    <cellStyle name="Percentuale 40 4 4" xfId="20048"/>
    <cellStyle name="Percentuale 40 4 5" xfId="11872"/>
    <cellStyle name="Percentuale 40 5" xfId="1547"/>
    <cellStyle name="Percentuale 40 5 2" xfId="11873"/>
    <cellStyle name="Percentuale 40 6" xfId="1548"/>
    <cellStyle name="Percentuale 40 6 2" xfId="21862"/>
    <cellStyle name="Percentuale 41" xfId="1549"/>
    <cellStyle name="Percentuale 41 2" xfId="1550"/>
    <cellStyle name="Percentuale 41 2 2" xfId="3776"/>
    <cellStyle name="Percentuale 41 3" xfId="1551"/>
    <cellStyle name="Percentuale 41 3 2" xfId="1552"/>
    <cellStyle name="Percentuale 41 3 3" xfId="20051"/>
    <cellStyle name="Percentuale 41 3 3 2" xfId="21057"/>
    <cellStyle name="Percentuale 41 3 4" xfId="21056"/>
    <cellStyle name="Percentuale 41 3 5" xfId="20050"/>
    <cellStyle name="Percentuale 41 4" xfId="1553"/>
    <cellStyle name="Percentuale 41 4 2" xfId="20053"/>
    <cellStyle name="Percentuale 41 4 2 2" xfId="21059"/>
    <cellStyle name="Percentuale 41 4 3" xfId="21058"/>
    <cellStyle name="Percentuale 41 4 4" xfId="20052"/>
    <cellStyle name="Percentuale 41 4 5" xfId="11874"/>
    <cellStyle name="Percentuale 41 5" xfId="1554"/>
    <cellStyle name="Percentuale 41 5 2" xfId="11875"/>
    <cellStyle name="Percentuale 41 6" xfId="1555"/>
    <cellStyle name="Percentuale 41 6 2" xfId="21863"/>
    <cellStyle name="Percentuale 42" xfId="1556"/>
    <cellStyle name="Percentuale 42 2" xfId="1557"/>
    <cellStyle name="Percentuale 42 2 2" xfId="3777"/>
    <cellStyle name="Percentuale 42 3" xfId="1558"/>
    <cellStyle name="Percentuale 42 3 2" xfId="1559"/>
    <cellStyle name="Percentuale 42 3 3" xfId="20055"/>
    <cellStyle name="Percentuale 42 3 3 2" xfId="21061"/>
    <cellStyle name="Percentuale 42 3 4" xfId="21060"/>
    <cellStyle name="Percentuale 42 3 5" xfId="20054"/>
    <cellStyle name="Percentuale 42 4" xfId="1560"/>
    <cellStyle name="Percentuale 42 4 2" xfId="20057"/>
    <cellStyle name="Percentuale 42 4 2 2" xfId="21063"/>
    <cellStyle name="Percentuale 42 4 3" xfId="21062"/>
    <cellStyle name="Percentuale 42 4 4" xfId="20056"/>
    <cellStyle name="Percentuale 42 4 5" xfId="11876"/>
    <cellStyle name="Percentuale 42 5" xfId="1561"/>
    <cellStyle name="Percentuale 42 5 2" xfId="11877"/>
    <cellStyle name="Percentuale 42 6" xfId="1562"/>
    <cellStyle name="Percentuale 42 6 2" xfId="21864"/>
    <cellStyle name="Percentuale 43" xfId="1563"/>
    <cellStyle name="Percentuale 43 2" xfId="1564"/>
    <cellStyle name="Percentuale 43 2 2" xfId="3778"/>
    <cellStyle name="Percentuale 43 3" xfId="1565"/>
    <cellStyle name="Percentuale 43 3 2" xfId="1566"/>
    <cellStyle name="Percentuale 43 3 3" xfId="20059"/>
    <cellStyle name="Percentuale 43 3 3 2" xfId="21065"/>
    <cellStyle name="Percentuale 43 3 4" xfId="21064"/>
    <cellStyle name="Percentuale 43 3 5" xfId="20058"/>
    <cellStyle name="Percentuale 43 4" xfId="1567"/>
    <cellStyle name="Percentuale 43 4 2" xfId="20061"/>
    <cellStyle name="Percentuale 43 4 2 2" xfId="21067"/>
    <cellStyle name="Percentuale 43 4 3" xfId="21066"/>
    <cellStyle name="Percentuale 43 4 4" xfId="20060"/>
    <cellStyle name="Percentuale 43 4 5" xfId="11878"/>
    <cellStyle name="Percentuale 43 5" xfId="1568"/>
    <cellStyle name="Percentuale 43 5 2" xfId="11879"/>
    <cellStyle name="Percentuale 43 6" xfId="1569"/>
    <cellStyle name="Percentuale 43 6 2" xfId="21865"/>
    <cellStyle name="Percentuale 44" xfId="1570"/>
    <cellStyle name="Percentuale 44 2" xfId="1571"/>
    <cellStyle name="Percentuale 44 2 2" xfId="3779"/>
    <cellStyle name="Percentuale 44 3" xfId="1572"/>
    <cellStyle name="Percentuale 44 3 2" xfId="1573"/>
    <cellStyle name="Percentuale 44 3 3" xfId="20063"/>
    <cellStyle name="Percentuale 44 3 3 2" xfId="21069"/>
    <cellStyle name="Percentuale 44 3 4" xfId="21068"/>
    <cellStyle name="Percentuale 44 3 5" xfId="20062"/>
    <cellStyle name="Percentuale 44 4" xfId="1574"/>
    <cellStyle name="Percentuale 44 4 2" xfId="20065"/>
    <cellStyle name="Percentuale 44 4 2 2" xfId="21071"/>
    <cellStyle name="Percentuale 44 4 3" xfId="21070"/>
    <cellStyle name="Percentuale 44 4 4" xfId="20064"/>
    <cellStyle name="Percentuale 44 4 5" xfId="11880"/>
    <cellStyle name="Percentuale 44 5" xfId="1575"/>
    <cellStyle name="Percentuale 44 5 2" xfId="11881"/>
    <cellStyle name="Percentuale 44 6" xfId="1576"/>
    <cellStyle name="Percentuale 44 6 2" xfId="21866"/>
    <cellStyle name="Percentuale 45" xfId="1577"/>
    <cellStyle name="Percentuale 45 2" xfId="1578"/>
    <cellStyle name="Percentuale 45 2 2" xfId="3780"/>
    <cellStyle name="Percentuale 45 3" xfId="1579"/>
    <cellStyle name="Percentuale 45 3 2" xfId="1580"/>
    <cellStyle name="Percentuale 45 3 3" xfId="20067"/>
    <cellStyle name="Percentuale 45 3 3 2" xfId="21073"/>
    <cellStyle name="Percentuale 45 3 4" xfId="21072"/>
    <cellStyle name="Percentuale 45 3 5" xfId="20066"/>
    <cellStyle name="Percentuale 45 4" xfId="1581"/>
    <cellStyle name="Percentuale 45 4 2" xfId="20069"/>
    <cellStyle name="Percentuale 45 4 2 2" xfId="21075"/>
    <cellStyle name="Percentuale 45 4 3" xfId="21074"/>
    <cellStyle name="Percentuale 45 4 4" xfId="20068"/>
    <cellStyle name="Percentuale 45 4 5" xfId="11882"/>
    <cellStyle name="Percentuale 45 5" xfId="1582"/>
    <cellStyle name="Percentuale 45 5 2" xfId="11883"/>
    <cellStyle name="Percentuale 45 6" xfId="1583"/>
    <cellStyle name="Percentuale 45 6 2" xfId="21867"/>
    <cellStyle name="Percentuale 46" xfId="1584"/>
    <cellStyle name="Percentuale 46 2" xfId="1585"/>
    <cellStyle name="Percentuale 46 2 2" xfId="3781"/>
    <cellStyle name="Percentuale 46 3" xfId="1586"/>
    <cellStyle name="Percentuale 46 3 2" xfId="1587"/>
    <cellStyle name="Percentuale 46 3 3" xfId="20071"/>
    <cellStyle name="Percentuale 46 3 3 2" xfId="21077"/>
    <cellStyle name="Percentuale 46 3 4" xfId="21076"/>
    <cellStyle name="Percentuale 46 3 5" xfId="20070"/>
    <cellStyle name="Percentuale 46 4" xfId="1588"/>
    <cellStyle name="Percentuale 46 4 2" xfId="20073"/>
    <cellStyle name="Percentuale 46 4 2 2" xfId="21079"/>
    <cellStyle name="Percentuale 46 4 3" xfId="21078"/>
    <cellStyle name="Percentuale 46 4 4" xfId="20072"/>
    <cellStyle name="Percentuale 46 4 5" xfId="11884"/>
    <cellStyle name="Percentuale 46 5" xfId="1589"/>
    <cellStyle name="Percentuale 46 5 2" xfId="11885"/>
    <cellStyle name="Percentuale 46 6" xfId="1590"/>
    <cellStyle name="Percentuale 46 6 2" xfId="21868"/>
    <cellStyle name="Percentuale 47" xfId="1591"/>
    <cellStyle name="Percentuale 47 2" xfId="1592"/>
    <cellStyle name="Percentuale 47 2 2" xfId="3782"/>
    <cellStyle name="Percentuale 47 3" xfId="1593"/>
    <cellStyle name="Percentuale 47 3 2" xfId="1594"/>
    <cellStyle name="Percentuale 47 3 3" xfId="20075"/>
    <cellStyle name="Percentuale 47 3 3 2" xfId="21081"/>
    <cellStyle name="Percentuale 47 3 4" xfId="21080"/>
    <cellStyle name="Percentuale 47 3 5" xfId="20074"/>
    <cellStyle name="Percentuale 47 4" xfId="1595"/>
    <cellStyle name="Percentuale 47 4 2" xfId="20077"/>
    <cellStyle name="Percentuale 47 4 2 2" xfId="21083"/>
    <cellStyle name="Percentuale 47 4 3" xfId="21082"/>
    <cellStyle name="Percentuale 47 4 4" xfId="20076"/>
    <cellStyle name="Percentuale 47 4 5" xfId="11886"/>
    <cellStyle name="Percentuale 47 5" xfId="1596"/>
    <cellStyle name="Percentuale 47 5 2" xfId="11887"/>
    <cellStyle name="Percentuale 47 6" xfId="1597"/>
    <cellStyle name="Percentuale 47 6 2" xfId="21869"/>
    <cellStyle name="Percentuale 48" xfId="1598"/>
    <cellStyle name="Percentuale 48 2" xfId="1599"/>
    <cellStyle name="Percentuale 48 2 2" xfId="3783"/>
    <cellStyle name="Percentuale 48 3" xfId="1600"/>
    <cellStyle name="Percentuale 48 3 2" xfId="1601"/>
    <cellStyle name="Percentuale 48 3 3" xfId="20079"/>
    <cellStyle name="Percentuale 48 3 3 2" xfId="21085"/>
    <cellStyle name="Percentuale 48 3 4" xfId="21084"/>
    <cellStyle name="Percentuale 48 3 5" xfId="20078"/>
    <cellStyle name="Percentuale 48 4" xfId="1602"/>
    <cellStyle name="Percentuale 48 4 2" xfId="20081"/>
    <cellStyle name="Percentuale 48 4 2 2" xfId="21087"/>
    <cellStyle name="Percentuale 48 4 3" xfId="21086"/>
    <cellStyle name="Percentuale 48 4 4" xfId="20080"/>
    <cellStyle name="Percentuale 48 4 5" xfId="11888"/>
    <cellStyle name="Percentuale 48 5" xfId="1603"/>
    <cellStyle name="Percentuale 48 5 2" xfId="11889"/>
    <cellStyle name="Percentuale 48 6" xfId="1604"/>
    <cellStyle name="Percentuale 48 6 2" xfId="21870"/>
    <cellStyle name="Percentuale 49" xfId="1605"/>
    <cellStyle name="Percentuale 49 2" xfId="1606"/>
    <cellStyle name="Percentuale 49 2 2" xfId="3784"/>
    <cellStyle name="Percentuale 49 3" xfId="1607"/>
    <cellStyle name="Percentuale 49 3 2" xfId="1608"/>
    <cellStyle name="Percentuale 49 3 3" xfId="20083"/>
    <cellStyle name="Percentuale 49 3 3 2" xfId="21089"/>
    <cellStyle name="Percentuale 49 3 4" xfId="21088"/>
    <cellStyle name="Percentuale 49 3 5" xfId="20082"/>
    <cellStyle name="Percentuale 49 4" xfId="1609"/>
    <cellStyle name="Percentuale 49 4 2" xfId="20085"/>
    <cellStyle name="Percentuale 49 4 2 2" xfId="21091"/>
    <cellStyle name="Percentuale 49 4 3" xfId="21090"/>
    <cellStyle name="Percentuale 49 4 4" xfId="20084"/>
    <cellStyle name="Percentuale 49 4 5" xfId="11890"/>
    <cellStyle name="Percentuale 49 5" xfId="1610"/>
    <cellStyle name="Percentuale 49 5 2" xfId="11891"/>
    <cellStyle name="Percentuale 49 6" xfId="1611"/>
    <cellStyle name="Percentuale 49 6 2" xfId="21871"/>
    <cellStyle name="Percentuale 5" xfId="1612"/>
    <cellStyle name="Percentuale 5 2" xfId="1613"/>
    <cellStyle name="Percentuale 5 2 2" xfId="3785"/>
    <cellStyle name="Percentuale 5 3" xfId="1614"/>
    <cellStyle name="Percentuale 5 3 2" xfId="1615"/>
    <cellStyle name="Percentuale 5 3 3" xfId="20087"/>
    <cellStyle name="Percentuale 5 3 3 2" xfId="21093"/>
    <cellStyle name="Percentuale 5 3 4" xfId="21092"/>
    <cellStyle name="Percentuale 5 3 5" xfId="20086"/>
    <cellStyle name="Percentuale 5 4" xfId="1616"/>
    <cellStyle name="Percentuale 5 4 2" xfId="20089"/>
    <cellStyle name="Percentuale 5 4 2 2" xfId="21095"/>
    <cellStyle name="Percentuale 5 4 3" xfId="21094"/>
    <cellStyle name="Percentuale 5 4 4" xfId="20088"/>
    <cellStyle name="Percentuale 5 4 5" xfId="11892"/>
    <cellStyle name="Percentuale 5 5" xfId="1617"/>
    <cellStyle name="Percentuale 5 5 2" xfId="11893"/>
    <cellStyle name="Percentuale 5 6" xfId="1618"/>
    <cellStyle name="Percentuale 5 6 2" xfId="21872"/>
    <cellStyle name="Percentuale 50" xfId="1619"/>
    <cellStyle name="Percentuale 50 2" xfId="1620"/>
    <cellStyle name="Percentuale 50 2 2" xfId="3786"/>
    <cellStyle name="Percentuale 50 3" xfId="1621"/>
    <cellStyle name="Percentuale 50 3 2" xfId="1622"/>
    <cellStyle name="Percentuale 50 3 3" xfId="20091"/>
    <cellStyle name="Percentuale 50 3 3 2" xfId="21097"/>
    <cellStyle name="Percentuale 50 3 4" xfId="21096"/>
    <cellStyle name="Percentuale 50 3 5" xfId="20090"/>
    <cellStyle name="Percentuale 50 4" xfId="1623"/>
    <cellStyle name="Percentuale 50 4 2" xfId="20093"/>
    <cellStyle name="Percentuale 50 4 2 2" xfId="21099"/>
    <cellStyle name="Percentuale 50 4 3" xfId="21098"/>
    <cellStyle name="Percentuale 50 4 4" xfId="20092"/>
    <cellStyle name="Percentuale 50 4 5" xfId="11894"/>
    <cellStyle name="Percentuale 50 5" xfId="1624"/>
    <cellStyle name="Percentuale 50 5 2" xfId="11895"/>
    <cellStyle name="Percentuale 50 6" xfId="1625"/>
    <cellStyle name="Percentuale 50 6 2" xfId="21873"/>
    <cellStyle name="Percentuale 51" xfId="1626"/>
    <cellStyle name="Percentuale 51 2" xfId="1627"/>
    <cellStyle name="Percentuale 51 2 2" xfId="3787"/>
    <cellStyle name="Percentuale 51 3" xfId="1628"/>
    <cellStyle name="Percentuale 51 3 2" xfId="1629"/>
    <cellStyle name="Percentuale 51 3 3" xfId="20095"/>
    <cellStyle name="Percentuale 51 3 3 2" xfId="21101"/>
    <cellStyle name="Percentuale 51 3 4" xfId="21100"/>
    <cellStyle name="Percentuale 51 3 5" xfId="20094"/>
    <cellStyle name="Percentuale 51 4" xfId="1630"/>
    <cellStyle name="Percentuale 51 4 2" xfId="20097"/>
    <cellStyle name="Percentuale 51 4 2 2" xfId="21103"/>
    <cellStyle name="Percentuale 51 4 3" xfId="21102"/>
    <cellStyle name="Percentuale 51 4 4" xfId="20096"/>
    <cellStyle name="Percentuale 51 4 5" xfId="11896"/>
    <cellStyle name="Percentuale 51 5" xfId="1631"/>
    <cellStyle name="Percentuale 51 5 2" xfId="11897"/>
    <cellStyle name="Percentuale 51 6" xfId="1632"/>
    <cellStyle name="Percentuale 51 6 2" xfId="21874"/>
    <cellStyle name="Percentuale 52" xfId="1633"/>
    <cellStyle name="Percentuale 52 2" xfId="1634"/>
    <cellStyle name="Percentuale 52 2 2" xfId="3788"/>
    <cellStyle name="Percentuale 52 3" xfId="1635"/>
    <cellStyle name="Percentuale 52 3 2" xfId="1636"/>
    <cellStyle name="Percentuale 52 3 3" xfId="20099"/>
    <cellStyle name="Percentuale 52 3 3 2" xfId="21105"/>
    <cellStyle name="Percentuale 52 3 4" xfId="21104"/>
    <cellStyle name="Percentuale 52 3 5" xfId="20098"/>
    <cellStyle name="Percentuale 52 4" xfId="1637"/>
    <cellStyle name="Percentuale 52 4 2" xfId="20101"/>
    <cellStyle name="Percentuale 52 4 2 2" xfId="21107"/>
    <cellStyle name="Percentuale 52 4 3" xfId="21106"/>
    <cellStyle name="Percentuale 52 4 4" xfId="20100"/>
    <cellStyle name="Percentuale 52 4 5" xfId="11898"/>
    <cellStyle name="Percentuale 52 5" xfId="1638"/>
    <cellStyle name="Percentuale 52 5 2" xfId="11899"/>
    <cellStyle name="Percentuale 52 6" xfId="1639"/>
    <cellStyle name="Percentuale 52 6 2" xfId="21875"/>
    <cellStyle name="Percentuale 53" xfId="1640"/>
    <cellStyle name="Percentuale 53 2" xfId="1641"/>
    <cellStyle name="Percentuale 53 2 2" xfId="3789"/>
    <cellStyle name="Percentuale 53 3" xfId="1642"/>
    <cellStyle name="Percentuale 53 3 2" xfId="1643"/>
    <cellStyle name="Percentuale 53 3 3" xfId="20103"/>
    <cellStyle name="Percentuale 53 3 3 2" xfId="21109"/>
    <cellStyle name="Percentuale 53 3 4" xfId="21108"/>
    <cellStyle name="Percentuale 53 3 5" xfId="20102"/>
    <cellStyle name="Percentuale 53 4" xfId="1644"/>
    <cellStyle name="Percentuale 53 4 2" xfId="20105"/>
    <cellStyle name="Percentuale 53 4 2 2" xfId="21111"/>
    <cellStyle name="Percentuale 53 4 3" xfId="21110"/>
    <cellStyle name="Percentuale 53 4 4" xfId="20104"/>
    <cellStyle name="Percentuale 53 4 5" xfId="11900"/>
    <cellStyle name="Percentuale 53 5" xfId="1645"/>
    <cellStyle name="Percentuale 53 5 2" xfId="11901"/>
    <cellStyle name="Percentuale 53 6" xfId="1646"/>
    <cellStyle name="Percentuale 53 6 2" xfId="21876"/>
    <cellStyle name="Percentuale 54" xfId="1647"/>
    <cellStyle name="Percentuale 54 2" xfId="1648"/>
    <cellStyle name="Percentuale 54 2 2" xfId="3790"/>
    <cellStyle name="Percentuale 54 3" xfId="1649"/>
    <cellStyle name="Percentuale 54 3 2" xfId="1650"/>
    <cellStyle name="Percentuale 54 3 3" xfId="20107"/>
    <cellStyle name="Percentuale 54 3 3 2" xfId="21113"/>
    <cellStyle name="Percentuale 54 3 4" xfId="21112"/>
    <cellStyle name="Percentuale 54 3 5" xfId="20106"/>
    <cellStyle name="Percentuale 54 4" xfId="1651"/>
    <cellStyle name="Percentuale 54 4 2" xfId="20109"/>
    <cellStyle name="Percentuale 54 4 2 2" xfId="21115"/>
    <cellStyle name="Percentuale 54 4 3" xfId="21114"/>
    <cellStyle name="Percentuale 54 4 4" xfId="20108"/>
    <cellStyle name="Percentuale 54 4 5" xfId="11902"/>
    <cellStyle name="Percentuale 54 5" xfId="1652"/>
    <cellStyle name="Percentuale 54 5 2" xfId="11903"/>
    <cellStyle name="Percentuale 54 6" xfId="1653"/>
    <cellStyle name="Percentuale 54 6 2" xfId="21877"/>
    <cellStyle name="Percentuale 55" xfId="1654"/>
    <cellStyle name="Percentuale 55 2" xfId="1655"/>
    <cellStyle name="Percentuale 55 2 2" xfId="3791"/>
    <cellStyle name="Percentuale 55 3" xfId="1656"/>
    <cellStyle name="Percentuale 55 3 2" xfId="1657"/>
    <cellStyle name="Percentuale 55 3 3" xfId="20111"/>
    <cellStyle name="Percentuale 55 3 3 2" xfId="21117"/>
    <cellStyle name="Percentuale 55 3 4" xfId="21116"/>
    <cellStyle name="Percentuale 55 3 5" xfId="20110"/>
    <cellStyle name="Percentuale 55 4" xfId="1658"/>
    <cellStyle name="Percentuale 55 4 2" xfId="20113"/>
    <cellStyle name="Percentuale 55 4 2 2" xfId="21119"/>
    <cellStyle name="Percentuale 55 4 3" xfId="21118"/>
    <cellStyle name="Percentuale 55 4 4" xfId="20112"/>
    <cellStyle name="Percentuale 55 4 5" xfId="11904"/>
    <cellStyle name="Percentuale 55 5" xfId="1659"/>
    <cellStyle name="Percentuale 55 5 2" xfId="11905"/>
    <cellStyle name="Percentuale 55 6" xfId="1660"/>
    <cellStyle name="Percentuale 55 6 2" xfId="21878"/>
    <cellStyle name="Percentuale 56" xfId="1661"/>
    <cellStyle name="Percentuale 56 2" xfId="1662"/>
    <cellStyle name="Percentuale 56 2 2" xfId="3792"/>
    <cellStyle name="Percentuale 56 3" xfId="1663"/>
    <cellStyle name="Percentuale 56 3 2" xfId="1664"/>
    <cellStyle name="Percentuale 56 3 3" xfId="20115"/>
    <cellStyle name="Percentuale 56 3 3 2" xfId="21121"/>
    <cellStyle name="Percentuale 56 3 4" xfId="21120"/>
    <cellStyle name="Percentuale 56 3 5" xfId="20114"/>
    <cellStyle name="Percentuale 56 4" xfId="1665"/>
    <cellStyle name="Percentuale 56 4 2" xfId="20117"/>
    <cellStyle name="Percentuale 56 4 2 2" xfId="21123"/>
    <cellStyle name="Percentuale 56 4 3" xfId="21122"/>
    <cellStyle name="Percentuale 56 4 4" xfId="20116"/>
    <cellStyle name="Percentuale 56 4 5" xfId="11906"/>
    <cellStyle name="Percentuale 56 5" xfId="1666"/>
    <cellStyle name="Percentuale 56 5 2" xfId="11907"/>
    <cellStyle name="Percentuale 56 6" xfId="1667"/>
    <cellStyle name="Percentuale 56 6 2" xfId="21879"/>
    <cellStyle name="Percentuale 57" xfId="1668"/>
    <cellStyle name="Percentuale 57 2" xfId="1669"/>
    <cellStyle name="Percentuale 57 2 2" xfId="3793"/>
    <cellStyle name="Percentuale 57 3" xfId="1670"/>
    <cellStyle name="Percentuale 57 3 2" xfId="1671"/>
    <cellStyle name="Percentuale 57 3 3" xfId="20119"/>
    <cellStyle name="Percentuale 57 3 3 2" xfId="21125"/>
    <cellStyle name="Percentuale 57 3 4" xfId="21124"/>
    <cellStyle name="Percentuale 57 3 5" xfId="20118"/>
    <cellStyle name="Percentuale 57 4" xfId="1672"/>
    <cellStyle name="Percentuale 57 4 2" xfId="20121"/>
    <cellStyle name="Percentuale 57 4 2 2" xfId="21127"/>
    <cellStyle name="Percentuale 57 4 3" xfId="21126"/>
    <cellStyle name="Percentuale 57 4 4" xfId="20120"/>
    <cellStyle name="Percentuale 57 4 5" xfId="11908"/>
    <cellStyle name="Percentuale 57 5" xfId="1673"/>
    <cellStyle name="Percentuale 57 5 2" xfId="11909"/>
    <cellStyle name="Percentuale 57 6" xfId="1674"/>
    <cellStyle name="Percentuale 57 6 2" xfId="21880"/>
    <cellStyle name="Percentuale 58" xfId="1675"/>
    <cellStyle name="Percentuale 58 2" xfId="1676"/>
    <cellStyle name="Percentuale 58 2 2" xfId="3794"/>
    <cellStyle name="Percentuale 58 3" xfId="1677"/>
    <cellStyle name="Percentuale 58 3 2" xfId="1678"/>
    <cellStyle name="Percentuale 58 3 3" xfId="20123"/>
    <cellStyle name="Percentuale 58 3 3 2" xfId="21129"/>
    <cellStyle name="Percentuale 58 3 4" xfId="21128"/>
    <cellStyle name="Percentuale 58 3 5" xfId="20122"/>
    <cellStyle name="Percentuale 58 4" xfId="1679"/>
    <cellStyle name="Percentuale 58 4 2" xfId="20125"/>
    <cellStyle name="Percentuale 58 4 2 2" xfId="21131"/>
    <cellStyle name="Percentuale 58 4 3" xfId="21130"/>
    <cellStyle name="Percentuale 58 4 4" xfId="20124"/>
    <cellStyle name="Percentuale 58 4 5" xfId="11910"/>
    <cellStyle name="Percentuale 58 5" xfId="1680"/>
    <cellStyle name="Percentuale 58 5 2" xfId="11911"/>
    <cellStyle name="Percentuale 58 6" xfId="1681"/>
    <cellStyle name="Percentuale 58 6 2" xfId="21881"/>
    <cellStyle name="Percentuale 59" xfId="1682"/>
    <cellStyle name="Percentuale 59 2" xfId="1683"/>
    <cellStyle name="Percentuale 59 2 2" xfId="3795"/>
    <cellStyle name="Percentuale 59 3" xfId="1684"/>
    <cellStyle name="Percentuale 59 3 2" xfId="1685"/>
    <cellStyle name="Percentuale 59 3 3" xfId="20127"/>
    <cellStyle name="Percentuale 59 3 3 2" xfId="21133"/>
    <cellStyle name="Percentuale 59 3 4" xfId="21132"/>
    <cellStyle name="Percentuale 59 3 5" xfId="20126"/>
    <cellStyle name="Percentuale 59 4" xfId="1686"/>
    <cellStyle name="Percentuale 59 4 2" xfId="20129"/>
    <cellStyle name="Percentuale 59 4 2 2" xfId="21135"/>
    <cellStyle name="Percentuale 59 4 3" xfId="21134"/>
    <cellStyle name="Percentuale 59 4 4" xfId="20128"/>
    <cellStyle name="Percentuale 59 4 5" xfId="11912"/>
    <cellStyle name="Percentuale 59 5" xfId="1687"/>
    <cellStyle name="Percentuale 59 5 2" xfId="11913"/>
    <cellStyle name="Percentuale 59 6" xfId="1688"/>
    <cellStyle name="Percentuale 59 6 2" xfId="21882"/>
    <cellStyle name="Percentuale 6" xfId="1689"/>
    <cellStyle name="Percentuale 6 2" xfId="1690"/>
    <cellStyle name="Percentuale 6 2 2" xfId="3796"/>
    <cellStyle name="Percentuale 6 3" xfId="1691"/>
    <cellStyle name="Percentuale 6 3 2" xfId="1692"/>
    <cellStyle name="Percentuale 6 3 3" xfId="20132"/>
    <cellStyle name="Percentuale 6 3 3 2" xfId="21137"/>
    <cellStyle name="Percentuale 6 3 4" xfId="21136"/>
    <cellStyle name="Percentuale 6 3 5" xfId="20130"/>
    <cellStyle name="Percentuale 6 4" xfId="1693"/>
    <cellStyle name="Percentuale 6 4 2" xfId="20134"/>
    <cellStyle name="Percentuale 6 4 2 2" xfId="21139"/>
    <cellStyle name="Percentuale 6 4 3" xfId="21138"/>
    <cellStyle name="Percentuale 6 4 4" xfId="20133"/>
    <cellStyle name="Percentuale 6 4 5" xfId="11914"/>
    <cellStyle name="Percentuale 6 5" xfId="1694"/>
    <cellStyle name="Percentuale 6 5 2" xfId="11915"/>
    <cellStyle name="Percentuale 6 6" xfId="1695"/>
    <cellStyle name="Percentuale 6 6 2" xfId="21883"/>
    <cellStyle name="Percentuale 60" xfId="1696"/>
    <cellStyle name="Percentuale 60 2" xfId="1697"/>
    <cellStyle name="Percentuale 60 2 2" xfId="3797"/>
    <cellStyle name="Percentuale 60 3" xfId="1698"/>
    <cellStyle name="Percentuale 60 3 2" xfId="1699"/>
    <cellStyle name="Percentuale 60 3 3" xfId="20136"/>
    <cellStyle name="Percentuale 60 3 3 2" xfId="21141"/>
    <cellStyle name="Percentuale 60 3 4" xfId="21140"/>
    <cellStyle name="Percentuale 60 3 5" xfId="20135"/>
    <cellStyle name="Percentuale 60 4" xfId="1700"/>
    <cellStyle name="Percentuale 60 4 2" xfId="20138"/>
    <cellStyle name="Percentuale 60 4 2 2" xfId="21143"/>
    <cellStyle name="Percentuale 60 4 3" xfId="21142"/>
    <cellStyle name="Percentuale 60 4 4" xfId="20137"/>
    <cellStyle name="Percentuale 60 4 5" xfId="11916"/>
    <cellStyle name="Percentuale 60 5" xfId="1701"/>
    <cellStyle name="Percentuale 60 5 2" xfId="11917"/>
    <cellStyle name="Percentuale 60 6" xfId="1702"/>
    <cellStyle name="Percentuale 60 6 2" xfId="21884"/>
    <cellStyle name="Percentuale 61" xfId="1703"/>
    <cellStyle name="Percentuale 61 2" xfId="1704"/>
    <cellStyle name="Percentuale 61 2 2" xfId="3798"/>
    <cellStyle name="Percentuale 61 3" xfId="1705"/>
    <cellStyle name="Percentuale 61 3 2" xfId="1706"/>
    <cellStyle name="Percentuale 61 3 3" xfId="20140"/>
    <cellStyle name="Percentuale 61 3 3 2" xfId="21145"/>
    <cellStyle name="Percentuale 61 3 4" xfId="21144"/>
    <cellStyle name="Percentuale 61 3 5" xfId="20139"/>
    <cellStyle name="Percentuale 61 4" xfId="1707"/>
    <cellStyle name="Percentuale 61 4 2" xfId="20142"/>
    <cellStyle name="Percentuale 61 4 2 2" xfId="21147"/>
    <cellStyle name="Percentuale 61 4 3" xfId="21146"/>
    <cellStyle name="Percentuale 61 4 4" xfId="20141"/>
    <cellStyle name="Percentuale 61 4 5" xfId="11918"/>
    <cellStyle name="Percentuale 61 5" xfId="1708"/>
    <cellStyle name="Percentuale 61 5 2" xfId="11919"/>
    <cellStyle name="Percentuale 61 6" xfId="1709"/>
    <cellStyle name="Percentuale 61 6 2" xfId="21885"/>
    <cellStyle name="Percentuale 62" xfId="1710"/>
    <cellStyle name="Percentuale 62 2" xfId="3799"/>
    <cellStyle name="Percentuale 63" xfId="1711"/>
    <cellStyle name="Percentuale 63 2" xfId="3800"/>
    <cellStyle name="Percentuale 64" xfId="1712"/>
    <cellStyle name="Percentuale 64 2" xfId="3801"/>
    <cellStyle name="Percentuale 65" xfId="1713"/>
    <cellStyle name="Percentuale 65 2" xfId="3802"/>
    <cellStyle name="Percentuale 66" xfId="1714"/>
    <cellStyle name="Percentuale 66 2" xfId="3803"/>
    <cellStyle name="Percentuale 67" xfId="1715"/>
    <cellStyle name="Percentuale 67 2" xfId="3804"/>
    <cellStyle name="Percentuale 68" xfId="1716"/>
    <cellStyle name="Percentuale 68 2" xfId="1717"/>
    <cellStyle name="Percentuale 68 2 2" xfId="3805"/>
    <cellStyle name="Percentuale 68 3" xfId="1718"/>
    <cellStyle name="Percentuale 68 3 2" xfId="1719"/>
    <cellStyle name="Percentuale 68 3 3" xfId="20144"/>
    <cellStyle name="Percentuale 68 3 3 2" xfId="21149"/>
    <cellStyle name="Percentuale 68 3 4" xfId="21148"/>
    <cellStyle name="Percentuale 68 3 5" xfId="20143"/>
    <cellStyle name="Percentuale 68 4" xfId="1720"/>
    <cellStyle name="Percentuale 68 4 2" xfId="20146"/>
    <cellStyle name="Percentuale 68 4 2 2" xfId="21151"/>
    <cellStyle name="Percentuale 68 4 3" xfId="21150"/>
    <cellStyle name="Percentuale 68 4 4" xfId="20145"/>
    <cellStyle name="Percentuale 68 4 5" xfId="11920"/>
    <cellStyle name="Percentuale 68 5" xfId="1721"/>
    <cellStyle name="Percentuale 68 5 2" xfId="11921"/>
    <cellStyle name="Percentuale 68 6" xfId="1722"/>
    <cellStyle name="Percentuale 68 6 2" xfId="21886"/>
    <cellStyle name="Percentuale 69" xfId="1723"/>
    <cellStyle name="Percentuale 69 2" xfId="1724"/>
    <cellStyle name="Percentuale 69 2 2" xfId="3806"/>
    <cellStyle name="Percentuale 69 3" xfId="1725"/>
    <cellStyle name="Percentuale 69 3 2" xfId="1726"/>
    <cellStyle name="Percentuale 69 3 3" xfId="20148"/>
    <cellStyle name="Percentuale 69 3 3 2" xfId="21153"/>
    <cellStyle name="Percentuale 69 3 4" xfId="21152"/>
    <cellStyle name="Percentuale 69 3 5" xfId="20147"/>
    <cellStyle name="Percentuale 69 4" xfId="1727"/>
    <cellStyle name="Percentuale 69 4 2" xfId="20150"/>
    <cellStyle name="Percentuale 69 4 2 2" xfId="21155"/>
    <cellStyle name="Percentuale 69 4 3" xfId="21154"/>
    <cellStyle name="Percentuale 69 4 4" xfId="20149"/>
    <cellStyle name="Percentuale 69 4 5" xfId="11922"/>
    <cellStyle name="Percentuale 69 5" xfId="1728"/>
    <cellStyle name="Percentuale 69 5 2" xfId="11923"/>
    <cellStyle name="Percentuale 69 6" xfId="1729"/>
    <cellStyle name="Percentuale 69 6 2" xfId="21887"/>
    <cellStyle name="Percentuale 7" xfId="1730"/>
    <cellStyle name="Percentuale 7 2" xfId="1731"/>
    <cellStyle name="Percentuale 7 2 2" xfId="3807"/>
    <cellStyle name="Percentuale 7 3" xfId="1732"/>
    <cellStyle name="Percentuale 7 3 2" xfId="1733"/>
    <cellStyle name="Percentuale 7 3 3" xfId="20152"/>
    <cellStyle name="Percentuale 7 3 3 2" xfId="21157"/>
    <cellStyle name="Percentuale 7 3 4" xfId="21156"/>
    <cellStyle name="Percentuale 7 3 5" xfId="20151"/>
    <cellStyle name="Percentuale 7 4" xfId="1734"/>
    <cellStyle name="Percentuale 7 4 2" xfId="20154"/>
    <cellStyle name="Percentuale 7 4 2 2" xfId="21159"/>
    <cellStyle name="Percentuale 7 4 3" xfId="21158"/>
    <cellStyle name="Percentuale 7 4 4" xfId="20153"/>
    <cellStyle name="Percentuale 7 4 5" xfId="11924"/>
    <cellStyle name="Percentuale 7 5" xfId="1735"/>
    <cellStyle name="Percentuale 7 5 2" xfId="11925"/>
    <cellStyle name="Percentuale 7 6" xfId="1736"/>
    <cellStyle name="Percentuale 7 6 2" xfId="21888"/>
    <cellStyle name="Percentuale 8" xfId="1737"/>
    <cellStyle name="Percentuale 8 2" xfId="1738"/>
    <cellStyle name="Percentuale 8 2 2" xfId="3808"/>
    <cellStyle name="Percentuale 8 3" xfId="1739"/>
    <cellStyle name="Percentuale 8 3 2" xfId="1740"/>
    <cellStyle name="Percentuale 8 3 3" xfId="20156"/>
    <cellStyle name="Percentuale 8 3 3 2" xfId="21161"/>
    <cellStyle name="Percentuale 8 3 4" xfId="21160"/>
    <cellStyle name="Percentuale 8 3 5" xfId="20155"/>
    <cellStyle name="Percentuale 8 4" xfId="1741"/>
    <cellStyle name="Percentuale 8 4 2" xfId="20158"/>
    <cellStyle name="Percentuale 8 4 2 2" xfId="21163"/>
    <cellStyle name="Percentuale 8 4 3" xfId="21162"/>
    <cellStyle name="Percentuale 8 4 4" xfId="20157"/>
    <cellStyle name="Percentuale 8 4 5" xfId="11926"/>
    <cellStyle name="Percentuale 8 5" xfId="1742"/>
    <cellStyle name="Percentuale 8 5 2" xfId="11927"/>
    <cellStyle name="Percentuale 8 6" xfId="1743"/>
    <cellStyle name="Percentuale 8 6 2" xfId="21889"/>
    <cellStyle name="Percentuale 9" xfId="1744"/>
    <cellStyle name="Percentuale 9 2" xfId="1745"/>
    <cellStyle name="Percentuale 9 2 2" xfId="3809"/>
    <cellStyle name="Percentuale 9 3" xfId="1746"/>
    <cellStyle name="Percentuale 9 3 2" xfId="1747"/>
    <cellStyle name="Percentuale 9 3 3" xfId="20160"/>
    <cellStyle name="Percentuale 9 3 3 2" xfId="21165"/>
    <cellStyle name="Percentuale 9 3 4" xfId="21164"/>
    <cellStyle name="Percentuale 9 3 5" xfId="20159"/>
    <cellStyle name="Percentuale 9 4" xfId="1748"/>
    <cellStyle name="Percentuale 9 4 2" xfId="20162"/>
    <cellStyle name="Percentuale 9 4 2 2" xfId="21167"/>
    <cellStyle name="Percentuale 9 4 3" xfId="21166"/>
    <cellStyle name="Percentuale 9 4 4" xfId="20161"/>
    <cellStyle name="Percentuale 9 4 5" xfId="11928"/>
    <cellStyle name="Percentuale 9 5" xfId="1749"/>
    <cellStyle name="Percentuale 9 5 2" xfId="11929"/>
    <cellStyle name="Percentuale 9 6" xfId="1750"/>
    <cellStyle name="Percentuale 9 6 2" xfId="21890"/>
    <cellStyle name="Preliminary data" xfId="3475"/>
    <cellStyle name="Preliminary data 2" xfId="12294"/>
    <cellStyle name="Procent 10" xfId="2860"/>
    <cellStyle name="Procent 10 2" xfId="2861"/>
    <cellStyle name="Procent 10 2 2" xfId="2862"/>
    <cellStyle name="Procent 10 2 2 2" xfId="22895"/>
    <cellStyle name="Procent 10 2 3" xfId="22894"/>
    <cellStyle name="Procent 10 3" xfId="2863"/>
    <cellStyle name="Procent 10 3 2" xfId="2864"/>
    <cellStyle name="Procent 10 3 2 2" xfId="22897"/>
    <cellStyle name="Procent 10 3 3" xfId="22896"/>
    <cellStyle name="Procent 10 4" xfId="2865"/>
    <cellStyle name="Procent 10 4 2" xfId="2866"/>
    <cellStyle name="Procent 10 4 2 2" xfId="22899"/>
    <cellStyle name="Procent 10 4 3" xfId="22898"/>
    <cellStyle name="Procent 10 5" xfId="2867"/>
    <cellStyle name="Procent 10 5 2" xfId="22900"/>
    <cellStyle name="Procent 10 6" xfId="7494"/>
    <cellStyle name="Procent 10 7" xfId="22893"/>
    <cellStyle name="Procent 11" xfId="2868"/>
    <cellStyle name="Procent 11 2" xfId="2869"/>
    <cellStyle name="Procent 11 2 2" xfId="22902"/>
    <cellStyle name="Procent 11 3" xfId="7495"/>
    <cellStyle name="Procent 11 4" xfId="22901"/>
    <cellStyle name="Procent 12" xfId="2870"/>
    <cellStyle name="Procent 12 2" xfId="2871"/>
    <cellStyle name="Procent 12 2 2" xfId="7497"/>
    <cellStyle name="Procent 12 2 3" xfId="22904"/>
    <cellStyle name="Procent 12 3" xfId="7496"/>
    <cellStyle name="Procent 12 4" xfId="22903"/>
    <cellStyle name="Procent 13" xfId="2872"/>
    <cellStyle name="Procent 13 2" xfId="7498"/>
    <cellStyle name="Procent 14" xfId="7499"/>
    <cellStyle name="Procent 15" xfId="7493"/>
    <cellStyle name="Procent 16" xfId="3816"/>
    <cellStyle name="Procent 16 2" xfId="11149"/>
    <cellStyle name="Procent 17" xfId="11073"/>
    <cellStyle name="Procent 2" xfId="2873"/>
    <cellStyle name="Procent 2 10" xfId="2874"/>
    <cellStyle name="Procent 2 10 2" xfId="2875"/>
    <cellStyle name="Procent 2 10 2 2" xfId="2876"/>
    <cellStyle name="Procent 2 10 2 2 2" xfId="22908"/>
    <cellStyle name="Procent 2 10 2 3" xfId="22907"/>
    <cellStyle name="Procent 2 10 3" xfId="2877"/>
    <cellStyle name="Procent 2 10 3 2" xfId="22909"/>
    <cellStyle name="Procent 2 10 4" xfId="22906"/>
    <cellStyle name="Procent 2 11" xfId="2878"/>
    <cellStyle name="Procent 2 11 2" xfId="2879"/>
    <cellStyle name="Procent 2 11 2 2" xfId="22911"/>
    <cellStyle name="Procent 2 11 3" xfId="22910"/>
    <cellStyle name="Procent 2 12" xfId="2880"/>
    <cellStyle name="Procent 2 12 2" xfId="2881"/>
    <cellStyle name="Procent 2 12 2 2" xfId="22913"/>
    <cellStyle name="Procent 2 12 3" xfId="22912"/>
    <cellStyle name="Procent 2 13" xfId="2882"/>
    <cellStyle name="Procent 2 13 2" xfId="2883"/>
    <cellStyle name="Procent 2 13 2 2" xfId="22915"/>
    <cellStyle name="Procent 2 13 3" xfId="22914"/>
    <cellStyle name="Procent 2 14" xfId="2884"/>
    <cellStyle name="Procent 2 14 2" xfId="2885"/>
    <cellStyle name="Procent 2 14 2 2" xfId="22917"/>
    <cellStyle name="Procent 2 14 3" xfId="22916"/>
    <cellStyle name="Procent 2 15" xfId="2886"/>
    <cellStyle name="Procent 2 15 2" xfId="22918"/>
    <cellStyle name="Procent 2 16" xfId="22905"/>
    <cellStyle name="Procent 2 2" xfId="2887"/>
    <cellStyle name="Procent 2 2 10" xfId="22919"/>
    <cellStyle name="Procent 2 2 11" xfId="39380"/>
    <cellStyle name="Procent 2 2 2" xfId="2888"/>
    <cellStyle name="Procent 2 2 2 2" xfId="2889"/>
    <cellStyle name="Procent 2 2 2 2 2" xfId="2890"/>
    <cellStyle name="Procent 2 2 2 2 2 2" xfId="22922"/>
    <cellStyle name="Procent 2 2 2 2 3" xfId="18915"/>
    <cellStyle name="Procent 2 2 2 2 3 2" xfId="37075"/>
    <cellStyle name="Procent 2 2 2 2 4" xfId="22921"/>
    <cellStyle name="Procent 2 2 2 3" xfId="2891"/>
    <cellStyle name="Procent 2 2 2 3 2" xfId="2892"/>
    <cellStyle name="Procent 2 2 2 3 2 2" xfId="22924"/>
    <cellStyle name="Procent 2 2 2 3 3" xfId="22923"/>
    <cellStyle name="Procent 2 2 2 4" xfId="2893"/>
    <cellStyle name="Procent 2 2 2 4 2" xfId="2894"/>
    <cellStyle name="Procent 2 2 2 4 2 2" xfId="22926"/>
    <cellStyle name="Procent 2 2 2 4 3" xfId="22925"/>
    <cellStyle name="Procent 2 2 2 5" xfId="2895"/>
    <cellStyle name="Procent 2 2 2 5 2" xfId="2896"/>
    <cellStyle name="Procent 2 2 2 5 2 2" xfId="22928"/>
    <cellStyle name="Procent 2 2 2 5 3" xfId="22927"/>
    <cellStyle name="Procent 2 2 2 6" xfId="2897"/>
    <cellStyle name="Procent 2 2 2 6 2" xfId="22929"/>
    <cellStyle name="Procent 2 2 2 7" xfId="11066"/>
    <cellStyle name="Procent 2 2 2 7 2" xfId="30074"/>
    <cellStyle name="Procent 2 2 2 8" xfId="22920"/>
    <cellStyle name="Procent 2 2 3" xfId="2898"/>
    <cellStyle name="Procent 2 2 3 2" xfId="2899"/>
    <cellStyle name="Procent 2 2 3 2 2" xfId="2900"/>
    <cellStyle name="Procent 2 2 3 2 2 2" xfId="22932"/>
    <cellStyle name="Procent 2 2 3 2 3" xfId="22931"/>
    <cellStyle name="Procent 2 2 3 3" xfId="2901"/>
    <cellStyle name="Procent 2 2 3 3 2" xfId="22933"/>
    <cellStyle name="Procent 2 2 3 4" xfId="7500"/>
    <cellStyle name="Procent 2 2 3 5" xfId="22930"/>
    <cellStyle name="Procent 2 2 4" xfId="2902"/>
    <cellStyle name="Procent 2 2 4 2" xfId="2903"/>
    <cellStyle name="Procent 2 2 4 2 2" xfId="18956"/>
    <cellStyle name="Procent 2 2 4 2 2 2" xfId="37115"/>
    <cellStyle name="Procent 2 2 4 2 3" xfId="22935"/>
    <cellStyle name="Procent 2 2 4 3" xfId="11182"/>
    <cellStyle name="Procent 2 2 4 3 2" xfId="30114"/>
    <cellStyle name="Procent 2 2 4 4" xfId="22934"/>
    <cellStyle name="Procent 2 2 5" xfId="2904"/>
    <cellStyle name="Procent 2 2 5 2" xfId="2905"/>
    <cellStyle name="Procent 2 2 5 2 2" xfId="22937"/>
    <cellStyle name="Procent 2 2 5 3" xfId="12296"/>
    <cellStyle name="Procent 2 2 5 3 2" xfId="30466"/>
    <cellStyle name="Procent 2 2 5 4" xfId="22936"/>
    <cellStyle name="Procent 2 2 6" xfId="2906"/>
    <cellStyle name="Procent 2 2 6 2" xfId="2907"/>
    <cellStyle name="Procent 2 2 6 2 2" xfId="22939"/>
    <cellStyle name="Procent 2 2 6 3" xfId="21168"/>
    <cellStyle name="Procent 2 2 6 4" xfId="22938"/>
    <cellStyle name="Procent 2 2 7" xfId="2908"/>
    <cellStyle name="Procent 2 2 7 2" xfId="2909"/>
    <cellStyle name="Procent 2 2 7 2 2" xfId="22941"/>
    <cellStyle name="Procent 2 2 7 3" xfId="22940"/>
    <cellStyle name="Procent 2 2 8" xfId="2910"/>
    <cellStyle name="Procent 2 2 8 2" xfId="22942"/>
    <cellStyle name="Procent 2 2 9" xfId="3487"/>
    <cellStyle name="Procent 2 2 9 2" xfId="23464"/>
    <cellStyle name="Procent 2 3" xfId="2911"/>
    <cellStyle name="Procent 2 3 10" xfId="22943"/>
    <cellStyle name="Procent 2 3 2" xfId="2912"/>
    <cellStyle name="Procent 2 3 2 2" xfId="2913"/>
    <cellStyle name="Procent 2 3 2 2 2" xfId="2914"/>
    <cellStyle name="Procent 2 3 2 2 2 2" xfId="22946"/>
    <cellStyle name="Procent 2 3 2 2 3" xfId="22945"/>
    <cellStyle name="Procent 2 3 2 3" xfId="2915"/>
    <cellStyle name="Procent 2 3 2 3 2" xfId="2916"/>
    <cellStyle name="Procent 2 3 2 3 2 2" xfId="22948"/>
    <cellStyle name="Procent 2 3 2 3 3" xfId="22947"/>
    <cellStyle name="Procent 2 3 2 4" xfId="2917"/>
    <cellStyle name="Procent 2 3 2 4 2" xfId="22949"/>
    <cellStyle name="Procent 2 3 2 5" xfId="22944"/>
    <cellStyle name="Procent 2 3 3" xfId="2918"/>
    <cellStyle name="Procent 2 3 3 2" xfId="2919"/>
    <cellStyle name="Procent 2 3 3 2 2" xfId="22951"/>
    <cellStyle name="Procent 2 3 3 3" xfId="22950"/>
    <cellStyle name="Procent 2 3 4" xfId="2920"/>
    <cellStyle name="Procent 2 3 4 2" xfId="2921"/>
    <cellStyle name="Procent 2 3 4 2 2" xfId="22953"/>
    <cellStyle name="Procent 2 3 4 3" xfId="22952"/>
    <cellStyle name="Procent 2 3 5" xfId="2922"/>
    <cellStyle name="Procent 2 3 5 2" xfId="2923"/>
    <cellStyle name="Procent 2 3 5 2 2" xfId="22955"/>
    <cellStyle name="Procent 2 3 5 3" xfId="22954"/>
    <cellStyle name="Procent 2 3 6" xfId="2924"/>
    <cellStyle name="Procent 2 3 6 2" xfId="2925"/>
    <cellStyle name="Procent 2 3 6 2 2" xfId="22957"/>
    <cellStyle name="Procent 2 3 6 3" xfId="22956"/>
    <cellStyle name="Procent 2 3 7" xfId="2926"/>
    <cellStyle name="Procent 2 3 7 2" xfId="2927"/>
    <cellStyle name="Procent 2 3 7 2 2" xfId="22959"/>
    <cellStyle name="Procent 2 3 7 3" xfId="22958"/>
    <cellStyle name="Procent 2 3 8" xfId="2928"/>
    <cellStyle name="Procent 2 3 8 2" xfId="22960"/>
    <cellStyle name="Procent 2 3 9" xfId="7501"/>
    <cellStyle name="Procent 2 4" xfId="2929"/>
    <cellStyle name="Procent 2 4 10" xfId="22961"/>
    <cellStyle name="Procent 2 4 2" xfId="2930"/>
    <cellStyle name="Procent 2 4 2 2" xfId="2931"/>
    <cellStyle name="Procent 2 4 2 2 2" xfId="2932"/>
    <cellStyle name="Procent 2 4 2 2 2 2" xfId="22964"/>
    <cellStyle name="Procent 2 4 2 2 3" xfId="22963"/>
    <cellStyle name="Procent 2 4 2 3" xfId="2933"/>
    <cellStyle name="Procent 2 4 2 3 2" xfId="2934"/>
    <cellStyle name="Procent 2 4 2 3 2 2" xfId="22966"/>
    <cellStyle name="Procent 2 4 2 3 3" xfId="22965"/>
    <cellStyle name="Procent 2 4 2 4" xfId="2935"/>
    <cellStyle name="Procent 2 4 2 4 2" xfId="22967"/>
    <cellStyle name="Procent 2 4 2 5" xfId="7503"/>
    <cellStyle name="Procent 2 4 2 6" xfId="22962"/>
    <cellStyle name="Procent 2 4 3" xfId="2936"/>
    <cellStyle name="Procent 2 4 3 2" xfId="2937"/>
    <cellStyle name="Procent 2 4 3 2 2" xfId="22969"/>
    <cellStyle name="Procent 2 4 3 3" xfId="22968"/>
    <cellStyle name="Procent 2 4 4" xfId="2938"/>
    <cellStyle name="Procent 2 4 4 2" xfId="2939"/>
    <cellStyle name="Procent 2 4 4 2 2" xfId="22971"/>
    <cellStyle name="Procent 2 4 4 3" xfId="22970"/>
    <cellStyle name="Procent 2 4 5" xfId="2940"/>
    <cellStyle name="Procent 2 4 5 2" xfId="2941"/>
    <cellStyle name="Procent 2 4 5 2 2" xfId="22973"/>
    <cellStyle name="Procent 2 4 5 3" xfId="22972"/>
    <cellStyle name="Procent 2 4 6" xfId="2942"/>
    <cellStyle name="Procent 2 4 6 2" xfId="2943"/>
    <cellStyle name="Procent 2 4 6 2 2" xfId="22975"/>
    <cellStyle name="Procent 2 4 6 3" xfId="22974"/>
    <cellStyle name="Procent 2 4 7" xfId="2944"/>
    <cellStyle name="Procent 2 4 7 2" xfId="2945"/>
    <cellStyle name="Procent 2 4 7 2 2" xfId="22977"/>
    <cellStyle name="Procent 2 4 7 3" xfId="22976"/>
    <cellStyle name="Procent 2 4 8" xfId="2946"/>
    <cellStyle name="Procent 2 4 8 2" xfId="22978"/>
    <cellStyle name="Procent 2 4 9" xfId="7502"/>
    <cellStyle name="Procent 2 5" xfId="1751"/>
    <cellStyle name="Procent 2 5 2" xfId="2947"/>
    <cellStyle name="Procent 2 5 2 2" xfId="2948"/>
    <cellStyle name="Procent 2 5 2 2 2" xfId="2949"/>
    <cellStyle name="Procent 2 5 2 2 2 2" xfId="22981"/>
    <cellStyle name="Procent 2 5 2 2 3" xfId="22980"/>
    <cellStyle name="Procent 2 5 2 3" xfId="2950"/>
    <cellStyle name="Procent 2 5 2 3 2" xfId="2951"/>
    <cellStyle name="Procent 2 5 2 3 2 2" xfId="22983"/>
    <cellStyle name="Procent 2 5 2 3 3" xfId="22982"/>
    <cellStyle name="Procent 2 5 2 4" xfId="2952"/>
    <cellStyle name="Procent 2 5 2 4 2" xfId="22984"/>
    <cellStyle name="Procent 2 5 2 5" xfId="11119"/>
    <cellStyle name="Procent 2 5 2 6" xfId="22979"/>
    <cellStyle name="Procent 2 5 3" xfId="2953"/>
    <cellStyle name="Procent 2 5 3 2" xfId="2954"/>
    <cellStyle name="Procent 2 5 3 2 2" xfId="22986"/>
    <cellStyle name="Procent 2 5 3 3" xfId="22985"/>
    <cellStyle name="Procent 2 5 4" xfId="2955"/>
    <cellStyle name="Procent 2 5 4 2" xfId="2956"/>
    <cellStyle name="Procent 2 5 4 2 2" xfId="22988"/>
    <cellStyle name="Procent 2 5 4 3" xfId="22987"/>
    <cellStyle name="Procent 2 5 5" xfId="2957"/>
    <cellStyle name="Procent 2 5 5 2" xfId="2958"/>
    <cellStyle name="Procent 2 5 5 2 2" xfId="22990"/>
    <cellStyle name="Procent 2 5 5 3" xfId="22989"/>
    <cellStyle name="Procent 2 5 6" xfId="2959"/>
    <cellStyle name="Procent 2 5 6 2" xfId="2960"/>
    <cellStyle name="Procent 2 5 6 2 2" xfId="22992"/>
    <cellStyle name="Procent 2 5 6 3" xfId="22991"/>
    <cellStyle name="Procent 2 6" xfId="2961"/>
    <cellStyle name="Procent 2 6 2" xfId="2962"/>
    <cellStyle name="Procent 2 6 2 2" xfId="2963"/>
    <cellStyle name="Procent 2 6 2 2 2" xfId="2964"/>
    <cellStyle name="Procent 2 6 2 2 2 2" xfId="22996"/>
    <cellStyle name="Procent 2 6 2 2 3" xfId="22995"/>
    <cellStyle name="Procent 2 6 2 3" xfId="2965"/>
    <cellStyle name="Procent 2 6 2 3 2" xfId="2966"/>
    <cellStyle name="Procent 2 6 2 3 2 2" xfId="22998"/>
    <cellStyle name="Procent 2 6 2 3 3" xfId="22997"/>
    <cellStyle name="Procent 2 6 2 4" xfId="2967"/>
    <cellStyle name="Procent 2 6 2 4 2" xfId="22999"/>
    <cellStyle name="Procent 2 6 2 5" xfId="12374"/>
    <cellStyle name="Procent 2 6 2 5 2" xfId="30541"/>
    <cellStyle name="Procent 2 6 2 6" xfId="22994"/>
    <cellStyle name="Procent 2 6 3" xfId="2968"/>
    <cellStyle name="Procent 2 6 3 2" xfId="2969"/>
    <cellStyle name="Procent 2 6 3 2 2" xfId="23001"/>
    <cellStyle name="Procent 2 6 3 3" xfId="23000"/>
    <cellStyle name="Procent 2 6 4" xfId="2970"/>
    <cellStyle name="Procent 2 6 4 2" xfId="2971"/>
    <cellStyle name="Procent 2 6 4 2 2" xfId="23003"/>
    <cellStyle name="Procent 2 6 4 3" xfId="23002"/>
    <cellStyle name="Procent 2 6 5" xfId="2972"/>
    <cellStyle name="Procent 2 6 5 2" xfId="2973"/>
    <cellStyle name="Procent 2 6 5 2 2" xfId="23005"/>
    <cellStyle name="Procent 2 6 5 3" xfId="23004"/>
    <cellStyle name="Procent 2 6 6" xfId="2974"/>
    <cellStyle name="Procent 2 6 6 2" xfId="23006"/>
    <cellStyle name="Procent 2 6 7" xfId="3818"/>
    <cellStyle name="Procent 2 6 7 2" xfId="23539"/>
    <cellStyle name="Procent 2 6 8" xfId="22993"/>
    <cellStyle name="Procent 2 7" xfId="2975"/>
    <cellStyle name="Procent 2 7 2" xfId="2976"/>
    <cellStyle name="Procent 2 7 2 2" xfId="2977"/>
    <cellStyle name="Procent 2 7 2 2 2" xfId="2978"/>
    <cellStyle name="Procent 2 7 2 2 2 2" xfId="23010"/>
    <cellStyle name="Procent 2 7 2 2 3" xfId="23009"/>
    <cellStyle name="Procent 2 7 2 3" xfId="2979"/>
    <cellStyle name="Procent 2 7 2 3 2" xfId="2980"/>
    <cellStyle name="Procent 2 7 2 3 2 2" xfId="23012"/>
    <cellStyle name="Procent 2 7 2 3 3" xfId="23011"/>
    <cellStyle name="Procent 2 7 2 4" xfId="2981"/>
    <cellStyle name="Procent 2 7 2 4 2" xfId="23013"/>
    <cellStyle name="Procent 2 7 2 5" xfId="23008"/>
    <cellStyle name="Procent 2 7 3" xfId="2982"/>
    <cellStyle name="Procent 2 7 3 2" xfId="2983"/>
    <cellStyle name="Procent 2 7 3 2 2" xfId="23015"/>
    <cellStyle name="Procent 2 7 3 3" xfId="23014"/>
    <cellStyle name="Procent 2 7 4" xfId="2984"/>
    <cellStyle name="Procent 2 7 4 2" xfId="2985"/>
    <cellStyle name="Procent 2 7 4 2 2" xfId="23017"/>
    <cellStyle name="Procent 2 7 4 3" xfId="23016"/>
    <cellStyle name="Procent 2 7 5" xfId="2986"/>
    <cellStyle name="Procent 2 7 5 2" xfId="2987"/>
    <cellStyle name="Procent 2 7 5 2 2" xfId="23019"/>
    <cellStyle name="Procent 2 7 5 3" xfId="23018"/>
    <cellStyle name="Procent 2 7 6" xfId="2988"/>
    <cellStyle name="Procent 2 7 6 2" xfId="23020"/>
    <cellStyle name="Procent 2 7 7" xfId="23007"/>
    <cellStyle name="Procent 2 8" xfId="2989"/>
    <cellStyle name="Procent 2 8 2" xfId="2990"/>
    <cellStyle name="Procent 2 8 2 2" xfId="2991"/>
    <cellStyle name="Procent 2 8 2 2 2" xfId="2992"/>
    <cellStyle name="Procent 2 8 2 2 2 2" xfId="23024"/>
    <cellStyle name="Procent 2 8 2 2 3" xfId="23023"/>
    <cellStyle name="Procent 2 8 2 3" xfId="2993"/>
    <cellStyle name="Procent 2 8 2 3 2" xfId="2994"/>
    <cellStyle name="Procent 2 8 2 3 2 2" xfId="23026"/>
    <cellStyle name="Procent 2 8 2 3 3" xfId="23025"/>
    <cellStyle name="Procent 2 8 2 4" xfId="2995"/>
    <cellStyle name="Procent 2 8 2 4 2" xfId="23027"/>
    <cellStyle name="Procent 2 8 2 5" xfId="23022"/>
    <cellStyle name="Procent 2 8 3" xfId="2996"/>
    <cellStyle name="Procent 2 8 3 2" xfId="2997"/>
    <cellStyle name="Procent 2 8 3 2 2" xfId="23029"/>
    <cellStyle name="Procent 2 8 3 3" xfId="23028"/>
    <cellStyle name="Procent 2 8 4" xfId="2998"/>
    <cellStyle name="Procent 2 8 4 2" xfId="2999"/>
    <cellStyle name="Procent 2 8 4 2 2" xfId="23031"/>
    <cellStyle name="Procent 2 8 4 3" xfId="23030"/>
    <cellStyle name="Procent 2 8 5" xfId="3000"/>
    <cellStyle name="Procent 2 8 5 2" xfId="3001"/>
    <cellStyle name="Procent 2 8 5 2 2" xfId="23033"/>
    <cellStyle name="Procent 2 8 5 3" xfId="23032"/>
    <cellStyle name="Procent 2 8 6" xfId="3002"/>
    <cellStyle name="Procent 2 8 6 2" xfId="23034"/>
    <cellStyle name="Procent 2 8 7" xfId="23021"/>
    <cellStyle name="Procent 2 9" xfId="3003"/>
    <cellStyle name="Procent 2 9 2" xfId="3004"/>
    <cellStyle name="Procent 2 9 2 2" xfId="3005"/>
    <cellStyle name="Procent 2 9 2 2 2" xfId="23037"/>
    <cellStyle name="Procent 2 9 2 3" xfId="23036"/>
    <cellStyle name="Procent 2 9 3" xfId="3006"/>
    <cellStyle name="Procent 2 9 3 2" xfId="3007"/>
    <cellStyle name="Procent 2 9 3 2 2" xfId="23039"/>
    <cellStyle name="Procent 2 9 3 3" xfId="23038"/>
    <cellStyle name="Procent 2 9 4" xfId="3008"/>
    <cellStyle name="Procent 2 9 4 2" xfId="23040"/>
    <cellStyle name="Procent 2 9 5" xfId="23035"/>
    <cellStyle name="Procent 3" xfId="3009"/>
    <cellStyle name="Procent 3 2" xfId="3010"/>
    <cellStyle name="Procent 3 2 2" xfId="3011"/>
    <cellStyle name="Procent 3 2 2 2" xfId="3012"/>
    <cellStyle name="Procent 3 2 2 2 2" xfId="23044"/>
    <cellStyle name="Procent 3 2 2 3" xfId="20164"/>
    <cellStyle name="Procent 3 2 2 4" xfId="23043"/>
    <cellStyle name="Procent 3 2 3" xfId="3013"/>
    <cellStyle name="Procent 3 2 3 2" xfId="3014"/>
    <cellStyle name="Procent 3 2 3 2 2" xfId="23046"/>
    <cellStyle name="Procent 3 2 3 3" xfId="23045"/>
    <cellStyle name="Procent 3 2 4" xfId="3015"/>
    <cellStyle name="Procent 3 2 4 2" xfId="23047"/>
    <cellStyle name="Procent 3 2 5" xfId="7505"/>
    <cellStyle name="Procent 3 2 6" xfId="23042"/>
    <cellStyle name="Procent 3 3" xfId="3016"/>
    <cellStyle name="Procent 3 3 2" xfId="3017"/>
    <cellStyle name="Procent 3 3 2 2" xfId="23049"/>
    <cellStyle name="Procent 3 3 3" xfId="7504"/>
    <cellStyle name="Procent 3 3 4" xfId="23048"/>
    <cellStyle name="Procent 3 4" xfId="3018"/>
    <cellStyle name="Procent 3 4 2" xfId="3019"/>
    <cellStyle name="Procent 3 4 2 2" xfId="23051"/>
    <cellStyle name="Procent 3 4 3" xfId="20163"/>
    <cellStyle name="Procent 3 4 4" xfId="23050"/>
    <cellStyle name="Procent 3 5" xfId="3020"/>
    <cellStyle name="Procent 3 6" xfId="3021"/>
    <cellStyle name="Procent 3 6 2" xfId="23052"/>
    <cellStyle name="Procent 3 7" xfId="3478"/>
    <cellStyle name="Procent 3 8" xfId="23041"/>
    <cellStyle name="Procent 4" xfId="3022"/>
    <cellStyle name="Procent 4 2" xfId="3023"/>
    <cellStyle name="Procent 4 2 2" xfId="3024"/>
    <cellStyle name="Procent 4 2 2 2" xfId="3025"/>
    <cellStyle name="Procent 4 2 2 2 2" xfId="17974"/>
    <cellStyle name="Procent 4 2 2 2 2 2" xfId="36134"/>
    <cellStyle name="Procent 4 2 2 2 3" xfId="10073"/>
    <cellStyle name="Procent 4 2 2 2 3 2" xfId="29133"/>
    <cellStyle name="Procent 4 2 2 2 4" xfId="23056"/>
    <cellStyle name="Procent 4 2 2 3" xfId="21216"/>
    <cellStyle name="Procent 4 2 2 3 2" xfId="38067"/>
    <cellStyle name="Procent 4 2 2 4" xfId="7508"/>
    <cellStyle name="Procent 4 2 2 5" xfId="23055"/>
    <cellStyle name="Procent 4 2 2 6" xfId="39022"/>
    <cellStyle name="Procent 4 2 3" xfId="3026"/>
    <cellStyle name="Procent 4 2 3 2" xfId="3027"/>
    <cellStyle name="Procent 4 2 3 2 2" xfId="23058"/>
    <cellStyle name="Procent 4 2 3 3" xfId="21169"/>
    <cellStyle name="Procent 4 2 3 3 2" xfId="38047"/>
    <cellStyle name="Procent 4 2 3 4" xfId="23057"/>
    <cellStyle name="Procent 4 2 4" xfId="3028"/>
    <cellStyle name="Procent 4 2 4 2" xfId="23059"/>
    <cellStyle name="Procent 4 2 5" xfId="7507"/>
    <cellStyle name="Procent 4 2 6" xfId="23054"/>
    <cellStyle name="Procent 4 2 7" xfId="39002"/>
    <cellStyle name="Procent 4 3" xfId="3029"/>
    <cellStyle name="Procent 4 3 2" xfId="3030"/>
    <cellStyle name="Procent 4 3 2 2" xfId="10974"/>
    <cellStyle name="Procent 4 3 2 2 2" xfId="18853"/>
    <cellStyle name="Procent 4 3 2 2 2 2" xfId="37013"/>
    <cellStyle name="Procent 4 3 2 2 3" xfId="30012"/>
    <cellStyle name="Procent 4 3 2 3" xfId="7510"/>
    <cellStyle name="Procent 4 3 2 4" xfId="23061"/>
    <cellStyle name="Procent 4 3 3" xfId="8620"/>
    <cellStyle name="Procent 4 3 3 2" xfId="16534"/>
    <cellStyle name="Procent 4 3 3 2 2" xfId="34694"/>
    <cellStyle name="Procent 4 3 3 3" xfId="27693"/>
    <cellStyle name="Procent 4 3 4" xfId="21197"/>
    <cellStyle name="Procent 4 3 4 2" xfId="38057"/>
    <cellStyle name="Procent 4 3 5" xfId="7509"/>
    <cellStyle name="Procent 4 3 6" xfId="23060"/>
    <cellStyle name="Procent 4 3 7" xfId="39012"/>
    <cellStyle name="Procent 4 4" xfId="3031"/>
    <cellStyle name="Procent 4 4 2" xfId="3032"/>
    <cellStyle name="Procent 4 4 2 2" xfId="17226"/>
    <cellStyle name="Procent 4 4 2 2 2" xfId="35386"/>
    <cellStyle name="Procent 4 4 2 3" xfId="9315"/>
    <cellStyle name="Procent 4 4 2 3 2" xfId="28385"/>
    <cellStyle name="Procent 4 4 2 4" xfId="23063"/>
    <cellStyle name="Procent 4 4 3" xfId="7511"/>
    <cellStyle name="Procent 4 4 4" xfId="23062"/>
    <cellStyle name="Procent 4 5" xfId="3033"/>
    <cellStyle name="Procent 4 5 2" xfId="3034"/>
    <cellStyle name="Procent 4 5 2 2" xfId="23065"/>
    <cellStyle name="Procent 4 5 3" xfId="20165"/>
    <cellStyle name="Procent 4 5 3 2" xfId="37678"/>
    <cellStyle name="Procent 4 5 4" xfId="23064"/>
    <cellStyle name="Procent 4 6" xfId="3035"/>
    <cellStyle name="Procent 4 6 2" xfId="23066"/>
    <cellStyle name="Procent 4 7" xfId="7506"/>
    <cellStyle name="Procent 4 8" xfId="23053"/>
    <cellStyle name="Procent 4 9" xfId="38633"/>
    <cellStyle name="Procent 5" xfId="3036"/>
    <cellStyle name="Procent 5 2" xfId="3037"/>
    <cellStyle name="Procent 5 2 2" xfId="3038"/>
    <cellStyle name="Procent 5 2 2 2" xfId="3039"/>
    <cellStyle name="Procent 5 2 2 2 2" xfId="23070"/>
    <cellStyle name="Procent 5 2 2 3" xfId="23069"/>
    <cellStyle name="Procent 5 2 3" xfId="3040"/>
    <cellStyle name="Procent 5 2 3 2" xfId="3041"/>
    <cellStyle name="Procent 5 2 3 2 2" xfId="23072"/>
    <cellStyle name="Procent 5 2 3 3" xfId="23071"/>
    <cellStyle name="Procent 5 2 4" xfId="3042"/>
    <cellStyle name="Procent 5 2 4 2" xfId="23073"/>
    <cellStyle name="Procent 5 2 5" xfId="11120"/>
    <cellStyle name="Procent 5 2 6" xfId="23068"/>
    <cellStyle name="Procent 5 3" xfId="3043"/>
    <cellStyle name="Procent 5 3 2" xfId="3044"/>
    <cellStyle name="Procent 5 3 2 2" xfId="23075"/>
    <cellStyle name="Procent 5 3 3" xfId="21220"/>
    <cellStyle name="Procent 5 3 3 2" xfId="38071"/>
    <cellStyle name="Procent 5 3 4" xfId="23074"/>
    <cellStyle name="Procent 5 4" xfId="3045"/>
    <cellStyle name="Procent 5 4 2" xfId="3046"/>
    <cellStyle name="Procent 5 4 2 2" xfId="23077"/>
    <cellStyle name="Procent 5 4 3" xfId="23076"/>
    <cellStyle name="Procent 5 5" xfId="3047"/>
    <cellStyle name="Procent 5 5 2" xfId="3048"/>
    <cellStyle name="Procent 5 5 2 2" xfId="23079"/>
    <cellStyle name="Procent 5 5 3" xfId="23078"/>
    <cellStyle name="Procent 5 6" xfId="3049"/>
    <cellStyle name="Procent 5 6 2" xfId="23080"/>
    <cellStyle name="Procent 5 7" xfId="7512"/>
    <cellStyle name="Procent 5 8" xfId="23067"/>
    <cellStyle name="Procent 5 9" xfId="39026"/>
    <cellStyle name="Procent 6" xfId="3050"/>
    <cellStyle name="Procent 6 2" xfId="3051"/>
    <cellStyle name="Procent 6 2 2" xfId="3052"/>
    <cellStyle name="Procent 6 2 2 2" xfId="3053"/>
    <cellStyle name="Procent 6 2 2 2 2" xfId="23084"/>
    <cellStyle name="Procent 6 2 2 3" xfId="23083"/>
    <cellStyle name="Procent 6 2 3" xfId="3054"/>
    <cellStyle name="Procent 6 2 3 2" xfId="3055"/>
    <cellStyle name="Procent 6 2 3 2 2" xfId="23086"/>
    <cellStyle name="Procent 6 2 3 3" xfId="23085"/>
    <cellStyle name="Procent 6 2 4" xfId="3056"/>
    <cellStyle name="Procent 6 2 4 2" xfId="23087"/>
    <cellStyle name="Procent 6 2 5" xfId="11121"/>
    <cellStyle name="Procent 6 2 6" xfId="23082"/>
    <cellStyle name="Procent 6 3" xfId="3057"/>
    <cellStyle name="Procent 6 3 2" xfId="3058"/>
    <cellStyle name="Procent 6 3 2 2" xfId="23089"/>
    <cellStyle name="Procent 6 3 3" xfId="23088"/>
    <cellStyle name="Procent 6 4" xfId="3059"/>
    <cellStyle name="Procent 6 4 2" xfId="3060"/>
    <cellStyle name="Procent 6 4 2 2" xfId="23091"/>
    <cellStyle name="Procent 6 4 3" xfId="23090"/>
    <cellStyle name="Procent 6 5" xfId="3061"/>
    <cellStyle name="Procent 6 5 2" xfId="3062"/>
    <cellStyle name="Procent 6 5 2 2" xfId="23093"/>
    <cellStyle name="Procent 6 5 3" xfId="23092"/>
    <cellStyle name="Procent 6 6" xfId="3063"/>
    <cellStyle name="Procent 6 6 2" xfId="23094"/>
    <cellStyle name="Procent 6 7" xfId="7513"/>
    <cellStyle name="Procent 6 8" xfId="23081"/>
    <cellStyle name="Procent 7" xfId="3064"/>
    <cellStyle name="Procent 7 2" xfId="3065"/>
    <cellStyle name="Procent 7 2 2" xfId="3066"/>
    <cellStyle name="Procent 7 2 2 2" xfId="3067"/>
    <cellStyle name="Procent 7 2 2 2 2" xfId="23098"/>
    <cellStyle name="Procent 7 2 2 3" xfId="11123"/>
    <cellStyle name="Procent 7 2 2 4" xfId="23097"/>
    <cellStyle name="Procent 7 2 3" xfId="3068"/>
    <cellStyle name="Procent 7 2 3 2" xfId="3069"/>
    <cellStyle name="Procent 7 2 3 2 2" xfId="23100"/>
    <cellStyle name="Procent 7 2 3 3" xfId="23099"/>
    <cellStyle name="Procent 7 2 4" xfId="3070"/>
    <cellStyle name="Procent 7 2 4 2" xfId="23101"/>
    <cellStyle name="Procent 7 2 5" xfId="7515"/>
    <cellStyle name="Procent 7 2 6" xfId="23096"/>
    <cellStyle name="Procent 7 3" xfId="3071"/>
    <cellStyle name="Procent 7 3 2" xfId="3072"/>
    <cellStyle name="Procent 7 3 2 2" xfId="23103"/>
    <cellStyle name="Procent 7 3 3" xfId="11122"/>
    <cellStyle name="Procent 7 3 4" xfId="23102"/>
    <cellStyle name="Procent 7 4" xfId="3073"/>
    <cellStyle name="Procent 7 4 2" xfId="3074"/>
    <cellStyle name="Procent 7 4 2 2" xfId="23105"/>
    <cellStyle name="Procent 7 4 3" xfId="23104"/>
    <cellStyle name="Procent 7 5" xfId="3075"/>
    <cellStyle name="Procent 7 5 2" xfId="3076"/>
    <cellStyle name="Procent 7 5 2 2" xfId="23107"/>
    <cellStyle name="Procent 7 5 3" xfId="23106"/>
    <cellStyle name="Procent 7 6" xfId="3077"/>
    <cellStyle name="Procent 7 6 2" xfId="23108"/>
    <cellStyle name="Procent 7 7" xfId="7514"/>
    <cellStyle name="Procent 7 8" xfId="23095"/>
    <cellStyle name="Procent 8" xfId="3078"/>
    <cellStyle name="Procent 8 2" xfId="3079"/>
    <cellStyle name="Procent 8 2 2" xfId="3080"/>
    <cellStyle name="Procent 8 2 2 2" xfId="3081"/>
    <cellStyle name="Procent 8 2 2 2 2" xfId="23112"/>
    <cellStyle name="Procent 8 2 2 3" xfId="9713"/>
    <cellStyle name="Procent 8 2 2 4" xfId="23111"/>
    <cellStyle name="Procent 8 2 3" xfId="3082"/>
    <cellStyle name="Procent 8 2 3 2" xfId="3083"/>
    <cellStyle name="Procent 8 2 3 2 2" xfId="23114"/>
    <cellStyle name="Procent 8 2 3 3" xfId="23113"/>
    <cellStyle name="Procent 8 2 4" xfId="3084"/>
    <cellStyle name="Procent 8 2 4 2" xfId="23115"/>
    <cellStyle name="Procent 8 2 5" xfId="7517"/>
    <cellStyle name="Procent 8 2 6" xfId="23110"/>
    <cellStyle name="Procent 8 3" xfId="3085"/>
    <cellStyle name="Procent 8 3 2" xfId="3086"/>
    <cellStyle name="Procent 8 3 2 2" xfId="23117"/>
    <cellStyle name="Procent 8 3 3" xfId="23116"/>
    <cellStyle name="Procent 8 4" xfId="3087"/>
    <cellStyle name="Procent 8 4 2" xfId="3088"/>
    <cellStyle name="Procent 8 4 2 2" xfId="23119"/>
    <cellStyle name="Procent 8 4 3" xfId="23118"/>
    <cellStyle name="Procent 8 5" xfId="3089"/>
    <cellStyle name="Procent 8 5 2" xfId="23120"/>
    <cellStyle name="Procent 8 6" xfId="7516"/>
    <cellStyle name="Procent 8 7" xfId="23109"/>
    <cellStyle name="Procent 9" xfId="3090"/>
    <cellStyle name="Procent 9 2" xfId="3091"/>
    <cellStyle name="Procent 9 2 2" xfId="3092"/>
    <cellStyle name="Procent 9 2 2 2" xfId="23123"/>
    <cellStyle name="Procent 9 2 3" xfId="7519"/>
    <cellStyle name="Procent 9 2 4" xfId="23122"/>
    <cellStyle name="Procent 9 3" xfId="3093"/>
    <cellStyle name="Procent 9 3 2" xfId="3094"/>
    <cellStyle name="Procent 9 3 2 2" xfId="23125"/>
    <cellStyle name="Procent 9 3 3" xfId="7520"/>
    <cellStyle name="Procent 9 3 4" xfId="23124"/>
    <cellStyle name="Procent 9 4" xfId="3095"/>
    <cellStyle name="Procent 9 4 2" xfId="23126"/>
    <cellStyle name="Procent 9 5" xfId="7518"/>
    <cellStyle name="Procent 9 6" xfId="23121"/>
    <cellStyle name="Sammenkædet celle 2" xfId="7522"/>
    <cellStyle name="Sammenkædet celle 2 2" xfId="7523"/>
    <cellStyle name="Sammenkædet celle 3" xfId="7524"/>
    <cellStyle name="Sammenkædet celle 3 2" xfId="7525"/>
    <cellStyle name="Sammenkædet celle 4" xfId="7526"/>
    <cellStyle name="Sammenkædet celle 5" xfId="7527"/>
    <cellStyle name="Sammenkædet celle 5 2" xfId="10615"/>
    <cellStyle name="Sammenkædet celle 6" xfId="7609"/>
    <cellStyle name="Sammenkædet celle 7" xfId="7521"/>
    <cellStyle name="SAPBEXaggData" xfId="7528"/>
    <cellStyle name="SAPBEXaggDataEmph" xfId="7529"/>
    <cellStyle name="SAPBEXaggItem" xfId="7530"/>
    <cellStyle name="SAPBEXaggItemX" xfId="7531"/>
    <cellStyle name="SAPBEXaggItemX 2" xfId="11124"/>
    <cellStyle name="SAPBEXchaText" xfId="7532"/>
    <cellStyle name="SAPBEXexcBad" xfId="7533"/>
    <cellStyle name="SAPBEXexcBad7" xfId="7534"/>
    <cellStyle name="SAPBEXexcBad7 2" xfId="11125"/>
    <cellStyle name="SAPBEXexcBad8" xfId="7535"/>
    <cellStyle name="SAPBEXexcBad8 2" xfId="11126"/>
    <cellStyle name="SAPBEXexcBad9" xfId="7536"/>
    <cellStyle name="SAPBEXexcBad9 2" xfId="11127"/>
    <cellStyle name="SAPBEXexcCritical" xfId="7537"/>
    <cellStyle name="SAPBEXexcCritical4" xfId="7538"/>
    <cellStyle name="SAPBEXexcCritical4 2" xfId="11128"/>
    <cellStyle name="SAPBEXexcCritical5" xfId="7539"/>
    <cellStyle name="SAPBEXexcCritical5 2" xfId="11129"/>
    <cellStyle name="SAPBEXexcCritical6" xfId="7540"/>
    <cellStyle name="SAPBEXexcCritical6 2" xfId="11130"/>
    <cellStyle name="SAPBEXexcGood" xfId="7541"/>
    <cellStyle name="SAPBEXexcGood1" xfId="7542"/>
    <cellStyle name="SAPBEXexcGood1 2" xfId="11131"/>
    <cellStyle name="SAPBEXexcGood2" xfId="7543"/>
    <cellStyle name="SAPBEXexcGood2 2" xfId="11132"/>
    <cellStyle name="SAPBEXexcGood3" xfId="7544"/>
    <cellStyle name="SAPBEXexcGood3 2" xfId="11133"/>
    <cellStyle name="SAPBEXexcVeryBad" xfId="7545"/>
    <cellStyle name="SAPBEXfilterDrill" xfId="7546"/>
    <cellStyle name="SAPBEXfilterItem" xfId="7547"/>
    <cellStyle name="SAPBEXfilterText" xfId="7548"/>
    <cellStyle name="SAPBEXformats" xfId="7549"/>
    <cellStyle name="SAPBEXheaderData" xfId="7550"/>
    <cellStyle name="SAPBEXheaderItem" xfId="7551"/>
    <cellStyle name="SAPBEXheaderText" xfId="7552"/>
    <cellStyle name="SAPBEXHLevel0" xfId="7553"/>
    <cellStyle name="SAPBEXHLevel0 2" xfId="11134"/>
    <cellStyle name="SAPBEXHLevel0X" xfId="7554"/>
    <cellStyle name="SAPBEXHLevel0X 2" xfId="11135"/>
    <cellStyle name="SAPBEXHLevel1" xfId="7555"/>
    <cellStyle name="SAPBEXHLevel1 2" xfId="11136"/>
    <cellStyle name="SAPBEXHLevel1X" xfId="7556"/>
    <cellStyle name="SAPBEXHLevel1X 2" xfId="11137"/>
    <cellStyle name="SAPBEXHLevel2" xfId="7557"/>
    <cellStyle name="SAPBEXHLevel2 2" xfId="11138"/>
    <cellStyle name="SAPBEXHLevel2X" xfId="7558"/>
    <cellStyle name="SAPBEXHLevel2X 2" xfId="11139"/>
    <cellStyle name="SAPBEXHLevel3" xfId="7559"/>
    <cellStyle name="SAPBEXHLevel3 2" xfId="11140"/>
    <cellStyle name="SAPBEXHLevel3X" xfId="7560"/>
    <cellStyle name="SAPBEXHLevel3X 2" xfId="11141"/>
    <cellStyle name="SAPBEXinputData" xfId="7561"/>
    <cellStyle name="SAPBEXinputData 2" xfId="11142"/>
    <cellStyle name="SAPBEXresData" xfId="7562"/>
    <cellStyle name="SAPBEXresDataEmph" xfId="7563"/>
    <cellStyle name="SAPBEXresItem" xfId="7564"/>
    <cellStyle name="SAPBEXresItemX" xfId="7565"/>
    <cellStyle name="SAPBEXresItemX 2" xfId="11143"/>
    <cellStyle name="SAPBEXstdData" xfId="7566"/>
    <cellStyle name="SAPBEXstdDataEmph" xfId="7567"/>
    <cellStyle name="SAPBEXstdItem" xfId="7568"/>
    <cellStyle name="SAPBEXstdItemX" xfId="7569"/>
    <cellStyle name="SAPBEXstdItemX 2" xfId="11144"/>
    <cellStyle name="SAPBEXsubData" xfId="7570"/>
    <cellStyle name="SAPBEXsubDataEmph" xfId="7571"/>
    <cellStyle name="SAPBEXsubItem" xfId="7572"/>
    <cellStyle name="SAPBEXtitle" xfId="7573"/>
    <cellStyle name="SAPBEXundefined" xfId="7574"/>
    <cellStyle name="Standard_ENR_REF" xfId="7575"/>
    <cellStyle name="Testo avviso" xfId="1752"/>
    <cellStyle name="Testo descrittivo" xfId="1753"/>
    <cellStyle name="Titel 2" xfId="3096"/>
    <cellStyle name="Titel 2 2" xfId="7577"/>
    <cellStyle name="Titel 3" xfId="7578"/>
    <cellStyle name="Titel 4" xfId="7579"/>
    <cellStyle name="Titel 5" xfId="7580"/>
    <cellStyle name="Titel 5 2" xfId="10825"/>
    <cellStyle name="Titel 6" xfId="7598"/>
    <cellStyle name="Titel 7" xfId="7576"/>
    <cellStyle name="Title 2" xfId="3097"/>
    <cellStyle name="Title 3" xfId="3454"/>
    <cellStyle name="Titolo" xfId="1754"/>
    <cellStyle name="Titolo 1" xfId="1755"/>
    <cellStyle name="Titolo 2" xfId="1756"/>
    <cellStyle name="Titolo 3" xfId="1757"/>
    <cellStyle name="Titolo 4" xfId="1758"/>
    <cellStyle name="Total" xfId="3116" builtinId="25" customBuiltin="1"/>
    <cellStyle name="Total 2" xfId="3098"/>
    <cellStyle name="Total 2 2" xfId="3099"/>
    <cellStyle name="Total 2 2 2" xfId="9714"/>
    <cellStyle name="Total 2 2 3" xfId="7583"/>
    <cellStyle name="Total 2 2 4" xfId="23128"/>
    <cellStyle name="Total 2 3" xfId="15536"/>
    <cellStyle name="Total 2 4" xfId="7582"/>
    <cellStyle name="Total 2 4 2" xfId="26698"/>
    <cellStyle name="Total 2 5" xfId="23127"/>
    <cellStyle name="Total 3" xfId="7584"/>
    <cellStyle name="Total 3 2" xfId="15537"/>
    <cellStyle name="Total 4" xfId="7585"/>
    <cellStyle name="Total 4 2" xfId="15538"/>
    <cellStyle name="Total 5" xfId="7586"/>
    <cellStyle name="Total 5 2" xfId="10844"/>
    <cellStyle name="Total 5 3" xfId="15539"/>
    <cellStyle name="Total 6" xfId="7610"/>
    <cellStyle name="Total 7" xfId="7581"/>
    <cellStyle name="Total 7 2" xfId="15535"/>
    <cellStyle name="Totale" xfId="1759"/>
    <cellStyle name="Totale 2" xfId="12281"/>
    <cellStyle name="Totale 3" xfId="18965"/>
    <cellStyle name="Totale 4" xfId="20166"/>
    <cellStyle name="Udgår måske?" xfId="3474"/>
    <cellStyle name="Ugyldig 2" xfId="7588"/>
    <cellStyle name="Ugyldig 2 2" xfId="21225"/>
    <cellStyle name="Ugyldig 3" xfId="7589"/>
    <cellStyle name="Ugyldig 4" xfId="7590"/>
    <cellStyle name="Ugyldig 5" xfId="7591"/>
    <cellStyle name="Ugyldig 5 2" xfId="10703"/>
    <cellStyle name="Ugyldig 6" xfId="7604"/>
    <cellStyle name="Ugyldig 7" xfId="7587"/>
    <cellStyle name="Uncertain" xfId="1760"/>
    <cellStyle name="Valore non valido" xfId="1761"/>
    <cellStyle name="Valore valido" xfId="1762"/>
    <cellStyle name="Valuta 2" xfId="7593"/>
    <cellStyle name="Valuta 3" xfId="7594"/>
    <cellStyle name="Valuta 4" xfId="7595"/>
    <cellStyle name="Valuta 5" xfId="7596"/>
    <cellStyle name="Valuta 6" xfId="7592"/>
    <cellStyle name="Warning Text" xfId="3114" builtinId="11" customBuiltin="1"/>
    <cellStyle name="Warning Text 2" xfId="3100"/>
    <cellStyle name="X08_Total Oil" xfId="3101"/>
    <cellStyle name="X12_Total Figs 1 dec" xfId="3102"/>
    <cellStyle name="Year" xfId="1763"/>
    <cellStyle name="Years" xfId="1764"/>
    <cellStyle name="Βασικό_Φύλλο1" xfId="7597"/>
    <cellStyle name="Обычный_CRF2002 (1)" xfId="176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7</xdr:col>
          <xdr:colOff>228600</xdr:colOff>
          <xdr:row>0</xdr:row>
          <xdr:rowOff>38100</xdr:rowOff>
        </xdr:from>
        <xdr:to>
          <xdr:col>9</xdr:col>
          <xdr:colOff>138113</xdr:colOff>
          <xdr:row>0</xdr:row>
          <xdr:rowOff>238125</xdr:rowOff>
        </xdr:to>
        <xdr:sp macro="" textlink="">
          <xdr:nvSpPr>
            <xdr:cNvPr id="79874" name="Button 2" hidden="1">
              <a:extLst>
                <a:ext uri="{63B3BB69-23CF-44E3-9099-C40C66FF867C}">
                  <a14:compatExt spid="_x0000_s79874"/>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1000" b="0" i="0" u="none" strike="noStrike" baseline="0">
                  <a:solidFill>
                    <a:srgbClr val="000000"/>
                  </a:solidFill>
                  <a:latin typeface="Arial"/>
                  <a:cs typeface="Arial"/>
                </a:rPr>
                <a:t>Oversigt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9</xdr:col>
          <xdr:colOff>290513</xdr:colOff>
          <xdr:row>0</xdr:row>
          <xdr:rowOff>38100</xdr:rowOff>
        </xdr:from>
        <xdr:to>
          <xdr:col>11</xdr:col>
          <xdr:colOff>152400</xdr:colOff>
          <xdr:row>0</xdr:row>
          <xdr:rowOff>238125</xdr:rowOff>
        </xdr:to>
        <xdr:sp macro="" textlink="">
          <xdr:nvSpPr>
            <xdr:cNvPr id="79873" name="Button 1" hidden="1">
              <a:extLst>
                <a:ext uri="{63B3BB69-23CF-44E3-9099-C40C66FF867C}">
                  <a14:compatExt spid="_x0000_s79873"/>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1000" b="0" i="0" u="none" strike="noStrike" baseline="0">
                  <a:solidFill>
                    <a:srgbClr val="000000"/>
                  </a:solidFill>
                  <a:latin typeface="Arial"/>
                  <a:cs typeface="Arial"/>
                </a:rPr>
                <a:t>Resultater</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16</xdr:col>
      <xdr:colOff>666750</xdr:colOff>
      <xdr:row>5</xdr:row>
      <xdr:rowOff>0</xdr:rowOff>
    </xdr:from>
    <xdr:to>
      <xdr:col>24</xdr:col>
      <xdr:colOff>526903</xdr:colOff>
      <xdr:row>17</xdr:row>
      <xdr:rowOff>114017</xdr:rowOff>
    </xdr:to>
    <xdr:pic>
      <xdr:nvPicPr>
        <xdr:cNvPr id="2" name="Picture 1"/>
        <xdr:cNvPicPr>
          <a:picLocks noChangeAspect="1"/>
        </xdr:cNvPicPr>
      </xdr:nvPicPr>
      <xdr:blipFill>
        <a:blip xmlns:r="http://schemas.openxmlformats.org/officeDocument/2006/relationships" r:embed="rId1"/>
        <a:stretch>
          <a:fillRect/>
        </a:stretch>
      </xdr:blipFill>
      <xdr:spPr>
        <a:xfrm>
          <a:off x="16485870" y="1775460"/>
          <a:ext cx="6262858" cy="22133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lexandr/Projects/INTERACT/Transport/AD/AD%20model%202014-09-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_ship&amp;airplane/SubRES_Tmpl/ad_beregningsmodel_version_2_1_maj_2013_(4)(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003920/Desktop/Kopi%20af%20alternativ_drivmiddelmodel_3.0_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ProcessEnergy"/>
      <sheetName val="Prices"/>
      <sheetName val="Feedstocks"/>
      <sheetName val="Distribution"/>
      <sheetName val="Supplementary"/>
      <sheetName val="(FORCE 1) Bio-Methanol"/>
      <sheetName val="(FORCE 2) ETL-Methanol"/>
      <sheetName val="(FORCE 3) 1G ethanol"/>
      <sheetName val="(FORCE 4) 2G ethanol"/>
      <sheetName val="(FORCE 7) 2G diesel"/>
      <sheetName val="(FORCE 9) Bio-DME "/>
      <sheetName val="(FORCE 18) Bio Jetfuel"/>
      <sheetName val="(FORCE 19) RME Rapeseed"/>
      <sheetName val="(FORCE 20) Ethanol SugarBeet"/>
      <sheetName val="Biogas ENS"/>
      <sheetName val="Diesel"/>
      <sheetName val="Benzin"/>
      <sheetName val="HFO"/>
      <sheetName val="Jet Fuel"/>
      <sheetName val="Naturgas raffinering"/>
      <sheetName val="brint-elektricitet"/>
      <sheetName val="oplade-elektricitet"/>
      <sheetName val="Importspor"/>
      <sheetName val="LNG"/>
      <sheetName val="tog-elektricitet"/>
      <sheetName val="Elektrolyse og komprimering"/>
      <sheetName val="Ladestation"/>
      <sheetName val="Ladestation Hybrid"/>
      <sheetName val="Naturgas komprimering"/>
      <sheetName val="Ingen mellem"/>
      <sheetName val="Std benzin motor"/>
      <sheetName val="Std diesel motor"/>
      <sheetName val="Diesel motor DME"/>
      <sheetName val="Tilpasset Otto motor"/>
      <sheetName val="Brændselscelle, brint"/>
      <sheetName val="Brændselscelle, brinthybrid"/>
      <sheetName val="Brændselscelle, methanolhybrid"/>
      <sheetName val="Plugin Hybrid"/>
      <sheetName val="Elmotor"/>
      <sheetName val="Lastbil"/>
      <sheetName val="Lastbil DME"/>
      <sheetName val="Lastbil RME"/>
      <sheetName val="Lastbil Gas"/>
      <sheetName val="Bus"/>
      <sheetName val="Bus Gas"/>
      <sheetName val="Bus Hybrid"/>
      <sheetName val="9000 TEU HFO"/>
      <sheetName val="9000 TEU Diesel"/>
      <sheetName val="9000 TEU Dual fuel"/>
      <sheetName val="Katamaran ferry"/>
      <sheetName val="SAS avg. airplane"/>
      <sheetName val="Gas Lokal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sheetData sheetId="1"/>
      <sheetData sheetId="2"/>
      <sheetData sheetId="3">
        <row r="5">
          <cell r="B5">
            <v>1</v>
          </cell>
        </row>
        <row r="8">
          <cell r="B8">
            <v>5</v>
          </cell>
        </row>
      </sheetData>
      <sheetData sheetId="4"/>
      <sheetData sheetId="5"/>
      <sheetData sheetId="6">
        <row r="7">
          <cell r="X7">
            <v>1</v>
          </cell>
        </row>
      </sheetData>
      <sheetData sheetId="7"/>
      <sheetData sheetId="8"/>
      <sheetData sheetId="9"/>
      <sheetData sheetId="10"/>
      <sheetData sheetId="11"/>
      <sheetData sheetId="12"/>
      <sheetData sheetId="13">
        <row r="35">
          <cell r="C35">
            <v>0.05</v>
          </cell>
        </row>
        <row r="38">
          <cell r="C38">
            <v>5.3</v>
          </cell>
        </row>
        <row r="40">
          <cell r="C40">
            <v>2015</v>
          </cell>
        </row>
      </sheetData>
      <sheetData sheetId="14"/>
      <sheetData sheetId="15"/>
      <sheetData sheetId="16"/>
      <sheetData sheetId="17"/>
      <sheetData sheetId="18"/>
      <sheetData sheetId="19"/>
      <sheetData sheetId="20"/>
      <sheetData sheetId="21"/>
      <sheetData sheetId="22"/>
      <sheetData sheetId="23">
        <row r="201">
          <cell r="T201">
            <v>1</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Referencer"/>
      <sheetName val="ResultsOneYear"/>
      <sheetName val="ResultsAllYears"/>
      <sheetName val="Vehicles"/>
      <sheetName val="Fuels"/>
      <sheetName val="Basic Data"/>
      <sheetName val="General ass. and conv."/>
      <sheetName val="LCA Vehicles"/>
      <sheetName val="PC (FORCE 1) Bio-Methanol"/>
      <sheetName val="PC (FORCE 3) 1G ethanol"/>
      <sheetName val="PC (FORCE 4) 2G ethanol"/>
      <sheetName val="PC (FORCE 6) 1G HVO DIESE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FORCE 2) ETL-Methanol"/>
      <sheetName val="IC tog-elektricitet"/>
      <sheetName val="IC Elektrolyse og komprimering"/>
      <sheetName val="IC Ladestation"/>
      <sheetName val="IC Ladestation Hybrid"/>
      <sheetName val="IC Naturgas komprimering"/>
      <sheetName val="IC Ingen mellem"/>
      <sheetName val="EU Std benzin personbil"/>
      <sheetName val="EU Std diesel personbil"/>
      <sheetName val="EU Diesel personbil DME"/>
      <sheetName val="EU Tilpasset Otto personbil"/>
      <sheetName val="EU Brændselscelle, brint bil"/>
      <sheetName val="EU FC, brinthybrid personbil"/>
      <sheetName val="EU FC, methanolhybrid personbil"/>
      <sheetName val="EU Plugin Hybrid personbil"/>
      <sheetName val="EU El personbil"/>
      <sheetName val="EU El personbil, stort bat."/>
      <sheetName val="EU Varebil benzin"/>
      <sheetName val="EU Varebil CNG"/>
      <sheetName val="EU varebil diesel"/>
      <sheetName val="EU varebil el"/>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Ark1"/>
    </sheetNames>
    <sheetDataSet>
      <sheetData sheetId="0" refreshError="1"/>
      <sheetData sheetId="1" refreshError="1"/>
      <sheetData sheetId="2" refreshError="1">
        <row r="5">
          <cell r="B5">
            <v>1</v>
          </cell>
        </row>
        <row r="14">
          <cell r="B14">
            <v>1</v>
          </cell>
        </row>
        <row r="17">
          <cell r="B17">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2.v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1" Type="http://schemas.openxmlformats.org/officeDocument/2006/relationships/vmlDrawing" Target="../drawings/vmlDrawing16.v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34.xml.rels><?xml version="1.0" encoding="UTF-8" standalone="yes"?>
<Relationships xmlns="http://schemas.openxmlformats.org/package/2006/relationships"><Relationship Id="rId3" Type="http://schemas.openxmlformats.org/officeDocument/2006/relationships/hyperlink" Target="http://www.eof.dk/" TargetMode="External"/><Relationship Id="rId2" Type="http://schemas.openxmlformats.org/officeDocument/2006/relationships/hyperlink" Target="http://www.biofuelsb2b.com/useful_info.php?page=Typic" TargetMode="External"/><Relationship Id="rId1" Type="http://schemas.openxmlformats.org/officeDocument/2006/relationships/hyperlink" Target="http://www.agri-outlook.org/" TargetMode="External"/><Relationship Id="rId4" Type="http://schemas.openxmlformats.org/officeDocument/2006/relationships/hyperlink" Target="http://www.cleanfuelconnection.com/" TargetMode="Externa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125"/>
  <sheetViews>
    <sheetView zoomScale="80" zoomScaleNormal="80" workbookViewId="0">
      <selection activeCell="E31" sqref="E31"/>
    </sheetView>
  </sheetViews>
  <sheetFormatPr defaultRowHeight="12.75"/>
  <cols>
    <col min="1" max="1" width="1.86328125" style="3" customWidth="1"/>
    <col min="2" max="2" width="12.6640625" bestFit="1" customWidth="1"/>
    <col min="3" max="3" width="12.86328125" bestFit="1" customWidth="1"/>
    <col min="4" max="4" width="73" bestFit="1" customWidth="1"/>
    <col min="5" max="5" width="14.46484375" customWidth="1"/>
    <col min="6" max="6" width="9.6640625" bestFit="1" customWidth="1"/>
    <col min="7" max="7" width="12.53125" customWidth="1"/>
    <col min="8" max="8" width="14.46484375" bestFit="1" customWidth="1"/>
    <col min="9" max="9" width="12" bestFit="1" customWidth="1"/>
    <col min="10" max="10" width="13.86328125" bestFit="1" customWidth="1"/>
    <col min="11" max="11" width="11.53125" style="593" bestFit="1" customWidth="1"/>
    <col min="12" max="12" width="10" customWidth="1"/>
    <col min="13" max="13" width="13.46484375" bestFit="1" customWidth="1"/>
    <col min="14" max="14" width="12.53125" bestFit="1" customWidth="1"/>
    <col min="15" max="15" width="9.6640625" customWidth="1"/>
    <col min="16" max="16" width="12" style="596" customWidth="1"/>
    <col min="17" max="17" width="10.46484375" bestFit="1" customWidth="1"/>
    <col min="18" max="18" width="6" bestFit="1" customWidth="1"/>
    <col min="19" max="19" width="11.33203125" bestFit="1" customWidth="1"/>
    <col min="20" max="20" width="7.33203125" customWidth="1"/>
    <col min="21" max="21" width="11.1328125" bestFit="1" customWidth="1"/>
    <col min="22" max="22" width="17.1328125" bestFit="1" customWidth="1"/>
    <col min="23" max="23" width="9.53125" bestFit="1" customWidth="1"/>
    <col min="24" max="24" width="16" bestFit="1" customWidth="1"/>
    <col min="25" max="25" width="10.1328125" bestFit="1" customWidth="1"/>
    <col min="28" max="28" width="10.33203125" bestFit="1" customWidth="1"/>
    <col min="35" max="35" width="15.6640625" bestFit="1" customWidth="1"/>
    <col min="36" max="38" width="12.53125" bestFit="1" customWidth="1"/>
  </cols>
  <sheetData>
    <row r="1" spans="1:36">
      <c r="I1" s="593"/>
      <c r="K1"/>
      <c r="N1" s="596"/>
      <c r="P1"/>
    </row>
    <row r="2" spans="1:36" ht="13.15">
      <c r="E2" s="1"/>
      <c r="G2" s="2" t="s">
        <v>0</v>
      </c>
      <c r="I2" s="3"/>
      <c r="J2" s="3"/>
      <c r="K2"/>
      <c r="M2" s="5"/>
      <c r="P2"/>
    </row>
    <row r="3" spans="1:36" ht="13.15">
      <c r="C3" s="6" t="s">
        <v>1</v>
      </c>
      <c r="D3" s="6" t="s">
        <v>7</v>
      </c>
      <c r="E3" s="6" t="s">
        <v>2</v>
      </c>
      <c r="F3" s="6" t="s">
        <v>3</v>
      </c>
      <c r="G3" s="6" t="s">
        <v>289</v>
      </c>
      <c r="H3" s="6" t="s">
        <v>4</v>
      </c>
      <c r="I3" s="6" t="s">
        <v>85</v>
      </c>
      <c r="J3" s="6" t="s">
        <v>8</v>
      </c>
      <c r="K3" s="8" t="s">
        <v>5</v>
      </c>
      <c r="L3" s="7" t="s">
        <v>6</v>
      </c>
      <c r="P3"/>
      <c r="U3" s="9"/>
    </row>
    <row r="4" spans="1:36" ht="26.25" customHeight="1" thickBot="1">
      <c r="C4" s="4" t="s">
        <v>9</v>
      </c>
      <c r="D4" s="4"/>
      <c r="E4" s="4"/>
      <c r="F4" s="4"/>
      <c r="G4" s="4" t="s">
        <v>288</v>
      </c>
      <c r="H4" s="4" t="s">
        <v>10</v>
      </c>
      <c r="I4" s="4" t="s">
        <v>290</v>
      </c>
      <c r="J4" s="4" t="s">
        <v>11</v>
      </c>
      <c r="K4" s="4" t="s">
        <v>576</v>
      </c>
      <c r="L4" s="4" t="s">
        <v>575</v>
      </c>
      <c r="O4" s="24"/>
      <c r="P4"/>
    </row>
    <row r="5" spans="1:36" s="961" customFormat="1" ht="22.25" customHeight="1">
      <c r="A5" s="962"/>
      <c r="C5" s="961" t="str">
        <f>LEFT(F5,4)&amp;RIGHT(E5,3)&amp;"1N"</f>
        <v>TPCDSL1N</v>
      </c>
      <c r="D5" s="604" t="s">
        <v>557</v>
      </c>
      <c r="E5" s="605" t="s">
        <v>555</v>
      </c>
      <c r="F5" s="951" t="s">
        <v>553</v>
      </c>
      <c r="G5" s="951" t="s">
        <v>577</v>
      </c>
      <c r="H5" s="602">
        <v>2012</v>
      </c>
      <c r="I5" s="836">
        <v>371.30099999999999</v>
      </c>
      <c r="J5" s="961">
        <v>12</v>
      </c>
      <c r="K5" s="1009">
        <v>4.655E-5</v>
      </c>
      <c r="L5" s="836">
        <v>21.362726000000002</v>
      </c>
    </row>
    <row r="6" spans="1:36" s="961" customFormat="1" ht="17.45" customHeight="1">
      <c r="A6" s="962"/>
      <c r="C6" s="961" t="str">
        <f>LEFT(F6,4)&amp;RIGHT(E6,3)&amp;"1N"</f>
        <v>TPCGSL1N</v>
      </c>
      <c r="D6" s="604" t="s">
        <v>558</v>
      </c>
      <c r="E6" s="605" t="s">
        <v>556</v>
      </c>
      <c r="F6" s="951" t="s">
        <v>553</v>
      </c>
      <c r="G6" s="951" t="s">
        <v>577</v>
      </c>
      <c r="H6" s="602">
        <v>2012</v>
      </c>
      <c r="I6" s="836">
        <v>375.85300000000001</v>
      </c>
      <c r="J6" s="603">
        <v>12</v>
      </c>
      <c r="K6" s="1009">
        <v>4.655E-5</v>
      </c>
      <c r="L6" s="836">
        <v>19.381026000000002</v>
      </c>
    </row>
    <row r="7" spans="1:36" s="961" customFormat="1" ht="17.45" customHeight="1">
      <c r="A7" s="962"/>
      <c r="C7" s="961" t="str">
        <f>LEFT(F7,4)&amp;RIGHT(E7,3)&amp;"1N"</f>
        <v>TPCNGA1N</v>
      </c>
      <c r="D7" s="952" t="s">
        <v>559</v>
      </c>
      <c r="E7" s="954" t="s">
        <v>574</v>
      </c>
      <c r="F7" s="951" t="s">
        <v>553</v>
      </c>
      <c r="G7" s="951" t="s">
        <v>577</v>
      </c>
      <c r="H7" s="602">
        <v>2012</v>
      </c>
      <c r="I7" s="836">
        <f>I6</f>
        <v>375.85300000000001</v>
      </c>
      <c r="J7" s="963">
        <v>12</v>
      </c>
      <c r="K7" s="1009">
        <v>4.655E-5</v>
      </c>
      <c r="L7" s="836">
        <v>21.316175999999999</v>
      </c>
    </row>
    <row r="8" spans="1:36" s="961" customFormat="1" ht="17.45" customHeight="1">
      <c r="A8" s="962"/>
      <c r="C8" s="961" t="str">
        <f>LEFT(F8,4)&amp;RIGHT(E8,3)&amp;"1N"</f>
        <v>TPCELC1N</v>
      </c>
      <c r="D8" s="952" t="s">
        <v>506</v>
      </c>
      <c r="E8" s="954" t="s">
        <v>80</v>
      </c>
      <c r="F8" s="951" t="s">
        <v>553</v>
      </c>
      <c r="G8" s="951" t="s">
        <v>577</v>
      </c>
      <c r="H8" s="597">
        <v>2012</v>
      </c>
      <c r="I8" s="836">
        <v>2020.202</v>
      </c>
      <c r="J8" s="953">
        <v>12</v>
      </c>
      <c r="K8" s="1009">
        <v>4.655E-5</v>
      </c>
      <c r="L8" s="836">
        <v>29.958416250000003</v>
      </c>
      <c r="P8"/>
      <c r="Q8"/>
      <c r="R8"/>
      <c r="S8"/>
      <c r="T8"/>
      <c r="U8"/>
      <c r="V8"/>
      <c r="W8"/>
      <c r="X8"/>
      <c r="Y8"/>
      <c r="Z8"/>
      <c r="AA8"/>
      <c r="AB8"/>
      <c r="AC8"/>
      <c r="AD8"/>
      <c r="AE8"/>
    </row>
    <row r="9" spans="1:36" s="961" customFormat="1">
      <c r="A9" s="962"/>
      <c r="C9" s="961" t="str">
        <f>LEFT(F9,4)&amp;RIGHT(E9,3)&amp;"1N"</f>
        <v>TPCH2G1N</v>
      </c>
      <c r="D9" s="952" t="s">
        <v>291</v>
      </c>
      <c r="E9" s="1001" t="s">
        <v>552</v>
      </c>
      <c r="F9" s="951" t="s">
        <v>553</v>
      </c>
      <c r="G9" s="951" t="s">
        <v>577</v>
      </c>
      <c r="H9">
        <v>2012</v>
      </c>
      <c r="I9" s="836">
        <f>2.08083868758162*I5</f>
        <v>772.61748553774305</v>
      </c>
      <c r="J9" s="15">
        <v>12</v>
      </c>
      <c r="K9" s="1009">
        <v>4.655E-5</v>
      </c>
      <c r="L9" s="836">
        <v>37.311683674999998</v>
      </c>
      <c r="P9"/>
      <c r="Q9"/>
      <c r="R9"/>
      <c r="S9"/>
      <c r="T9"/>
      <c r="U9"/>
      <c r="V9"/>
      <c r="W9"/>
      <c r="X9"/>
      <c r="Y9"/>
      <c r="Z9"/>
      <c r="AA9"/>
      <c r="AB9"/>
      <c r="AC9"/>
      <c r="AD9"/>
      <c r="AE9"/>
      <c r="AG9" s="955"/>
      <c r="AH9" s="955"/>
      <c r="AI9" s="955"/>
      <c r="AJ9" s="955"/>
    </row>
    <row r="10" spans="1:36" s="593" customFormat="1">
      <c r="A10" s="3"/>
      <c r="E10" s="962"/>
      <c r="L10" s="961"/>
      <c r="N10" s="596"/>
      <c r="O10"/>
      <c r="P10"/>
      <c r="Q10"/>
      <c r="R10"/>
      <c r="S10"/>
      <c r="T10"/>
      <c r="U10"/>
      <c r="V10"/>
      <c r="W10"/>
      <c r="X10"/>
      <c r="Y10"/>
      <c r="Z10"/>
      <c r="AA10"/>
      <c r="AB10"/>
      <c r="AC10"/>
      <c r="AD10"/>
      <c r="AE10"/>
    </row>
    <row r="11" spans="1:36">
      <c r="J11" s="593"/>
      <c r="K11"/>
      <c r="L11" s="961"/>
      <c r="O11" s="596"/>
      <c r="P11"/>
    </row>
    <row r="12" spans="1:36">
      <c r="D12" s="9"/>
      <c r="M12" s="10"/>
    </row>
    <row r="13" spans="1:36">
      <c r="D13" s="9"/>
      <c r="M13" s="10"/>
    </row>
    <row r="14" spans="1:36" ht="13.15">
      <c r="B14" s="17" t="s">
        <v>62</v>
      </c>
      <c r="C14" s="17"/>
      <c r="D14" s="18"/>
      <c r="E14" s="18"/>
      <c r="F14" s="18"/>
      <c r="G14" s="18"/>
      <c r="H14" s="18"/>
      <c r="I14" s="18"/>
      <c r="K14" s="594"/>
      <c r="L14" s="18"/>
    </row>
    <row r="15" spans="1:36" ht="13.15">
      <c r="B15" s="16" t="s">
        <v>63</v>
      </c>
      <c r="C15" s="16" t="s">
        <v>1</v>
      </c>
      <c r="D15" s="16" t="s">
        <v>64</v>
      </c>
      <c r="E15" s="16" t="s">
        <v>65</v>
      </c>
      <c r="F15" s="16" t="s">
        <v>66</v>
      </c>
      <c r="G15" s="16" t="s">
        <v>67</v>
      </c>
      <c r="H15" s="16" t="s">
        <v>68</v>
      </c>
      <c r="I15" s="16" t="s">
        <v>69</v>
      </c>
    </row>
    <row r="16" spans="1:36" ht="21.4" thickBot="1">
      <c r="B16" s="19" t="s">
        <v>70</v>
      </c>
      <c r="C16" s="19" t="s">
        <v>71</v>
      </c>
      <c r="D16" s="19" t="s">
        <v>72</v>
      </c>
      <c r="E16" s="19" t="s">
        <v>73</v>
      </c>
      <c r="F16" s="19" t="s">
        <v>74</v>
      </c>
      <c r="G16" s="19" t="s">
        <v>75</v>
      </c>
      <c r="H16" s="19" t="s">
        <v>76</v>
      </c>
      <c r="I16" s="19" t="s">
        <v>77</v>
      </c>
    </row>
    <row r="17" spans="1:33">
      <c r="B17" s="20" t="s">
        <v>78</v>
      </c>
      <c r="C17" t="str">
        <f t="shared" ref="C17:D21" si="0">C5</f>
        <v>TPCDSL1N</v>
      </c>
      <c r="D17" s="833" t="str">
        <f t="shared" si="0"/>
        <v>Transport Passengers Car - Diesel Engine - Average size - New</v>
      </c>
      <c r="E17" s="837" t="s">
        <v>81</v>
      </c>
      <c r="F17" s="838" t="s">
        <v>82</v>
      </c>
    </row>
    <row r="18" spans="1:33" s="833" customFormat="1">
      <c r="A18" s="834"/>
      <c r="B18" s="837"/>
      <c r="C18" s="833" t="str">
        <f t="shared" si="0"/>
        <v>TPCGSL1N</v>
      </c>
      <c r="D18" s="833" t="str">
        <f t="shared" si="0"/>
        <v>Transport Passengers Car - Otto Engine - Average size - New</v>
      </c>
      <c r="E18" s="837" t="s">
        <v>81</v>
      </c>
      <c r="F18" s="838" t="s">
        <v>82</v>
      </c>
      <c r="Q18"/>
      <c r="R18"/>
      <c r="S18"/>
      <c r="T18"/>
      <c r="U18"/>
      <c r="V18"/>
      <c r="W18"/>
      <c r="X18"/>
      <c r="Y18"/>
      <c r="Z18"/>
      <c r="AA18"/>
      <c r="AB18"/>
      <c r="AC18"/>
      <c r="AD18"/>
      <c r="AE18"/>
      <c r="AF18"/>
      <c r="AG18"/>
    </row>
    <row r="19" spans="1:33" s="833" customFormat="1">
      <c r="A19" s="834"/>
      <c r="B19" s="837"/>
      <c r="C19" s="833" t="str">
        <f t="shared" si="0"/>
        <v>TPCNGA1N</v>
      </c>
      <c r="D19" s="833" t="str">
        <f t="shared" si="0"/>
        <v>Transport Passengers Car - Gas Engine - Average size - New</v>
      </c>
      <c r="E19" s="837" t="s">
        <v>81</v>
      </c>
      <c r="F19" s="838" t="s">
        <v>82</v>
      </c>
      <c r="Q19"/>
      <c r="R19"/>
      <c r="S19"/>
      <c r="T19"/>
      <c r="U19"/>
      <c r="V19"/>
      <c r="W19"/>
      <c r="X19"/>
      <c r="Y19"/>
      <c r="Z19"/>
      <c r="AA19"/>
      <c r="AB19"/>
      <c r="AC19"/>
      <c r="AD19"/>
      <c r="AE19"/>
      <c r="AF19"/>
      <c r="AG19"/>
    </row>
    <row r="20" spans="1:33" s="593" customFormat="1">
      <c r="A20" s="3"/>
      <c r="B20" s="595"/>
      <c r="C20" s="18" t="str">
        <f t="shared" si="0"/>
        <v>TPCELC1N</v>
      </c>
      <c r="D20" s="21" t="str">
        <f t="shared" si="0"/>
        <v>Transport Passengers Car - Battery Electric Vehicle - Average battery size - New</v>
      </c>
      <c r="E20" s="20" t="s">
        <v>81</v>
      </c>
      <c r="F20" s="22" t="s">
        <v>82</v>
      </c>
      <c r="G20" s="22"/>
      <c r="H20" s="20"/>
      <c r="I20" s="23" t="s">
        <v>79</v>
      </c>
      <c r="J20" s="592"/>
      <c r="P20" s="596"/>
      <c r="Q20"/>
      <c r="R20"/>
      <c r="S20"/>
      <c r="T20"/>
      <c r="U20"/>
      <c r="V20"/>
      <c r="W20"/>
      <c r="X20"/>
      <c r="Y20"/>
      <c r="Z20"/>
      <c r="AA20"/>
      <c r="AB20"/>
      <c r="AC20"/>
      <c r="AD20"/>
      <c r="AE20"/>
      <c r="AF20"/>
      <c r="AG20"/>
    </row>
    <row r="21" spans="1:33">
      <c r="C21" s="117" t="str">
        <f t="shared" si="0"/>
        <v>TPCH2G1N</v>
      </c>
      <c r="D21" s="18" t="str">
        <f t="shared" si="0"/>
        <v>Transport Passengers Car - Hydrogen Fuel-cell Electric Vehicle - Average size - New</v>
      </c>
      <c r="E21" s="20" t="s">
        <v>81</v>
      </c>
      <c r="F21" s="22" t="s">
        <v>82</v>
      </c>
      <c r="G21" s="18"/>
      <c r="H21" s="18"/>
      <c r="I21" s="23" t="s">
        <v>79</v>
      </c>
      <c r="M21" s="10"/>
    </row>
    <row r="22" spans="1:33">
      <c r="M22" s="10"/>
    </row>
    <row r="23" spans="1:33">
      <c r="M23" s="10"/>
    </row>
    <row r="24" spans="1:33">
      <c r="M24" s="10"/>
    </row>
    <row r="25" spans="1:33">
      <c r="M25" s="10"/>
    </row>
    <row r="26" spans="1:33">
      <c r="M26" s="10"/>
    </row>
    <row r="27" spans="1:33">
      <c r="M27" s="10"/>
    </row>
    <row r="28" spans="1:33">
      <c r="M28" s="10"/>
    </row>
    <row r="29" spans="1:33">
      <c r="M29" s="10"/>
    </row>
    <row r="30" spans="1:33">
      <c r="M30" s="10"/>
    </row>
    <row r="31" spans="1:33">
      <c r="M31" s="10"/>
    </row>
    <row r="32" spans="1:33">
      <c r="M32" s="10"/>
    </row>
    <row r="33" spans="13:13">
      <c r="M33" s="10"/>
    </row>
    <row r="34" spans="13:13">
      <c r="M34" s="10"/>
    </row>
    <row r="35" spans="13:13">
      <c r="M35" s="10"/>
    </row>
    <row r="36" spans="13:13">
      <c r="M36" s="10"/>
    </row>
    <row r="37" spans="13:13">
      <c r="M37" s="10"/>
    </row>
    <row r="38" spans="13:13">
      <c r="M38" s="10"/>
    </row>
    <row r="39" spans="13:13">
      <c r="M39" s="10"/>
    </row>
    <row r="40" spans="13:13">
      <c r="M40" s="10"/>
    </row>
    <row r="41" spans="13:13">
      <c r="M41" s="10"/>
    </row>
    <row r="42" spans="13:13">
      <c r="M42" s="10"/>
    </row>
    <row r="43" spans="13:13">
      <c r="M43" s="10"/>
    </row>
    <row r="44" spans="13:13">
      <c r="M44" s="10"/>
    </row>
    <row r="45" spans="13:13">
      <c r="M45" s="10"/>
    </row>
    <row r="46" spans="13:13">
      <c r="M46" s="10"/>
    </row>
    <row r="47" spans="13:13">
      <c r="M47" s="10"/>
    </row>
    <row r="48" spans="13:13">
      <c r="M48" s="10"/>
    </row>
    <row r="49" spans="13:13">
      <c r="M49" s="10"/>
    </row>
    <row r="50" spans="13:13">
      <c r="M50" s="10"/>
    </row>
    <row r="51" spans="13:13">
      <c r="M51" s="10"/>
    </row>
    <row r="52" spans="13:13">
      <c r="M52" s="10"/>
    </row>
    <row r="53" spans="13:13">
      <c r="M53" s="10"/>
    </row>
    <row r="54" spans="13:13">
      <c r="M54" s="10"/>
    </row>
    <row r="55" spans="13:13">
      <c r="M55" s="10"/>
    </row>
    <row r="56" spans="13:13">
      <c r="M56" s="10"/>
    </row>
    <row r="57" spans="13:13">
      <c r="M57" s="10"/>
    </row>
    <row r="58" spans="13:13">
      <c r="M58" s="10"/>
    </row>
    <row r="59" spans="13:13">
      <c r="M59" s="10"/>
    </row>
    <row r="60" spans="13:13">
      <c r="M60" s="10"/>
    </row>
    <row r="61" spans="13:13">
      <c r="M61" s="10"/>
    </row>
    <row r="62" spans="13:13">
      <c r="M62" s="10"/>
    </row>
    <row r="63" spans="13:13">
      <c r="M63" s="10"/>
    </row>
    <row r="64" spans="13:13">
      <c r="M64" s="10"/>
    </row>
    <row r="65" spans="13:13">
      <c r="M65" s="10"/>
    </row>
    <row r="66" spans="13:13">
      <c r="M66" s="10"/>
    </row>
    <row r="67" spans="13:13">
      <c r="M67" s="10"/>
    </row>
    <row r="68" spans="13:13">
      <c r="M68" s="10"/>
    </row>
    <row r="69" spans="13:13">
      <c r="M69" s="10"/>
    </row>
    <row r="70" spans="13:13">
      <c r="M70" s="10"/>
    </row>
    <row r="71" spans="13:13">
      <c r="M71" s="10"/>
    </row>
    <row r="72" spans="13:13">
      <c r="M72" s="10"/>
    </row>
    <row r="73" spans="13:13">
      <c r="M73" s="10"/>
    </row>
    <row r="74" spans="13:13">
      <c r="M74" s="10"/>
    </row>
    <row r="75" spans="13:13">
      <c r="M75" s="10"/>
    </row>
    <row r="76" spans="13:13">
      <c r="M76" s="10"/>
    </row>
    <row r="77" spans="13:13">
      <c r="M77" s="10"/>
    </row>
    <row r="78" spans="13:13">
      <c r="M78" s="10"/>
    </row>
    <row r="79" spans="13:13">
      <c r="M79" s="10"/>
    </row>
    <row r="80" spans="13:13">
      <c r="M80" s="10"/>
    </row>
    <row r="81" spans="13:13">
      <c r="M81" s="10"/>
    </row>
    <row r="82" spans="13:13">
      <c r="M82" s="10"/>
    </row>
    <row r="83" spans="13:13">
      <c r="M83" s="10"/>
    </row>
    <row r="84" spans="13:13">
      <c r="M84" s="10"/>
    </row>
    <row r="85" spans="13:13">
      <c r="M85" s="10"/>
    </row>
    <row r="86" spans="13:13">
      <c r="M86" s="10"/>
    </row>
    <row r="87" spans="13:13">
      <c r="M87" s="10"/>
    </row>
    <row r="88" spans="13:13">
      <c r="M88" s="10"/>
    </row>
    <row r="89" spans="13:13">
      <c r="M89" s="10"/>
    </row>
    <row r="90" spans="13:13">
      <c r="M90" s="10"/>
    </row>
    <row r="91" spans="13:13">
      <c r="M91" s="10"/>
    </row>
    <row r="92" spans="13:13">
      <c r="M92" s="10"/>
    </row>
    <row r="93" spans="13:13">
      <c r="M93" s="10"/>
    </row>
    <row r="94" spans="13:13">
      <c r="M94" s="10"/>
    </row>
    <row r="95" spans="13:13">
      <c r="M95" s="10"/>
    </row>
    <row r="96" spans="13:13">
      <c r="M96" s="10"/>
    </row>
    <row r="97" spans="13:13">
      <c r="M97" s="10"/>
    </row>
    <row r="98" spans="13:13">
      <c r="M98" s="10"/>
    </row>
    <row r="99" spans="13:13">
      <c r="M99" s="10"/>
    </row>
    <row r="100" spans="13:13">
      <c r="M100" s="10"/>
    </row>
    <row r="101" spans="13:13">
      <c r="M101" s="10"/>
    </row>
    <row r="102" spans="13:13">
      <c r="M102" s="10"/>
    </row>
    <row r="103" spans="13:13">
      <c r="M103" s="10"/>
    </row>
    <row r="104" spans="13:13">
      <c r="M104" s="10"/>
    </row>
    <row r="105" spans="13:13">
      <c r="M105" s="10"/>
    </row>
    <row r="106" spans="13:13">
      <c r="M106" s="10"/>
    </row>
    <row r="107" spans="13:13">
      <c r="M107" s="10"/>
    </row>
    <row r="108" spans="13:13">
      <c r="M108" s="10"/>
    </row>
    <row r="109" spans="13:13">
      <c r="M109" s="10"/>
    </row>
    <row r="110" spans="13:13">
      <c r="M110" s="10"/>
    </row>
    <row r="111" spans="13:13">
      <c r="M111" s="10"/>
    </row>
    <row r="112" spans="13:13">
      <c r="M112" s="10"/>
    </row>
    <row r="113" spans="13:13">
      <c r="M113" s="10"/>
    </row>
    <row r="114" spans="13:13">
      <c r="M114" s="10"/>
    </row>
    <row r="115" spans="13:13">
      <c r="M115" s="10"/>
    </row>
    <row r="116" spans="13:13">
      <c r="M116" s="10"/>
    </row>
    <row r="117" spans="13:13">
      <c r="M117" s="10"/>
    </row>
    <row r="118" spans="13:13">
      <c r="M118" s="10"/>
    </row>
    <row r="119" spans="13:13">
      <c r="M119" s="10"/>
    </row>
    <row r="120" spans="13:13">
      <c r="M120" s="10"/>
    </row>
    <row r="121" spans="13:13">
      <c r="M121" s="10"/>
    </row>
    <row r="122" spans="13:13">
      <c r="M122" s="10"/>
    </row>
    <row r="123" spans="13:13">
      <c r="M123" s="10"/>
    </row>
    <row r="124" spans="13:13">
      <c r="M124" s="10"/>
    </row>
    <row r="125" spans="13:13">
      <c r="M125" s="10"/>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8"/>
  <sheetViews>
    <sheetView zoomScale="80" zoomScaleNormal="80" workbookViewId="0">
      <selection activeCell="F5" sqref="F5"/>
    </sheetView>
  </sheetViews>
  <sheetFormatPr defaultColWidth="8.86328125" defaultRowHeight="12.75"/>
  <cols>
    <col min="1" max="1" width="18.6640625" style="975" customWidth="1"/>
    <col min="2" max="2" width="15.33203125" style="590" bestFit="1" customWidth="1"/>
    <col min="3" max="3" width="16.86328125" style="590" bestFit="1" customWidth="1"/>
    <col min="4" max="4" width="49.33203125" style="590" customWidth="1"/>
    <col min="5" max="5" width="9.6640625" style="590" bestFit="1" customWidth="1"/>
    <col min="6" max="6" width="10.53125" style="590" customWidth="1"/>
    <col min="7" max="7" width="16.1328125" style="590" customWidth="1"/>
    <col min="8" max="8" width="19" style="590" bestFit="1" customWidth="1"/>
    <col min="9" max="9" width="10.46484375" style="590" customWidth="1"/>
    <col min="10" max="10" width="15.86328125" style="590" customWidth="1"/>
    <col min="11" max="11" width="10.53125" style="590" bestFit="1" customWidth="1"/>
    <col min="12" max="12" width="11.46484375" style="590" customWidth="1"/>
    <col min="13" max="13" width="10.46484375" style="590" bestFit="1" customWidth="1"/>
    <col min="14" max="14" width="6" style="590" bestFit="1" customWidth="1"/>
    <col min="15" max="15" width="11.33203125" style="590" bestFit="1" customWidth="1"/>
    <col min="16" max="16" width="16.33203125" style="590" bestFit="1" customWidth="1"/>
    <col min="17" max="17" width="9" style="590" bestFit="1" customWidth="1"/>
    <col min="18" max="18" width="14.86328125" style="590" bestFit="1" customWidth="1"/>
    <col min="19" max="20" width="8.86328125" style="590"/>
    <col min="21" max="21" width="17.1328125" style="590" bestFit="1" customWidth="1"/>
    <col min="22" max="22" width="8.86328125" style="590"/>
    <col min="23" max="23" width="16" style="590" bestFit="1" customWidth="1"/>
    <col min="24" max="16384" width="8.86328125" style="590"/>
  </cols>
  <sheetData>
    <row r="2" spans="1:16" ht="13.15">
      <c r="C2" s="964"/>
      <c r="E2" s="965" t="s">
        <v>0</v>
      </c>
      <c r="H2" s="966"/>
    </row>
    <row r="3" spans="1:16" ht="13.15">
      <c r="B3" s="967" t="s">
        <v>1</v>
      </c>
      <c r="C3" s="967" t="s">
        <v>2</v>
      </c>
      <c r="D3" s="967" t="s">
        <v>3</v>
      </c>
      <c r="E3" s="967" t="s">
        <v>289</v>
      </c>
      <c r="F3" s="967" t="s">
        <v>83</v>
      </c>
      <c r="G3" s="967" t="s">
        <v>85</v>
      </c>
      <c r="H3" s="967" t="s">
        <v>8</v>
      </c>
      <c r="I3" s="989" t="s">
        <v>5</v>
      </c>
      <c r="J3" s="990" t="s">
        <v>6</v>
      </c>
      <c r="M3"/>
      <c r="N3"/>
      <c r="O3"/>
    </row>
    <row r="4" spans="1:16" ht="21.4" thickBot="1">
      <c r="A4" s="590"/>
      <c r="B4" s="988" t="s">
        <v>9</v>
      </c>
      <c r="C4" s="988"/>
      <c r="D4" s="988"/>
      <c r="E4" s="988" t="s">
        <v>288</v>
      </c>
      <c r="F4" s="988" t="s">
        <v>10</v>
      </c>
      <c r="G4" s="988" t="s">
        <v>290</v>
      </c>
      <c r="H4" s="988" t="s">
        <v>11</v>
      </c>
      <c r="I4" s="4" t="s">
        <v>576</v>
      </c>
      <c r="J4" s="4" t="s">
        <v>575</v>
      </c>
      <c r="M4"/>
      <c r="N4"/>
      <c r="O4"/>
    </row>
    <row r="5" spans="1:16">
      <c r="B5" s="590" t="str">
        <f>LEFT(D5,4)&amp;RIGHT(C5,3)&amp;"1N"</f>
        <v>TPBELC1N</v>
      </c>
      <c r="C5" s="971" t="s">
        <v>80</v>
      </c>
      <c r="D5" s="971" t="s">
        <v>554</v>
      </c>
      <c r="E5" s="987" t="s">
        <v>577</v>
      </c>
      <c r="F5" s="590">
        <v>2012</v>
      </c>
      <c r="G5" s="991">
        <f>3.47439236111111*G7</f>
        <v>303.5750325520832</v>
      </c>
      <c r="H5" s="590">
        <f>ROUND('EU Bus El'!$F$27,0)</f>
        <v>6</v>
      </c>
      <c r="I5" s="1008">
        <v>4.5106949999999997E-5</v>
      </c>
      <c r="J5" s="973">
        <v>49.107058754668415</v>
      </c>
    </row>
    <row r="6" spans="1:16">
      <c r="A6" s="590"/>
      <c r="B6" s="975" t="str">
        <f>LEFT(D6,3)&amp;RIGHT(C6,3)&amp;"1H"</f>
        <v>TPBDSL1H</v>
      </c>
      <c r="C6" s="972" t="s">
        <v>555</v>
      </c>
      <c r="D6" s="971" t="s">
        <v>554</v>
      </c>
      <c r="E6" s="987" t="s">
        <v>577</v>
      </c>
      <c r="F6" s="590">
        <v>2012</v>
      </c>
      <c r="G6" s="991">
        <f>1.42946428571429*G7</f>
        <v>124.8994419642861</v>
      </c>
      <c r="H6" s="590">
        <f>'EU Bus Hybrid'!D27</f>
        <v>6</v>
      </c>
      <c r="I6" s="1008">
        <v>3.0248190000000002E-5</v>
      </c>
      <c r="J6" s="973">
        <v>32.422551903255666</v>
      </c>
      <c r="P6" s="972"/>
    </row>
    <row r="7" spans="1:16">
      <c r="A7" s="590"/>
      <c r="B7" s="975" t="str">
        <f>LEFT(D7,3)&amp;RIGHT(C7,3)&amp;"1N"</f>
        <v>TPBDSL1N</v>
      </c>
      <c r="C7" s="970" t="s">
        <v>555</v>
      </c>
      <c r="D7" s="971" t="s">
        <v>554</v>
      </c>
      <c r="E7" s="987" t="s">
        <v>577</v>
      </c>
      <c r="F7" s="590">
        <v>2012</v>
      </c>
      <c r="G7" s="991">
        <v>87.375</v>
      </c>
      <c r="H7" s="590">
        <v>6</v>
      </c>
      <c r="I7" s="1008">
        <v>3.1840200000000007E-5</v>
      </c>
      <c r="J7" s="973">
        <v>23.578051903255663</v>
      </c>
    </row>
    <row r="8" spans="1:16">
      <c r="B8" s="975" t="str">
        <f>LEFT(D8,3)&amp;RIGHT(C8,3)&amp;"1N"</f>
        <v>TPBNGA1N</v>
      </c>
      <c r="C8" s="971" t="s">
        <v>574</v>
      </c>
      <c r="D8" s="971" t="s">
        <v>554</v>
      </c>
      <c r="E8" s="987" t="s">
        <v>577</v>
      </c>
      <c r="F8" s="969">
        <v>2012</v>
      </c>
      <c r="G8" s="991">
        <f>0.754302776288998*G7</f>
        <v>65.907205078251195</v>
      </c>
      <c r="H8" s="969">
        <v>6</v>
      </c>
      <c r="I8" s="1008">
        <v>3.2724650000000005E-5</v>
      </c>
      <c r="J8" s="973">
        <v>26.618060889109181</v>
      </c>
    </row>
    <row r="9" spans="1:16">
      <c r="B9" s="969"/>
      <c r="C9" s="978"/>
      <c r="D9" s="969"/>
      <c r="E9" s="969"/>
      <c r="F9" s="969"/>
      <c r="G9" s="969"/>
      <c r="H9" s="993"/>
      <c r="I9" s="969"/>
      <c r="J9" s="992"/>
      <c r="K9" s="969"/>
      <c r="L9" s="991"/>
    </row>
    <row r="10" spans="1:16">
      <c r="C10" s="972"/>
      <c r="E10" s="969"/>
      <c r="H10" s="987"/>
    </row>
    <row r="11" spans="1:16">
      <c r="D11" s="972"/>
      <c r="K11" s="994"/>
    </row>
    <row r="12" spans="1:16" ht="13.15">
      <c r="B12" s="979" t="s">
        <v>62</v>
      </c>
      <c r="C12" s="979"/>
      <c r="D12" s="980"/>
      <c r="E12" s="980"/>
      <c r="F12" s="980"/>
      <c r="G12" s="980"/>
      <c r="H12" s="980"/>
      <c r="I12" s="980"/>
      <c r="K12" s="994"/>
    </row>
    <row r="13" spans="1:16" ht="13.15">
      <c r="B13" s="981" t="s">
        <v>63</v>
      </c>
      <c r="C13" s="981" t="s">
        <v>1</v>
      </c>
      <c r="D13" s="981" t="s">
        <v>64</v>
      </c>
      <c r="E13" s="981" t="s">
        <v>65</v>
      </c>
      <c r="F13" s="981" t="s">
        <v>66</v>
      </c>
      <c r="G13" s="981" t="s">
        <v>67</v>
      </c>
      <c r="H13" s="981" t="s">
        <v>68</v>
      </c>
      <c r="I13" s="981" t="s">
        <v>69</v>
      </c>
      <c r="K13" s="994"/>
    </row>
    <row r="14" spans="1:16" ht="21.4" thickBot="1">
      <c r="B14" s="982" t="s">
        <v>70</v>
      </c>
      <c r="C14" s="982" t="s">
        <v>71</v>
      </c>
      <c r="D14" s="982" t="s">
        <v>72</v>
      </c>
      <c r="E14" s="982" t="s">
        <v>73</v>
      </c>
      <c r="F14" s="982" t="s">
        <v>74</v>
      </c>
      <c r="G14" s="982" t="s">
        <v>75</v>
      </c>
      <c r="H14" s="982" t="s">
        <v>76</v>
      </c>
      <c r="I14" s="982" t="s">
        <v>77</v>
      </c>
      <c r="K14" s="994"/>
    </row>
    <row r="15" spans="1:16">
      <c r="B15" s="983" t="s">
        <v>78</v>
      </c>
      <c r="C15" s="974" t="str">
        <f>B5</f>
        <v>TPBELC1N</v>
      </c>
      <c r="D15" s="984" t="s">
        <v>507</v>
      </c>
      <c r="E15" s="983" t="s">
        <v>81</v>
      </c>
      <c r="F15" s="985" t="s">
        <v>82</v>
      </c>
      <c r="I15" s="985" t="s">
        <v>79</v>
      </c>
    </row>
    <row r="16" spans="1:16">
      <c r="C16" s="969" t="str">
        <f>B6</f>
        <v>TPBDSL1H</v>
      </c>
      <c r="D16" s="984" t="s">
        <v>560</v>
      </c>
      <c r="E16" s="983" t="s">
        <v>81</v>
      </c>
      <c r="F16" s="985" t="s">
        <v>82</v>
      </c>
    </row>
    <row r="17" spans="3:6">
      <c r="C17" s="975" t="str">
        <f>B7</f>
        <v>TPBDSL1N</v>
      </c>
      <c r="D17" s="984" t="s">
        <v>561</v>
      </c>
      <c r="E17" s="983" t="s">
        <v>81</v>
      </c>
      <c r="F17" s="985" t="s">
        <v>82</v>
      </c>
    </row>
    <row r="18" spans="3:6">
      <c r="C18" s="969" t="str">
        <f>B8</f>
        <v>TPBNGA1N</v>
      </c>
      <c r="D18" s="984" t="s">
        <v>562</v>
      </c>
      <c r="E18" s="983" t="s">
        <v>81</v>
      </c>
      <c r="F18" s="985" t="s">
        <v>82</v>
      </c>
    </row>
  </sheetData>
  <pageMargins left="0.7" right="0.7" top="0.75" bottom="0.75" header="0.3" footer="0.3"/>
  <pageSetup paperSize="9" orientation="portrait"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2060"/>
  </sheetPr>
  <dimension ref="A1:Y122"/>
  <sheetViews>
    <sheetView topLeftCell="A40" zoomScale="80" zoomScaleNormal="80" workbookViewId="0">
      <selection activeCell="D70" sqref="D70"/>
    </sheetView>
  </sheetViews>
  <sheetFormatPr defaultColWidth="9.1328125" defaultRowHeight="13.15"/>
  <cols>
    <col min="1" max="1" width="2.86328125" style="414" customWidth="1"/>
    <col min="2" max="2" width="35" style="414" customWidth="1"/>
    <col min="3" max="3" width="18" style="414" customWidth="1"/>
    <col min="4" max="7" width="15.86328125" style="414" customWidth="1"/>
    <col min="8" max="8" width="15.86328125" style="133" customWidth="1"/>
    <col min="9" max="9" width="7.1328125" style="414" customWidth="1"/>
    <col min="10" max="10" width="37.46484375" style="414" customWidth="1"/>
    <col min="11" max="17" width="9.1328125" style="414"/>
    <col min="18" max="18" width="11.86328125" style="414" customWidth="1"/>
    <col min="19" max="16384" width="9.1328125" style="414"/>
  </cols>
  <sheetData>
    <row r="1" spans="1:19" s="130" customFormat="1" ht="21">
      <c r="B1" s="130" t="s">
        <v>225</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3.5"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226</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292</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3.5"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3.5"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133</v>
      </c>
      <c r="D23" s="421">
        <f>D71</f>
        <v>0.1199250468457214</v>
      </c>
      <c r="E23" s="420">
        <f>E71</f>
        <v>0.12987012987012986</v>
      </c>
      <c r="F23" s="420">
        <f>F71</f>
        <v>0.15020080321285142</v>
      </c>
      <c r="G23" s="420">
        <f>G71</f>
        <v>0.17019319227230914</v>
      </c>
      <c r="H23" s="222"/>
      <c r="I23" s="300"/>
      <c r="J23" s="142"/>
      <c r="K23" s="391"/>
      <c r="L23" s="133"/>
      <c r="M23" s="133"/>
      <c r="N23" s="133"/>
      <c r="O23" s="133"/>
      <c r="P23" s="133"/>
      <c r="Q23" s="133"/>
    </row>
    <row r="24" spans="1:17">
      <c r="A24" s="133"/>
      <c r="B24" s="218" t="s">
        <v>100</v>
      </c>
      <c r="C24" s="191" t="s">
        <v>133</v>
      </c>
      <c r="D24" s="217">
        <f>D23</f>
        <v>0.1199250468457214</v>
      </c>
      <c r="E24" s="216">
        <f>E23</f>
        <v>0.12987012987012986</v>
      </c>
      <c r="F24" s="216">
        <f>F23</f>
        <v>0.15020080321285142</v>
      </c>
      <c r="G24" s="216">
        <f>G23</f>
        <v>0.17019319227230914</v>
      </c>
      <c r="H24" s="222"/>
      <c r="I24" s="300"/>
      <c r="J24" s="142"/>
      <c r="K24" s="391"/>
      <c r="L24" s="133"/>
      <c r="M24" s="133"/>
      <c r="N24" s="133"/>
      <c r="O24" s="133"/>
      <c r="P24" s="133"/>
      <c r="Q24" s="133"/>
    </row>
    <row r="25" spans="1:17">
      <c r="A25" s="133"/>
      <c r="B25" s="218" t="s">
        <v>101</v>
      </c>
      <c r="C25" s="191" t="s">
        <v>102</v>
      </c>
      <c r="D25" s="217">
        <f>D75</f>
        <v>16.010000000000002</v>
      </c>
      <c r="E25" s="216">
        <f>E75</f>
        <v>14.63</v>
      </c>
      <c r="F25" s="216">
        <f>F75</f>
        <v>12.45</v>
      </c>
      <c r="G25" s="216">
        <f>G75</f>
        <v>10.87</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1384169.5414063041</v>
      </c>
      <c r="E31" s="209">
        <v>1384169.5414063041</v>
      </c>
      <c r="F31" s="209">
        <v>1384169.5414063041</v>
      </c>
      <c r="G31" s="209">
        <v>1384169.5414063041</v>
      </c>
      <c r="H31" s="208">
        <v>2015</v>
      </c>
      <c r="I31" s="147"/>
      <c r="J31" s="142"/>
    </row>
    <row r="32" spans="1:17" s="133" customFormat="1">
      <c r="B32" s="146" t="s">
        <v>13</v>
      </c>
      <c r="C32" s="191" t="s">
        <v>14</v>
      </c>
      <c r="D32" s="209">
        <v>3093.4575364520883</v>
      </c>
      <c r="E32" s="209">
        <v>3126.0202473621098</v>
      </c>
      <c r="F32" s="209">
        <v>3176.1703048064219</v>
      </c>
      <c r="G32" s="209">
        <v>3210.5072810745992</v>
      </c>
      <c r="H32" s="208">
        <v>2015</v>
      </c>
      <c r="I32" s="147"/>
      <c r="J32" s="142"/>
    </row>
    <row r="33" spans="1:17" s="133" customFormat="1">
      <c r="B33" s="202" t="s">
        <v>15</v>
      </c>
      <c r="C33" s="191" t="s">
        <v>14</v>
      </c>
      <c r="D33" s="209">
        <v>2119.9127680590059</v>
      </c>
      <c r="E33" s="209">
        <v>2142.2276393017319</v>
      </c>
      <c r="F33" s="209">
        <v>2176.594927632776</v>
      </c>
      <c r="G33" s="209">
        <v>2200.1256836071843</v>
      </c>
      <c r="H33" s="208">
        <v>2015</v>
      </c>
      <c r="I33" s="147"/>
      <c r="J33" s="142"/>
    </row>
    <row r="34" spans="1:17" s="133" customFormat="1">
      <c r="B34" s="202" t="s">
        <v>16</v>
      </c>
      <c r="C34" s="191" t="s">
        <v>14</v>
      </c>
      <c r="D34" s="209">
        <v>973.54476839308234</v>
      </c>
      <c r="E34" s="209">
        <v>983.7926080603778</v>
      </c>
      <c r="F34" s="209">
        <v>999.57537717364585</v>
      </c>
      <c r="G34" s="209">
        <v>1010.381597467415</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v>1332921.6972839427</v>
      </c>
      <c r="E38" s="476">
        <v>1332921.6972839427</v>
      </c>
      <c r="F38" s="476">
        <v>1332921.6972839427</v>
      </c>
      <c r="G38" s="476">
        <v>1332921.6972839427</v>
      </c>
      <c r="H38" s="203">
        <v>2013</v>
      </c>
      <c r="I38" s="167" t="s">
        <v>541</v>
      </c>
      <c r="J38" s="192"/>
      <c r="K38" s="391"/>
      <c r="L38" s="133"/>
      <c r="M38" s="133"/>
      <c r="N38" s="133"/>
      <c r="O38" s="133"/>
      <c r="P38" s="133"/>
      <c r="Q38" s="133"/>
    </row>
    <row r="39" spans="1:17">
      <c r="A39" s="133"/>
      <c r="B39" s="146" t="s">
        <v>13</v>
      </c>
      <c r="C39" s="191" t="s">
        <v>14</v>
      </c>
      <c r="D39" s="404">
        <f>+SUM(D40:D43)</f>
        <v>2978.9245801307316</v>
      </c>
      <c r="E39" s="405">
        <f>+SUM(E40:E43)</f>
        <v>3010.2816809742126</v>
      </c>
      <c r="F39" s="405">
        <f>+SUM(F40:F43)</f>
        <v>3058.5749699737989</v>
      </c>
      <c r="G39" s="405">
        <f>+SUM(G40:G43)</f>
        <v>3091.6406453248669</v>
      </c>
      <c r="H39" s="203">
        <v>2013</v>
      </c>
      <c r="I39" s="300"/>
      <c r="J39" s="142"/>
      <c r="K39" s="391"/>
      <c r="L39" s="133"/>
      <c r="M39" s="133"/>
      <c r="N39" s="133"/>
      <c r="O39" s="133"/>
      <c r="P39" s="133"/>
      <c r="Q39" s="133"/>
    </row>
    <row r="40" spans="1:17">
      <c r="A40" s="133"/>
      <c r="B40" s="202" t="s">
        <v>15</v>
      </c>
      <c r="C40" s="191" t="s">
        <v>14</v>
      </c>
      <c r="D40" s="404">
        <v>2041.4245801307313</v>
      </c>
      <c r="E40" s="405">
        <v>2062.9132599215809</v>
      </c>
      <c r="F40" s="405">
        <v>2096.0081250540129</v>
      </c>
      <c r="G40" s="405">
        <v>2118.667672351894</v>
      </c>
      <c r="H40" s="203">
        <v>2013</v>
      </c>
      <c r="I40" s="300"/>
      <c r="J40" s="142"/>
      <c r="K40" s="391"/>
      <c r="L40" s="133"/>
      <c r="M40" s="133"/>
      <c r="N40" s="133"/>
      <c r="O40" s="133"/>
      <c r="P40" s="133"/>
      <c r="Q40" s="133"/>
    </row>
    <row r="41" spans="1:17">
      <c r="A41" s="133"/>
      <c r="B41" s="202" t="s">
        <v>16</v>
      </c>
      <c r="C41" s="191" t="s">
        <v>14</v>
      </c>
      <c r="D41" s="404">
        <f>(D68*D69)/D28</f>
        <v>937.50000000000011</v>
      </c>
      <c r="E41" s="405">
        <f>(E68*E69)/E28</f>
        <v>947.36842105263156</v>
      </c>
      <c r="F41" s="405">
        <f>(F68*F69)/F28</f>
        <v>962.56684491978604</v>
      </c>
      <c r="G41" s="405">
        <f>(G68*G69)/G28</f>
        <v>972.97297297297291</v>
      </c>
      <c r="H41" s="203">
        <v>2013</v>
      </c>
      <c r="I41" s="300"/>
      <c r="J41" s="192" t="s">
        <v>227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5">
        <v>0</v>
      </c>
      <c r="F43" s="405">
        <v>0</v>
      </c>
      <c r="G43" s="405">
        <v>0</v>
      </c>
      <c r="H43" s="203">
        <v>2013</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134</v>
      </c>
      <c r="D47" s="402"/>
      <c r="E47" s="194"/>
      <c r="F47" s="194"/>
      <c r="G47" s="194"/>
      <c r="H47" s="199"/>
      <c r="I47" s="300"/>
      <c r="J47" s="192" t="s">
        <v>113</v>
      </c>
      <c r="K47" s="391"/>
      <c r="L47" s="133"/>
      <c r="M47" s="133"/>
      <c r="N47" s="133"/>
      <c r="O47" s="133"/>
      <c r="P47" s="133"/>
      <c r="Q47" s="133"/>
    </row>
    <row r="48" spans="1:17">
      <c r="A48" s="133"/>
      <c r="B48" s="146" t="s">
        <v>18</v>
      </c>
      <c r="C48" s="191" t="s">
        <v>134</v>
      </c>
      <c r="D48" s="197">
        <f t="shared" ref="D48:G52" si="0">D78/D$75</f>
        <v>3.6492051807463747E-4</v>
      </c>
      <c r="E48" s="197">
        <f t="shared" si="0"/>
        <v>1.3657553703384776E-4</v>
      </c>
      <c r="F48" s="197">
        <f t="shared" si="0"/>
        <v>1.3657553703384776E-4</v>
      </c>
      <c r="G48" s="197">
        <f t="shared" si="0"/>
        <v>1.3657553703384776E-4</v>
      </c>
      <c r="H48" s="193"/>
      <c r="I48" s="300"/>
      <c r="J48" s="142"/>
      <c r="K48" s="391"/>
      <c r="L48" s="133"/>
      <c r="M48" s="133"/>
      <c r="N48" s="133"/>
      <c r="O48" s="133"/>
      <c r="P48" s="133"/>
      <c r="Q48" s="133"/>
    </row>
    <row r="49" spans="1:17">
      <c r="A49" s="133"/>
      <c r="B49" s="146" t="s">
        <v>19</v>
      </c>
      <c r="C49" s="191" t="s">
        <v>134</v>
      </c>
      <c r="D49" s="197">
        <f t="shared" si="0"/>
        <v>2.8831426319335706E-3</v>
      </c>
      <c r="E49" s="197">
        <f t="shared" si="0"/>
        <v>3.8168443449451881E-3</v>
      </c>
      <c r="F49" s="197">
        <f t="shared" si="0"/>
        <v>3.8168443449451881E-3</v>
      </c>
      <c r="G49" s="197">
        <f t="shared" si="0"/>
        <v>3.8168443449451885E-3</v>
      </c>
      <c r="H49" s="166"/>
      <c r="I49" s="300"/>
      <c r="J49" s="142"/>
      <c r="K49" s="391"/>
      <c r="L49" s="133"/>
      <c r="M49" s="133"/>
      <c r="N49" s="133"/>
      <c r="O49" s="133"/>
      <c r="P49" s="133"/>
      <c r="Q49" s="133"/>
    </row>
    <row r="50" spans="1:17">
      <c r="A50" s="133"/>
      <c r="B50" s="146" t="s">
        <v>20</v>
      </c>
      <c r="C50" s="191" t="s">
        <v>134</v>
      </c>
      <c r="D50" s="197">
        <f t="shared" si="0"/>
        <v>4.6837408023728803E-4</v>
      </c>
      <c r="E50" s="197">
        <f t="shared" si="0"/>
        <v>4.6837408023728798E-4</v>
      </c>
      <c r="F50" s="197">
        <f t="shared" si="0"/>
        <v>4.6837408023728798E-4</v>
      </c>
      <c r="G50" s="197">
        <f t="shared" si="0"/>
        <v>4.6837408023728798E-4</v>
      </c>
      <c r="H50" s="198"/>
      <c r="I50" s="300"/>
      <c r="J50" s="142"/>
      <c r="K50" s="391"/>
      <c r="L50" s="133"/>
      <c r="M50" s="133"/>
      <c r="N50" s="133"/>
      <c r="O50" s="133"/>
      <c r="P50" s="133"/>
      <c r="Q50" s="133"/>
    </row>
    <row r="51" spans="1:17">
      <c r="A51" s="133"/>
      <c r="B51" s="146" t="s">
        <v>114</v>
      </c>
      <c r="C51" s="191" t="s">
        <v>134</v>
      </c>
      <c r="D51" s="197">
        <f t="shared" si="0"/>
        <v>0.42120742294108487</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134</v>
      </c>
      <c r="D52" s="197">
        <f t="shared" si="0"/>
        <v>3.2868980174215008E-3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134</v>
      </c>
      <c r="D55" s="402"/>
      <c r="E55" s="194"/>
      <c r="F55" s="194"/>
      <c r="G55" s="194"/>
      <c r="H55" s="322"/>
      <c r="I55" s="300"/>
      <c r="J55" s="192" t="s">
        <v>113</v>
      </c>
      <c r="K55" s="391"/>
      <c r="L55" s="133"/>
      <c r="M55" s="133"/>
      <c r="N55" s="133"/>
      <c r="O55" s="133"/>
      <c r="P55" s="133"/>
      <c r="Q55" s="133"/>
    </row>
    <row r="56" spans="1:17">
      <c r="A56" s="133"/>
      <c r="B56" s="146" t="s">
        <v>18</v>
      </c>
      <c r="C56" s="191" t="s">
        <v>134</v>
      </c>
      <c r="D56" s="190">
        <f t="shared" ref="D56:G60" si="1">D48</f>
        <v>3.6492051807463747E-4</v>
      </c>
      <c r="E56" s="190">
        <f t="shared" si="1"/>
        <v>1.3657553703384776E-4</v>
      </c>
      <c r="F56" s="190">
        <f t="shared" si="1"/>
        <v>1.3657553703384776E-4</v>
      </c>
      <c r="G56" s="190">
        <f t="shared" si="1"/>
        <v>1.3657553703384776E-4</v>
      </c>
      <c r="H56" s="322"/>
      <c r="I56" s="300"/>
      <c r="J56" s="142"/>
      <c r="K56" s="391"/>
      <c r="L56" s="133"/>
      <c r="M56" s="133"/>
      <c r="N56" s="133"/>
      <c r="O56" s="133"/>
      <c r="P56" s="133"/>
      <c r="Q56" s="133"/>
    </row>
    <row r="57" spans="1:17">
      <c r="A57" s="133"/>
      <c r="B57" s="146" t="s">
        <v>19</v>
      </c>
      <c r="C57" s="191" t="s">
        <v>134</v>
      </c>
      <c r="D57" s="190">
        <f t="shared" si="1"/>
        <v>2.8831426319335706E-3</v>
      </c>
      <c r="E57" s="190">
        <f t="shared" si="1"/>
        <v>3.8168443449451881E-3</v>
      </c>
      <c r="F57" s="190">
        <f t="shared" si="1"/>
        <v>3.8168443449451881E-3</v>
      </c>
      <c r="G57" s="190">
        <f t="shared" si="1"/>
        <v>3.8168443449451885E-3</v>
      </c>
      <c r="H57" s="322"/>
      <c r="I57" s="300"/>
      <c r="J57" s="142"/>
      <c r="K57" s="391"/>
      <c r="L57" s="133"/>
      <c r="M57" s="133"/>
      <c r="N57" s="133"/>
      <c r="O57" s="133"/>
      <c r="P57" s="133"/>
      <c r="Q57" s="133"/>
    </row>
    <row r="58" spans="1:17">
      <c r="A58" s="133"/>
      <c r="B58" s="146" t="s">
        <v>20</v>
      </c>
      <c r="C58" s="191" t="s">
        <v>134</v>
      </c>
      <c r="D58" s="190">
        <f t="shared" si="1"/>
        <v>4.6837408023728803E-4</v>
      </c>
      <c r="E58" s="190">
        <f t="shared" si="1"/>
        <v>4.6837408023728798E-4</v>
      </c>
      <c r="F58" s="190">
        <f t="shared" si="1"/>
        <v>4.6837408023728798E-4</v>
      </c>
      <c r="G58" s="190">
        <f t="shared" si="1"/>
        <v>4.6837408023728798E-4</v>
      </c>
      <c r="H58" s="322"/>
      <c r="I58" s="300"/>
      <c r="J58" s="142"/>
      <c r="K58" s="391"/>
      <c r="L58" s="133"/>
      <c r="M58" s="133"/>
      <c r="N58" s="133"/>
      <c r="O58" s="133"/>
      <c r="P58" s="133"/>
      <c r="Q58" s="133"/>
    </row>
    <row r="59" spans="1:17">
      <c r="A59" s="133"/>
      <c r="B59" s="146" t="s">
        <v>114</v>
      </c>
      <c r="C59" s="191" t="s">
        <v>134</v>
      </c>
      <c r="D59" s="190">
        <f t="shared" si="1"/>
        <v>0.42120742294108487</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134</v>
      </c>
      <c r="D60" s="190">
        <f t="shared" si="1"/>
        <v>3.2868980174215008E-3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3.5"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5.4" thickBot="1">
      <c r="A64" s="133"/>
      <c r="B64" s="157" t="s">
        <v>115</v>
      </c>
      <c r="C64" s="133"/>
      <c r="D64" s="133"/>
      <c r="E64" s="133"/>
      <c r="F64" s="133"/>
      <c r="G64" s="133"/>
      <c r="I64" s="133"/>
      <c r="J64" s="133"/>
      <c r="K64" s="391"/>
      <c r="L64" s="133"/>
      <c r="M64" s="133"/>
      <c r="N64" s="133"/>
      <c r="O64" s="133"/>
      <c r="P64" s="133"/>
      <c r="Q64" s="133"/>
    </row>
    <row r="65" spans="1:25" ht="13.5" thickBot="1">
      <c r="A65" s="133"/>
      <c r="B65" s="156"/>
      <c r="C65" s="183"/>
      <c r="D65" s="153"/>
      <c r="E65" s="153"/>
      <c r="F65" s="153"/>
      <c r="G65" s="153"/>
      <c r="H65" s="153"/>
      <c r="I65" s="153"/>
      <c r="J65" s="151"/>
      <c r="K65" s="391"/>
      <c r="L65" s="133"/>
      <c r="M65" s="133"/>
      <c r="N65" s="133"/>
      <c r="O65" s="133"/>
      <c r="P65" s="133"/>
      <c r="Q65" s="133"/>
      <c r="T65" s="469" t="s">
        <v>228</v>
      </c>
    </row>
    <row r="66" spans="1:25">
      <c r="A66" s="133"/>
      <c r="B66" s="182"/>
      <c r="C66" s="181" t="s">
        <v>95</v>
      </c>
      <c r="D66" s="180">
        <v>2015</v>
      </c>
      <c r="E66" s="179">
        <v>2020</v>
      </c>
      <c r="F66" s="179">
        <v>2035</v>
      </c>
      <c r="G66" s="179">
        <v>2050</v>
      </c>
      <c r="H66" s="179"/>
      <c r="I66" s="227"/>
      <c r="J66" s="177"/>
      <c r="K66" s="391"/>
      <c r="L66" s="133"/>
      <c r="M66" s="133"/>
      <c r="N66" s="133"/>
      <c r="O66" s="133"/>
      <c r="P66" s="133"/>
      <c r="Q66" s="133"/>
      <c r="T66" s="482">
        <v>2015</v>
      </c>
      <c r="U66" s="481"/>
      <c r="V66" s="480" t="s">
        <v>25</v>
      </c>
      <c r="W66" s="478" t="s">
        <v>229</v>
      </c>
      <c r="X66" s="478" t="s">
        <v>230</v>
      </c>
    </row>
    <row r="67" spans="1:25">
      <c r="A67" s="133"/>
      <c r="B67" s="146" t="s">
        <v>22</v>
      </c>
      <c r="C67" s="163" t="s">
        <v>198</v>
      </c>
      <c r="D67" s="401">
        <v>1.92</v>
      </c>
      <c r="E67" s="401">
        <v>1.9</v>
      </c>
      <c r="F67" s="401">
        <v>1.87</v>
      </c>
      <c r="G67" s="401">
        <v>1.85</v>
      </c>
      <c r="H67" s="401"/>
      <c r="I67" s="145" t="s">
        <v>531</v>
      </c>
      <c r="J67" s="142"/>
      <c r="K67" s="391"/>
      <c r="L67" s="133"/>
      <c r="M67" s="133"/>
      <c r="N67" s="133"/>
      <c r="O67" s="133"/>
      <c r="P67" s="133"/>
      <c r="Q67" s="133"/>
      <c r="T67" s="146" t="s">
        <v>231</v>
      </c>
      <c r="U67" s="163"/>
      <c r="V67" s="471">
        <f>'EU Bus'!$D38</f>
        <v>1332921.6972839427</v>
      </c>
      <c r="W67" s="471">
        <f>'EU Bus Gas'!$D38</f>
        <v>1504780.4222459821</v>
      </c>
      <c r="X67" s="477">
        <v>900000</v>
      </c>
    </row>
    <row r="68" spans="1:25">
      <c r="A68" s="133"/>
      <c r="B68" s="146" t="s">
        <v>121</v>
      </c>
      <c r="C68" s="163" t="s">
        <v>122</v>
      </c>
      <c r="D68" s="400">
        <v>67000</v>
      </c>
      <c r="E68" s="400">
        <v>67000</v>
      </c>
      <c r="F68" s="400">
        <v>67000</v>
      </c>
      <c r="G68" s="400">
        <v>67000</v>
      </c>
      <c r="H68" s="400"/>
      <c r="I68" s="167" t="s">
        <v>541</v>
      </c>
      <c r="J68" s="192"/>
      <c r="K68" s="391"/>
      <c r="L68" s="133"/>
      <c r="M68" s="133"/>
      <c r="N68" s="133"/>
      <c r="O68" s="133"/>
      <c r="P68" s="133"/>
      <c r="Q68" s="133"/>
      <c r="T68" s="146" t="s">
        <v>121</v>
      </c>
      <c r="U68" s="163" t="s">
        <v>122</v>
      </c>
      <c r="V68" s="476">
        <f>'EU Bus'!$D68</f>
        <v>67000</v>
      </c>
      <c r="W68" s="476">
        <f>'EU Bus Gas'!$D69</f>
        <v>67000</v>
      </c>
      <c r="X68" s="476">
        <f>'EU Bus Hybrid'!$D68</f>
        <v>67000</v>
      </c>
      <c r="Y68" s="415" t="s">
        <v>232</v>
      </c>
    </row>
    <row r="69" spans="1:25">
      <c r="A69" s="133"/>
      <c r="B69" s="146" t="s">
        <v>124</v>
      </c>
      <c r="C69" s="346" t="s">
        <v>33</v>
      </c>
      <c r="D69" s="418">
        <f>120600/D68</f>
        <v>1.8</v>
      </c>
      <c r="E69" s="418">
        <f>120600/E68</f>
        <v>1.8</v>
      </c>
      <c r="F69" s="418">
        <f>120600/F68</f>
        <v>1.8</v>
      </c>
      <c r="G69" s="418">
        <f>120600/G68</f>
        <v>1.8</v>
      </c>
      <c r="H69" s="418"/>
      <c r="I69" s="167" t="s">
        <v>541</v>
      </c>
      <c r="J69" s="486"/>
      <c r="K69" s="391"/>
      <c r="L69" s="133"/>
      <c r="M69" s="133"/>
      <c r="N69" s="133"/>
      <c r="O69" s="133"/>
      <c r="P69" s="133"/>
      <c r="Q69" s="133"/>
      <c r="T69" s="257" t="s">
        <v>233</v>
      </c>
      <c r="U69" s="346" t="s">
        <v>33</v>
      </c>
      <c r="V69" s="475">
        <f>'EU Bus'!$D69</f>
        <v>1.8</v>
      </c>
      <c r="W69" s="475">
        <f>'EU Bus Gas'!$D70</f>
        <v>1.85</v>
      </c>
      <c r="X69" s="475">
        <f>'EU Bus Hybrid'!$D69</f>
        <v>1.71</v>
      </c>
    </row>
    <row r="70" spans="1:25">
      <c r="A70" s="133"/>
      <c r="B70" s="257" t="s">
        <v>234</v>
      </c>
      <c r="C70" s="346" t="s">
        <v>235</v>
      </c>
      <c r="D70" s="413">
        <v>2.2403497813866333</v>
      </c>
      <c r="E70" s="413">
        <v>2.4516746411483252</v>
      </c>
      <c r="F70" s="413">
        <v>2.8809638554216872</v>
      </c>
      <c r="G70" s="413">
        <v>3.2997240110395589</v>
      </c>
      <c r="H70" s="397"/>
      <c r="I70" s="167"/>
      <c r="J70" s="192"/>
      <c r="K70" s="391"/>
      <c r="L70" s="133"/>
      <c r="M70" s="135"/>
      <c r="N70" s="310"/>
      <c r="O70" s="310"/>
      <c r="P70" s="133"/>
      <c r="Q70" s="133"/>
      <c r="T70" s="257" t="s">
        <v>233</v>
      </c>
      <c r="U70" s="346" t="s">
        <v>173</v>
      </c>
      <c r="V70" s="473">
        <f>V69*V68</f>
        <v>120600</v>
      </c>
      <c r="W70" s="473">
        <f>W69*W68</f>
        <v>123950</v>
      </c>
      <c r="X70" s="473">
        <f>X69*X68</f>
        <v>114570</v>
      </c>
    </row>
    <row r="71" spans="1:25">
      <c r="A71" s="133"/>
      <c r="B71" s="257" t="s">
        <v>236</v>
      </c>
      <c r="C71" s="346" t="s">
        <v>23</v>
      </c>
      <c r="D71" s="485">
        <f>D67/D75</f>
        <v>0.1199250468457214</v>
      </c>
      <c r="E71" s="485">
        <f>E67/E75</f>
        <v>0.12987012987012986</v>
      </c>
      <c r="F71" s="485">
        <f>F67/F75</f>
        <v>0.15020080321285142</v>
      </c>
      <c r="G71" s="485">
        <f>G67/G75</f>
        <v>0.17019319227230914</v>
      </c>
      <c r="H71" s="485"/>
      <c r="I71" s="145" t="s">
        <v>531</v>
      </c>
      <c r="J71" s="192"/>
      <c r="K71" s="391"/>
      <c r="L71" s="133"/>
      <c r="M71" s="133"/>
      <c r="N71" s="133"/>
      <c r="O71" s="133"/>
      <c r="P71" s="133"/>
      <c r="Q71" s="133"/>
      <c r="T71" s="257" t="s">
        <v>234</v>
      </c>
      <c r="U71" s="346" t="s">
        <v>235</v>
      </c>
      <c r="V71" s="474">
        <f>'EU Bus'!$D70</f>
        <v>2.2403497813866333</v>
      </c>
      <c r="W71" s="474">
        <f>'EU Bus Gas'!$D71</f>
        <v>2.0713910761154857</v>
      </c>
      <c r="X71" s="474">
        <f>'EU Bus Hybrid'!$D70</f>
        <v>3.2025000000000006</v>
      </c>
    </row>
    <row r="72" spans="1:25" ht="13.5" thickBot="1">
      <c r="A72" s="133"/>
      <c r="B72" s="395"/>
      <c r="C72" s="394"/>
      <c r="D72" s="484"/>
      <c r="E72" s="484"/>
      <c r="F72" s="484"/>
      <c r="G72" s="484"/>
      <c r="H72" s="484"/>
      <c r="I72" s="140"/>
      <c r="J72" s="483"/>
      <c r="K72" s="391"/>
      <c r="L72" s="133"/>
      <c r="M72" s="133"/>
      <c r="N72" s="133"/>
      <c r="O72" s="133"/>
      <c r="P72" s="133"/>
      <c r="Q72" s="133"/>
      <c r="T72" s="257" t="s">
        <v>237</v>
      </c>
      <c r="U72" s="346" t="s">
        <v>238</v>
      </c>
      <c r="V72" s="471" t="e">
        <f>'EU Bus'!#REF!</f>
        <v>#REF!</v>
      </c>
      <c r="W72" s="471" t="e">
        <f>'EU Bus Gas'!#REF!</f>
        <v>#REF!</v>
      </c>
      <c r="X72" s="471" t="e">
        <f>'EU Bus Hybrid'!#REF!</f>
        <v>#REF!</v>
      </c>
    </row>
    <row r="73" spans="1:25" ht="13.5" thickBot="1">
      <c r="A73" s="133"/>
      <c r="B73" s="133"/>
      <c r="C73" s="133"/>
      <c r="D73" s="314"/>
      <c r="E73" s="314"/>
      <c r="F73" s="314"/>
      <c r="G73" s="314"/>
      <c r="H73" s="314"/>
      <c r="I73" s="133"/>
      <c r="J73" s="133"/>
      <c r="K73" s="391"/>
      <c r="L73" s="133"/>
      <c r="M73" s="133"/>
      <c r="N73" s="133"/>
      <c r="O73" s="133"/>
      <c r="P73" s="133"/>
      <c r="Q73" s="133"/>
      <c r="T73" s="395" t="s">
        <v>239</v>
      </c>
      <c r="U73" s="394" t="s">
        <v>240</v>
      </c>
      <c r="V73" s="470">
        <f>'EU Bus'!$D72</f>
        <v>0</v>
      </c>
      <c r="W73" s="470">
        <f>'EU Bus Gas'!$D73</f>
        <v>0</v>
      </c>
      <c r="X73" s="470">
        <f>'EU Bus Hybrid'!$D72</f>
        <v>5</v>
      </c>
    </row>
    <row r="74" spans="1:25" ht="15.4" thickBot="1">
      <c r="A74" s="133"/>
      <c r="B74" s="157" t="s">
        <v>126</v>
      </c>
      <c r="C74" s="133"/>
      <c r="D74" s="133"/>
      <c r="E74" s="133"/>
      <c r="F74" s="133"/>
      <c r="G74" s="133"/>
      <c r="I74" s="133"/>
      <c r="J74" s="133"/>
      <c r="K74" s="391"/>
      <c r="L74" s="133"/>
      <c r="M74" s="133"/>
      <c r="N74" s="133"/>
      <c r="O74" s="133"/>
      <c r="P74" s="133"/>
      <c r="Q74" s="133"/>
    </row>
    <row r="75" spans="1:25" ht="13.5" thickBot="1">
      <c r="A75" s="133"/>
      <c r="B75" s="156" t="s">
        <v>182</v>
      </c>
      <c r="C75" s="153"/>
      <c r="D75" s="279">
        <v>16.010000000000002</v>
      </c>
      <c r="E75" s="279">
        <v>14.63</v>
      </c>
      <c r="F75" s="279">
        <v>12.45</v>
      </c>
      <c r="G75" s="279">
        <v>10.87</v>
      </c>
      <c r="H75" s="279"/>
      <c r="I75" s="153" t="s">
        <v>531</v>
      </c>
      <c r="J75" s="151"/>
      <c r="K75" s="391"/>
      <c r="L75" s="133"/>
      <c r="M75" s="133"/>
      <c r="N75" s="133"/>
      <c r="O75" s="133"/>
      <c r="P75" s="133"/>
      <c r="Q75" s="133"/>
      <c r="T75" s="469" t="s">
        <v>228</v>
      </c>
    </row>
    <row r="76" spans="1:25">
      <c r="A76" s="133"/>
      <c r="B76" s="146"/>
      <c r="C76" s="145"/>
      <c r="D76" s="392"/>
      <c r="E76" s="392"/>
      <c r="F76" s="392"/>
      <c r="G76" s="392"/>
      <c r="H76" s="392"/>
      <c r="I76" s="145"/>
      <c r="J76" s="142"/>
      <c r="K76" s="391"/>
      <c r="L76" s="133"/>
      <c r="M76" s="133"/>
      <c r="N76" s="133"/>
      <c r="O76" s="133"/>
      <c r="P76" s="133"/>
      <c r="Q76" s="133"/>
      <c r="T76" s="482">
        <v>2020</v>
      </c>
      <c r="U76" s="481"/>
      <c r="V76" s="480" t="s">
        <v>25</v>
      </c>
      <c r="W76" s="479" t="s">
        <v>229</v>
      </c>
      <c r="X76" s="478" t="s">
        <v>230</v>
      </c>
    </row>
    <row r="77" spans="1:25">
      <c r="A77" s="133"/>
      <c r="B77" s="146" t="s">
        <v>17</v>
      </c>
      <c r="C77" s="145" t="s">
        <v>24</v>
      </c>
      <c r="D77" s="473"/>
      <c r="E77" s="473"/>
      <c r="F77" s="473"/>
      <c r="G77" s="473"/>
      <c r="H77" s="473"/>
      <c r="I77" s="145"/>
      <c r="J77" s="142"/>
      <c r="K77" s="391"/>
      <c r="L77" s="133"/>
      <c r="M77" s="133"/>
      <c r="N77" s="133"/>
      <c r="O77" s="133"/>
      <c r="P77" s="133"/>
      <c r="Q77" s="133"/>
      <c r="T77" s="146" t="s">
        <v>231</v>
      </c>
      <c r="U77" s="163"/>
      <c r="V77" s="471">
        <f>'EU Bus'!$E38</f>
        <v>1332921.6972839427</v>
      </c>
      <c r="W77" s="471">
        <f>'EU Bus Gas'!$E38</f>
        <v>1504780.4222459821</v>
      </c>
      <c r="X77" s="477">
        <v>900000</v>
      </c>
    </row>
    <row r="78" spans="1:25">
      <c r="A78" s="133"/>
      <c r="B78" s="146" t="s">
        <v>18</v>
      </c>
      <c r="C78" s="145" t="s">
        <v>24</v>
      </c>
      <c r="D78" s="473">
        <f t="shared" ref="D78:G82" si="2">D88/1000*D$75</f>
        <v>5.8423774943749465E-3</v>
      </c>
      <c r="E78" s="473">
        <f t="shared" si="2"/>
        <v>1.9981001068051928E-3</v>
      </c>
      <c r="F78" s="473">
        <f t="shared" si="2"/>
        <v>1.7003654360714044E-3</v>
      </c>
      <c r="G78" s="473">
        <f t="shared" si="2"/>
        <v>1.4845760875579249E-3</v>
      </c>
      <c r="H78" s="473"/>
      <c r="I78" s="145"/>
      <c r="J78" s="142"/>
      <c r="K78" s="391"/>
      <c r="L78" s="133"/>
      <c r="M78" s="133"/>
      <c r="N78" s="133"/>
      <c r="O78" s="133"/>
      <c r="P78" s="133"/>
      <c r="Q78" s="133"/>
      <c r="T78" s="146" t="s">
        <v>121</v>
      </c>
      <c r="U78" s="163" t="s">
        <v>122</v>
      </c>
      <c r="V78" s="476">
        <f>'EU Bus'!$E68</f>
        <v>67000</v>
      </c>
      <c r="W78" s="476">
        <f>'EU Bus Gas'!$E69</f>
        <v>67000</v>
      </c>
      <c r="X78" s="476">
        <f>'EU Bus Hybrid'!$E68</f>
        <v>67000</v>
      </c>
    </row>
    <row r="79" spans="1:25">
      <c r="A79" s="133"/>
      <c r="B79" s="146" t="s">
        <v>19</v>
      </c>
      <c r="C79" s="145" t="s">
        <v>24</v>
      </c>
      <c r="D79" s="473">
        <f t="shared" si="2"/>
        <v>4.615911353725647E-2</v>
      </c>
      <c r="E79" s="473">
        <f t="shared" si="2"/>
        <v>5.5840432766548105E-2</v>
      </c>
      <c r="F79" s="473">
        <f t="shared" si="2"/>
        <v>4.7519712094567589E-2</v>
      </c>
      <c r="G79" s="473">
        <f t="shared" si="2"/>
        <v>4.1489098029554194E-2</v>
      </c>
      <c r="H79" s="473"/>
      <c r="I79" s="145"/>
      <c r="J79" s="142"/>
      <c r="K79" s="391"/>
      <c r="L79" s="133"/>
      <c r="M79" s="133"/>
      <c r="N79" s="133"/>
      <c r="O79" s="133"/>
      <c r="P79" s="133"/>
      <c r="Q79" s="133"/>
      <c r="T79" s="257" t="s">
        <v>233</v>
      </c>
      <c r="U79" s="346" t="s">
        <v>33</v>
      </c>
      <c r="V79" s="475">
        <f>'EU Bus'!$E69</f>
        <v>1.8</v>
      </c>
      <c r="W79" s="475">
        <f>'EU Bus Gas'!$E70</f>
        <v>1.85</v>
      </c>
      <c r="X79" s="475">
        <f>'EU Bus Hybrid'!$E69</f>
        <v>1.71</v>
      </c>
    </row>
    <row r="80" spans="1:25">
      <c r="A80" s="133"/>
      <c r="B80" s="146" t="s">
        <v>20</v>
      </c>
      <c r="C80" s="145" t="s">
        <v>24</v>
      </c>
      <c r="D80" s="473">
        <f t="shared" si="2"/>
        <v>7.498669024598982E-3</v>
      </c>
      <c r="E80" s="473">
        <f t="shared" si="2"/>
        <v>6.8523127938715234E-3</v>
      </c>
      <c r="F80" s="473">
        <f t="shared" si="2"/>
        <v>5.8312572989542349E-3</v>
      </c>
      <c r="G80" s="473">
        <f t="shared" si="2"/>
        <v>5.0912262521793199E-3</v>
      </c>
      <c r="H80" s="473"/>
      <c r="I80" s="145"/>
      <c r="J80" s="192"/>
      <c r="K80" s="416"/>
      <c r="L80" s="133"/>
      <c r="M80" s="133"/>
      <c r="N80" s="133"/>
      <c r="O80" s="133"/>
      <c r="P80" s="133"/>
      <c r="Q80" s="133"/>
      <c r="T80" s="257" t="s">
        <v>233</v>
      </c>
      <c r="U80" s="346" t="s">
        <v>173</v>
      </c>
      <c r="V80" s="473">
        <f>V79*V78</f>
        <v>120600</v>
      </c>
      <c r="W80" s="473">
        <f>W79*W78</f>
        <v>123950</v>
      </c>
      <c r="X80" s="473">
        <f>X79*X78</f>
        <v>114570</v>
      </c>
    </row>
    <row r="81" spans="1:24">
      <c r="A81" s="133"/>
      <c r="B81" s="257" t="s">
        <v>35</v>
      </c>
      <c r="C81" s="145" t="s">
        <v>24</v>
      </c>
      <c r="D81" s="473">
        <f t="shared" si="2"/>
        <v>6.7435308412867698</v>
      </c>
      <c r="E81" s="473">
        <f t="shared" si="2"/>
        <v>0.62782579757685264</v>
      </c>
      <c r="F81" s="473">
        <f t="shared" si="2"/>
        <v>0.53427417497141583</v>
      </c>
      <c r="G81" s="473">
        <f t="shared" si="2"/>
        <v>0.46647070537664981</v>
      </c>
      <c r="H81" s="473"/>
      <c r="I81" s="145"/>
      <c r="J81" s="192"/>
      <c r="K81" s="391"/>
      <c r="L81" s="133"/>
      <c r="M81" s="133"/>
      <c r="N81" s="133"/>
      <c r="O81" s="133"/>
      <c r="P81" s="133"/>
      <c r="Q81" s="133"/>
      <c r="T81" s="257" t="s">
        <v>234</v>
      </c>
      <c r="U81" s="346" t="s">
        <v>235</v>
      </c>
      <c r="V81" s="474">
        <f>'EU Bus'!$E70</f>
        <v>2.4516746411483252</v>
      </c>
      <c r="W81" s="474">
        <f>'EU Bus Gas'!$E71</f>
        <v>2.3699699699699703</v>
      </c>
      <c r="X81" s="474">
        <f>'EU Bus Hybrid'!$E70</f>
        <v>3.5058947368421056</v>
      </c>
    </row>
    <row r="82" spans="1:24">
      <c r="A82" s="133"/>
      <c r="B82" s="146" t="s">
        <v>21</v>
      </c>
      <c r="C82" s="145" t="s">
        <v>24</v>
      </c>
      <c r="D82" s="473">
        <f t="shared" si="2"/>
        <v>5.262323725891823E-2</v>
      </c>
      <c r="E82" s="473">
        <f t="shared" si="2"/>
        <v>7.1918638531181418E-3</v>
      </c>
      <c r="F82" s="473">
        <f t="shared" si="2"/>
        <v>6.1202122331729912E-3</v>
      </c>
      <c r="G82" s="473">
        <f t="shared" si="2"/>
        <v>5.343510600368708E-3</v>
      </c>
      <c r="H82" s="473"/>
      <c r="I82" s="145"/>
      <c r="J82" s="192"/>
      <c r="K82" s="416"/>
      <c r="L82" s="133"/>
      <c r="M82" s="133"/>
      <c r="N82" s="133"/>
      <c r="O82" s="133"/>
      <c r="P82" s="133"/>
      <c r="Q82" s="133"/>
      <c r="T82" s="257" t="s">
        <v>236</v>
      </c>
      <c r="U82" s="346" t="s">
        <v>23</v>
      </c>
      <c r="V82" s="472">
        <f>'EU Bus'!$E71</f>
        <v>0.12987012987012986</v>
      </c>
      <c r="W82" s="472">
        <f>'EU Bus Gas'!$E72</f>
        <v>0.11411411411411412</v>
      </c>
      <c r="X82" s="472">
        <f>'EU Bus Hybrid'!$E71</f>
        <v>0.18571428571428572</v>
      </c>
    </row>
    <row r="83" spans="1:24" ht="13.5" thickBot="1">
      <c r="A83" s="133"/>
      <c r="B83" s="141"/>
      <c r="C83" s="140"/>
      <c r="D83" s="389"/>
      <c r="E83" s="389"/>
      <c r="F83" s="389"/>
      <c r="G83" s="389"/>
      <c r="H83" s="389"/>
      <c r="I83" s="140"/>
      <c r="J83" s="158"/>
      <c r="K83" s="133"/>
      <c r="L83" s="133"/>
      <c r="M83" s="133"/>
      <c r="N83" s="133"/>
      <c r="O83" s="133"/>
      <c r="P83" s="133"/>
      <c r="Q83" s="133"/>
      <c r="T83" s="257" t="s">
        <v>241</v>
      </c>
      <c r="U83" s="346" t="s">
        <v>242</v>
      </c>
      <c r="V83" s="471" t="e">
        <f>'EU Bus'!#REF!</f>
        <v>#REF!</v>
      </c>
      <c r="W83" s="471" t="e">
        <f>'EU Bus Gas'!#REF!</f>
        <v>#REF!</v>
      </c>
      <c r="X83" s="471" t="e">
        <f>'EU Bus Hybrid'!#REF!</f>
        <v>#REF!</v>
      </c>
    </row>
    <row r="84" spans="1:24">
      <c r="A84" s="133"/>
      <c r="B84" s="133"/>
      <c r="C84" s="133"/>
      <c r="D84" s="133"/>
      <c r="E84" s="133"/>
      <c r="F84" s="133"/>
      <c r="G84" s="133"/>
      <c r="I84" s="133"/>
      <c r="J84" s="133"/>
      <c r="K84" s="133"/>
      <c r="L84" s="133"/>
      <c r="M84" s="133"/>
      <c r="N84" s="133"/>
      <c r="O84" s="133"/>
      <c r="P84" s="133"/>
      <c r="Q84" s="133"/>
      <c r="T84" s="257" t="s">
        <v>237</v>
      </c>
      <c r="U84" s="346" t="s">
        <v>238</v>
      </c>
      <c r="V84" s="471" t="e">
        <f>'EU Bus'!#REF!</f>
        <v>#REF!</v>
      </c>
      <c r="W84" s="471" t="e">
        <f>'EU Bus Gas'!#REF!</f>
        <v>#REF!</v>
      </c>
      <c r="X84" s="471" t="e">
        <f>'EU Bus Hybrid'!#REF!</f>
        <v>#REF!</v>
      </c>
    </row>
    <row r="85" spans="1:24" ht="13.5" thickBot="1">
      <c r="A85" s="133"/>
      <c r="B85" s="229" t="s">
        <v>243</v>
      </c>
      <c r="C85" s="133"/>
      <c r="D85" s="133"/>
      <c r="E85" s="133"/>
      <c r="F85" s="133"/>
      <c r="G85" s="133"/>
      <c r="I85" s="133"/>
      <c r="J85" s="133"/>
      <c r="K85" s="133"/>
      <c r="L85" s="133"/>
      <c r="M85" s="133"/>
      <c r="N85" s="133"/>
      <c r="O85" s="133"/>
      <c r="P85" s="133"/>
      <c r="Q85" s="133"/>
      <c r="T85" s="395" t="s">
        <v>239</v>
      </c>
      <c r="U85" s="394" t="s">
        <v>240</v>
      </c>
      <c r="V85" s="470">
        <f>'EU Bus'!$E72</f>
        <v>0</v>
      </c>
      <c r="W85" s="470">
        <f>'EU Bus Gas'!$E73</f>
        <v>0</v>
      </c>
      <c r="X85" s="470">
        <f>'EU Bus Hybrid'!$E72</f>
        <v>5</v>
      </c>
    </row>
    <row r="86" spans="1:24">
      <c r="A86" s="133"/>
      <c r="B86" s="156"/>
      <c r="C86" s="153"/>
      <c r="D86" s="388">
        <v>2015</v>
      </c>
      <c r="E86" s="388">
        <v>2020</v>
      </c>
      <c r="F86" s="388">
        <v>2035</v>
      </c>
      <c r="G86" s="388">
        <v>2050</v>
      </c>
      <c r="H86" s="388"/>
      <c r="I86" s="133"/>
      <c r="J86" s="133"/>
      <c r="K86" s="133"/>
      <c r="L86" s="133"/>
      <c r="M86" s="133"/>
      <c r="N86" s="133"/>
      <c r="O86" s="133"/>
      <c r="P86" s="133"/>
      <c r="Q86" s="133"/>
    </row>
    <row r="87" spans="1:24">
      <c r="A87" s="133"/>
      <c r="B87" s="387" t="s">
        <v>17</v>
      </c>
      <c r="C87" s="208" t="s">
        <v>244</v>
      </c>
      <c r="D87" s="385"/>
      <c r="E87" s="385"/>
      <c r="F87" s="385"/>
      <c r="G87" s="385"/>
      <c r="H87" s="385"/>
      <c r="I87" s="133"/>
      <c r="J87" s="133"/>
      <c r="K87" s="133"/>
      <c r="L87" s="133"/>
      <c r="M87" s="133"/>
      <c r="N87" s="133"/>
      <c r="O87" s="133"/>
      <c r="P87" s="133"/>
      <c r="Q87" s="133"/>
      <c r="T87" s="469"/>
    </row>
    <row r="88" spans="1:24">
      <c r="A88" s="133"/>
      <c r="B88" s="387" t="s">
        <v>18</v>
      </c>
      <c r="C88" s="145" t="s">
        <v>244</v>
      </c>
      <c r="D88" s="386">
        <f>'EU Bus'!D106</f>
        <v>0.36492051807463749</v>
      </c>
      <c r="E88" s="386">
        <f>'EU Bus'!E106</f>
        <v>0.13657553703384775</v>
      </c>
      <c r="F88" s="386">
        <f>'EU Bus'!F106</f>
        <v>0.13657553703384775</v>
      </c>
      <c r="G88" s="386">
        <f>F88</f>
        <v>0.13657553703384775</v>
      </c>
      <c r="H88" s="386"/>
      <c r="I88" s="133"/>
      <c r="J88" s="133"/>
      <c r="K88" s="133"/>
      <c r="L88" s="133"/>
      <c r="M88" s="133"/>
      <c r="N88" s="133"/>
      <c r="O88" s="133"/>
      <c r="P88" s="133"/>
      <c r="Q88" s="133"/>
      <c r="T88" s="415"/>
    </row>
    <row r="89" spans="1:24">
      <c r="A89" s="133"/>
      <c r="B89" s="387" t="s">
        <v>19</v>
      </c>
      <c r="C89" s="145" t="s">
        <v>244</v>
      </c>
      <c r="D89" s="386">
        <f>'EU Bus'!D107</f>
        <v>2.8831426319335707</v>
      </c>
      <c r="E89" s="386">
        <f>'EU Bus'!E107</f>
        <v>3.8168443449451881</v>
      </c>
      <c r="F89" s="386">
        <f>'EU Bus'!F107</f>
        <v>3.8168443449451881</v>
      </c>
      <c r="G89" s="386">
        <f>F89</f>
        <v>3.8168443449451881</v>
      </c>
      <c r="H89" s="386"/>
      <c r="I89" s="133"/>
      <c r="J89" s="133"/>
      <c r="K89" s="133"/>
      <c r="L89" s="133"/>
      <c r="M89" s="133"/>
      <c r="N89" s="133"/>
      <c r="O89" s="133"/>
      <c r="P89" s="133"/>
      <c r="Q89" s="133"/>
      <c r="T89" s="415"/>
    </row>
    <row r="90" spans="1:24">
      <c r="A90" s="133"/>
      <c r="B90" s="387" t="s">
        <v>20</v>
      </c>
      <c r="C90" s="145" t="s">
        <v>244</v>
      </c>
      <c r="D90" s="386">
        <f>'EU Bus'!D108</f>
        <v>0.46837408023728805</v>
      </c>
      <c r="E90" s="386">
        <f>'EU Bus'!E108</f>
        <v>0.46837408023728799</v>
      </c>
      <c r="F90" s="386">
        <f>'EU Bus'!F108</f>
        <v>0.46837408023728799</v>
      </c>
      <c r="G90" s="386">
        <f>F90</f>
        <v>0.46837408023728799</v>
      </c>
      <c r="H90" s="386"/>
      <c r="I90" s="133"/>
      <c r="J90" s="133"/>
      <c r="K90" s="133"/>
      <c r="L90" s="133"/>
      <c r="M90" s="133"/>
      <c r="N90" s="133"/>
      <c r="O90" s="133"/>
      <c r="P90" s="133"/>
      <c r="Q90" s="133"/>
      <c r="T90" s="415"/>
    </row>
    <row r="91" spans="1:24">
      <c r="A91" s="133"/>
      <c r="B91" s="206" t="s">
        <v>35</v>
      </c>
      <c r="C91" s="145" t="s">
        <v>244</v>
      </c>
      <c r="D91" s="385">
        <f>'EU Bus'!D109</f>
        <v>421.20742294108487</v>
      </c>
      <c r="E91" s="385">
        <f>'EU Bus'!E109</f>
        <v>42.913588351117738</v>
      </c>
      <c r="F91" s="385">
        <f>'EU Bus'!F109</f>
        <v>42.913588351117738</v>
      </c>
      <c r="G91" s="385">
        <f>F91</f>
        <v>42.913588351117738</v>
      </c>
      <c r="H91" s="385"/>
      <c r="I91" s="133"/>
      <c r="J91" s="133"/>
      <c r="K91" s="133"/>
      <c r="L91" s="133"/>
      <c r="M91" s="133"/>
      <c r="N91" s="133"/>
      <c r="O91" s="133"/>
      <c r="P91" s="133"/>
      <c r="Q91" s="133"/>
      <c r="T91" s="415"/>
    </row>
    <row r="92" spans="1:24" ht="13.5" thickBot="1">
      <c r="A92" s="133"/>
      <c r="B92" s="384" t="s">
        <v>21</v>
      </c>
      <c r="C92" s="140" t="s">
        <v>244</v>
      </c>
      <c r="D92" s="383">
        <f>'EU Bus'!D110</f>
        <v>3.2868980174215006</v>
      </c>
      <c r="E92" s="383">
        <f>'EU Bus'!E110</f>
        <v>0.49158331190144505</v>
      </c>
      <c r="F92" s="383">
        <f>'EU Bus'!F110</f>
        <v>0.49158331190144505</v>
      </c>
      <c r="G92" s="383">
        <f>F92</f>
        <v>0.49158331190144505</v>
      </c>
      <c r="H92" s="383"/>
      <c r="I92" s="133"/>
      <c r="J92" s="133"/>
      <c r="K92" s="133"/>
      <c r="L92" s="133"/>
      <c r="M92" s="133"/>
      <c r="N92" s="133"/>
      <c r="O92" s="133"/>
      <c r="P92" s="133"/>
      <c r="Q92" s="133"/>
      <c r="T92" s="415"/>
    </row>
    <row r="93" spans="1:24">
      <c r="A93" s="133"/>
      <c r="B93" s="133"/>
      <c r="C93" s="133"/>
      <c r="D93" s="133"/>
      <c r="E93" s="133"/>
      <c r="F93" s="133"/>
      <c r="G93" s="133"/>
      <c r="I93" s="133"/>
      <c r="J93" s="133"/>
      <c r="K93" s="133"/>
      <c r="L93" s="133"/>
      <c r="M93" s="133"/>
      <c r="N93" s="133"/>
      <c r="O93" s="133"/>
      <c r="P93" s="133"/>
      <c r="Q93" s="133"/>
      <c r="T93" s="415"/>
    </row>
    <row r="94" spans="1:24">
      <c r="A94" s="133"/>
      <c r="B94" s="453"/>
      <c r="C94" s="453"/>
      <c r="D94" s="453"/>
      <c r="E94" s="453"/>
      <c r="F94" s="453"/>
      <c r="G94" s="133"/>
      <c r="I94" s="133"/>
      <c r="J94" s="133"/>
      <c r="K94" s="133"/>
      <c r="L94" s="133"/>
      <c r="M94" s="133"/>
      <c r="N94" s="133"/>
      <c r="O94" s="133"/>
      <c r="P94" s="133"/>
      <c r="Q94" s="133"/>
    </row>
    <row r="95" spans="1:24">
      <c r="A95" s="133"/>
      <c r="B95" s="468" t="s">
        <v>412</v>
      </c>
      <c r="C95" s="453"/>
      <c r="D95" s="453"/>
      <c r="E95" s="453"/>
      <c r="F95" s="453"/>
      <c r="G95" s="133"/>
      <c r="H95" s="136"/>
      <c r="I95" s="133"/>
      <c r="J95" s="133"/>
      <c r="K95" s="133"/>
      <c r="L95" s="133"/>
      <c r="M95" s="133"/>
      <c r="N95" s="133"/>
      <c r="O95" s="133"/>
      <c r="P95" s="133"/>
      <c r="Q95" s="133"/>
    </row>
    <row r="96" spans="1:24">
      <c r="A96" s="133"/>
      <c r="B96" s="465"/>
      <c r="C96" s="465"/>
      <c r="D96" s="467">
        <v>2015</v>
      </c>
      <c r="E96" s="467">
        <v>2020</v>
      </c>
      <c r="F96" s="467">
        <v>2035</v>
      </c>
      <c r="G96" s="133"/>
      <c r="H96" s="136"/>
      <c r="I96" s="133"/>
      <c r="J96" s="133"/>
      <c r="K96" s="133"/>
      <c r="L96" s="133"/>
      <c r="M96" s="133"/>
      <c r="N96" s="133"/>
      <c r="O96" s="133"/>
      <c r="P96" s="133"/>
      <c r="Q96" s="133"/>
    </row>
    <row r="97" spans="1:17">
      <c r="A97" s="133"/>
      <c r="B97" s="456"/>
      <c r="C97" s="456"/>
      <c r="D97" s="466" t="s">
        <v>386</v>
      </c>
      <c r="E97" s="466" t="s">
        <v>339</v>
      </c>
      <c r="F97" s="466" t="s">
        <v>339</v>
      </c>
      <c r="G97" s="133"/>
      <c r="H97" s="136"/>
      <c r="I97" s="133"/>
      <c r="J97" s="133"/>
      <c r="K97" s="133"/>
      <c r="L97" s="133"/>
      <c r="M97" s="133"/>
      <c r="N97" s="133"/>
      <c r="O97" s="133"/>
      <c r="P97" s="133"/>
      <c r="Q97" s="133"/>
    </row>
    <row r="98" spans="1:17">
      <c r="A98" s="133"/>
      <c r="B98" s="465" t="s">
        <v>385</v>
      </c>
      <c r="C98" s="465" t="s">
        <v>198</v>
      </c>
      <c r="D98" s="464">
        <v>10.405312476643097</v>
      </c>
      <c r="E98" s="464">
        <v>7.8598961049407992</v>
      </c>
      <c r="F98" s="464">
        <v>7.8598961049407992</v>
      </c>
      <c r="G98" s="133"/>
      <c r="H98" s="136"/>
      <c r="I98" s="133"/>
      <c r="J98" s="133"/>
      <c r="K98" s="133"/>
      <c r="L98" s="133"/>
      <c r="M98" s="133"/>
      <c r="N98" s="133"/>
      <c r="O98" s="133"/>
      <c r="P98" s="133"/>
      <c r="Q98" s="133"/>
    </row>
    <row r="99" spans="1:17">
      <c r="A99" s="133"/>
      <c r="B99" s="458" t="s">
        <v>17</v>
      </c>
      <c r="C99" s="458" t="s">
        <v>24</v>
      </c>
      <c r="D99" s="463">
        <v>769.99312327158918</v>
      </c>
      <c r="E99" s="463">
        <v>581.63231176561919</v>
      </c>
      <c r="F99" s="463">
        <v>581.63231176561919</v>
      </c>
      <c r="G99" s="133"/>
      <c r="H99" s="136"/>
      <c r="I99" s="133"/>
      <c r="J99" s="133"/>
      <c r="K99" s="133"/>
      <c r="L99" s="133"/>
      <c r="M99" s="133"/>
      <c r="N99" s="133"/>
      <c r="O99" s="133"/>
      <c r="P99" s="133"/>
      <c r="Q99" s="133"/>
    </row>
    <row r="100" spans="1:17">
      <c r="A100" s="133"/>
      <c r="B100" s="458" t="s">
        <v>18</v>
      </c>
      <c r="C100" s="458" t="s">
        <v>24</v>
      </c>
      <c r="D100" s="462">
        <v>3.7971120197050883E-3</v>
      </c>
      <c r="E100" s="462">
        <v>1.0734695315625378E-3</v>
      </c>
      <c r="F100" s="462">
        <v>1.0734695315625378E-3</v>
      </c>
      <c r="G100" s="133"/>
      <c r="I100" s="133"/>
      <c r="J100" s="133"/>
      <c r="K100" s="133"/>
      <c r="L100" s="133"/>
      <c r="M100" s="133"/>
      <c r="N100" s="133"/>
      <c r="O100" s="133"/>
      <c r="P100" s="133"/>
      <c r="Q100" s="133"/>
    </row>
    <row r="101" spans="1:17">
      <c r="A101" s="133"/>
      <c r="B101" s="458" t="s">
        <v>19</v>
      </c>
      <c r="C101" s="458" t="s">
        <v>24</v>
      </c>
      <c r="D101" s="462">
        <v>0.03</v>
      </c>
      <c r="E101" s="462">
        <v>0.03</v>
      </c>
      <c r="F101" s="462">
        <v>0.03</v>
      </c>
      <c r="G101" s="133"/>
      <c r="I101" s="133"/>
      <c r="J101" s="133"/>
      <c r="K101" s="133"/>
      <c r="L101" s="133"/>
      <c r="M101" s="133"/>
      <c r="N101" s="133"/>
      <c r="O101" s="133"/>
      <c r="P101" s="133"/>
      <c r="Q101" s="133"/>
    </row>
    <row r="102" spans="1:17">
      <c r="A102" s="133"/>
      <c r="B102" s="458" t="s">
        <v>20</v>
      </c>
      <c r="C102" s="458" t="s">
        <v>24</v>
      </c>
      <c r="D102" s="462">
        <v>4.8735786608292879E-3</v>
      </c>
      <c r="E102" s="462">
        <v>3.6813716089122896E-3</v>
      </c>
      <c r="F102" s="462">
        <v>3.6813716089122896E-3</v>
      </c>
      <c r="G102" s="133"/>
      <c r="I102" s="133"/>
      <c r="J102" s="133"/>
      <c r="K102" s="133"/>
      <c r="L102" s="133"/>
      <c r="M102" s="133"/>
      <c r="N102" s="133"/>
      <c r="O102" s="133"/>
      <c r="P102" s="133"/>
      <c r="Q102" s="133"/>
    </row>
    <row r="103" spans="1:17">
      <c r="A103" s="133"/>
      <c r="B103" s="458" t="s">
        <v>35</v>
      </c>
      <c r="C103" s="458" t="s">
        <v>24</v>
      </c>
      <c r="D103" s="462">
        <v>4.3827948531835563</v>
      </c>
      <c r="E103" s="462">
        <v>0.33729634592998314</v>
      </c>
      <c r="F103" s="462">
        <v>0.33729634592998314</v>
      </c>
      <c r="G103" s="133"/>
      <c r="I103" s="133"/>
      <c r="J103" s="133"/>
      <c r="K103" s="133"/>
      <c r="L103" s="133"/>
      <c r="M103" s="133"/>
      <c r="N103" s="133"/>
      <c r="O103" s="133"/>
      <c r="P103" s="133"/>
      <c r="Q103" s="133"/>
    </row>
    <row r="104" spans="1:17">
      <c r="A104" s="133"/>
      <c r="B104" s="456" t="s">
        <v>384</v>
      </c>
      <c r="C104" s="456" t="s">
        <v>24</v>
      </c>
      <c r="D104" s="461">
        <v>3.42012009501294E-2</v>
      </c>
      <c r="E104" s="461">
        <v>3.863793758468066E-3</v>
      </c>
      <c r="F104" s="461">
        <v>3.863793758468066E-3</v>
      </c>
      <c r="G104" s="133"/>
      <c r="I104" s="133"/>
      <c r="J104" s="133"/>
      <c r="K104" s="133"/>
      <c r="L104" s="133"/>
      <c r="M104" s="133"/>
      <c r="N104" s="133"/>
      <c r="O104" s="133"/>
      <c r="P104" s="133"/>
      <c r="Q104" s="133"/>
    </row>
    <row r="105" spans="1:17">
      <c r="A105" s="133"/>
      <c r="B105" s="458" t="s">
        <v>17</v>
      </c>
      <c r="C105" s="458" t="s">
        <v>244</v>
      </c>
      <c r="D105" s="460">
        <f t="shared" ref="D105:F110" si="3">1000*D99/D$98</f>
        <v>74000</v>
      </c>
      <c r="E105" s="460">
        <f t="shared" si="3"/>
        <v>74000.000000000015</v>
      </c>
      <c r="F105" s="460">
        <f t="shared" si="3"/>
        <v>74000.000000000015</v>
      </c>
      <c r="G105" s="133"/>
      <c r="I105" s="133"/>
      <c r="J105" s="133"/>
      <c r="K105" s="133"/>
      <c r="L105" s="133"/>
      <c r="M105" s="133"/>
      <c r="N105" s="133"/>
      <c r="O105" s="133"/>
      <c r="P105" s="133"/>
      <c r="Q105" s="133"/>
    </row>
    <row r="106" spans="1:17">
      <c r="A106" s="133"/>
      <c r="B106" s="458" t="s">
        <v>18</v>
      </c>
      <c r="C106" s="458" t="s">
        <v>244</v>
      </c>
      <c r="D106" s="459">
        <f t="shared" si="3"/>
        <v>0.36492051807463749</v>
      </c>
      <c r="E106" s="459">
        <f t="shared" si="3"/>
        <v>0.13657553703384775</v>
      </c>
      <c r="F106" s="459">
        <f t="shared" si="3"/>
        <v>0.13657553703384775</v>
      </c>
      <c r="G106" s="133"/>
      <c r="I106" s="133"/>
      <c r="J106" s="133"/>
      <c r="K106" s="133"/>
      <c r="L106" s="133"/>
      <c r="M106" s="133"/>
      <c r="N106" s="133"/>
      <c r="O106" s="133"/>
      <c r="P106" s="133"/>
      <c r="Q106" s="133"/>
    </row>
    <row r="107" spans="1:17">
      <c r="A107" s="133"/>
      <c r="B107" s="458" t="s">
        <v>19</v>
      </c>
      <c r="C107" s="458" t="s">
        <v>244</v>
      </c>
      <c r="D107" s="459">
        <f t="shared" si="3"/>
        <v>2.8831426319335707</v>
      </c>
      <c r="E107" s="459">
        <f t="shared" si="3"/>
        <v>3.8168443449451881</v>
      </c>
      <c r="F107" s="459">
        <f t="shared" si="3"/>
        <v>3.8168443449451881</v>
      </c>
      <c r="G107" s="133"/>
      <c r="I107" s="133"/>
      <c r="J107" s="133"/>
      <c r="K107" s="133"/>
      <c r="L107" s="133"/>
      <c r="M107" s="133"/>
      <c r="N107" s="133"/>
      <c r="O107" s="133"/>
      <c r="P107" s="133"/>
      <c r="Q107" s="133"/>
    </row>
    <row r="108" spans="1:17">
      <c r="A108" s="133"/>
      <c r="B108" s="458" t="s">
        <v>20</v>
      </c>
      <c r="C108" s="458" t="s">
        <v>244</v>
      </c>
      <c r="D108" s="459">
        <f t="shared" si="3"/>
        <v>0.46837408023728805</v>
      </c>
      <c r="E108" s="459">
        <f t="shared" si="3"/>
        <v>0.46837408023728799</v>
      </c>
      <c r="F108" s="459">
        <f t="shared" si="3"/>
        <v>0.46837408023728799</v>
      </c>
      <c r="G108" s="133"/>
      <c r="I108" s="133"/>
      <c r="J108" s="133"/>
      <c r="K108" s="133"/>
      <c r="L108" s="133"/>
      <c r="M108" s="133"/>
      <c r="N108" s="133"/>
      <c r="O108" s="133"/>
      <c r="P108" s="133"/>
      <c r="Q108" s="133"/>
    </row>
    <row r="109" spans="1:17">
      <c r="A109" s="133"/>
      <c r="B109" s="458" t="s">
        <v>35</v>
      </c>
      <c r="C109" s="458" t="s">
        <v>244</v>
      </c>
      <c r="D109" s="457">
        <f t="shared" si="3"/>
        <v>421.20742294108487</v>
      </c>
      <c r="E109" s="457">
        <f t="shared" si="3"/>
        <v>42.913588351117738</v>
      </c>
      <c r="F109" s="457">
        <f t="shared" si="3"/>
        <v>42.913588351117738</v>
      </c>
      <c r="G109" s="133"/>
      <c r="I109" s="133"/>
      <c r="J109" s="133"/>
      <c r="K109" s="133"/>
      <c r="L109" s="133"/>
      <c r="M109" s="133"/>
      <c r="N109" s="133"/>
      <c r="O109" s="133"/>
      <c r="P109" s="133"/>
      <c r="Q109" s="133"/>
    </row>
    <row r="110" spans="1:17">
      <c r="A110" s="133"/>
      <c r="B110" s="456" t="s">
        <v>384</v>
      </c>
      <c r="C110" s="456" t="s">
        <v>244</v>
      </c>
      <c r="D110" s="455">
        <f t="shared" si="3"/>
        <v>3.2868980174215006</v>
      </c>
      <c r="E110" s="455">
        <f t="shared" si="3"/>
        <v>0.49158331190144505</v>
      </c>
      <c r="F110" s="455">
        <f t="shared" si="3"/>
        <v>0.49158331190144505</v>
      </c>
      <c r="G110" s="133"/>
      <c r="I110" s="133"/>
      <c r="J110" s="133"/>
      <c r="K110" s="133"/>
      <c r="L110" s="133"/>
      <c r="M110" s="133"/>
      <c r="N110" s="133"/>
      <c r="O110" s="133"/>
      <c r="P110" s="133"/>
      <c r="Q110" s="133"/>
    </row>
    <row r="111" spans="1:17">
      <c r="A111" s="133"/>
      <c r="B111" s="454" t="s">
        <v>383</v>
      </c>
      <c r="C111" s="453"/>
      <c r="D111" s="453"/>
      <c r="E111" s="453"/>
      <c r="F111" s="45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B122" s="133"/>
      <c r="C122" s="133"/>
      <c r="D122" s="133"/>
      <c r="E122"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002060"/>
  </sheetPr>
  <dimension ref="A1:S123"/>
  <sheetViews>
    <sheetView topLeftCell="A41" zoomScale="80" zoomScaleNormal="80" workbookViewId="0">
      <selection activeCell="D70" sqref="D70"/>
    </sheetView>
  </sheetViews>
  <sheetFormatPr defaultColWidth="9.1328125" defaultRowHeight="13.15"/>
  <cols>
    <col min="1" max="1" width="2.86328125" style="414" customWidth="1"/>
    <col min="2" max="2" width="35" style="414" customWidth="1"/>
    <col min="3" max="3" width="18" style="414" customWidth="1"/>
    <col min="4" max="7" width="15.86328125" style="414" customWidth="1"/>
    <col min="8" max="8" width="15.86328125" style="133" customWidth="1"/>
    <col min="9" max="9" width="7.1328125" style="414" customWidth="1"/>
    <col min="10" max="10" width="37.46484375" style="414" customWidth="1"/>
    <col min="11" max="16384" width="9.1328125" style="414"/>
  </cols>
  <sheetData>
    <row r="1" spans="1:19" s="130" customFormat="1" ht="21">
      <c r="B1" s="130" t="s">
        <v>32</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3.5"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414</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304</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3.5"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3.5"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245</v>
      </c>
      <c r="D23" s="421">
        <f>D72</f>
        <v>0.10078740157480315</v>
      </c>
      <c r="E23" s="420">
        <f>E72</f>
        <v>0.11411411411411412</v>
      </c>
      <c r="F23" s="420">
        <f>F72</f>
        <v>0.14039039039039039</v>
      </c>
      <c r="G23" s="420">
        <f>G72</f>
        <v>0.16444444444444445</v>
      </c>
      <c r="H23" s="222"/>
      <c r="I23" s="300"/>
      <c r="J23" s="142"/>
      <c r="K23" s="391"/>
      <c r="L23" s="133"/>
      <c r="M23" s="133"/>
      <c r="N23" s="133"/>
      <c r="O23" s="133"/>
      <c r="P23" s="133"/>
      <c r="Q23" s="133"/>
    </row>
    <row r="24" spans="1:17">
      <c r="A24" s="133"/>
      <c r="B24" s="218" t="s">
        <v>100</v>
      </c>
      <c r="C24" s="191" t="s">
        <v>245</v>
      </c>
      <c r="D24" s="217">
        <f>D23</f>
        <v>0.10078740157480315</v>
      </c>
      <c r="E24" s="216">
        <f>E23</f>
        <v>0.11411411411411412</v>
      </c>
      <c r="F24" s="216">
        <f>F23</f>
        <v>0.14039039039039039</v>
      </c>
      <c r="G24" s="216">
        <f>G23</f>
        <v>0.16444444444444445</v>
      </c>
      <c r="H24" s="222"/>
      <c r="I24" s="300"/>
      <c r="J24" s="142"/>
      <c r="K24" s="391"/>
      <c r="L24" s="133"/>
      <c r="M24" s="133"/>
      <c r="N24" s="133"/>
      <c r="O24" s="133"/>
      <c r="P24" s="133"/>
      <c r="Q24" s="133"/>
    </row>
    <row r="25" spans="1:17">
      <c r="A25" s="133"/>
      <c r="B25" s="218" t="s">
        <v>101</v>
      </c>
      <c r="C25" s="191" t="s">
        <v>102</v>
      </c>
      <c r="D25" s="217">
        <f>D76</f>
        <v>19.05</v>
      </c>
      <c r="E25" s="216">
        <f>E76</f>
        <v>16.649999999999999</v>
      </c>
      <c r="F25" s="216">
        <f>F76</f>
        <v>13.32</v>
      </c>
      <c r="G25" s="216">
        <f>G76</f>
        <v>11.25</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+D67*D69/1000</f>
        <v>128.63999999999999</v>
      </c>
      <c r="E28" s="212">
        <f>+E67*E69/1000</f>
        <v>127.3</v>
      </c>
      <c r="F28" s="212">
        <f>+F67*F69/1000</f>
        <v>125.29</v>
      </c>
      <c r="G28" s="212">
        <f>+G67*G69/1000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1562635.8481684364</v>
      </c>
      <c r="E31" s="209">
        <v>1562635.8481684364</v>
      </c>
      <c r="F31" s="209">
        <v>1562635.8481684364</v>
      </c>
      <c r="G31" s="209">
        <v>1562635.8481684364</v>
      </c>
      <c r="H31" s="208">
        <v>2015</v>
      </c>
      <c r="I31" s="147"/>
      <c r="J31" s="142"/>
    </row>
    <row r="32" spans="1:17" s="133" customFormat="1">
      <c r="B32" s="146" t="s">
        <v>13</v>
      </c>
      <c r="C32" s="191" t="s">
        <v>14</v>
      </c>
      <c r="D32" s="209">
        <v>3393.828959599186</v>
      </c>
      <c r="E32" s="209">
        <v>3429.5534749633885</v>
      </c>
      <c r="F32" s="209">
        <v>3484.5730494280419</v>
      </c>
      <c r="G32" s="209">
        <v>3522.2441094218584</v>
      </c>
      <c r="H32" s="208">
        <v>2015</v>
      </c>
      <c r="I32" s="147"/>
      <c r="J32" s="142"/>
    </row>
    <row r="33" spans="1:17" s="133" customFormat="1">
      <c r="B33" s="202" t="s">
        <v>15</v>
      </c>
      <c r="C33" s="191" t="s">
        <v>14</v>
      </c>
      <c r="D33" s="209">
        <v>2393.2412809729631</v>
      </c>
      <c r="E33" s="209">
        <v>2418.4332944568891</v>
      </c>
      <c r="F33" s="209">
        <v>2457.2316895551276</v>
      </c>
      <c r="G33" s="209">
        <v>2483.7963564692373</v>
      </c>
      <c r="H33" s="208">
        <v>2015</v>
      </c>
      <c r="I33" s="147"/>
      <c r="J33" s="142"/>
    </row>
    <row r="34" spans="1:17" s="133" customFormat="1">
      <c r="B34" s="202" t="s">
        <v>16</v>
      </c>
      <c r="C34" s="191" t="s">
        <v>14</v>
      </c>
      <c r="D34" s="209">
        <v>1000.5876786262235</v>
      </c>
      <c r="E34" s="209">
        <v>1011.1201805064995</v>
      </c>
      <c r="F34" s="209">
        <v>1027.3413598729137</v>
      </c>
      <c r="G34" s="209">
        <v>1038.4477529526209</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v>1504780.4222459821</v>
      </c>
      <c r="E38" s="476">
        <v>1504780.4222459821</v>
      </c>
      <c r="F38" s="476">
        <v>1504780.4222459821</v>
      </c>
      <c r="G38" s="476">
        <v>1504780.4222459821</v>
      </c>
      <c r="H38" s="203">
        <v>2013</v>
      </c>
      <c r="I38" s="167" t="s">
        <v>541</v>
      </c>
      <c r="J38" s="486"/>
      <c r="K38" s="391"/>
      <c r="L38" s="133"/>
      <c r="M38" s="133"/>
      <c r="N38" s="133"/>
      <c r="O38" s="133"/>
      <c r="P38" s="133"/>
      <c r="Q38" s="133"/>
    </row>
    <row r="39" spans="1:17">
      <c r="A39" s="133"/>
      <c r="B39" s="146" t="s">
        <v>13</v>
      </c>
      <c r="C39" s="191" t="s">
        <v>14</v>
      </c>
      <c r="D39" s="404">
        <f>+SUM(D40:D43)</f>
        <v>3268.1749755339197</v>
      </c>
      <c r="E39" s="405">
        <f>+SUM(E40:E43)</f>
        <v>3302.5768173816455</v>
      </c>
      <c r="F39" s="405">
        <f>+SUM(F40:F43)</f>
        <v>3355.5593331685168</v>
      </c>
      <c r="G39" s="405">
        <f>+SUM(G40:G43)</f>
        <v>3391.8356502838519</v>
      </c>
      <c r="H39" s="203">
        <v>2013</v>
      </c>
      <c r="I39" s="300"/>
      <c r="J39" s="142"/>
      <c r="K39" s="391"/>
      <c r="L39" s="133"/>
      <c r="M39" s="133"/>
      <c r="N39" s="133"/>
      <c r="O39" s="133"/>
      <c r="P39" s="133"/>
      <c r="Q39" s="133"/>
    </row>
    <row r="40" spans="1:17">
      <c r="A40" s="133"/>
      <c r="B40" s="202" t="s">
        <v>15</v>
      </c>
      <c r="C40" s="191" t="s">
        <v>14</v>
      </c>
      <c r="D40" s="404">
        <v>2304.6333088672532</v>
      </c>
      <c r="E40" s="405">
        <v>2328.8926068553296</v>
      </c>
      <c r="F40" s="405">
        <v>2366.254520334292</v>
      </c>
      <c r="G40" s="405">
        <v>2391.8356502838519</v>
      </c>
      <c r="H40" s="203">
        <v>2013</v>
      </c>
      <c r="I40" s="300"/>
      <c r="J40" s="142"/>
      <c r="K40" s="391"/>
      <c r="L40" s="133"/>
      <c r="M40" s="133"/>
      <c r="N40" s="133"/>
      <c r="O40" s="133"/>
      <c r="P40" s="133"/>
      <c r="Q40" s="133"/>
    </row>
    <row r="41" spans="1:17">
      <c r="A41" s="133"/>
      <c r="B41" s="202" t="s">
        <v>16</v>
      </c>
      <c r="C41" s="191" t="s">
        <v>14</v>
      </c>
      <c r="D41" s="404">
        <f>(D69*D70)/D28</f>
        <v>963.54166666666674</v>
      </c>
      <c r="E41" s="405">
        <f>(E69*E70)/E28</f>
        <v>973.68421052631584</v>
      </c>
      <c r="F41" s="405">
        <f>(F69*F70)/F28</f>
        <v>989.30481283422455</v>
      </c>
      <c r="G41" s="405">
        <f>(G69*G70)/G28</f>
        <v>1000</v>
      </c>
      <c r="H41" s="203">
        <v>2013</v>
      </c>
      <c r="I41" s="300"/>
      <c r="J41" s="192" t="s">
        <v>227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3">
        <v>0</v>
      </c>
      <c r="F43" s="403">
        <v>0</v>
      </c>
      <c r="G43" s="403">
        <v>0</v>
      </c>
      <c r="H43" s="203">
        <v>2013</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246</v>
      </c>
      <c r="D47" s="402"/>
      <c r="E47" s="194"/>
      <c r="F47" s="194"/>
      <c r="G47" s="194"/>
      <c r="H47" s="199"/>
      <c r="I47" s="300"/>
      <c r="J47" s="192" t="s">
        <v>113</v>
      </c>
      <c r="K47" s="391"/>
      <c r="L47" s="133"/>
      <c r="M47" s="133"/>
      <c r="N47" s="133"/>
      <c r="O47" s="133"/>
      <c r="P47" s="133"/>
      <c r="Q47" s="133"/>
    </row>
    <row r="48" spans="1:17">
      <c r="A48" s="133"/>
      <c r="B48" s="146" t="s">
        <v>18</v>
      </c>
      <c r="C48" s="191" t="s">
        <v>246</v>
      </c>
      <c r="D48" s="197">
        <f t="shared" ref="D48:G52" si="0">D79/D$76</f>
        <v>3.079615048118985E-2</v>
      </c>
      <c r="E48" s="197">
        <f t="shared" si="0"/>
        <v>1.5849182515849183E-2</v>
      </c>
      <c r="F48" s="197">
        <f t="shared" si="0"/>
        <v>1.9498665331998667E-2</v>
      </c>
      <c r="G48" s="197">
        <f t="shared" si="0"/>
        <v>2.2839506172839509E-2</v>
      </c>
      <c r="H48" s="193"/>
      <c r="I48" s="300"/>
      <c r="J48" s="142"/>
      <c r="K48" s="391"/>
      <c r="L48" s="133"/>
      <c r="M48" s="133"/>
      <c r="N48" s="133"/>
      <c r="O48" s="133"/>
      <c r="P48" s="133"/>
      <c r="Q48" s="133"/>
    </row>
    <row r="49" spans="1:17">
      <c r="A49" s="133"/>
      <c r="B49" s="146" t="s">
        <v>19</v>
      </c>
      <c r="C49" s="191" t="s">
        <v>246</v>
      </c>
      <c r="D49" s="197">
        <f t="shared" si="0"/>
        <v>2.8831426319335706E-3</v>
      </c>
      <c r="E49" s="197">
        <f t="shared" si="0"/>
        <v>3.8168443449451881E-3</v>
      </c>
      <c r="F49" s="197">
        <f t="shared" si="0"/>
        <v>3.8168443449451881E-3</v>
      </c>
      <c r="G49" s="197">
        <f t="shared" si="0"/>
        <v>3.8168443449451881E-3</v>
      </c>
      <c r="H49" s="166"/>
      <c r="I49" s="300"/>
      <c r="J49" s="142"/>
      <c r="K49" s="391"/>
      <c r="L49" s="133"/>
      <c r="M49" s="133"/>
      <c r="N49" s="133"/>
      <c r="O49" s="133"/>
      <c r="P49" s="133"/>
      <c r="Q49" s="133"/>
    </row>
    <row r="50" spans="1:17">
      <c r="A50" s="133"/>
      <c r="B50" s="146" t="s">
        <v>20</v>
      </c>
      <c r="C50" s="191" t="s">
        <v>246</v>
      </c>
      <c r="D50" s="197">
        <f t="shared" si="0"/>
        <v>4.6837408023728808E-4</v>
      </c>
      <c r="E50" s="197">
        <f t="shared" si="0"/>
        <v>4.6837408023728798E-4</v>
      </c>
      <c r="F50" s="197">
        <f t="shared" si="0"/>
        <v>4.6837408023728798E-4</v>
      </c>
      <c r="G50" s="197">
        <f t="shared" si="0"/>
        <v>4.6837408023728798E-4</v>
      </c>
      <c r="H50" s="198"/>
      <c r="I50" s="300"/>
      <c r="J50" s="142"/>
      <c r="K50" s="391"/>
      <c r="L50" s="133"/>
      <c r="M50" s="133"/>
      <c r="N50" s="133"/>
      <c r="O50" s="133"/>
      <c r="P50" s="133"/>
      <c r="Q50" s="133"/>
    </row>
    <row r="51" spans="1:17">
      <c r="A51" s="133"/>
      <c r="B51" s="146" t="s">
        <v>114</v>
      </c>
      <c r="C51" s="191" t="s">
        <v>246</v>
      </c>
      <c r="D51" s="197">
        <f t="shared" si="0"/>
        <v>0.42120742294108487</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246</v>
      </c>
      <c r="D52" s="197">
        <f t="shared" si="0"/>
        <v>3.2868980174215012E-3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246</v>
      </c>
      <c r="D55" s="402"/>
      <c r="E55" s="194"/>
      <c r="F55" s="194"/>
      <c r="G55" s="194"/>
      <c r="H55" s="322"/>
      <c r="I55" s="300"/>
      <c r="J55" s="192" t="s">
        <v>113</v>
      </c>
      <c r="K55" s="391"/>
      <c r="L55" s="133"/>
      <c r="M55" s="133"/>
      <c r="N55" s="133"/>
      <c r="O55" s="133"/>
      <c r="P55" s="133"/>
      <c r="Q55" s="133"/>
    </row>
    <row r="56" spans="1:17">
      <c r="A56" s="133"/>
      <c r="B56" s="146" t="s">
        <v>18</v>
      </c>
      <c r="C56" s="191" t="s">
        <v>246</v>
      </c>
      <c r="D56" s="190">
        <f t="shared" ref="D56:G60" si="1">D48</f>
        <v>3.079615048118985E-2</v>
      </c>
      <c r="E56" s="190">
        <f t="shared" si="1"/>
        <v>1.5849182515849183E-2</v>
      </c>
      <c r="F56" s="190">
        <f t="shared" si="1"/>
        <v>1.9498665331998667E-2</v>
      </c>
      <c r="G56" s="190">
        <f t="shared" si="1"/>
        <v>2.2839506172839509E-2</v>
      </c>
      <c r="H56" s="322"/>
      <c r="I56" s="300"/>
      <c r="J56" s="142"/>
      <c r="K56" s="391"/>
      <c r="L56" s="133"/>
      <c r="M56" s="133"/>
      <c r="N56" s="133"/>
      <c r="O56" s="133"/>
      <c r="P56" s="133"/>
      <c r="Q56" s="133"/>
    </row>
    <row r="57" spans="1:17">
      <c r="A57" s="133"/>
      <c r="B57" s="146" t="s">
        <v>19</v>
      </c>
      <c r="C57" s="191" t="s">
        <v>246</v>
      </c>
      <c r="D57" s="190">
        <f t="shared" si="1"/>
        <v>2.8831426319335706E-3</v>
      </c>
      <c r="E57" s="190">
        <f t="shared" si="1"/>
        <v>3.8168443449451881E-3</v>
      </c>
      <c r="F57" s="190">
        <f t="shared" si="1"/>
        <v>3.8168443449451881E-3</v>
      </c>
      <c r="G57" s="190">
        <f t="shared" si="1"/>
        <v>3.8168443449451881E-3</v>
      </c>
      <c r="H57" s="322"/>
      <c r="I57" s="300"/>
      <c r="J57" s="142"/>
      <c r="K57" s="391"/>
      <c r="L57" s="133"/>
      <c r="M57" s="133"/>
      <c r="N57" s="133"/>
      <c r="O57" s="133"/>
      <c r="P57" s="133"/>
      <c r="Q57" s="133"/>
    </row>
    <row r="58" spans="1:17">
      <c r="A58" s="133"/>
      <c r="B58" s="146" t="s">
        <v>20</v>
      </c>
      <c r="C58" s="191" t="s">
        <v>246</v>
      </c>
      <c r="D58" s="190">
        <f t="shared" si="1"/>
        <v>4.6837408023728808E-4</v>
      </c>
      <c r="E58" s="190">
        <f t="shared" si="1"/>
        <v>4.6837408023728798E-4</v>
      </c>
      <c r="F58" s="190">
        <f t="shared" si="1"/>
        <v>4.6837408023728798E-4</v>
      </c>
      <c r="G58" s="190">
        <f t="shared" si="1"/>
        <v>4.6837408023728798E-4</v>
      </c>
      <c r="H58" s="322"/>
      <c r="I58" s="300"/>
      <c r="J58" s="142"/>
      <c r="K58" s="391"/>
      <c r="L58" s="133"/>
      <c r="M58" s="133"/>
      <c r="N58" s="133"/>
      <c r="O58" s="133"/>
      <c r="P58" s="133"/>
      <c r="Q58" s="133"/>
    </row>
    <row r="59" spans="1:17">
      <c r="A59" s="133"/>
      <c r="B59" s="146" t="s">
        <v>114</v>
      </c>
      <c r="C59" s="191" t="s">
        <v>246</v>
      </c>
      <c r="D59" s="190">
        <f t="shared" si="1"/>
        <v>0.42120742294108487</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246</v>
      </c>
      <c r="D60" s="190">
        <f t="shared" si="1"/>
        <v>3.2868980174215012E-3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3.5"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5.4"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227"/>
      <c r="J66" s="177"/>
      <c r="K66" s="391"/>
      <c r="L66" s="133"/>
      <c r="M66" s="133"/>
      <c r="N66" s="133"/>
      <c r="O66" s="133"/>
      <c r="P66" s="133"/>
      <c r="Q66" s="133"/>
    </row>
    <row r="67" spans="1:17">
      <c r="A67" s="133"/>
      <c r="B67" s="146" t="s">
        <v>22</v>
      </c>
      <c r="C67" s="163" t="s">
        <v>198</v>
      </c>
      <c r="D67" s="401">
        <v>1.92</v>
      </c>
      <c r="E67" s="401">
        <v>1.9</v>
      </c>
      <c r="F67" s="401">
        <v>1.87</v>
      </c>
      <c r="G67" s="401">
        <v>1.85</v>
      </c>
      <c r="H67" s="401"/>
      <c r="I67" s="145" t="s">
        <v>531</v>
      </c>
      <c r="J67" s="142"/>
      <c r="K67" s="391"/>
      <c r="L67" s="133"/>
      <c r="M67" s="133"/>
      <c r="N67" s="133"/>
      <c r="O67" s="133"/>
      <c r="P67" s="133"/>
      <c r="Q67" s="133"/>
    </row>
    <row r="68" spans="1:17">
      <c r="A68" s="133"/>
      <c r="B68" s="146" t="s">
        <v>247</v>
      </c>
      <c r="C68" s="163" t="s">
        <v>23</v>
      </c>
      <c r="D68" s="450">
        <f>D76/'EU Bus'!D75-1</f>
        <v>0.18988132417239223</v>
      </c>
      <c r="E68" s="450">
        <f>(D68+F68)/2</f>
        <v>0.18994066208619612</v>
      </c>
      <c r="F68" s="450">
        <v>0.19</v>
      </c>
      <c r="G68" s="450">
        <v>0.19</v>
      </c>
      <c r="H68" s="396"/>
      <c r="I68" s="145" t="s">
        <v>248</v>
      </c>
      <c r="J68" s="192"/>
      <c r="K68" s="391"/>
      <c r="L68" s="133"/>
      <c r="M68" s="133"/>
      <c r="N68" s="133"/>
      <c r="O68" s="133"/>
      <c r="P68" s="133"/>
      <c r="Q68" s="133"/>
    </row>
    <row r="69" spans="1:17">
      <c r="A69" s="133"/>
      <c r="B69" s="146" t="s">
        <v>121</v>
      </c>
      <c r="C69" s="163" t="s">
        <v>122</v>
      </c>
      <c r="D69" s="400">
        <v>67000</v>
      </c>
      <c r="E69" s="400">
        <v>67000</v>
      </c>
      <c r="F69" s="400">
        <v>67000</v>
      </c>
      <c r="G69" s="400">
        <v>67000</v>
      </c>
      <c r="H69" s="400"/>
      <c r="I69" s="145" t="s">
        <v>541</v>
      </c>
      <c r="J69" s="192"/>
      <c r="K69" s="391"/>
      <c r="L69" s="133"/>
      <c r="M69" s="133"/>
      <c r="N69" s="133"/>
      <c r="O69" s="133"/>
      <c r="P69" s="133"/>
      <c r="Q69" s="133"/>
    </row>
    <row r="70" spans="1:17">
      <c r="A70" s="133"/>
      <c r="B70" s="146" t="s">
        <v>124</v>
      </c>
      <c r="C70" s="346" t="s">
        <v>33</v>
      </c>
      <c r="D70" s="418">
        <f>123950/D69</f>
        <v>1.85</v>
      </c>
      <c r="E70" s="418">
        <f>123950/E69</f>
        <v>1.85</v>
      </c>
      <c r="F70" s="418">
        <f>123950/F69</f>
        <v>1.85</v>
      </c>
      <c r="G70" s="418">
        <f>123950/G69</f>
        <v>1.85</v>
      </c>
      <c r="H70" s="418"/>
      <c r="I70" s="145" t="s">
        <v>541</v>
      </c>
      <c r="J70" s="486"/>
      <c r="K70" s="391"/>
      <c r="L70" s="133"/>
      <c r="M70" s="133"/>
      <c r="N70" s="133"/>
      <c r="O70" s="133"/>
      <c r="P70" s="133"/>
      <c r="Q70" s="133"/>
    </row>
    <row r="71" spans="1:17">
      <c r="A71" s="133"/>
      <c r="B71" s="257" t="s">
        <v>234</v>
      </c>
      <c r="C71" s="346" t="s">
        <v>249</v>
      </c>
      <c r="D71" s="491">
        <v>2.0713910761154857</v>
      </c>
      <c r="E71" s="491">
        <v>2.3699699699699703</v>
      </c>
      <c r="F71" s="491">
        <v>2.9624624624624625</v>
      </c>
      <c r="G71" s="491">
        <v>3.5075555555555558</v>
      </c>
      <c r="H71" s="491"/>
      <c r="I71" s="145" t="s">
        <v>413</v>
      </c>
      <c r="J71" s="192"/>
      <c r="K71" s="391"/>
      <c r="L71" s="133"/>
      <c r="M71" s="135"/>
      <c r="N71" s="310"/>
      <c r="O71" s="310"/>
      <c r="P71" s="133"/>
      <c r="Q71" s="133"/>
    </row>
    <row r="72" spans="1:17">
      <c r="A72" s="133"/>
      <c r="B72" s="257" t="s">
        <v>236</v>
      </c>
      <c r="C72" s="346" t="s">
        <v>23</v>
      </c>
      <c r="D72" s="490">
        <f>D67/D76</f>
        <v>0.10078740157480315</v>
      </c>
      <c r="E72" s="490">
        <f>E67/E76</f>
        <v>0.11411411411411412</v>
      </c>
      <c r="F72" s="490">
        <f>F67/F76</f>
        <v>0.14039039039039039</v>
      </c>
      <c r="G72" s="490">
        <f>G67/G76</f>
        <v>0.16444444444444445</v>
      </c>
      <c r="H72" s="449"/>
      <c r="I72" s="145"/>
      <c r="J72" s="192"/>
      <c r="K72" s="391"/>
      <c r="L72" s="133"/>
      <c r="M72" s="133"/>
      <c r="N72" s="133"/>
      <c r="O72" s="133"/>
      <c r="P72" s="133"/>
      <c r="Q72" s="133"/>
    </row>
    <row r="73" spans="1:17" ht="13.5" thickBot="1">
      <c r="A73" s="133"/>
      <c r="B73" s="395"/>
      <c r="C73" s="394"/>
      <c r="D73" s="484"/>
      <c r="E73" s="484"/>
      <c r="F73" s="484"/>
      <c r="G73" s="484"/>
      <c r="H73" s="484"/>
      <c r="I73" s="484"/>
      <c r="J73" s="138"/>
      <c r="K73" s="391"/>
      <c r="L73" s="133"/>
      <c r="M73" s="133"/>
      <c r="N73" s="133"/>
      <c r="O73" s="133"/>
      <c r="P73" s="133"/>
      <c r="Q73" s="133"/>
    </row>
    <row r="74" spans="1:17">
      <c r="A74" s="133"/>
      <c r="B74" s="133"/>
      <c r="C74" s="133"/>
      <c r="D74" s="314"/>
      <c r="E74" s="314"/>
      <c r="F74" s="314"/>
      <c r="G74" s="314"/>
      <c r="H74" s="314"/>
      <c r="I74" s="314"/>
      <c r="J74" s="133"/>
      <c r="K74" s="391"/>
      <c r="L74" s="133"/>
      <c r="M74" s="133"/>
      <c r="N74" s="133"/>
      <c r="O74" s="133"/>
      <c r="P74" s="133"/>
      <c r="Q74" s="133"/>
    </row>
    <row r="75" spans="1:17" ht="15.4" thickBot="1">
      <c r="A75" s="133"/>
      <c r="B75" s="157" t="s">
        <v>126</v>
      </c>
      <c r="C75" s="133"/>
      <c r="D75" s="133"/>
      <c r="E75" s="133"/>
      <c r="F75" s="310"/>
      <c r="G75" s="133"/>
      <c r="I75" s="133"/>
      <c r="J75" s="133"/>
      <c r="K75" s="391"/>
      <c r="L75" s="133"/>
      <c r="M75" s="133"/>
      <c r="N75" s="133"/>
      <c r="O75" s="133"/>
      <c r="P75" s="133"/>
      <c r="Q75" s="133"/>
    </row>
    <row r="76" spans="1:17">
      <c r="A76" s="133"/>
      <c r="B76" s="156" t="s">
        <v>182</v>
      </c>
      <c r="C76" s="153"/>
      <c r="D76" s="279">
        <v>19.05</v>
      </c>
      <c r="E76" s="279">
        <v>16.649999999999999</v>
      </c>
      <c r="F76" s="279">
        <v>13.32</v>
      </c>
      <c r="G76" s="279">
        <v>11.25</v>
      </c>
      <c r="H76" s="279"/>
      <c r="I76" s="279" t="s">
        <v>531</v>
      </c>
      <c r="J76" s="151"/>
      <c r="K76" s="391"/>
      <c r="L76" s="133"/>
      <c r="M76" s="133"/>
      <c r="N76" s="133"/>
      <c r="O76" s="133"/>
      <c r="P76" s="133"/>
      <c r="Q76" s="133"/>
    </row>
    <row r="77" spans="1:17">
      <c r="A77" s="133"/>
      <c r="B77" s="146"/>
      <c r="C77" s="145"/>
      <c r="D77" s="392"/>
      <c r="E77" s="392"/>
      <c r="F77" s="392"/>
      <c r="G77" s="392"/>
      <c r="H77" s="392"/>
      <c r="I77" s="145"/>
      <c r="J77" s="142"/>
      <c r="K77" s="391"/>
      <c r="L77" s="133"/>
      <c r="M77" s="133"/>
      <c r="N77" s="133"/>
      <c r="O77" s="133"/>
      <c r="P77" s="133"/>
      <c r="Q77" s="133"/>
    </row>
    <row r="78" spans="1:17">
      <c r="A78" s="133"/>
      <c r="B78" s="146" t="s">
        <v>17</v>
      </c>
      <c r="C78" s="145" t="s">
        <v>24</v>
      </c>
      <c r="D78" s="473"/>
      <c r="E78" s="473"/>
      <c r="F78" s="473"/>
      <c r="G78" s="473"/>
      <c r="H78" s="473"/>
      <c r="I78" s="145"/>
      <c r="J78" s="142"/>
      <c r="K78" s="391"/>
      <c r="L78" s="133"/>
      <c r="M78" s="133"/>
      <c r="N78" s="133"/>
      <c r="O78" s="133"/>
      <c r="P78" s="133"/>
      <c r="Q78" s="133"/>
    </row>
    <row r="79" spans="1:17">
      <c r="A79" s="133"/>
      <c r="B79" s="146" t="s">
        <v>18</v>
      </c>
      <c r="C79" s="145" t="s">
        <v>24</v>
      </c>
      <c r="D79" s="489">
        <f>D89/1000*D$67</f>
        <v>0.58666666666666667</v>
      </c>
      <c r="E79" s="489">
        <f>E89/1000*E$67</f>
        <v>0.2638888888888889</v>
      </c>
      <c r="F79" s="489">
        <f>F89/1000*F$67</f>
        <v>0.25972222222222224</v>
      </c>
      <c r="G79" s="489">
        <f>G89/1000*G$67</f>
        <v>0.25694444444444448</v>
      </c>
      <c r="H79" s="489"/>
      <c r="I79" s="145"/>
      <c r="J79" s="142" t="s">
        <v>250</v>
      </c>
      <c r="K79" s="391"/>
      <c r="L79" s="133"/>
      <c r="M79" s="133"/>
      <c r="N79" s="133"/>
      <c r="O79" s="133"/>
      <c r="P79" s="133"/>
      <c r="Q79" s="133"/>
    </row>
    <row r="80" spans="1:17">
      <c r="A80" s="133"/>
      <c r="B80" s="146" t="s">
        <v>19</v>
      </c>
      <c r="C80" s="145" t="s">
        <v>24</v>
      </c>
      <c r="D80" s="473">
        <f t="shared" ref="D80:G83" si="2">D90/1000*D$76</f>
        <v>5.4923867138334519E-2</v>
      </c>
      <c r="E80" s="473">
        <f t="shared" si="2"/>
        <v>6.3550458343337377E-2</v>
      </c>
      <c r="F80" s="473">
        <f t="shared" si="2"/>
        <v>5.0840366674669908E-2</v>
      </c>
      <c r="G80" s="473">
        <f t="shared" si="2"/>
        <v>4.2939498880633364E-2</v>
      </c>
      <c r="H80" s="473"/>
      <c r="I80" s="145"/>
      <c r="J80" s="142"/>
      <c r="K80" s="391"/>
      <c r="L80" s="133"/>
      <c r="M80" s="133"/>
      <c r="N80" s="133"/>
      <c r="O80" s="133"/>
      <c r="P80" s="133"/>
      <c r="Q80" s="133"/>
    </row>
    <row r="81" spans="1:17">
      <c r="A81" s="133"/>
      <c r="B81" s="146" t="s">
        <v>20</v>
      </c>
      <c r="C81" s="145" t="s">
        <v>24</v>
      </c>
      <c r="D81" s="473">
        <f t="shared" si="2"/>
        <v>8.9225262285203381E-3</v>
      </c>
      <c r="E81" s="473">
        <f t="shared" si="2"/>
        <v>7.7984284359508445E-3</v>
      </c>
      <c r="F81" s="473">
        <f t="shared" si="2"/>
        <v>6.2387427487606761E-3</v>
      </c>
      <c r="G81" s="473">
        <f t="shared" si="2"/>
        <v>5.2692084026694898E-3</v>
      </c>
      <c r="H81" s="473"/>
      <c r="I81" s="145"/>
      <c r="J81" s="192"/>
      <c r="K81" s="416"/>
      <c r="L81" s="133"/>
      <c r="M81" s="133"/>
      <c r="N81" s="133"/>
      <c r="O81" s="133"/>
      <c r="P81" s="133"/>
      <c r="Q81" s="133"/>
    </row>
    <row r="82" spans="1:17">
      <c r="A82" s="133"/>
      <c r="B82" s="257" t="s">
        <v>35</v>
      </c>
      <c r="C82" s="145" t="s">
        <v>24</v>
      </c>
      <c r="D82" s="473">
        <f t="shared" si="2"/>
        <v>8.0240014070276668</v>
      </c>
      <c r="E82" s="473">
        <f t="shared" si="2"/>
        <v>0.71451124604611038</v>
      </c>
      <c r="F82" s="473">
        <f t="shared" si="2"/>
        <v>0.57160899683688837</v>
      </c>
      <c r="G82" s="473">
        <f t="shared" si="2"/>
        <v>0.48277786895007457</v>
      </c>
      <c r="H82" s="473"/>
      <c r="I82" s="145"/>
      <c r="J82" s="192"/>
      <c r="K82" s="391"/>
      <c r="L82" s="133"/>
      <c r="M82" s="133"/>
      <c r="N82" s="133"/>
      <c r="O82" s="133"/>
      <c r="P82" s="133"/>
      <c r="Q82" s="133"/>
    </row>
    <row r="83" spans="1:17">
      <c r="A83" s="133"/>
      <c r="B83" s="146" t="s">
        <v>21</v>
      </c>
      <c r="C83" s="145" t="s">
        <v>24</v>
      </c>
      <c r="D83" s="473">
        <f t="shared" si="2"/>
        <v>6.2615407231879597E-2</v>
      </c>
      <c r="E83" s="473">
        <f t="shared" si="2"/>
        <v>8.1848621431590603E-3</v>
      </c>
      <c r="F83" s="473">
        <f t="shared" si="2"/>
        <v>6.5478897145272484E-3</v>
      </c>
      <c r="G83" s="473">
        <f t="shared" si="2"/>
        <v>5.5303122588912573E-3</v>
      </c>
      <c r="H83" s="473"/>
      <c r="I83" s="145"/>
      <c r="J83" s="192"/>
      <c r="K83" s="416"/>
      <c r="L83" s="133"/>
      <c r="M83" s="133"/>
      <c r="N83" s="133"/>
      <c r="O83" s="133"/>
      <c r="P83" s="133"/>
      <c r="Q83" s="133"/>
    </row>
    <row r="84" spans="1:17" ht="13.5" thickBot="1">
      <c r="A84" s="133"/>
      <c r="B84" s="141"/>
      <c r="C84" s="140"/>
      <c r="D84" s="389"/>
      <c r="E84" s="389"/>
      <c r="F84" s="389"/>
      <c r="G84" s="389"/>
      <c r="H84" s="389"/>
      <c r="I84" s="140"/>
      <c r="J84" s="158"/>
      <c r="K84" s="133"/>
      <c r="L84" s="133"/>
      <c r="M84" s="133"/>
      <c r="N84" s="133"/>
      <c r="O84" s="133"/>
      <c r="P84" s="133"/>
      <c r="Q84" s="133"/>
    </row>
    <row r="85" spans="1:17">
      <c r="A85" s="133"/>
      <c r="B85" s="133"/>
      <c r="C85" s="133"/>
      <c r="D85" s="133"/>
      <c r="E85" s="133"/>
      <c r="F85" s="133"/>
      <c r="G85" s="133"/>
      <c r="I85" s="133"/>
      <c r="J85" s="133"/>
      <c r="K85" s="133"/>
      <c r="L85" s="133"/>
      <c r="M85" s="133"/>
      <c r="N85" s="133"/>
      <c r="O85" s="133"/>
      <c r="P85" s="133"/>
      <c r="Q85" s="133"/>
    </row>
    <row r="86" spans="1:17" ht="13.5" thickBot="1">
      <c r="A86" s="133"/>
      <c r="B86" s="229" t="s">
        <v>243</v>
      </c>
      <c r="C86" s="133"/>
      <c r="D86" s="133"/>
      <c r="E86" s="133"/>
      <c r="F86" s="133"/>
      <c r="G86" s="133"/>
      <c r="I86" s="133"/>
      <c r="J86" s="133"/>
      <c r="K86" s="133"/>
      <c r="L86" s="133"/>
      <c r="M86" s="133"/>
      <c r="N86" s="133"/>
      <c r="O86" s="133"/>
      <c r="P86" s="133"/>
      <c r="Q86" s="133"/>
    </row>
    <row r="87" spans="1:17">
      <c r="A87" s="133"/>
      <c r="B87" s="156"/>
      <c r="C87" s="153"/>
      <c r="D87" s="388">
        <v>2015</v>
      </c>
      <c r="E87" s="388">
        <v>2020</v>
      </c>
      <c r="F87" s="388">
        <v>2035</v>
      </c>
      <c r="G87" s="388"/>
      <c r="H87" s="388"/>
      <c r="I87" s="153"/>
      <c r="J87" s="151"/>
      <c r="K87" s="133"/>
      <c r="L87" s="133"/>
      <c r="M87" s="133"/>
      <c r="N87" s="133"/>
      <c r="O87" s="133"/>
      <c r="P87" s="133"/>
      <c r="Q87" s="133"/>
    </row>
    <row r="88" spans="1:17">
      <c r="A88" s="133"/>
      <c r="B88" s="387" t="s">
        <v>17</v>
      </c>
      <c r="C88" s="208" t="s">
        <v>244</v>
      </c>
      <c r="D88" s="385"/>
      <c r="E88" s="385"/>
      <c r="F88" s="385"/>
      <c r="G88" s="385"/>
      <c r="H88" s="385"/>
      <c r="I88" s="145"/>
      <c r="J88" s="142"/>
      <c r="K88" s="133"/>
      <c r="L88" s="133"/>
      <c r="M88" s="133"/>
      <c r="N88" s="133"/>
      <c r="O88" s="133"/>
      <c r="P88" s="133"/>
      <c r="Q88" s="133"/>
    </row>
    <row r="89" spans="1:17">
      <c r="A89" s="133"/>
      <c r="B89" s="387" t="s">
        <v>18</v>
      </c>
      <c r="C89" s="145" t="s">
        <v>244</v>
      </c>
      <c r="D89" s="445">
        <f>'EU Lastbil Gas'!D89</f>
        <v>305.5555555555556</v>
      </c>
      <c r="E89" s="445">
        <f>'EU Lastbil Gas'!E89</f>
        <v>138.88888888888889</v>
      </c>
      <c r="F89" s="445">
        <f>'EU Lastbil Gas'!F89</f>
        <v>138.88888888888889</v>
      </c>
      <c r="G89" s="445">
        <f>'EU Lastbil Gas'!G89</f>
        <v>138.88888888888889</v>
      </c>
      <c r="H89" s="445"/>
      <c r="I89" s="145" t="s">
        <v>542</v>
      </c>
      <c r="J89" s="192" t="s">
        <v>251</v>
      </c>
      <c r="K89" s="133"/>
      <c r="L89" s="133"/>
      <c r="M89" s="133"/>
      <c r="N89" s="133"/>
      <c r="O89" s="133"/>
      <c r="P89" s="133"/>
      <c r="Q89" s="133"/>
    </row>
    <row r="90" spans="1:17">
      <c r="A90" s="133"/>
      <c r="B90" s="387" t="s">
        <v>19</v>
      </c>
      <c r="C90" s="145" t="s">
        <v>244</v>
      </c>
      <c r="D90" s="386">
        <f>'EU Bus'!D89</f>
        <v>2.8831426319335707</v>
      </c>
      <c r="E90" s="386">
        <f>'EU Bus'!E89</f>
        <v>3.8168443449451881</v>
      </c>
      <c r="F90" s="386">
        <f>'EU Bus'!F89</f>
        <v>3.8168443449451881</v>
      </c>
      <c r="G90" s="386">
        <f>'EU Bus'!G89</f>
        <v>3.8168443449451881</v>
      </c>
      <c r="H90" s="386"/>
      <c r="I90" s="145"/>
      <c r="J90" s="142"/>
      <c r="K90" s="133"/>
      <c r="L90" s="133"/>
      <c r="M90" s="133"/>
      <c r="N90" s="133"/>
      <c r="O90" s="133"/>
      <c r="P90" s="133"/>
      <c r="Q90" s="133"/>
    </row>
    <row r="91" spans="1:17">
      <c r="A91" s="133"/>
      <c r="B91" s="387" t="s">
        <v>20</v>
      </c>
      <c r="C91" s="145" t="s">
        <v>244</v>
      </c>
      <c r="D91" s="386">
        <f>'EU Bus'!D90</f>
        <v>0.46837408023728805</v>
      </c>
      <c r="E91" s="386">
        <f>'EU Bus'!E90</f>
        <v>0.46837408023728799</v>
      </c>
      <c r="F91" s="386">
        <f>'EU Bus'!F90</f>
        <v>0.46837408023728799</v>
      </c>
      <c r="G91" s="386">
        <f>'EU Bus'!G90</f>
        <v>0.46837408023728799</v>
      </c>
      <c r="H91" s="386"/>
      <c r="I91" s="145"/>
      <c r="J91" s="142" t="s">
        <v>252</v>
      </c>
      <c r="K91" s="133"/>
      <c r="L91" s="133"/>
      <c r="M91" s="133"/>
      <c r="N91" s="133"/>
      <c r="O91" s="133"/>
      <c r="P91" s="133"/>
      <c r="Q91" s="133"/>
    </row>
    <row r="92" spans="1:17">
      <c r="A92" s="133"/>
      <c r="B92" s="206" t="s">
        <v>35</v>
      </c>
      <c r="C92" s="145" t="s">
        <v>244</v>
      </c>
      <c r="D92" s="385">
        <f>'EU Bus'!D91</f>
        <v>421.20742294108487</v>
      </c>
      <c r="E92" s="385">
        <f>'EU Bus'!E91</f>
        <v>42.913588351117738</v>
      </c>
      <c r="F92" s="385">
        <f>'EU Bus'!F91</f>
        <v>42.913588351117738</v>
      </c>
      <c r="G92" s="385">
        <f>'EU Bus'!G91</f>
        <v>42.913588351117738</v>
      </c>
      <c r="H92" s="385"/>
      <c r="I92" s="145"/>
      <c r="J92" s="142"/>
      <c r="K92" s="133"/>
      <c r="L92" s="133"/>
      <c r="M92" s="133"/>
      <c r="N92" s="133"/>
      <c r="O92" s="133"/>
      <c r="P92" s="133"/>
      <c r="Q92" s="133"/>
    </row>
    <row r="93" spans="1:17" ht="13.5" thickBot="1">
      <c r="A93" s="133"/>
      <c r="B93" s="384" t="s">
        <v>21</v>
      </c>
      <c r="C93" s="140" t="s">
        <v>244</v>
      </c>
      <c r="D93" s="383">
        <f>'EU Bus'!D92</f>
        <v>3.2868980174215006</v>
      </c>
      <c r="E93" s="383">
        <f>'EU Bus'!E92</f>
        <v>0.49158331190144505</v>
      </c>
      <c r="F93" s="383">
        <f>'EU Bus'!F92</f>
        <v>0.49158331190144505</v>
      </c>
      <c r="G93" s="383">
        <f>'EU Bus'!G92</f>
        <v>0.49158331190144505</v>
      </c>
      <c r="H93" s="383"/>
      <c r="I93" s="140"/>
      <c r="J93" s="158"/>
      <c r="K93" s="133"/>
      <c r="L93" s="133"/>
      <c r="M93" s="133"/>
      <c r="N93" s="133"/>
      <c r="O93" s="133"/>
      <c r="P93" s="133"/>
      <c r="Q93" s="133"/>
    </row>
    <row r="94" spans="1:17">
      <c r="A94" s="133"/>
      <c r="B94" s="133"/>
      <c r="C94" s="133"/>
      <c r="D94" s="133"/>
      <c r="E94" s="133"/>
      <c r="F94" s="133"/>
      <c r="G94" s="133"/>
      <c r="I94" s="133"/>
      <c r="J94" s="133"/>
      <c r="K94" s="133"/>
      <c r="L94" s="133"/>
      <c r="M94" s="133"/>
      <c r="N94" s="133"/>
      <c r="O94" s="133"/>
      <c r="P94" s="133"/>
      <c r="Q94" s="133"/>
    </row>
    <row r="95" spans="1:17">
      <c r="A95" s="133"/>
      <c r="B95" s="133"/>
      <c r="C95" s="133"/>
      <c r="D95" s="133"/>
      <c r="E95" s="133"/>
      <c r="F95" s="133"/>
      <c r="G95" s="133"/>
      <c r="H95" s="136"/>
      <c r="I95" s="133"/>
      <c r="J95" s="133"/>
      <c r="K95" s="133"/>
      <c r="L95" s="133"/>
      <c r="M95" s="133"/>
      <c r="N95" s="133"/>
      <c r="O95" s="133"/>
      <c r="P95" s="133"/>
      <c r="Q95" s="133"/>
    </row>
    <row r="96" spans="1:17">
      <c r="A96" s="133"/>
      <c r="B96" s="133"/>
      <c r="C96" s="133"/>
      <c r="D96" s="133"/>
      <c r="E96" s="133"/>
      <c r="F96" s="133"/>
      <c r="G96" s="133"/>
      <c r="H96" s="136"/>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A122" s="133"/>
      <c r="B122" s="133"/>
      <c r="C122" s="133"/>
      <c r="D122" s="133"/>
      <c r="E122" s="133"/>
      <c r="F122" s="133"/>
      <c r="G122" s="133"/>
      <c r="I122" s="133"/>
      <c r="J122" s="133"/>
      <c r="K122" s="133"/>
      <c r="L122" s="133"/>
      <c r="M122" s="133"/>
      <c r="N122" s="133"/>
      <c r="O122" s="133"/>
      <c r="P122" s="133"/>
      <c r="Q122" s="133"/>
    </row>
    <row r="123" spans="1:17">
      <c r="B123" s="133"/>
      <c r="C123" s="133"/>
      <c r="D123" s="133"/>
      <c r="E123"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002060"/>
  </sheetPr>
  <dimension ref="A1:T122"/>
  <sheetViews>
    <sheetView topLeftCell="A31" zoomScale="80" zoomScaleNormal="80" workbookViewId="0">
      <selection activeCell="D70" sqref="D70"/>
    </sheetView>
  </sheetViews>
  <sheetFormatPr defaultColWidth="9.1328125" defaultRowHeight="13.15"/>
  <cols>
    <col min="1" max="1" width="2.86328125" style="414" customWidth="1"/>
    <col min="2" max="2" width="35" style="414" customWidth="1"/>
    <col min="3" max="3" width="18" style="414" customWidth="1"/>
    <col min="4" max="7" width="15.86328125" style="414" customWidth="1"/>
    <col min="8" max="8" width="15.86328125" style="133" customWidth="1"/>
    <col min="9" max="9" width="7.1328125" style="414" customWidth="1"/>
    <col min="10" max="10" width="37.46484375" style="414" customWidth="1"/>
    <col min="11" max="17" width="9.1328125" style="414"/>
    <col min="18" max="18" width="14.53125" style="414" customWidth="1"/>
    <col min="19" max="16384" width="9.1328125" style="414"/>
  </cols>
  <sheetData>
    <row r="1" spans="1:19" s="130" customFormat="1" ht="21">
      <c r="B1" s="130" t="s">
        <v>225</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3.5"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421</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420</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3.5"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3.5"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151</v>
      </c>
      <c r="D23" s="421">
        <f>D70</f>
        <v>0.41666666666666663</v>
      </c>
      <c r="E23" s="420">
        <f>E70</f>
        <v>0.46132312614259596</v>
      </c>
      <c r="F23" s="420">
        <f>F70</f>
        <v>0.46772010357815447</v>
      </c>
      <c r="G23" s="420">
        <f>G70</f>
        <v>0.46800595238095233</v>
      </c>
      <c r="H23" s="222"/>
      <c r="I23" s="300"/>
      <c r="J23" s="142"/>
      <c r="K23" s="391"/>
      <c r="L23" s="133"/>
      <c r="M23" s="133"/>
      <c r="N23" s="133"/>
      <c r="O23" s="133"/>
      <c r="P23" s="133"/>
      <c r="Q23" s="133"/>
    </row>
    <row r="24" spans="1:17">
      <c r="A24" s="133"/>
      <c r="B24" s="218" t="s">
        <v>100</v>
      </c>
      <c r="C24" s="191" t="s">
        <v>151</v>
      </c>
      <c r="D24" s="217">
        <f>D23</f>
        <v>0.41666666666666663</v>
      </c>
      <c r="E24" s="216">
        <f>E23</f>
        <v>0.46132312614259596</v>
      </c>
      <c r="F24" s="216">
        <f>F23</f>
        <v>0.46772010357815447</v>
      </c>
      <c r="G24" s="216">
        <f>G23</f>
        <v>0.46800595238095233</v>
      </c>
      <c r="H24" s="222"/>
      <c r="I24" s="300"/>
      <c r="J24" s="142"/>
      <c r="K24" s="391"/>
      <c r="L24" s="133"/>
      <c r="M24" s="133"/>
      <c r="N24" s="133"/>
      <c r="O24" s="133"/>
      <c r="P24" s="133"/>
      <c r="Q24" s="133"/>
    </row>
    <row r="25" spans="1:17">
      <c r="A25" s="133"/>
      <c r="B25" s="218" t="s">
        <v>101</v>
      </c>
      <c r="C25" s="191" t="s">
        <v>102</v>
      </c>
      <c r="D25" s="217">
        <f>D75</f>
        <v>4.6080000000000005</v>
      </c>
      <c r="E25" s="217">
        <f>E75</f>
        <v>4.1185882352941174</v>
      </c>
      <c r="F25" s="217">
        <f>F75</f>
        <v>3.9981176470588236</v>
      </c>
      <c r="G25" s="217">
        <f>G75</f>
        <v>3.9529411764705888</v>
      </c>
      <c r="H25" s="215"/>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2776135.3810090115</v>
      </c>
      <c r="E31" s="209">
        <v>2484019.9600777444</v>
      </c>
      <c r="F31" s="209">
        <v>1607673.6972839427</v>
      </c>
      <c r="G31" s="209">
        <v>1564743.6972839427</v>
      </c>
      <c r="H31" s="208">
        <v>2015</v>
      </c>
      <c r="I31" s="147"/>
      <c r="J31" s="142"/>
    </row>
    <row r="32" spans="1:17" s="133" customFormat="1">
      <c r="B32" s="146" t="s">
        <v>13</v>
      </c>
      <c r="C32" s="191" t="s">
        <v>14</v>
      </c>
      <c r="D32" s="209">
        <v>5579.8908885067503</v>
      </c>
      <c r="E32" s="209">
        <v>5186.5304263133403</v>
      </c>
      <c r="F32" s="209">
        <v>3891.6896910066857</v>
      </c>
      <c r="G32" s="209">
        <v>3865.5251430436247</v>
      </c>
      <c r="H32" s="208">
        <v>2015</v>
      </c>
      <c r="I32" s="147"/>
      <c r="J32" s="142"/>
    </row>
    <row r="33" spans="1:17" s="133" customFormat="1">
      <c r="B33" s="202" t="s">
        <v>15</v>
      </c>
      <c r="C33" s="191" t="s">
        <v>14</v>
      </c>
      <c r="D33" s="209">
        <v>4251.7658885067503</v>
      </c>
      <c r="E33" s="209">
        <v>3844.4251631554453</v>
      </c>
      <c r="F33" s="209">
        <v>2528.0533273703222</v>
      </c>
      <c r="G33" s="209">
        <v>2487.1467646652463</v>
      </c>
      <c r="H33" s="208">
        <v>2015</v>
      </c>
      <c r="I33" s="147"/>
      <c r="J33" s="142"/>
    </row>
    <row r="34" spans="1:17" s="133" customFormat="1">
      <c r="B34" s="202" t="s">
        <v>16</v>
      </c>
      <c r="C34" s="191" t="s">
        <v>14</v>
      </c>
      <c r="D34" s="209">
        <v>1328.1250000000002</v>
      </c>
      <c r="E34" s="209">
        <v>1342.1052631578948</v>
      </c>
      <c r="F34" s="209">
        <v>1363.6363636363635</v>
      </c>
      <c r="G34" s="209">
        <v>1378.3783783783783</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ht="13.5" thickBot="1">
      <c r="B37" s="201"/>
      <c r="C37" s="191"/>
      <c r="D37" s="207"/>
      <c r="E37" s="166"/>
      <c r="F37" s="166"/>
      <c r="G37" s="166"/>
      <c r="H37" s="166"/>
      <c r="I37" s="147"/>
      <c r="J37" s="142"/>
    </row>
    <row r="38" spans="1:17">
      <c r="A38" s="133"/>
      <c r="B38" s="206" t="s">
        <v>109</v>
      </c>
      <c r="C38" s="191" t="s">
        <v>12</v>
      </c>
      <c r="D38" s="476">
        <v>2776135.3810090115</v>
      </c>
      <c r="E38" s="476">
        <f>(D38*3+F38)/4</f>
        <v>2484019.9600777444</v>
      </c>
      <c r="F38" s="476">
        <v>1607673.6972839427</v>
      </c>
      <c r="G38" s="476">
        <v>1564743.6972839427</v>
      </c>
      <c r="H38" s="203">
        <v>2015</v>
      </c>
      <c r="I38" s="167" t="s">
        <v>419</v>
      </c>
      <c r="J38" s="279" t="s">
        <v>418</v>
      </c>
      <c r="K38" s="391"/>
      <c r="L38" s="133"/>
      <c r="M38" s="133"/>
      <c r="N38" s="133"/>
      <c r="O38" s="133"/>
      <c r="P38" s="133"/>
      <c r="Q38" s="133"/>
    </row>
    <row r="39" spans="1:17">
      <c r="A39" s="133"/>
      <c r="B39" s="146" t="s">
        <v>13</v>
      </c>
      <c r="C39" s="191" t="s">
        <v>14</v>
      </c>
      <c r="D39" s="404">
        <f>+SUM(D40:D43)</f>
        <v>5579.8908885067503</v>
      </c>
      <c r="E39" s="405">
        <f>+SUM(E40:E43)</f>
        <v>5186.5304263133403</v>
      </c>
      <c r="F39" s="405">
        <f>+SUM(F40:F43)</f>
        <v>3891.6896910066857</v>
      </c>
      <c r="G39" s="405">
        <f>+SUM(G40:G43)</f>
        <v>3865.5251430436247</v>
      </c>
      <c r="H39" s="203">
        <v>2015</v>
      </c>
      <c r="I39" s="300"/>
      <c r="J39" s="142"/>
      <c r="K39" s="391"/>
      <c r="L39" s="133"/>
      <c r="M39" s="133"/>
      <c r="N39" s="133"/>
      <c r="O39" s="133"/>
      <c r="P39" s="133"/>
      <c r="Q39" s="133"/>
    </row>
    <row r="40" spans="1:17">
      <c r="A40" s="133"/>
      <c r="B40" s="202" t="s">
        <v>15</v>
      </c>
      <c r="C40" s="191" t="s">
        <v>14</v>
      </c>
      <c r="D40" s="404">
        <v>4251.7658885067503</v>
      </c>
      <c r="E40" s="405">
        <v>3844.4251631554453</v>
      </c>
      <c r="F40" s="405">
        <v>2528.0533273703222</v>
      </c>
      <c r="G40" s="405">
        <v>2487.1467646652463</v>
      </c>
      <c r="H40" s="203">
        <v>2015</v>
      </c>
      <c r="I40" s="300"/>
      <c r="J40" s="142"/>
      <c r="K40" s="391"/>
      <c r="L40" s="133"/>
      <c r="M40" s="133"/>
      <c r="N40" s="133"/>
      <c r="O40" s="133"/>
      <c r="P40" s="133"/>
      <c r="Q40" s="133"/>
    </row>
    <row r="41" spans="1:17">
      <c r="A41" s="133"/>
      <c r="B41" s="202" t="s">
        <v>16</v>
      </c>
      <c r="C41" s="191" t="s">
        <v>14</v>
      </c>
      <c r="D41" s="404">
        <f>(D68*D69)/D28</f>
        <v>1328.1250000000002</v>
      </c>
      <c r="E41" s="405">
        <f>(E68*E69)/E28</f>
        <v>1342.1052631578948</v>
      </c>
      <c r="F41" s="405">
        <f>(F68*F69)/F28</f>
        <v>1363.6363636363635</v>
      </c>
      <c r="G41" s="405">
        <f>(G68*G69)/G28</f>
        <v>1378.3783783783783</v>
      </c>
      <c r="H41" s="203">
        <v>2015</v>
      </c>
      <c r="I41" s="167" t="s">
        <v>419</v>
      </c>
      <c r="J41" s="192" t="s">
        <v>417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5">
        <v>0</v>
      </c>
      <c r="F43" s="405">
        <v>0</v>
      </c>
      <c r="G43" s="405">
        <v>0</v>
      </c>
      <c r="H43" s="203">
        <v>2015</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159</v>
      </c>
      <c r="D47" s="402"/>
      <c r="E47" s="194"/>
      <c r="F47" s="194"/>
      <c r="G47" s="194"/>
      <c r="H47" s="199"/>
      <c r="I47" s="300"/>
      <c r="J47" s="192" t="s">
        <v>113</v>
      </c>
      <c r="K47" s="391"/>
      <c r="L47" s="133"/>
      <c r="M47" s="133"/>
      <c r="N47" s="133"/>
      <c r="O47" s="133"/>
      <c r="P47" s="133"/>
      <c r="Q47" s="133"/>
    </row>
    <row r="48" spans="1:17">
      <c r="A48" s="133"/>
      <c r="B48" s="146" t="s">
        <v>18</v>
      </c>
      <c r="C48" s="191" t="s">
        <v>159</v>
      </c>
      <c r="D48" s="197">
        <v>0</v>
      </c>
      <c r="E48" s="197">
        <v>0</v>
      </c>
      <c r="F48" s="197">
        <v>0</v>
      </c>
      <c r="G48" s="197">
        <v>0</v>
      </c>
      <c r="H48" s="193"/>
      <c r="I48" s="300"/>
      <c r="J48" s="142"/>
      <c r="K48" s="391"/>
      <c r="L48" s="133"/>
      <c r="M48" s="133"/>
      <c r="N48" s="133"/>
      <c r="O48" s="133"/>
      <c r="P48" s="133"/>
      <c r="Q48" s="133"/>
    </row>
    <row r="49" spans="1:17">
      <c r="A49" s="133"/>
      <c r="B49" s="146" t="s">
        <v>19</v>
      </c>
      <c r="C49" s="191" t="s">
        <v>159</v>
      </c>
      <c r="D49" s="197">
        <v>0</v>
      </c>
      <c r="E49" s="197">
        <v>0</v>
      </c>
      <c r="F49" s="197">
        <v>0</v>
      </c>
      <c r="G49" s="197">
        <v>0</v>
      </c>
      <c r="H49" s="166"/>
      <c r="I49" s="300"/>
      <c r="J49" s="142"/>
      <c r="K49" s="391"/>
      <c r="L49" s="133"/>
      <c r="M49" s="133"/>
      <c r="N49" s="133"/>
      <c r="O49" s="133"/>
      <c r="P49" s="133"/>
      <c r="Q49" s="133"/>
    </row>
    <row r="50" spans="1:17">
      <c r="A50" s="133"/>
      <c r="B50" s="146" t="s">
        <v>20</v>
      </c>
      <c r="C50" s="191" t="s">
        <v>159</v>
      </c>
      <c r="D50" s="197">
        <v>0</v>
      </c>
      <c r="E50" s="197">
        <v>0</v>
      </c>
      <c r="F50" s="197">
        <v>0</v>
      </c>
      <c r="G50" s="197">
        <v>0</v>
      </c>
      <c r="H50" s="198"/>
      <c r="I50" s="300"/>
      <c r="J50" s="142"/>
      <c r="K50" s="391"/>
      <c r="L50" s="133"/>
      <c r="M50" s="133"/>
      <c r="N50" s="133"/>
      <c r="O50" s="133"/>
      <c r="P50" s="133"/>
      <c r="Q50" s="133"/>
    </row>
    <row r="51" spans="1:17">
      <c r="A51" s="133"/>
      <c r="B51" s="146" t="s">
        <v>114</v>
      </c>
      <c r="C51" s="191" t="s">
        <v>159</v>
      </c>
      <c r="D51" s="197">
        <v>0</v>
      </c>
      <c r="E51" s="197">
        <v>0</v>
      </c>
      <c r="F51" s="197">
        <v>0</v>
      </c>
      <c r="G51" s="197">
        <v>0</v>
      </c>
      <c r="H51" s="166"/>
      <c r="I51" s="300"/>
      <c r="J51" s="142"/>
      <c r="K51" s="391"/>
      <c r="L51" s="133"/>
      <c r="M51" s="133"/>
      <c r="N51" s="133"/>
      <c r="O51" s="133"/>
      <c r="P51" s="133"/>
      <c r="Q51" s="133"/>
    </row>
    <row r="52" spans="1:17">
      <c r="A52" s="133"/>
      <c r="B52" s="146" t="s">
        <v>21</v>
      </c>
      <c r="C52" s="191" t="s">
        <v>159</v>
      </c>
      <c r="D52" s="197">
        <v>0</v>
      </c>
      <c r="E52" s="197">
        <v>0</v>
      </c>
      <c r="F52" s="197">
        <v>0</v>
      </c>
      <c r="G52" s="197">
        <v>0</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159</v>
      </c>
      <c r="D55" s="402"/>
      <c r="E55" s="194"/>
      <c r="F55" s="194"/>
      <c r="G55" s="194"/>
      <c r="H55" s="322"/>
      <c r="I55" s="300"/>
      <c r="J55" s="192" t="s">
        <v>113</v>
      </c>
      <c r="K55" s="391"/>
      <c r="L55" s="133"/>
      <c r="M55" s="133"/>
      <c r="N55" s="133"/>
      <c r="O55" s="133"/>
      <c r="P55" s="133"/>
      <c r="Q55" s="133"/>
    </row>
    <row r="56" spans="1:17">
      <c r="A56" s="133"/>
      <c r="B56" s="146" t="s">
        <v>18</v>
      </c>
      <c r="C56" s="191" t="s">
        <v>159</v>
      </c>
      <c r="D56" s="190">
        <f t="shared" ref="D56:G60" si="0">D48</f>
        <v>0</v>
      </c>
      <c r="E56" s="190">
        <f t="shared" si="0"/>
        <v>0</v>
      </c>
      <c r="F56" s="190">
        <f t="shared" si="0"/>
        <v>0</v>
      </c>
      <c r="G56" s="190">
        <f t="shared" si="0"/>
        <v>0</v>
      </c>
      <c r="H56" s="322"/>
      <c r="I56" s="300"/>
      <c r="J56" s="142"/>
      <c r="K56" s="391"/>
      <c r="L56" s="133"/>
      <c r="M56" s="133"/>
      <c r="N56" s="133"/>
      <c r="O56" s="133"/>
      <c r="P56" s="133"/>
      <c r="Q56" s="133"/>
    </row>
    <row r="57" spans="1:17">
      <c r="A57" s="133"/>
      <c r="B57" s="146" t="s">
        <v>19</v>
      </c>
      <c r="C57" s="191" t="s">
        <v>159</v>
      </c>
      <c r="D57" s="190">
        <f t="shared" si="0"/>
        <v>0</v>
      </c>
      <c r="E57" s="190">
        <f t="shared" si="0"/>
        <v>0</v>
      </c>
      <c r="F57" s="190">
        <f t="shared" si="0"/>
        <v>0</v>
      </c>
      <c r="G57" s="190">
        <f t="shared" si="0"/>
        <v>0</v>
      </c>
      <c r="H57" s="322"/>
      <c r="I57" s="300"/>
      <c r="J57" s="142"/>
      <c r="K57" s="391"/>
      <c r="L57" s="133"/>
      <c r="M57" s="133"/>
      <c r="N57" s="133"/>
      <c r="O57" s="133"/>
      <c r="P57" s="133"/>
      <c r="Q57" s="133"/>
    </row>
    <row r="58" spans="1:17">
      <c r="A58" s="133"/>
      <c r="B58" s="146" t="s">
        <v>20</v>
      </c>
      <c r="C58" s="191" t="s">
        <v>159</v>
      </c>
      <c r="D58" s="190">
        <f t="shared" si="0"/>
        <v>0</v>
      </c>
      <c r="E58" s="190">
        <f t="shared" si="0"/>
        <v>0</v>
      </c>
      <c r="F58" s="190">
        <f t="shared" si="0"/>
        <v>0</v>
      </c>
      <c r="G58" s="190">
        <f t="shared" si="0"/>
        <v>0</v>
      </c>
      <c r="H58" s="322"/>
      <c r="I58" s="300"/>
      <c r="J58" s="142"/>
      <c r="K58" s="391"/>
      <c r="L58" s="133"/>
      <c r="M58" s="133"/>
      <c r="N58" s="133"/>
      <c r="O58" s="133"/>
      <c r="P58" s="133"/>
      <c r="Q58" s="133"/>
    </row>
    <row r="59" spans="1:17">
      <c r="A59" s="133"/>
      <c r="B59" s="146" t="s">
        <v>114</v>
      </c>
      <c r="C59" s="191" t="s">
        <v>159</v>
      </c>
      <c r="D59" s="190">
        <f t="shared" si="0"/>
        <v>0</v>
      </c>
      <c r="E59" s="190">
        <f t="shared" si="0"/>
        <v>0</v>
      </c>
      <c r="F59" s="190">
        <f t="shared" si="0"/>
        <v>0</v>
      </c>
      <c r="G59" s="190">
        <f t="shared" si="0"/>
        <v>0</v>
      </c>
      <c r="H59" s="322"/>
      <c r="I59" s="300"/>
      <c r="J59" s="142"/>
      <c r="K59" s="391"/>
      <c r="L59" s="133"/>
      <c r="M59" s="133"/>
      <c r="N59" s="133"/>
      <c r="O59" s="133"/>
      <c r="P59" s="133"/>
      <c r="Q59" s="133"/>
    </row>
    <row r="60" spans="1:17">
      <c r="A60" s="133"/>
      <c r="B60" s="146" t="s">
        <v>21</v>
      </c>
      <c r="C60" s="191" t="s">
        <v>159</v>
      </c>
      <c r="D60" s="190">
        <f t="shared" si="0"/>
        <v>0</v>
      </c>
      <c r="E60" s="190">
        <f t="shared" si="0"/>
        <v>0</v>
      </c>
      <c r="F60" s="190">
        <f t="shared" si="0"/>
        <v>0</v>
      </c>
      <c r="G60" s="190">
        <f t="shared" si="0"/>
        <v>0</v>
      </c>
      <c r="H60" s="208"/>
      <c r="I60" s="300"/>
      <c r="J60" s="142"/>
      <c r="K60" s="391"/>
      <c r="L60" s="133"/>
      <c r="M60" s="133"/>
      <c r="N60" s="133"/>
      <c r="O60" s="133"/>
      <c r="P60" s="133"/>
      <c r="Q60" s="133"/>
    </row>
    <row r="61" spans="1:17" ht="13.5"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5.4"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179"/>
      <c r="J66" s="177"/>
      <c r="K66" s="391"/>
      <c r="L66" s="133"/>
      <c r="M66" s="133"/>
      <c r="N66" s="133"/>
      <c r="O66" s="133"/>
      <c r="P66" s="133"/>
      <c r="Q66" s="133"/>
    </row>
    <row r="67" spans="1:17">
      <c r="A67" s="133"/>
      <c r="B67" s="146" t="s">
        <v>22</v>
      </c>
      <c r="C67" s="163" t="s">
        <v>198</v>
      </c>
      <c r="D67" s="401">
        <v>1.92</v>
      </c>
      <c r="E67" s="401">
        <v>1.9</v>
      </c>
      <c r="F67" s="401">
        <v>1.87</v>
      </c>
      <c r="G67" s="401">
        <v>1.85</v>
      </c>
      <c r="H67" s="401"/>
      <c r="I67" s="401" t="s">
        <v>416</v>
      </c>
      <c r="J67" s="142"/>
      <c r="K67" s="391"/>
      <c r="L67" s="133"/>
      <c r="M67" s="133"/>
      <c r="N67" s="133"/>
      <c r="O67" s="133"/>
      <c r="P67" s="133"/>
      <c r="Q67" s="133"/>
    </row>
    <row r="68" spans="1:17">
      <c r="A68" s="133"/>
      <c r="B68" s="146" t="s">
        <v>121</v>
      </c>
      <c r="C68" s="163" t="s">
        <v>122</v>
      </c>
      <c r="D68" s="400">
        <v>67000</v>
      </c>
      <c r="E68" s="400">
        <v>67000</v>
      </c>
      <c r="F68" s="400">
        <v>67000</v>
      </c>
      <c r="G68" s="400">
        <v>67000</v>
      </c>
      <c r="H68" s="400"/>
      <c r="I68" s="167" t="s">
        <v>541</v>
      </c>
      <c r="J68" s="192"/>
      <c r="K68" s="391"/>
      <c r="L68" s="133"/>
      <c r="M68" s="133"/>
      <c r="N68" s="133"/>
      <c r="O68" s="133"/>
      <c r="P68" s="133"/>
      <c r="Q68" s="133"/>
    </row>
    <row r="69" spans="1:17">
      <c r="A69" s="133"/>
      <c r="B69" s="146" t="s">
        <v>124</v>
      </c>
      <c r="C69" s="346" t="s">
        <v>33</v>
      </c>
      <c r="D69" s="418">
        <v>2.5499999999999998</v>
      </c>
      <c r="E69" s="418">
        <v>2.5499999999999998</v>
      </c>
      <c r="F69" s="418">
        <v>2.5499999999999998</v>
      </c>
      <c r="G69" s="418">
        <v>2.5499999999999998</v>
      </c>
      <c r="H69" s="418"/>
      <c r="I69" s="167" t="s">
        <v>419</v>
      </c>
      <c r="J69" s="486"/>
      <c r="K69" s="391"/>
      <c r="L69" s="133"/>
      <c r="M69" s="133"/>
      <c r="N69" s="133"/>
      <c r="O69" s="133"/>
      <c r="P69" s="133"/>
      <c r="Q69" s="133"/>
    </row>
    <row r="70" spans="1:17">
      <c r="A70" s="133"/>
      <c r="B70" s="257" t="s">
        <v>236</v>
      </c>
      <c r="C70" s="346" t="s">
        <v>23</v>
      </c>
      <c r="D70" s="485">
        <f>D67/D75</f>
        <v>0.41666666666666663</v>
      </c>
      <c r="E70" s="485">
        <f>E67/E75</f>
        <v>0.46132312614259596</v>
      </c>
      <c r="F70" s="485">
        <f>F67/F75</f>
        <v>0.46772010357815447</v>
      </c>
      <c r="G70" s="485">
        <f>G67/G75</f>
        <v>0.46800595238095233</v>
      </c>
      <c r="H70" s="485"/>
      <c r="I70" s="145"/>
      <c r="J70" s="192"/>
      <c r="K70" s="391"/>
      <c r="L70" s="133"/>
      <c r="M70" s="133"/>
      <c r="N70" s="133"/>
      <c r="O70" s="133"/>
      <c r="P70" s="133"/>
      <c r="Q70" s="133"/>
    </row>
    <row r="71" spans="1:17">
      <c r="A71" s="133"/>
      <c r="B71" s="257" t="s">
        <v>177</v>
      </c>
      <c r="C71" s="346" t="s">
        <v>178</v>
      </c>
      <c r="D71" s="474">
        <v>324</v>
      </c>
      <c r="E71" s="474">
        <v>324</v>
      </c>
      <c r="F71" s="474">
        <v>324</v>
      </c>
      <c r="G71" s="474">
        <v>324</v>
      </c>
      <c r="H71" s="474"/>
      <c r="I71" s="145"/>
      <c r="J71" s="492"/>
      <c r="K71" s="391"/>
      <c r="L71" s="133"/>
      <c r="M71" s="133"/>
      <c r="N71" s="133"/>
      <c r="O71" s="133"/>
      <c r="P71" s="133"/>
      <c r="Q71" s="133"/>
    </row>
    <row r="72" spans="1:17" ht="13.5" thickBot="1">
      <c r="A72" s="133"/>
      <c r="B72" s="146" t="s">
        <v>306</v>
      </c>
      <c r="C72" s="163" t="s">
        <v>305</v>
      </c>
      <c r="D72" s="484">
        <v>6</v>
      </c>
      <c r="E72" s="484">
        <v>6</v>
      </c>
      <c r="F72" s="484">
        <v>6</v>
      </c>
      <c r="G72" s="484">
        <v>6</v>
      </c>
      <c r="H72" s="484"/>
      <c r="I72" s="140"/>
      <c r="J72" s="158"/>
      <c r="K72" s="391"/>
      <c r="L72" s="133"/>
      <c r="M72" s="133"/>
      <c r="N72" s="133"/>
      <c r="O72" s="133"/>
      <c r="P72" s="133"/>
      <c r="Q72" s="133"/>
    </row>
    <row r="73" spans="1:17">
      <c r="A73" s="133"/>
      <c r="B73" s="133"/>
      <c r="C73" s="133"/>
      <c r="D73" s="314"/>
      <c r="E73" s="314"/>
      <c r="F73" s="314"/>
      <c r="G73" s="314"/>
      <c r="H73" s="314"/>
      <c r="I73" s="133"/>
      <c r="J73" s="133"/>
      <c r="K73" s="391"/>
      <c r="L73" s="133"/>
      <c r="M73" s="133"/>
      <c r="N73" s="133"/>
      <c r="O73" s="133"/>
      <c r="P73" s="133"/>
      <c r="Q73" s="133"/>
    </row>
    <row r="74" spans="1:17" ht="15.4" thickBot="1">
      <c r="A74" s="133"/>
      <c r="B74" s="157" t="s">
        <v>126</v>
      </c>
      <c r="C74" s="133"/>
      <c r="D74" s="133"/>
      <c r="E74" s="133"/>
      <c r="F74" s="133"/>
      <c r="G74" s="133"/>
      <c r="I74" s="133"/>
      <c r="J74" s="133"/>
      <c r="K74" s="391"/>
      <c r="L74" s="133"/>
      <c r="M74" s="133"/>
      <c r="N74" s="133"/>
      <c r="O74" s="133"/>
      <c r="P74" s="133"/>
      <c r="Q74" s="133"/>
    </row>
    <row r="75" spans="1:17" ht="13.5" thickBot="1">
      <c r="A75" s="133"/>
      <c r="B75" s="156" t="s">
        <v>182</v>
      </c>
      <c r="C75" s="153"/>
      <c r="D75" s="279">
        <v>4.6080000000000005</v>
      </c>
      <c r="E75" s="279">
        <v>4.1185882352941174</v>
      </c>
      <c r="F75" s="279">
        <v>3.9981176470588236</v>
      </c>
      <c r="G75" s="279">
        <v>3.9529411764705888</v>
      </c>
      <c r="H75" s="279"/>
      <c r="I75" s="279" t="s">
        <v>419</v>
      </c>
      <c r="J75" s="151" t="s">
        <v>415</v>
      </c>
      <c r="K75" s="391"/>
      <c r="L75" s="133"/>
      <c r="M75" s="133"/>
      <c r="N75" s="133"/>
      <c r="O75" s="133"/>
      <c r="P75" s="133"/>
      <c r="Q75" s="133"/>
    </row>
    <row r="76" spans="1:17">
      <c r="A76" s="133"/>
      <c r="B76" s="146"/>
      <c r="C76" s="145"/>
      <c r="D76" s="279"/>
      <c r="E76" s="279"/>
      <c r="F76" s="279"/>
      <c r="G76" s="279"/>
      <c r="H76" s="392"/>
      <c r="I76" s="145"/>
      <c r="J76" s="142"/>
      <c r="K76" s="391"/>
      <c r="L76" s="133"/>
      <c r="M76" s="133"/>
      <c r="N76" s="133"/>
      <c r="O76" s="133"/>
      <c r="P76" s="133"/>
      <c r="Q76" s="133"/>
    </row>
    <row r="77" spans="1:17">
      <c r="A77" s="133"/>
      <c r="B77" s="146" t="s">
        <v>17</v>
      </c>
      <c r="C77" s="145" t="s">
        <v>24</v>
      </c>
      <c r="D77" s="473"/>
      <c r="E77" s="473"/>
      <c r="F77" s="473"/>
      <c r="G77" s="473"/>
      <c r="H77" s="473"/>
      <c r="I77" s="145"/>
      <c r="J77" s="142"/>
      <c r="K77" s="391"/>
      <c r="L77" s="133"/>
      <c r="M77" s="133"/>
      <c r="N77" s="133"/>
      <c r="O77" s="133"/>
      <c r="P77" s="133"/>
      <c r="Q77" s="133"/>
    </row>
    <row r="78" spans="1:17">
      <c r="A78" s="133"/>
      <c r="B78" s="146" t="s">
        <v>18</v>
      </c>
      <c r="C78" s="145" t="s">
        <v>24</v>
      </c>
      <c r="D78" s="473">
        <v>0</v>
      </c>
      <c r="E78" s="473">
        <v>0</v>
      </c>
      <c r="F78" s="473">
        <v>0</v>
      </c>
      <c r="G78" s="473">
        <v>0</v>
      </c>
      <c r="H78" s="473"/>
      <c r="I78" s="145"/>
      <c r="J78" s="142"/>
      <c r="K78" s="391"/>
      <c r="L78" s="133"/>
      <c r="M78" s="133"/>
      <c r="N78" s="133"/>
      <c r="O78" s="133"/>
      <c r="P78" s="133"/>
      <c r="Q78" s="133"/>
    </row>
    <row r="79" spans="1:17">
      <c r="A79" s="133"/>
      <c r="B79" s="146" t="s">
        <v>19</v>
      </c>
      <c r="C79" s="145" t="s">
        <v>24</v>
      </c>
      <c r="D79" s="473">
        <v>0</v>
      </c>
      <c r="E79" s="473">
        <v>0</v>
      </c>
      <c r="F79" s="473">
        <v>0</v>
      </c>
      <c r="G79" s="473">
        <v>0</v>
      </c>
      <c r="H79" s="473"/>
      <c r="I79" s="145"/>
      <c r="J79" s="142"/>
      <c r="K79" s="391"/>
      <c r="L79" s="133"/>
      <c r="M79" s="133"/>
      <c r="N79" s="133"/>
      <c r="O79" s="133"/>
      <c r="P79" s="133"/>
      <c r="Q79" s="133"/>
    </row>
    <row r="80" spans="1:17">
      <c r="A80" s="133"/>
      <c r="B80" s="146" t="s">
        <v>20</v>
      </c>
      <c r="C80" s="145" t="s">
        <v>24</v>
      </c>
      <c r="D80" s="473">
        <v>0</v>
      </c>
      <c r="E80" s="473">
        <v>0</v>
      </c>
      <c r="F80" s="473">
        <v>0</v>
      </c>
      <c r="G80" s="473">
        <v>0</v>
      </c>
      <c r="H80" s="473"/>
      <c r="I80" s="145"/>
      <c r="J80" s="192"/>
      <c r="K80" s="416"/>
      <c r="L80" s="133"/>
      <c r="M80" s="133"/>
      <c r="N80" s="133"/>
      <c r="O80" s="133"/>
      <c r="P80" s="133"/>
      <c r="Q80" s="133"/>
    </row>
    <row r="81" spans="1:20">
      <c r="A81" s="133"/>
      <c r="B81" s="257" t="s">
        <v>35</v>
      </c>
      <c r="C81" s="145" t="s">
        <v>24</v>
      </c>
      <c r="D81" s="473">
        <v>0</v>
      </c>
      <c r="E81" s="473">
        <v>0</v>
      </c>
      <c r="F81" s="473">
        <v>0</v>
      </c>
      <c r="G81" s="473">
        <v>0</v>
      </c>
      <c r="H81" s="473"/>
      <c r="I81" s="145"/>
      <c r="J81" s="192"/>
      <c r="K81" s="391"/>
      <c r="L81" s="133"/>
      <c r="M81" s="133"/>
      <c r="N81" s="133"/>
      <c r="O81" s="133"/>
      <c r="P81" s="133"/>
      <c r="Q81" s="133"/>
    </row>
    <row r="82" spans="1:20">
      <c r="A82" s="133"/>
      <c r="B82" s="146" t="s">
        <v>21</v>
      </c>
      <c r="C82" s="145" t="s">
        <v>24</v>
      </c>
      <c r="D82" s="473">
        <v>0</v>
      </c>
      <c r="E82" s="473">
        <v>0</v>
      </c>
      <c r="F82" s="473">
        <v>0</v>
      </c>
      <c r="G82" s="473">
        <v>0</v>
      </c>
      <c r="H82" s="473"/>
      <c r="I82" s="145"/>
      <c r="J82" s="192"/>
      <c r="K82" s="416"/>
      <c r="L82" s="133"/>
      <c r="M82" s="133"/>
      <c r="N82" s="133"/>
      <c r="O82" s="133"/>
      <c r="P82" s="133"/>
      <c r="Q82" s="133"/>
    </row>
    <row r="83" spans="1:20" ht="13.5" thickBot="1">
      <c r="A83" s="133"/>
      <c r="B83" s="141"/>
      <c r="C83" s="140"/>
      <c r="D83" s="389"/>
      <c r="E83" s="389"/>
      <c r="F83" s="389"/>
      <c r="G83" s="389"/>
      <c r="H83" s="389"/>
      <c r="I83" s="140"/>
      <c r="J83" s="158"/>
      <c r="K83" s="133"/>
      <c r="L83" s="133"/>
      <c r="M83" s="133"/>
      <c r="N83" s="133"/>
      <c r="O83" s="133"/>
      <c r="P83" s="133"/>
      <c r="Q83" s="133"/>
    </row>
    <row r="84" spans="1:20">
      <c r="A84" s="133"/>
      <c r="B84" s="133"/>
      <c r="C84" s="133"/>
      <c r="D84" s="133"/>
      <c r="E84" s="133"/>
      <c r="F84" s="133"/>
      <c r="G84" s="133"/>
      <c r="I84" s="133"/>
      <c r="J84" s="133"/>
      <c r="K84" s="133"/>
      <c r="L84" s="133"/>
      <c r="M84" s="133"/>
      <c r="N84" s="133"/>
      <c r="O84" s="133"/>
      <c r="P84" s="133"/>
      <c r="Q84" s="133"/>
    </row>
    <row r="85" spans="1:20">
      <c r="A85" s="133"/>
      <c r="B85" s="133"/>
      <c r="C85" s="133"/>
      <c r="D85" s="133"/>
      <c r="E85" s="133"/>
      <c r="F85" s="133"/>
      <c r="G85" s="133"/>
      <c r="I85" s="133"/>
      <c r="J85" s="133"/>
      <c r="K85" s="133"/>
      <c r="L85" s="133"/>
      <c r="M85" s="133"/>
      <c r="N85" s="133"/>
      <c r="O85" s="133"/>
      <c r="P85" s="133"/>
      <c r="Q85" s="133"/>
    </row>
    <row r="86" spans="1:20">
      <c r="A86" s="133"/>
      <c r="B86" s="133"/>
      <c r="C86" s="133"/>
      <c r="D86" s="133"/>
      <c r="E86" s="133"/>
      <c r="F86" s="133"/>
      <c r="G86" s="133"/>
      <c r="I86" s="133"/>
      <c r="J86" s="133"/>
      <c r="K86" s="133"/>
      <c r="L86" s="133"/>
      <c r="M86" s="133"/>
      <c r="N86" s="133"/>
      <c r="O86" s="133"/>
      <c r="P86" s="133"/>
      <c r="Q86" s="133"/>
    </row>
    <row r="87" spans="1:20">
      <c r="A87" s="133"/>
      <c r="B87" s="133"/>
      <c r="C87" s="133"/>
      <c r="D87" s="133"/>
      <c r="E87" s="133"/>
      <c r="F87" s="133"/>
      <c r="G87" s="133"/>
      <c r="I87" s="133"/>
      <c r="J87" s="133"/>
      <c r="K87" s="133"/>
      <c r="L87" s="133"/>
      <c r="M87" s="133"/>
      <c r="N87" s="133"/>
      <c r="O87" s="133"/>
      <c r="P87" s="133"/>
      <c r="Q87" s="133"/>
    </row>
    <row r="88" spans="1:20">
      <c r="A88" s="133"/>
      <c r="B88" s="133"/>
      <c r="C88" s="133"/>
      <c r="D88" s="133"/>
      <c r="E88" s="133"/>
      <c r="F88" s="133"/>
      <c r="G88" s="133"/>
      <c r="I88" s="133"/>
      <c r="J88" s="133"/>
      <c r="K88" s="133"/>
      <c r="L88" s="133"/>
      <c r="M88" s="133"/>
      <c r="N88" s="133"/>
      <c r="O88" s="133"/>
      <c r="P88" s="133"/>
      <c r="Q88" s="133"/>
    </row>
    <row r="89" spans="1:20">
      <c r="A89" s="133"/>
      <c r="B89" s="133"/>
      <c r="C89" s="133"/>
      <c r="D89" s="133"/>
      <c r="E89" s="133"/>
      <c r="F89" s="133"/>
      <c r="G89" s="133"/>
      <c r="I89" s="133"/>
      <c r="J89" s="133"/>
      <c r="K89" s="133"/>
      <c r="L89" s="133"/>
      <c r="M89" s="133"/>
      <c r="N89" s="133"/>
      <c r="O89" s="133"/>
      <c r="P89" s="133"/>
      <c r="Q89" s="133"/>
    </row>
    <row r="90" spans="1:20">
      <c r="A90" s="133"/>
      <c r="B90" s="133"/>
      <c r="C90" s="133"/>
      <c r="D90" s="133"/>
      <c r="E90" s="133"/>
      <c r="F90" s="133"/>
      <c r="G90" s="133"/>
      <c r="I90" s="133"/>
      <c r="J90" s="133"/>
      <c r="K90" s="133"/>
      <c r="L90" s="133"/>
      <c r="M90" s="133"/>
      <c r="N90" s="133"/>
      <c r="O90" s="133"/>
      <c r="P90" s="133"/>
      <c r="Q90" s="133"/>
    </row>
    <row r="91" spans="1:20">
      <c r="A91" s="133"/>
      <c r="B91" s="133"/>
      <c r="C91" s="133"/>
      <c r="D91" s="133"/>
      <c r="E91" s="133"/>
      <c r="F91" s="133"/>
      <c r="G91" s="133"/>
      <c r="I91" s="133"/>
      <c r="J91" s="133"/>
      <c r="K91" s="133"/>
      <c r="L91" s="133"/>
      <c r="M91" s="133"/>
      <c r="N91" s="133"/>
      <c r="O91" s="133"/>
      <c r="P91" s="133"/>
      <c r="Q91" s="133"/>
    </row>
    <row r="92" spans="1:20">
      <c r="A92" s="133"/>
      <c r="B92" s="133"/>
      <c r="C92" s="133"/>
      <c r="D92" s="133"/>
      <c r="E92" s="133"/>
      <c r="F92" s="133"/>
      <c r="G92" s="133"/>
      <c r="I92" s="133"/>
      <c r="J92" s="133"/>
      <c r="K92" s="133"/>
      <c r="L92" s="133"/>
      <c r="M92" s="133"/>
      <c r="N92" s="133"/>
      <c r="O92" s="133"/>
      <c r="P92" s="133"/>
      <c r="Q92" s="133"/>
      <c r="T92" s="415"/>
    </row>
    <row r="93" spans="1:20">
      <c r="A93" s="133"/>
      <c r="B93" s="133"/>
      <c r="C93" s="133"/>
      <c r="D93" s="133"/>
      <c r="E93" s="133"/>
      <c r="F93" s="133"/>
      <c r="G93" s="133"/>
      <c r="I93" s="133"/>
      <c r="J93" s="133"/>
      <c r="K93" s="133"/>
      <c r="L93" s="133"/>
      <c r="M93" s="133"/>
      <c r="N93" s="133"/>
      <c r="O93" s="133"/>
      <c r="P93" s="133"/>
      <c r="Q93" s="133"/>
      <c r="T93" s="415"/>
    </row>
    <row r="94" spans="1:20">
      <c r="A94" s="133"/>
      <c r="B94" s="133"/>
      <c r="C94" s="133"/>
      <c r="D94" s="133"/>
      <c r="E94" s="133"/>
      <c r="F94" s="133"/>
      <c r="G94" s="133"/>
      <c r="I94" s="133"/>
      <c r="J94" s="133"/>
      <c r="K94" s="133"/>
      <c r="L94" s="133"/>
      <c r="M94" s="133"/>
      <c r="N94" s="133"/>
      <c r="O94" s="133"/>
      <c r="P94" s="133"/>
      <c r="Q94" s="133"/>
    </row>
    <row r="95" spans="1:20">
      <c r="A95" s="133"/>
      <c r="B95" s="133"/>
      <c r="C95" s="133"/>
      <c r="D95" s="133"/>
      <c r="E95" s="133"/>
      <c r="F95" s="133"/>
      <c r="G95" s="133"/>
      <c r="I95" s="133"/>
      <c r="J95" s="133"/>
      <c r="K95" s="133"/>
      <c r="L95" s="133"/>
      <c r="M95" s="133"/>
      <c r="N95" s="133"/>
      <c r="O95" s="133"/>
      <c r="P95" s="133"/>
      <c r="Q95" s="133"/>
    </row>
    <row r="96" spans="1:20">
      <c r="A96" s="133"/>
      <c r="B96" s="133"/>
      <c r="C96" s="133"/>
      <c r="D96" s="133"/>
      <c r="E96" s="133"/>
      <c r="F96" s="133"/>
      <c r="G96" s="133"/>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B122" s="133"/>
      <c r="C122" s="133"/>
      <c r="D122" s="133"/>
      <c r="E122"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002060"/>
  </sheetPr>
  <dimension ref="A1:S123"/>
  <sheetViews>
    <sheetView topLeftCell="A39" zoomScale="80" zoomScaleNormal="80" workbookViewId="0">
      <selection activeCell="D70" sqref="D70"/>
    </sheetView>
  </sheetViews>
  <sheetFormatPr defaultColWidth="9.1328125" defaultRowHeight="13.15"/>
  <cols>
    <col min="1" max="1" width="2.86328125" style="414" customWidth="1"/>
    <col min="2" max="2" width="35" style="414" customWidth="1"/>
    <col min="3" max="3" width="18" style="414" customWidth="1"/>
    <col min="4" max="7" width="15.86328125" style="414" customWidth="1"/>
    <col min="8" max="8" width="15.86328125" style="133" customWidth="1"/>
    <col min="9" max="9" width="29.33203125" style="414" customWidth="1"/>
    <col min="10" max="10" width="37.46484375" style="414" customWidth="1"/>
    <col min="11" max="16384" width="9.1328125" style="414"/>
  </cols>
  <sheetData>
    <row r="1" spans="1:19" s="130" customFormat="1" ht="21">
      <c r="B1" s="130" t="s">
        <v>428</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3.5"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427</v>
      </c>
      <c r="C6" s="145"/>
      <c r="D6" s="145"/>
      <c r="E6" s="145"/>
      <c r="F6" s="145"/>
      <c r="G6" s="145"/>
      <c r="H6" s="145"/>
      <c r="I6" s="145"/>
      <c r="J6" s="145"/>
      <c r="K6" s="145"/>
      <c r="L6" s="145"/>
      <c r="M6" s="145"/>
      <c r="N6" s="145"/>
      <c r="O6" s="142"/>
      <c r="P6" s="133"/>
      <c r="Q6" s="133"/>
    </row>
    <row r="7" spans="1:19">
      <c r="A7" s="133"/>
      <c r="B7" s="206" t="s">
        <v>426</v>
      </c>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304</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3.5"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3.5"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v>2050</v>
      </c>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133</v>
      </c>
      <c r="D23" s="421">
        <f>D71</f>
        <v>0.17142857142857143</v>
      </c>
      <c r="E23" s="420">
        <f>E71</f>
        <v>0.18571428571428572</v>
      </c>
      <c r="F23" s="420">
        <f>F71</f>
        <v>0.2142857142857143</v>
      </c>
      <c r="G23" s="420">
        <f>G71</f>
        <v>0.24285714285714288</v>
      </c>
      <c r="H23" s="222"/>
      <c r="I23" s="300"/>
      <c r="J23" s="142"/>
      <c r="K23" s="391"/>
      <c r="L23" s="133"/>
      <c r="M23" s="133"/>
      <c r="N23" s="133"/>
      <c r="O23" s="133"/>
      <c r="P23" s="133"/>
      <c r="Q23" s="133"/>
    </row>
    <row r="24" spans="1:17">
      <c r="A24" s="133"/>
      <c r="B24" s="218" t="s">
        <v>100</v>
      </c>
      <c r="C24" s="191" t="s">
        <v>133</v>
      </c>
      <c r="D24" s="217">
        <f>D23</f>
        <v>0.17142857142857143</v>
      </c>
      <c r="E24" s="216">
        <f>E23</f>
        <v>0.18571428571428572</v>
      </c>
      <c r="F24" s="216">
        <f>F23</f>
        <v>0.2142857142857143</v>
      </c>
      <c r="G24" s="216">
        <f>G23</f>
        <v>0.24285714285714288</v>
      </c>
      <c r="H24" s="222"/>
      <c r="I24" s="300"/>
      <c r="J24" s="142"/>
      <c r="K24" s="391"/>
      <c r="L24" s="133"/>
      <c r="M24" s="133"/>
      <c r="N24" s="133"/>
      <c r="O24" s="133"/>
      <c r="P24" s="133"/>
      <c r="Q24" s="133"/>
    </row>
    <row r="25" spans="1:17">
      <c r="A25" s="133"/>
      <c r="B25" s="218" t="s">
        <v>101</v>
      </c>
      <c r="C25" s="191" t="s">
        <v>102</v>
      </c>
      <c r="D25" s="217">
        <f>D76</f>
        <v>11.2</v>
      </c>
      <c r="E25" s="216">
        <f>E76</f>
        <v>10.23076923076923</v>
      </c>
      <c r="F25" s="216">
        <f>F76</f>
        <v>8.7266666666666666</v>
      </c>
      <c r="G25" s="216">
        <f>G76</f>
        <v>7.617647058823529</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1951075.3654441405</v>
      </c>
      <c r="E31" s="209">
        <v>1951075.3654441405</v>
      </c>
      <c r="F31" s="209">
        <v>1951075.3654441405</v>
      </c>
      <c r="G31" s="209">
        <v>1951075.3654441405</v>
      </c>
      <c r="H31" s="208">
        <v>2015</v>
      </c>
      <c r="I31" s="147"/>
      <c r="J31" s="142"/>
    </row>
    <row r="32" spans="1:17" s="133" customFormat="1">
      <c r="B32" s="146" t="s">
        <v>13</v>
      </c>
      <c r="C32" s="191" t="s">
        <v>14</v>
      </c>
      <c r="D32" s="209">
        <v>3936.1888354162893</v>
      </c>
      <c r="E32" s="209">
        <v>3977.6224021048815</v>
      </c>
      <c r="F32" s="209">
        <v>4041.4345262028205</v>
      </c>
      <c r="G32" s="209">
        <v>4085.1257102698778</v>
      </c>
      <c r="H32" s="208">
        <v>2015</v>
      </c>
      <c r="I32" s="147"/>
      <c r="J32" s="142"/>
    </row>
    <row r="33" spans="1:17" s="133" customFormat="1">
      <c r="B33" s="202" t="s">
        <v>15</v>
      </c>
      <c r="C33" s="191" t="s">
        <v>14</v>
      </c>
      <c r="D33" s="209">
        <v>2988.1524299748517</v>
      </c>
      <c r="E33" s="209">
        <v>3019.6066660798501</v>
      </c>
      <c r="F33" s="209">
        <v>3068.0495537709703</v>
      </c>
      <c r="G33" s="209">
        <v>3101.2176570549809</v>
      </c>
      <c r="H33" s="208">
        <v>2015</v>
      </c>
      <c r="I33" s="147"/>
      <c r="J33" s="142"/>
    </row>
    <row r="34" spans="1:17" s="133" customFormat="1">
      <c r="B34" s="202" t="s">
        <v>16</v>
      </c>
      <c r="C34" s="191" t="s">
        <v>14</v>
      </c>
      <c r="D34" s="209">
        <v>948.03640544143752</v>
      </c>
      <c r="E34" s="209">
        <v>958.01573602503152</v>
      </c>
      <c r="F34" s="209">
        <v>973.38497243185009</v>
      </c>
      <c r="G34" s="209">
        <v>983.90805321489711</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f>'EU Bus'!D38+500000</f>
        <v>1832921.6972839427</v>
      </c>
      <c r="E38" s="476">
        <f>'EU Bus'!E38+500000</f>
        <v>1832921.6972839427</v>
      </c>
      <c r="F38" s="476">
        <f>'EU Bus'!F38+500000</f>
        <v>1832921.6972839427</v>
      </c>
      <c r="G38" s="476">
        <f>'EU Bus'!G38+500000</f>
        <v>1832921.6972839427</v>
      </c>
      <c r="H38" s="203">
        <v>2011</v>
      </c>
      <c r="I38" s="167" t="s">
        <v>543</v>
      </c>
      <c r="J38" s="192"/>
      <c r="K38" s="391"/>
      <c r="L38" s="133"/>
      <c r="M38" s="133"/>
      <c r="N38" s="133"/>
      <c r="O38" s="133"/>
      <c r="P38" s="133"/>
      <c r="Q38" s="133"/>
    </row>
    <row r="39" spans="1:17">
      <c r="A39" s="133"/>
      <c r="B39" s="146" t="s">
        <v>13</v>
      </c>
      <c r="C39" s="191" t="s">
        <v>14</v>
      </c>
      <c r="D39" s="404">
        <f>+SUM(D40:D43)</f>
        <v>3697.8202117779183</v>
      </c>
      <c r="E39" s="405">
        <f>+SUM(E40:E43)</f>
        <v>3736.7446350597911</v>
      </c>
      <c r="F39" s="405">
        <f>+SUM(F40:F43)</f>
        <v>3796.6924099537982</v>
      </c>
      <c r="G39" s="405">
        <f>+SUM(G40:G43)</f>
        <v>3837.7377333046497</v>
      </c>
      <c r="H39" s="203">
        <v>2011</v>
      </c>
      <c r="I39" s="300"/>
      <c r="J39" s="142"/>
      <c r="K39" s="391"/>
      <c r="L39" s="133"/>
      <c r="M39" s="133"/>
      <c r="N39" s="133"/>
      <c r="O39" s="133"/>
      <c r="P39" s="133"/>
      <c r="Q39" s="133"/>
    </row>
    <row r="40" spans="1:17">
      <c r="A40" s="133"/>
      <c r="B40" s="202" t="s">
        <v>15</v>
      </c>
      <c r="C40" s="191" t="s">
        <v>14</v>
      </c>
      <c r="D40" s="404">
        <v>2807.1952117779183</v>
      </c>
      <c r="E40" s="405">
        <v>2836.7446350597911</v>
      </c>
      <c r="F40" s="405">
        <v>2882.2539072800014</v>
      </c>
      <c r="G40" s="405">
        <v>2913.4134089803256</v>
      </c>
      <c r="H40" s="203">
        <v>2011</v>
      </c>
      <c r="I40" s="300"/>
      <c r="J40" s="142"/>
      <c r="K40" s="391"/>
      <c r="L40" s="133"/>
      <c r="M40" s="133"/>
      <c r="N40" s="133"/>
      <c r="O40" s="133"/>
      <c r="P40" s="133"/>
      <c r="Q40" s="133"/>
    </row>
    <row r="41" spans="1:17">
      <c r="A41" s="133"/>
      <c r="B41" s="202" t="s">
        <v>16</v>
      </c>
      <c r="C41" s="191" t="s">
        <v>14</v>
      </c>
      <c r="D41" s="404">
        <f>(D68*D69)/D28</f>
        <v>890.62500000000011</v>
      </c>
      <c r="E41" s="405">
        <f>(E68*E69)/E28</f>
        <v>900</v>
      </c>
      <c r="F41" s="405">
        <f>(F68*F69)/F28</f>
        <v>914.43850267379673</v>
      </c>
      <c r="G41" s="405">
        <f>(G68*G69)/G28</f>
        <v>924.32432432432427</v>
      </c>
      <c r="H41" s="203">
        <v>2011</v>
      </c>
      <c r="I41" s="300"/>
      <c r="J41" s="192" t="s">
        <v>425</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3">
        <v>0</v>
      </c>
      <c r="F43" s="403">
        <v>0</v>
      </c>
      <c r="G43" s="403">
        <v>0</v>
      </c>
      <c r="H43" s="203">
        <v>2011</v>
      </c>
      <c r="I43" s="300"/>
      <c r="J43" s="192" t="s">
        <v>424</v>
      </c>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134</v>
      </c>
      <c r="D47" s="402"/>
      <c r="E47" s="194"/>
      <c r="F47" s="194"/>
      <c r="G47" s="194"/>
      <c r="H47" s="199"/>
      <c r="I47" s="300"/>
      <c r="J47" s="192" t="s">
        <v>113</v>
      </c>
      <c r="K47" s="391"/>
      <c r="L47" s="133"/>
      <c r="M47" s="133"/>
      <c r="N47" s="133"/>
      <c r="O47" s="133"/>
      <c r="P47" s="133"/>
      <c r="Q47" s="133"/>
    </row>
    <row r="48" spans="1:17">
      <c r="A48" s="133"/>
      <c r="B48" s="146" t="s">
        <v>18</v>
      </c>
      <c r="C48" s="191" t="s">
        <v>134</v>
      </c>
      <c r="D48" s="197">
        <f t="shared" ref="D48:G52" si="0">D79/D$76</f>
        <v>3.6492051807463747E-4</v>
      </c>
      <c r="E48" s="197">
        <f t="shared" si="0"/>
        <v>1.3657553703384776E-4</v>
      </c>
      <c r="F48" s="197">
        <f t="shared" si="0"/>
        <v>1.3657553703384776E-4</v>
      </c>
      <c r="G48" s="197">
        <f t="shared" si="0"/>
        <v>1.3657553703384776E-4</v>
      </c>
      <c r="H48" s="193"/>
      <c r="I48" s="300"/>
      <c r="J48" s="142"/>
      <c r="K48" s="391"/>
      <c r="L48" s="133"/>
      <c r="M48" s="133"/>
      <c r="N48" s="133"/>
      <c r="O48" s="133"/>
      <c r="P48" s="133"/>
      <c r="Q48" s="133"/>
    </row>
    <row r="49" spans="1:17">
      <c r="A49" s="133"/>
      <c r="B49" s="146" t="s">
        <v>19</v>
      </c>
      <c r="C49" s="191" t="s">
        <v>134</v>
      </c>
      <c r="D49" s="197">
        <f t="shared" si="0"/>
        <v>2.883142631933571E-3</v>
      </c>
      <c r="E49" s="197">
        <f t="shared" si="0"/>
        <v>3.8168443449451885E-3</v>
      </c>
      <c r="F49" s="197">
        <f t="shared" si="0"/>
        <v>3.8168443449451881E-3</v>
      </c>
      <c r="G49" s="197">
        <f t="shared" si="0"/>
        <v>3.8168443449451881E-3</v>
      </c>
      <c r="H49" s="166"/>
      <c r="I49" s="300"/>
      <c r="J49" s="142"/>
      <c r="K49" s="391"/>
      <c r="L49" s="133"/>
      <c r="M49" s="133"/>
      <c r="N49" s="133"/>
      <c r="O49" s="133"/>
      <c r="P49" s="133"/>
      <c r="Q49" s="133"/>
    </row>
    <row r="50" spans="1:17">
      <c r="A50" s="133"/>
      <c r="B50" s="146" t="s">
        <v>20</v>
      </c>
      <c r="C50" s="191" t="s">
        <v>134</v>
      </c>
      <c r="D50" s="197">
        <f t="shared" si="0"/>
        <v>4.6837408023728803E-4</v>
      </c>
      <c r="E50" s="197">
        <f t="shared" si="0"/>
        <v>4.6837408023728798E-4</v>
      </c>
      <c r="F50" s="197">
        <f t="shared" si="0"/>
        <v>4.6837408023728803E-4</v>
      </c>
      <c r="G50" s="197">
        <f t="shared" si="0"/>
        <v>4.6837408023728798E-4</v>
      </c>
      <c r="H50" s="198"/>
      <c r="I50" s="300"/>
      <c r="J50" s="142"/>
      <c r="K50" s="391"/>
      <c r="L50" s="133"/>
      <c r="M50" s="133"/>
      <c r="N50" s="133"/>
      <c r="O50" s="133"/>
      <c r="P50" s="133"/>
      <c r="Q50" s="133"/>
    </row>
    <row r="51" spans="1:17">
      <c r="A51" s="133"/>
      <c r="B51" s="146" t="s">
        <v>114</v>
      </c>
      <c r="C51" s="191" t="s">
        <v>134</v>
      </c>
      <c r="D51" s="197">
        <f t="shared" si="0"/>
        <v>0.42120742294108493</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134</v>
      </c>
      <c r="D52" s="197">
        <f t="shared" si="0"/>
        <v>3.2868980174215008E-3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134</v>
      </c>
      <c r="D55" s="402"/>
      <c r="E55" s="194"/>
      <c r="F55" s="194"/>
      <c r="G55" s="194"/>
      <c r="H55" s="322"/>
      <c r="I55" s="300"/>
      <c r="J55" s="192" t="s">
        <v>113</v>
      </c>
      <c r="K55" s="391"/>
      <c r="L55" s="133"/>
      <c r="M55" s="133"/>
      <c r="N55" s="133"/>
      <c r="O55" s="133"/>
      <c r="P55" s="133"/>
      <c r="Q55" s="133"/>
    </row>
    <row r="56" spans="1:17">
      <c r="A56" s="133"/>
      <c r="B56" s="146" t="s">
        <v>18</v>
      </c>
      <c r="C56" s="191" t="s">
        <v>134</v>
      </c>
      <c r="D56" s="190">
        <f t="shared" ref="D56:G60" si="1">D48</f>
        <v>3.6492051807463747E-4</v>
      </c>
      <c r="E56" s="190">
        <f t="shared" si="1"/>
        <v>1.3657553703384776E-4</v>
      </c>
      <c r="F56" s="190">
        <f t="shared" si="1"/>
        <v>1.3657553703384776E-4</v>
      </c>
      <c r="G56" s="190">
        <f t="shared" si="1"/>
        <v>1.3657553703384776E-4</v>
      </c>
      <c r="H56" s="322"/>
      <c r="I56" s="300"/>
      <c r="J56" s="142"/>
      <c r="K56" s="391"/>
      <c r="L56" s="133"/>
      <c r="M56" s="133"/>
      <c r="N56" s="133"/>
      <c r="O56" s="133"/>
      <c r="P56" s="133"/>
      <c r="Q56" s="133"/>
    </row>
    <row r="57" spans="1:17">
      <c r="A57" s="133"/>
      <c r="B57" s="146" t="s">
        <v>19</v>
      </c>
      <c r="C57" s="191" t="s">
        <v>134</v>
      </c>
      <c r="D57" s="190">
        <f t="shared" si="1"/>
        <v>2.883142631933571E-3</v>
      </c>
      <c r="E57" s="190">
        <f t="shared" si="1"/>
        <v>3.8168443449451885E-3</v>
      </c>
      <c r="F57" s="190">
        <f t="shared" si="1"/>
        <v>3.8168443449451881E-3</v>
      </c>
      <c r="G57" s="190">
        <f t="shared" si="1"/>
        <v>3.8168443449451881E-3</v>
      </c>
      <c r="H57" s="322"/>
      <c r="I57" s="300"/>
      <c r="J57" s="142"/>
      <c r="K57" s="391"/>
      <c r="L57" s="133"/>
      <c r="M57" s="133"/>
      <c r="N57" s="133"/>
      <c r="O57" s="133"/>
      <c r="P57" s="133"/>
      <c r="Q57" s="133"/>
    </row>
    <row r="58" spans="1:17">
      <c r="A58" s="133"/>
      <c r="B58" s="146" t="s">
        <v>20</v>
      </c>
      <c r="C58" s="191" t="s">
        <v>134</v>
      </c>
      <c r="D58" s="190">
        <f t="shared" si="1"/>
        <v>4.6837408023728803E-4</v>
      </c>
      <c r="E58" s="190">
        <f t="shared" si="1"/>
        <v>4.6837408023728798E-4</v>
      </c>
      <c r="F58" s="190">
        <f t="shared" si="1"/>
        <v>4.6837408023728803E-4</v>
      </c>
      <c r="G58" s="190">
        <f t="shared" si="1"/>
        <v>4.6837408023728798E-4</v>
      </c>
      <c r="H58" s="322"/>
      <c r="I58" s="300"/>
      <c r="J58" s="142"/>
      <c r="K58" s="391"/>
      <c r="L58" s="133"/>
      <c r="M58" s="133"/>
      <c r="N58" s="133"/>
      <c r="O58" s="133"/>
      <c r="P58" s="133"/>
      <c r="Q58" s="133"/>
    </row>
    <row r="59" spans="1:17">
      <c r="A59" s="133"/>
      <c r="B59" s="146" t="s">
        <v>114</v>
      </c>
      <c r="C59" s="191" t="s">
        <v>134</v>
      </c>
      <c r="D59" s="190">
        <f t="shared" si="1"/>
        <v>0.42120742294108493</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134</v>
      </c>
      <c r="D60" s="190">
        <f t="shared" si="1"/>
        <v>3.2868980174215008E-3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3.5"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5.4"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227"/>
      <c r="J66" s="177"/>
      <c r="K66" s="391"/>
      <c r="L66" s="133"/>
      <c r="M66" s="133"/>
      <c r="N66" s="133"/>
      <c r="O66" s="133"/>
      <c r="P66" s="133"/>
      <c r="Q66" s="133"/>
    </row>
    <row r="67" spans="1:17">
      <c r="A67" s="133"/>
      <c r="B67" s="146" t="s">
        <v>22</v>
      </c>
      <c r="C67" s="163" t="s">
        <v>198</v>
      </c>
      <c r="D67" s="401">
        <v>1.92</v>
      </c>
      <c r="E67" s="401">
        <v>1.9</v>
      </c>
      <c r="F67" s="401">
        <v>1.87</v>
      </c>
      <c r="G67" s="401">
        <v>1.85</v>
      </c>
      <c r="H67" s="401"/>
      <c r="I67" s="145"/>
      <c r="J67" s="142"/>
      <c r="K67" s="391"/>
      <c r="L67" s="133"/>
      <c r="M67" s="133"/>
      <c r="N67" s="133"/>
      <c r="O67" s="133"/>
      <c r="P67" s="133"/>
      <c r="Q67" s="133"/>
    </row>
    <row r="68" spans="1:17">
      <c r="A68" s="133"/>
      <c r="B68" s="146" t="s">
        <v>121</v>
      </c>
      <c r="C68" s="163" t="s">
        <v>122</v>
      </c>
      <c r="D68" s="400">
        <v>67000</v>
      </c>
      <c r="E68" s="400">
        <v>67000</v>
      </c>
      <c r="F68" s="400">
        <v>67000</v>
      </c>
      <c r="G68" s="400">
        <v>67000</v>
      </c>
      <c r="H68" s="400"/>
      <c r="I68" s="167" t="s">
        <v>541</v>
      </c>
      <c r="J68" s="192"/>
      <c r="K68" s="391"/>
      <c r="L68" s="133"/>
      <c r="M68" s="133"/>
      <c r="N68" s="133"/>
      <c r="O68" s="133"/>
      <c r="P68" s="133"/>
      <c r="Q68" s="133"/>
    </row>
    <row r="69" spans="1:17">
      <c r="A69" s="133"/>
      <c r="B69" s="146" t="s">
        <v>124</v>
      </c>
      <c r="C69" s="346" t="s">
        <v>33</v>
      </c>
      <c r="D69" s="418">
        <f>'EU Bus'!D69*95%</f>
        <v>1.71</v>
      </c>
      <c r="E69" s="418">
        <f>'EU Bus'!E69*95%</f>
        <v>1.71</v>
      </c>
      <c r="F69" s="418">
        <f>'EU Bus'!F69*95%</f>
        <v>1.71</v>
      </c>
      <c r="G69" s="418">
        <f>'EU Bus'!G69*95%</f>
        <v>1.71</v>
      </c>
      <c r="H69" s="418"/>
      <c r="I69" s="167" t="s">
        <v>543</v>
      </c>
      <c r="J69" s="495" t="s">
        <v>423</v>
      </c>
      <c r="K69" s="391"/>
      <c r="L69" s="133"/>
      <c r="M69" s="133"/>
      <c r="N69" s="133"/>
      <c r="O69" s="133"/>
      <c r="P69" s="133"/>
      <c r="Q69" s="133"/>
    </row>
    <row r="70" spans="1:17">
      <c r="A70" s="133"/>
      <c r="B70" s="257" t="s">
        <v>234</v>
      </c>
      <c r="C70" s="346" t="s">
        <v>235</v>
      </c>
      <c r="D70" s="494">
        <v>3.2025000000000006</v>
      </c>
      <c r="E70" s="494">
        <v>3.5058947368421056</v>
      </c>
      <c r="F70" s="494">
        <v>4.1101604278074868</v>
      </c>
      <c r="G70" s="494">
        <v>4.7085405405405414</v>
      </c>
      <c r="H70" s="494"/>
      <c r="I70" s="145"/>
      <c r="J70" s="192"/>
      <c r="K70" s="391"/>
      <c r="L70" s="133"/>
      <c r="M70" s="135"/>
      <c r="N70" s="310">
        <f>42/37</f>
        <v>1.1351351351351351</v>
      </c>
      <c r="O70" s="310"/>
      <c r="P70" s="133"/>
      <c r="Q70" s="133"/>
    </row>
    <row r="71" spans="1:17">
      <c r="A71" s="133"/>
      <c r="B71" s="257" t="s">
        <v>236</v>
      </c>
      <c r="C71" s="346" t="s">
        <v>23</v>
      </c>
      <c r="D71" s="493">
        <v>0.17142857142857143</v>
      </c>
      <c r="E71" s="493">
        <v>0.18571428571428572</v>
      </c>
      <c r="F71" s="493">
        <v>0.2142857142857143</v>
      </c>
      <c r="G71" s="493">
        <v>0.24285714285714288</v>
      </c>
      <c r="H71" s="449"/>
      <c r="I71" s="145" t="s">
        <v>531</v>
      </c>
      <c r="J71" s="192"/>
      <c r="K71" s="391"/>
      <c r="L71" s="133"/>
      <c r="M71" s="133"/>
      <c r="N71" s="133"/>
      <c r="O71" s="133"/>
      <c r="P71" s="133"/>
      <c r="Q71" s="133"/>
    </row>
    <row r="72" spans="1:17">
      <c r="A72" s="133"/>
      <c r="B72" s="257" t="s">
        <v>177</v>
      </c>
      <c r="C72" s="346" t="s">
        <v>178</v>
      </c>
      <c r="D72" s="493">
        <v>5</v>
      </c>
      <c r="E72" s="493">
        <v>5</v>
      </c>
      <c r="F72" s="493">
        <v>5</v>
      </c>
      <c r="G72" s="493">
        <v>5</v>
      </c>
      <c r="H72" s="474"/>
      <c r="I72" s="145"/>
      <c r="J72" s="192"/>
      <c r="K72" s="391"/>
      <c r="L72" s="133"/>
      <c r="M72" s="133"/>
      <c r="N72" s="133"/>
      <c r="O72" s="133"/>
      <c r="P72" s="133"/>
      <c r="Q72" s="133"/>
    </row>
    <row r="73" spans="1:17" ht="13.5" thickBot="1">
      <c r="A73" s="133"/>
      <c r="B73" s="146" t="s">
        <v>422</v>
      </c>
      <c r="C73" s="163" t="s">
        <v>305</v>
      </c>
      <c r="D73" s="484">
        <v>6</v>
      </c>
      <c r="E73" s="484">
        <v>6</v>
      </c>
      <c r="F73" s="484">
        <v>6</v>
      </c>
      <c r="G73" s="484">
        <v>6</v>
      </c>
      <c r="H73" s="484"/>
      <c r="I73" s="140"/>
      <c r="J73" s="184"/>
      <c r="K73" s="391"/>
      <c r="L73" s="133"/>
      <c r="M73" s="133"/>
      <c r="N73" s="133"/>
      <c r="O73" s="133"/>
      <c r="P73" s="133"/>
      <c r="Q73" s="133"/>
    </row>
    <row r="74" spans="1:17">
      <c r="A74" s="133"/>
      <c r="B74" s="133"/>
      <c r="C74" s="133"/>
      <c r="D74" s="314"/>
      <c r="E74" s="314"/>
      <c r="F74" s="314"/>
      <c r="G74" s="314"/>
      <c r="H74" s="314"/>
      <c r="I74" s="133"/>
      <c r="J74" s="133"/>
      <c r="K74" s="391"/>
      <c r="L74" s="133"/>
      <c r="M74" s="133"/>
      <c r="N74" s="133"/>
      <c r="O74" s="133"/>
      <c r="P74" s="133"/>
      <c r="Q74" s="133"/>
    </row>
    <row r="75" spans="1:17" ht="15.4" thickBot="1">
      <c r="A75" s="133"/>
      <c r="B75" s="157" t="s">
        <v>126</v>
      </c>
      <c r="C75" s="133"/>
      <c r="D75" s="133"/>
      <c r="E75" s="133"/>
      <c r="F75" s="133"/>
      <c r="G75" s="133"/>
      <c r="I75" s="133"/>
      <c r="J75" s="133"/>
      <c r="K75" s="391"/>
      <c r="L75" s="133"/>
      <c r="M75" s="133"/>
      <c r="N75" s="133"/>
      <c r="O75" s="133"/>
      <c r="P75" s="133"/>
      <c r="Q75" s="133"/>
    </row>
    <row r="76" spans="1:17">
      <c r="A76" s="133"/>
      <c r="B76" s="156" t="s">
        <v>182</v>
      </c>
      <c r="C76" s="153"/>
      <c r="D76" s="279">
        <f>D67/D71</f>
        <v>11.2</v>
      </c>
      <c r="E76" s="279">
        <f>E67/E71</f>
        <v>10.23076923076923</v>
      </c>
      <c r="F76" s="279">
        <f>F67/F71</f>
        <v>8.7266666666666666</v>
      </c>
      <c r="G76" s="279">
        <f>G67/G71</f>
        <v>7.617647058823529</v>
      </c>
      <c r="H76" s="279"/>
      <c r="I76" s="279" t="s">
        <v>531</v>
      </c>
      <c r="J76" s="151"/>
      <c r="K76" s="391"/>
      <c r="L76" s="133"/>
      <c r="M76" s="133"/>
      <c r="N76" s="133"/>
      <c r="O76" s="133"/>
      <c r="P76" s="133"/>
      <c r="Q76" s="133"/>
    </row>
    <row r="77" spans="1:17">
      <c r="A77" s="133"/>
      <c r="B77" s="146"/>
      <c r="C77" s="145"/>
      <c r="D77" s="392"/>
      <c r="E77" s="392"/>
      <c r="F77" s="392"/>
      <c r="G77" s="392"/>
      <c r="H77" s="392"/>
      <c r="I77" s="145"/>
      <c r="J77" s="142"/>
      <c r="K77" s="391"/>
      <c r="L77" s="133"/>
      <c r="M77" s="133"/>
      <c r="N77" s="133"/>
      <c r="O77" s="133"/>
      <c r="P77" s="133"/>
      <c r="Q77" s="133"/>
    </row>
    <row r="78" spans="1:17">
      <c r="A78" s="133"/>
      <c r="B78" s="146" t="s">
        <v>17</v>
      </c>
      <c r="C78" s="145" t="s">
        <v>24</v>
      </c>
      <c r="D78" s="473"/>
      <c r="E78" s="473"/>
      <c r="F78" s="473"/>
      <c r="G78" s="473"/>
      <c r="H78" s="473"/>
      <c r="I78" s="145"/>
      <c r="J78" s="142"/>
      <c r="K78" s="391"/>
      <c r="L78" s="133"/>
      <c r="M78" s="133"/>
      <c r="N78" s="133"/>
      <c r="O78" s="133"/>
      <c r="P78" s="133"/>
      <c r="Q78" s="133"/>
    </row>
    <row r="79" spans="1:17">
      <c r="A79" s="133"/>
      <c r="B79" s="146" t="s">
        <v>18</v>
      </c>
      <c r="C79" s="145" t="s">
        <v>24</v>
      </c>
      <c r="D79" s="473">
        <f t="shared" ref="D79:G83" si="2">D89/1000*D$76</f>
        <v>4.0871098024359391E-3</v>
      </c>
      <c r="E79" s="473">
        <f t="shared" si="2"/>
        <v>1.397272801961673E-3</v>
      </c>
      <c r="F79" s="473">
        <f t="shared" si="2"/>
        <v>1.191849186515378E-3</v>
      </c>
      <c r="G79" s="473">
        <f t="shared" si="2"/>
        <v>1.0403842379931344E-3</v>
      </c>
      <c r="H79" s="473"/>
      <c r="I79" s="145"/>
      <c r="J79" s="142"/>
      <c r="K79" s="391"/>
      <c r="L79" s="133"/>
      <c r="M79" s="133"/>
      <c r="N79" s="133"/>
      <c r="O79" s="133"/>
      <c r="P79" s="133"/>
      <c r="Q79" s="133"/>
    </row>
    <row r="80" spans="1:17">
      <c r="A80" s="133"/>
      <c r="B80" s="146" t="s">
        <v>19</v>
      </c>
      <c r="C80" s="145" t="s">
        <v>24</v>
      </c>
      <c r="D80" s="473">
        <f t="shared" si="2"/>
        <v>3.2291197477655992E-2</v>
      </c>
      <c r="E80" s="473">
        <f t="shared" si="2"/>
        <v>3.904925368290077E-2</v>
      </c>
      <c r="F80" s="473">
        <f t="shared" si="2"/>
        <v>3.330832831688834E-2</v>
      </c>
      <c r="G80" s="473">
        <f t="shared" si="2"/>
        <v>2.907537309825893E-2</v>
      </c>
      <c r="H80" s="473"/>
      <c r="I80" s="145"/>
      <c r="J80" s="142"/>
      <c r="K80" s="391"/>
      <c r="L80" s="133"/>
      <c r="M80" s="133"/>
      <c r="N80" s="133"/>
      <c r="O80" s="133"/>
      <c r="P80" s="133"/>
      <c r="Q80" s="133"/>
    </row>
    <row r="81" spans="1:17">
      <c r="A81" s="133"/>
      <c r="B81" s="146" t="s">
        <v>20</v>
      </c>
      <c r="C81" s="145" t="s">
        <v>24</v>
      </c>
      <c r="D81" s="473">
        <f t="shared" si="2"/>
        <v>5.2457896986576255E-3</v>
      </c>
      <c r="E81" s="473">
        <f t="shared" si="2"/>
        <v>4.7918271285814842E-3</v>
      </c>
      <c r="F81" s="473">
        <f t="shared" si="2"/>
        <v>4.0873444735374E-3</v>
      </c>
      <c r="G81" s="473">
        <f t="shared" si="2"/>
        <v>3.5679084347487525E-3</v>
      </c>
      <c r="H81" s="473"/>
      <c r="I81" s="145"/>
      <c r="J81" s="192"/>
      <c r="K81" s="416"/>
      <c r="L81" s="133"/>
      <c r="M81" s="133"/>
      <c r="N81" s="133"/>
      <c r="O81" s="133"/>
      <c r="P81" s="133"/>
      <c r="Q81" s="133"/>
    </row>
    <row r="82" spans="1:17">
      <c r="A82" s="133"/>
      <c r="B82" s="257" t="s">
        <v>35</v>
      </c>
      <c r="C82" s="145" t="s">
        <v>24</v>
      </c>
      <c r="D82" s="473">
        <f t="shared" si="2"/>
        <v>4.7175231369401507</v>
      </c>
      <c r="E82" s="473">
        <f t="shared" si="2"/>
        <v>0.43903901928451222</v>
      </c>
      <c r="F82" s="473">
        <f t="shared" si="2"/>
        <v>0.37449258101075417</v>
      </c>
      <c r="G82" s="473">
        <f t="shared" si="2"/>
        <v>0.32690057008645573</v>
      </c>
      <c r="H82" s="473"/>
      <c r="I82" s="145"/>
      <c r="J82" s="192"/>
      <c r="K82" s="391"/>
      <c r="L82" s="133"/>
      <c r="M82" s="133"/>
      <c r="N82" s="133"/>
      <c r="O82" s="133"/>
      <c r="P82" s="133"/>
      <c r="Q82" s="133"/>
    </row>
    <row r="83" spans="1:17">
      <c r="A83" s="133"/>
      <c r="B83" s="146" t="s">
        <v>21</v>
      </c>
      <c r="C83" s="145" t="s">
        <v>24</v>
      </c>
      <c r="D83" s="473">
        <f t="shared" si="2"/>
        <v>3.6813257795120805E-2</v>
      </c>
      <c r="E83" s="473">
        <f t="shared" si="2"/>
        <v>5.0292754217609375E-3</v>
      </c>
      <c r="F83" s="473">
        <f t="shared" si="2"/>
        <v>4.2898837018599438E-3</v>
      </c>
      <c r="G83" s="473">
        <f t="shared" si="2"/>
        <v>3.7447081700727725E-3</v>
      </c>
      <c r="H83" s="473"/>
      <c r="I83" s="145"/>
      <c r="J83" s="192"/>
      <c r="K83" s="416"/>
      <c r="L83" s="133"/>
      <c r="M83" s="133"/>
      <c r="N83" s="133"/>
      <c r="O83" s="133"/>
      <c r="P83" s="133"/>
      <c r="Q83" s="133"/>
    </row>
    <row r="84" spans="1:17" ht="13.5" thickBot="1">
      <c r="A84" s="133"/>
      <c r="B84" s="141"/>
      <c r="C84" s="140"/>
      <c r="D84" s="389"/>
      <c r="E84" s="389"/>
      <c r="F84" s="389"/>
      <c r="G84" s="389"/>
      <c r="H84" s="389"/>
      <c r="I84" s="140"/>
      <c r="J84" s="158"/>
      <c r="K84" s="133"/>
      <c r="L84" s="133"/>
      <c r="M84" s="133"/>
      <c r="N84" s="133"/>
      <c r="O84" s="133"/>
      <c r="P84" s="133"/>
      <c r="Q84" s="133"/>
    </row>
    <row r="85" spans="1:17">
      <c r="A85" s="133"/>
      <c r="B85" s="133"/>
      <c r="C85" s="133"/>
      <c r="D85" s="133"/>
      <c r="E85" s="133"/>
      <c r="F85" s="133"/>
      <c r="G85" s="133"/>
      <c r="I85" s="133"/>
      <c r="J85" s="133"/>
      <c r="K85" s="133"/>
      <c r="L85" s="133"/>
      <c r="M85" s="133"/>
      <c r="N85" s="133"/>
      <c r="O85" s="133"/>
      <c r="P85" s="133"/>
      <c r="Q85" s="133"/>
    </row>
    <row r="86" spans="1:17" ht="13.5" thickBot="1">
      <c r="A86" s="133"/>
      <c r="B86" s="229" t="s">
        <v>243</v>
      </c>
      <c r="C86" s="133"/>
      <c r="D86" s="133"/>
      <c r="E86" s="133"/>
      <c r="F86" s="133"/>
      <c r="G86" s="133"/>
      <c r="I86" s="133"/>
      <c r="J86" s="133"/>
      <c r="K86" s="133"/>
      <c r="L86" s="133"/>
      <c r="M86" s="133"/>
      <c r="N86" s="133"/>
      <c r="O86" s="133"/>
      <c r="P86" s="133"/>
      <c r="Q86" s="133"/>
    </row>
    <row r="87" spans="1:17">
      <c r="A87" s="133"/>
      <c r="B87" s="156"/>
      <c r="C87" s="153"/>
      <c r="D87" s="388">
        <v>2015</v>
      </c>
      <c r="E87" s="388">
        <v>2020</v>
      </c>
      <c r="F87" s="388">
        <v>2035</v>
      </c>
      <c r="G87" s="388"/>
      <c r="H87" s="388"/>
      <c r="I87" s="133"/>
      <c r="J87" s="133"/>
      <c r="K87" s="133"/>
      <c r="L87" s="133"/>
      <c r="M87" s="133"/>
      <c r="N87" s="133"/>
      <c r="O87" s="133"/>
      <c r="P87" s="133"/>
      <c r="Q87" s="133"/>
    </row>
    <row r="88" spans="1:17">
      <c r="A88" s="133"/>
      <c r="B88" s="387" t="s">
        <v>17</v>
      </c>
      <c r="C88" s="208" t="s">
        <v>244</v>
      </c>
      <c r="D88" s="385"/>
      <c r="E88" s="385"/>
      <c r="F88" s="385"/>
      <c r="G88" s="385"/>
      <c r="H88" s="385"/>
      <c r="I88" s="133"/>
      <c r="J88" s="133"/>
      <c r="K88" s="133"/>
      <c r="L88" s="133"/>
      <c r="M88" s="133"/>
      <c r="N88" s="133"/>
      <c r="O88" s="133"/>
      <c r="P88" s="133"/>
      <c r="Q88" s="133"/>
    </row>
    <row r="89" spans="1:17">
      <c r="A89" s="133"/>
      <c r="B89" s="387" t="s">
        <v>18</v>
      </c>
      <c r="C89" s="145" t="s">
        <v>244</v>
      </c>
      <c r="D89" s="386">
        <f>'EU Bus'!D106</f>
        <v>0.36492051807463749</v>
      </c>
      <c r="E89" s="386">
        <f>'EU Bus'!E106</f>
        <v>0.13657553703384775</v>
      </c>
      <c r="F89" s="386">
        <f>'EU Bus'!F106</f>
        <v>0.13657553703384775</v>
      </c>
      <c r="G89" s="386">
        <f>F89</f>
        <v>0.13657553703384775</v>
      </c>
      <c r="H89" s="386"/>
      <c r="I89" s="133"/>
      <c r="J89" s="133"/>
      <c r="K89" s="133"/>
      <c r="L89" s="133"/>
      <c r="M89" s="133"/>
      <c r="N89" s="133"/>
      <c r="O89" s="133"/>
      <c r="P89" s="133"/>
      <c r="Q89" s="133"/>
    </row>
    <row r="90" spans="1:17">
      <c r="A90" s="133"/>
      <c r="B90" s="387" t="s">
        <v>19</v>
      </c>
      <c r="C90" s="145" t="s">
        <v>244</v>
      </c>
      <c r="D90" s="386">
        <f>'EU Bus'!D107</f>
        <v>2.8831426319335707</v>
      </c>
      <c r="E90" s="386">
        <f>'EU Bus'!E107</f>
        <v>3.8168443449451881</v>
      </c>
      <c r="F90" s="386">
        <f>'EU Bus'!F107</f>
        <v>3.8168443449451881</v>
      </c>
      <c r="G90" s="386">
        <f>F90</f>
        <v>3.8168443449451881</v>
      </c>
      <c r="H90" s="386"/>
      <c r="I90" s="133"/>
      <c r="J90" s="133"/>
      <c r="K90" s="133"/>
      <c r="L90" s="133"/>
      <c r="M90" s="133"/>
      <c r="N90" s="133"/>
      <c r="O90" s="133"/>
      <c r="P90" s="133"/>
      <c r="Q90" s="133"/>
    </row>
    <row r="91" spans="1:17">
      <c r="A91" s="133"/>
      <c r="B91" s="387" t="s">
        <v>20</v>
      </c>
      <c r="C91" s="145" t="s">
        <v>244</v>
      </c>
      <c r="D91" s="386">
        <f>'EU Bus'!D108</f>
        <v>0.46837408023728805</v>
      </c>
      <c r="E91" s="386">
        <f>'EU Bus'!E108</f>
        <v>0.46837408023728799</v>
      </c>
      <c r="F91" s="386">
        <f>'EU Bus'!F108</f>
        <v>0.46837408023728799</v>
      </c>
      <c r="G91" s="386">
        <f>F91</f>
        <v>0.46837408023728799</v>
      </c>
      <c r="H91" s="386"/>
      <c r="I91" s="133"/>
      <c r="J91" s="133"/>
      <c r="K91" s="133"/>
      <c r="L91" s="133"/>
      <c r="M91" s="133"/>
      <c r="N91" s="133"/>
      <c r="O91" s="133"/>
      <c r="P91" s="133"/>
      <c r="Q91" s="133"/>
    </row>
    <row r="92" spans="1:17">
      <c r="A92" s="133"/>
      <c r="B92" s="206" t="s">
        <v>35</v>
      </c>
      <c r="C92" s="145" t="s">
        <v>244</v>
      </c>
      <c r="D92" s="385">
        <f>'EU Bus'!D109</f>
        <v>421.20742294108487</v>
      </c>
      <c r="E92" s="385">
        <f>'EU Bus'!E109</f>
        <v>42.913588351117738</v>
      </c>
      <c r="F92" s="385">
        <f>'EU Bus'!F109</f>
        <v>42.913588351117738</v>
      </c>
      <c r="G92" s="385">
        <f>F92</f>
        <v>42.913588351117738</v>
      </c>
      <c r="H92" s="385"/>
      <c r="I92" s="133"/>
      <c r="J92" s="133"/>
      <c r="K92" s="133"/>
      <c r="L92" s="133"/>
      <c r="M92" s="133"/>
      <c r="N92" s="133"/>
      <c r="O92" s="133"/>
      <c r="P92" s="133"/>
      <c r="Q92" s="133"/>
    </row>
    <row r="93" spans="1:17" ht="13.5" thickBot="1">
      <c r="A93" s="133"/>
      <c r="B93" s="384" t="s">
        <v>21</v>
      </c>
      <c r="C93" s="140" t="s">
        <v>244</v>
      </c>
      <c r="D93" s="383">
        <f>'EU Bus'!D110</f>
        <v>3.2868980174215006</v>
      </c>
      <c r="E93" s="383">
        <f>'EU Bus'!E110</f>
        <v>0.49158331190144505</v>
      </c>
      <c r="F93" s="383">
        <f>'EU Bus'!F110</f>
        <v>0.49158331190144505</v>
      </c>
      <c r="G93" s="383">
        <f>F93</f>
        <v>0.49158331190144505</v>
      </c>
      <c r="H93" s="383"/>
      <c r="I93" s="133"/>
      <c r="J93" s="133"/>
      <c r="K93" s="133"/>
      <c r="L93" s="133"/>
      <c r="M93" s="133"/>
      <c r="N93" s="133"/>
      <c r="O93" s="133"/>
      <c r="P93" s="133"/>
      <c r="Q93" s="133"/>
    </row>
    <row r="94" spans="1:17">
      <c r="A94" s="133"/>
      <c r="B94" s="133"/>
      <c r="C94" s="133"/>
      <c r="D94" s="133"/>
      <c r="E94" s="133"/>
      <c r="F94" s="133"/>
      <c r="G94" s="133"/>
      <c r="I94" s="133"/>
      <c r="J94" s="133"/>
      <c r="K94" s="133"/>
      <c r="L94" s="133"/>
      <c r="M94" s="133"/>
      <c r="N94" s="133"/>
      <c r="O94" s="133"/>
      <c r="P94" s="133"/>
      <c r="Q94" s="133"/>
    </row>
    <row r="95" spans="1:17">
      <c r="A95" s="133"/>
      <c r="B95" s="133"/>
      <c r="C95" s="133"/>
      <c r="D95" s="133"/>
      <c r="E95" s="133"/>
      <c r="F95" s="133"/>
      <c r="G95" s="133"/>
      <c r="I95" s="133"/>
      <c r="J95" s="133"/>
      <c r="K95" s="133"/>
      <c r="L95" s="133"/>
      <c r="M95" s="133"/>
      <c r="N95" s="133"/>
      <c r="O95" s="133"/>
      <c r="P95" s="133"/>
      <c r="Q95" s="133"/>
    </row>
    <row r="96" spans="1:17">
      <c r="A96" s="133"/>
      <c r="B96" s="133"/>
      <c r="C96" s="133"/>
      <c r="D96" s="133"/>
      <c r="E96" s="133"/>
      <c r="F96" s="133"/>
      <c r="G96" s="133"/>
      <c r="H96" s="136"/>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H100" s="136"/>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A122" s="133"/>
      <c r="B122" s="133"/>
      <c r="C122" s="133"/>
      <c r="D122" s="133"/>
      <c r="E122" s="133"/>
      <c r="F122" s="133"/>
      <c r="G122" s="133"/>
      <c r="I122" s="133"/>
      <c r="J122" s="133"/>
      <c r="K122" s="133"/>
      <c r="L122" s="133"/>
      <c r="M122" s="133"/>
      <c r="N122" s="133"/>
      <c r="O122" s="133"/>
      <c r="P122" s="133"/>
      <c r="Q122" s="133"/>
    </row>
    <row r="123" spans="1:17">
      <c r="B123" s="133"/>
      <c r="C123" s="133"/>
      <c r="D123" s="133"/>
      <c r="E123"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5"/>
  <sheetViews>
    <sheetView zoomScale="90" zoomScaleNormal="90" workbookViewId="0">
      <selection activeCell="G13" sqref="G13:G14"/>
    </sheetView>
  </sheetViews>
  <sheetFormatPr defaultColWidth="8.86328125" defaultRowHeight="12.75"/>
  <cols>
    <col min="1" max="1" width="8.86328125" style="590"/>
    <col min="2" max="2" width="13.33203125" style="590" bestFit="1" customWidth="1"/>
    <col min="3" max="3" width="17.53125" style="590" bestFit="1" customWidth="1"/>
    <col min="4" max="4" width="54.1328125" style="590" customWidth="1"/>
    <col min="5" max="5" width="10.6640625" style="590" bestFit="1" customWidth="1"/>
    <col min="6" max="6" width="10.86328125" style="590" customWidth="1"/>
    <col min="7" max="7" width="6.53125" style="590" bestFit="1" customWidth="1"/>
    <col min="8" max="8" width="8.1328125" style="590" bestFit="1" customWidth="1"/>
    <col min="9" max="16384" width="8.86328125" style="590"/>
  </cols>
  <sheetData>
    <row r="2" spans="3:23">
      <c r="O2"/>
      <c r="P2"/>
      <c r="Q2"/>
    </row>
    <row r="3" spans="3:23" ht="13.15">
      <c r="G3" s="965" t="s">
        <v>0</v>
      </c>
      <c r="I3" s="966"/>
      <c r="O3"/>
      <c r="P3"/>
      <c r="Q3"/>
    </row>
    <row r="4" spans="3:23" ht="13.15">
      <c r="C4" s="967" t="s">
        <v>1</v>
      </c>
      <c r="D4" s="981" t="s">
        <v>7</v>
      </c>
      <c r="E4" s="967" t="s">
        <v>2</v>
      </c>
      <c r="F4" s="967" t="s">
        <v>3</v>
      </c>
      <c r="G4" s="967" t="s">
        <v>289</v>
      </c>
      <c r="H4" s="967" t="s">
        <v>4</v>
      </c>
      <c r="I4" s="967" t="s">
        <v>85</v>
      </c>
      <c r="J4" s="967" t="s">
        <v>8</v>
      </c>
      <c r="K4" s="968" t="s">
        <v>5</v>
      </c>
      <c r="L4" s="967" t="s">
        <v>6</v>
      </c>
      <c r="N4"/>
      <c r="O4"/>
      <c r="P4"/>
    </row>
    <row r="5" spans="3:23" ht="21.4" thickBot="1">
      <c r="C5" s="988" t="s">
        <v>9</v>
      </c>
      <c r="D5" s="982" t="s">
        <v>72</v>
      </c>
      <c r="E5" s="988"/>
      <c r="F5" s="988"/>
      <c r="G5" s="988" t="s">
        <v>288</v>
      </c>
      <c r="H5" s="988"/>
      <c r="I5" s="988" t="s">
        <v>290</v>
      </c>
      <c r="J5" s="988" t="s">
        <v>11</v>
      </c>
      <c r="K5" s="4" t="s">
        <v>576</v>
      </c>
      <c r="L5" s="4" t="s">
        <v>575</v>
      </c>
    </row>
    <row r="6" spans="3:23">
      <c r="C6" s="590" t="str">
        <f>LEFT(F6,3)&amp;RIGHT(E6,3)&amp;"1N"</f>
        <v>TPRELC1N</v>
      </c>
      <c r="D6" s="590" t="s">
        <v>508</v>
      </c>
      <c r="E6" s="977" t="s">
        <v>80</v>
      </c>
      <c r="F6" s="591" t="s">
        <v>564</v>
      </c>
      <c r="G6" s="987" t="s">
        <v>577</v>
      </c>
      <c r="H6" s="969">
        <v>2012</v>
      </c>
      <c r="I6" s="994">
        <v>20.818100000000001</v>
      </c>
      <c r="J6" s="978">
        <v>30</v>
      </c>
      <c r="K6" s="1007">
        <v>3.8969E-3</v>
      </c>
      <c r="L6" s="994">
        <v>31.052863436123349</v>
      </c>
      <c r="T6" s="972"/>
      <c r="W6" s="972"/>
    </row>
    <row r="7" spans="3:23">
      <c r="C7" s="590" t="str">
        <f>LEFT(F7,3)&amp;RIGHT(E7,4)&amp;"1N"</f>
        <v>TPRADSL1N</v>
      </c>
      <c r="D7" s="590" t="s">
        <v>563</v>
      </c>
      <c r="E7" s="975" t="s">
        <v>555</v>
      </c>
      <c r="F7" s="591" t="s">
        <v>564</v>
      </c>
      <c r="G7" s="987" t="s">
        <v>577</v>
      </c>
      <c r="H7" s="969">
        <v>2012</v>
      </c>
      <c r="I7" s="994">
        <v>9.6273999999999997</v>
      </c>
      <c r="J7" s="978">
        <v>30</v>
      </c>
      <c r="K7" s="1007">
        <v>3.8969E-3</v>
      </c>
      <c r="L7" s="994">
        <v>57.263888888888893</v>
      </c>
    </row>
    <row r="8" spans="3:23">
      <c r="C8" s="969"/>
      <c r="D8" s="984"/>
      <c r="E8" s="977"/>
      <c r="F8" s="971"/>
      <c r="H8" s="969"/>
      <c r="I8" s="986"/>
      <c r="J8" s="978"/>
      <c r="K8" s="996"/>
      <c r="L8" s="978"/>
      <c r="M8" s="995"/>
    </row>
    <row r="9" spans="3:23">
      <c r="C9" s="969"/>
      <c r="D9" s="984"/>
      <c r="E9" s="977"/>
      <c r="F9" s="971"/>
      <c r="H9" s="969"/>
      <c r="I9" s="986"/>
      <c r="J9" s="978"/>
      <c r="K9" s="996"/>
      <c r="L9" s="978"/>
      <c r="M9" s="995"/>
    </row>
    <row r="10" spans="3:23" ht="13.15">
      <c r="G10" s="965" t="s">
        <v>0</v>
      </c>
      <c r="L10" s="966"/>
    </row>
    <row r="11" spans="3:23" ht="13.15">
      <c r="C11" s="967" t="s">
        <v>1</v>
      </c>
      <c r="D11" s="981" t="s">
        <v>7</v>
      </c>
      <c r="E11" s="967" t="s">
        <v>2</v>
      </c>
      <c r="F11" s="967" t="s">
        <v>3</v>
      </c>
      <c r="G11" s="967" t="s">
        <v>289</v>
      </c>
      <c r="H11" s="967" t="s">
        <v>4</v>
      </c>
      <c r="I11" s="967" t="s">
        <v>85</v>
      </c>
      <c r="J11" s="967" t="s">
        <v>8</v>
      </c>
      <c r="K11" s="968" t="s">
        <v>5</v>
      </c>
      <c r="L11" s="967" t="s">
        <v>6</v>
      </c>
    </row>
    <row r="12" spans="3:23" ht="21.4" thickBot="1">
      <c r="C12" s="988" t="s">
        <v>9</v>
      </c>
      <c r="D12" s="982" t="s">
        <v>72</v>
      </c>
      <c r="E12" s="988"/>
      <c r="F12" s="988"/>
      <c r="G12" s="988" t="s">
        <v>288</v>
      </c>
      <c r="H12" s="988"/>
      <c r="I12" s="988" t="s">
        <v>529</v>
      </c>
      <c r="J12" s="988" t="s">
        <v>11</v>
      </c>
      <c r="K12" s="4" t="s">
        <v>576</v>
      </c>
      <c r="L12" s="4" t="s">
        <v>575</v>
      </c>
    </row>
    <row r="13" spans="3:23">
      <c r="C13" s="969" t="str">
        <f>LEFT(F13,4)&amp;RIGHT(E13,3)&amp;"1N"</f>
        <v>TFRELC1N</v>
      </c>
      <c r="D13" s="969" t="s">
        <v>530</v>
      </c>
      <c r="E13" s="969" t="s">
        <v>80</v>
      </c>
      <c r="F13" s="969" t="s">
        <v>565</v>
      </c>
      <c r="G13" s="987" t="s">
        <v>577</v>
      </c>
      <c r="H13" s="969">
        <v>2012</v>
      </c>
      <c r="I13" s="994">
        <v>20.818100000000001</v>
      </c>
      <c r="J13" s="970">
        <v>30</v>
      </c>
      <c r="K13" s="1011">
        <v>3.8969E-3</v>
      </c>
      <c r="L13" s="994">
        <v>31.052863436123349</v>
      </c>
    </row>
    <row r="14" spans="3:23">
      <c r="C14" s="969" t="str">
        <f>LEFT(F14,3)&amp;RIGHT(E14,4)&amp;"1N"</f>
        <v>TFRADSL1N</v>
      </c>
      <c r="D14" s="1002" t="s">
        <v>566</v>
      </c>
      <c r="E14" s="974" t="s">
        <v>555</v>
      </c>
      <c r="F14" s="969" t="s">
        <v>565</v>
      </c>
      <c r="G14" s="987" t="s">
        <v>577</v>
      </c>
      <c r="H14" s="969">
        <v>2012</v>
      </c>
      <c r="I14" s="994">
        <v>9.6273999999999997</v>
      </c>
      <c r="J14" s="970">
        <v>30</v>
      </c>
      <c r="K14" s="1011">
        <v>3.8969E-3</v>
      </c>
      <c r="L14" s="994">
        <v>57.263888888888893</v>
      </c>
    </row>
    <row r="16" spans="3:23">
      <c r="C16" s="969"/>
      <c r="D16" s="969"/>
      <c r="E16" s="969"/>
      <c r="G16" s="978"/>
      <c r="H16" s="969"/>
      <c r="I16" s="997"/>
      <c r="J16" s="976"/>
      <c r="K16" s="998"/>
      <c r="L16" s="998"/>
    </row>
    <row r="18" spans="2:10" ht="13.15">
      <c r="B18" s="979" t="s">
        <v>62</v>
      </c>
      <c r="C18" s="979"/>
      <c r="D18" s="980"/>
      <c r="E18" s="980"/>
      <c r="F18" s="980"/>
      <c r="G18" s="980"/>
      <c r="H18" s="980"/>
      <c r="I18" s="980"/>
    </row>
    <row r="19" spans="2:10" ht="26.25">
      <c r="B19" s="981" t="s">
        <v>63</v>
      </c>
      <c r="C19" s="981" t="s">
        <v>1</v>
      </c>
      <c r="D19" s="981" t="s">
        <v>64</v>
      </c>
      <c r="E19" s="981" t="s">
        <v>65</v>
      </c>
      <c r="F19" s="981" t="s">
        <v>66</v>
      </c>
      <c r="G19" s="981" t="s">
        <v>67</v>
      </c>
      <c r="H19" s="981" t="s">
        <v>68</v>
      </c>
      <c r="I19" s="981" t="s">
        <v>69</v>
      </c>
    </row>
    <row r="20" spans="2:10" ht="42.4" thickBot="1">
      <c r="B20" s="982" t="s">
        <v>70</v>
      </c>
      <c r="C20" s="982" t="s">
        <v>71</v>
      </c>
      <c r="D20" s="982" t="s">
        <v>72</v>
      </c>
      <c r="E20" s="982" t="s">
        <v>73</v>
      </c>
      <c r="F20" s="982" t="s">
        <v>74</v>
      </c>
      <c r="G20" s="982" t="s">
        <v>75</v>
      </c>
      <c r="H20" s="982" t="s">
        <v>76</v>
      </c>
      <c r="I20" s="982" t="s">
        <v>77</v>
      </c>
    </row>
    <row r="21" spans="2:10">
      <c r="B21" s="983" t="s">
        <v>78</v>
      </c>
      <c r="C21" s="590" t="str">
        <f>C6</f>
        <v>TPRELC1N</v>
      </c>
      <c r="D21" s="590" t="s">
        <v>508</v>
      </c>
      <c r="E21" s="983" t="s">
        <v>81</v>
      </c>
      <c r="F21" s="985" t="s">
        <v>82</v>
      </c>
      <c r="G21" s="983"/>
      <c r="H21" s="983"/>
      <c r="I21" s="985" t="s">
        <v>79</v>
      </c>
    </row>
    <row r="22" spans="2:10">
      <c r="B22" s="983"/>
      <c r="C22" s="590" t="str">
        <f>C7</f>
        <v>TPRADSL1N</v>
      </c>
      <c r="D22" s="590" t="s">
        <v>563</v>
      </c>
      <c r="E22" s="983" t="s">
        <v>81</v>
      </c>
      <c r="F22" s="985" t="s">
        <v>82</v>
      </c>
      <c r="G22" s="983"/>
      <c r="H22" s="983"/>
      <c r="I22" s="985"/>
    </row>
    <row r="23" spans="2:10">
      <c r="B23" s="999"/>
      <c r="C23" s="980" t="str">
        <f>C14</f>
        <v>TFRADSL1N</v>
      </c>
      <c r="D23" s="980" t="s">
        <v>566</v>
      </c>
      <c r="E23" s="957" t="s">
        <v>567</v>
      </c>
      <c r="F23" s="1000" t="s">
        <v>82</v>
      </c>
      <c r="G23" s="985"/>
      <c r="H23" s="983"/>
      <c r="I23" s="983"/>
    </row>
    <row r="24" spans="2:10">
      <c r="C24" s="980" t="str">
        <f>C13</f>
        <v>TFRELC1N</v>
      </c>
      <c r="D24" s="980" t="s">
        <v>530</v>
      </c>
      <c r="E24" s="957" t="s">
        <v>567</v>
      </c>
      <c r="F24" s="1000" t="s">
        <v>82</v>
      </c>
      <c r="I24" s="972" t="s">
        <v>79</v>
      </c>
    </row>
    <row r="25" spans="2:10">
      <c r="J25" s="980"/>
    </row>
  </sheetData>
  <conditionalFormatting sqref="L12">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2060"/>
    <pageSetUpPr fitToPage="1"/>
  </sheetPr>
  <dimension ref="B1:R114"/>
  <sheetViews>
    <sheetView topLeftCell="A16" zoomScale="80" zoomScaleNormal="80" workbookViewId="0">
      <selection activeCell="D73" sqref="D73"/>
    </sheetView>
  </sheetViews>
  <sheetFormatPr defaultColWidth="8.86328125" defaultRowHeight="13.15"/>
  <cols>
    <col min="1" max="1" width="2.86328125" style="133" customWidth="1"/>
    <col min="2" max="2" width="26.86328125" style="133" customWidth="1"/>
    <col min="3" max="3" width="15" style="133" customWidth="1"/>
    <col min="4" max="7" width="14.53125" style="133" customWidth="1"/>
    <col min="8" max="8" width="15.86328125" style="133" customWidth="1"/>
    <col min="9" max="9" width="5.6640625" style="133" customWidth="1"/>
    <col min="10" max="10" width="48.53125" style="133" customWidth="1"/>
    <col min="11" max="11" width="10" style="133" bestFit="1" customWidth="1"/>
    <col min="12" max="12" width="15.86328125" style="133" customWidth="1"/>
    <col min="13" max="14" width="9" style="133" bestFit="1" customWidth="1"/>
    <col min="15" max="15" width="37.86328125" style="133" customWidth="1"/>
    <col min="16" max="16384" width="8.86328125" style="133"/>
  </cols>
  <sheetData>
    <row r="1" spans="2:18" s="130" customFormat="1" ht="21">
      <c r="B1" s="130" t="s">
        <v>277</v>
      </c>
      <c r="Q1" s="130">
        <v>0</v>
      </c>
      <c r="R1" s="130">
        <v>0</v>
      </c>
    </row>
    <row r="4" spans="2:18" ht="13.5" thickBot="1">
      <c r="B4" s="229" t="s">
        <v>86</v>
      </c>
    </row>
    <row r="5" spans="2:18">
      <c r="B5" s="232" t="s">
        <v>272</v>
      </c>
      <c r="C5" s="153"/>
      <c r="D5" s="153"/>
      <c r="E5" s="153"/>
      <c r="F5" s="153"/>
      <c r="G5" s="153"/>
      <c r="H5" s="153"/>
      <c r="I5" s="153"/>
      <c r="J5" s="153"/>
      <c r="K5" s="153"/>
      <c r="L5" s="153"/>
      <c r="M5" s="153"/>
      <c r="N5" s="151"/>
    </row>
    <row r="6" spans="2:18" ht="12.75" customHeight="1">
      <c r="B6" s="537" t="s">
        <v>271</v>
      </c>
      <c r="C6" s="536"/>
      <c r="D6" s="536"/>
      <c r="E6" s="536"/>
      <c r="F6" s="536"/>
      <c r="G6" s="536"/>
      <c r="H6" s="536"/>
      <c r="I6" s="536"/>
      <c r="J6" s="536"/>
      <c r="K6" s="536"/>
      <c r="L6" s="536"/>
      <c r="M6" s="536"/>
      <c r="N6" s="535"/>
    </row>
    <row r="7" spans="2:18">
      <c r="B7" s="537"/>
      <c r="C7" s="536"/>
      <c r="D7" s="536"/>
      <c r="E7" s="536"/>
      <c r="F7" s="536"/>
      <c r="G7" s="536"/>
      <c r="H7" s="536"/>
      <c r="I7" s="536"/>
      <c r="J7" s="536"/>
      <c r="K7" s="536"/>
      <c r="L7" s="536"/>
      <c r="M7" s="536"/>
      <c r="N7" s="535"/>
    </row>
    <row r="8" spans="2:18">
      <c r="B8" s="537"/>
      <c r="C8" s="536"/>
      <c r="D8" s="536"/>
      <c r="E8" s="536"/>
      <c r="F8" s="536"/>
      <c r="G8" s="536"/>
      <c r="H8" s="536"/>
      <c r="I8" s="536"/>
      <c r="J8" s="536"/>
      <c r="K8" s="536"/>
      <c r="L8" s="536"/>
      <c r="M8" s="536"/>
      <c r="N8" s="535"/>
    </row>
    <row r="9" spans="2:18">
      <c r="B9" s="231" t="s">
        <v>293</v>
      </c>
      <c r="C9" s="128" t="s">
        <v>292</v>
      </c>
      <c r="D9" s="536"/>
      <c r="E9" s="536"/>
      <c r="F9" s="536"/>
      <c r="G9" s="536"/>
      <c r="H9" s="536"/>
      <c r="I9" s="536"/>
      <c r="J9" s="536"/>
      <c r="K9" s="536"/>
      <c r="L9" s="536"/>
      <c r="M9" s="536"/>
      <c r="N9" s="535"/>
    </row>
    <row r="10" spans="2:18">
      <c r="B10" s="537"/>
      <c r="C10" s="536"/>
      <c r="D10" s="536"/>
      <c r="E10" s="536"/>
      <c r="F10" s="536"/>
      <c r="G10" s="536"/>
      <c r="H10" s="536"/>
      <c r="I10" s="536"/>
      <c r="J10" s="536"/>
      <c r="K10" s="536"/>
      <c r="L10" s="536"/>
      <c r="M10" s="536"/>
      <c r="N10" s="535"/>
    </row>
    <row r="11" spans="2:18">
      <c r="B11" s="540" t="s">
        <v>90</v>
      </c>
      <c r="C11" s="539"/>
      <c r="D11" s="539"/>
      <c r="E11" s="539"/>
      <c r="F11" s="539"/>
      <c r="G11" s="539"/>
      <c r="H11" s="145"/>
      <c r="I11" s="539"/>
      <c r="J11" s="539"/>
      <c r="K11" s="539"/>
      <c r="L11" s="539"/>
      <c r="M11" s="539"/>
      <c r="N11" s="538"/>
    </row>
    <row r="12" spans="2:18">
      <c r="B12" s="1013" t="s">
        <v>270</v>
      </c>
      <c r="C12" s="1014"/>
      <c r="D12" s="1014"/>
      <c r="E12" s="1014"/>
      <c r="F12" s="1014"/>
      <c r="G12" s="1014"/>
      <c r="H12" s="1014"/>
      <c r="I12" s="1014"/>
      <c r="J12" s="1014"/>
      <c r="K12" s="1014"/>
      <c r="L12" s="1014"/>
      <c r="M12" s="1014"/>
      <c r="N12" s="1015"/>
    </row>
    <row r="13" spans="2:18" ht="17.25" customHeight="1">
      <c r="B13" s="1013"/>
      <c r="C13" s="1014"/>
      <c r="D13" s="1014"/>
      <c r="E13" s="1014"/>
      <c r="F13" s="1014"/>
      <c r="G13" s="1014"/>
      <c r="H13" s="1014"/>
      <c r="I13" s="1014"/>
      <c r="J13" s="1014"/>
      <c r="K13" s="1014"/>
      <c r="L13" s="1014"/>
      <c r="M13" s="1014"/>
      <c r="N13" s="1015"/>
    </row>
    <row r="14" spans="2:18">
      <c r="B14" s="1013" t="s">
        <v>269</v>
      </c>
      <c r="C14" s="1014"/>
      <c r="D14" s="1014"/>
      <c r="E14" s="1014"/>
      <c r="F14" s="1014"/>
      <c r="G14" s="1014"/>
      <c r="H14" s="1014"/>
      <c r="I14" s="1014"/>
      <c r="J14" s="1014"/>
      <c r="K14" s="1014"/>
      <c r="L14" s="1014"/>
      <c r="M14" s="1014"/>
      <c r="N14" s="1015"/>
    </row>
    <row r="15" spans="2:18">
      <c r="B15" s="1013"/>
      <c r="C15" s="1014"/>
      <c r="D15" s="1014"/>
      <c r="E15" s="1014"/>
      <c r="F15" s="1014"/>
      <c r="G15" s="1014"/>
      <c r="H15" s="1014"/>
      <c r="I15" s="1014"/>
      <c r="J15" s="1014"/>
      <c r="K15" s="1014"/>
      <c r="L15" s="1014"/>
      <c r="M15" s="1014"/>
      <c r="N15" s="1015"/>
    </row>
    <row r="16" spans="2:18">
      <c r="B16" s="1013"/>
      <c r="C16" s="1014"/>
      <c r="D16" s="1014"/>
      <c r="E16" s="1014"/>
      <c r="F16" s="1014"/>
      <c r="G16" s="1014"/>
      <c r="H16" s="1014"/>
      <c r="I16" s="1014"/>
      <c r="J16" s="1014"/>
      <c r="K16" s="1014"/>
      <c r="L16" s="1014"/>
      <c r="M16" s="1014"/>
      <c r="N16" s="1015"/>
    </row>
    <row r="17" spans="2:14" ht="13.5" thickBot="1">
      <c r="B17" s="1016"/>
      <c r="C17" s="1017"/>
      <c r="D17" s="1017"/>
      <c r="E17" s="1017"/>
      <c r="F17" s="1017"/>
      <c r="G17" s="1017"/>
      <c r="H17" s="1017"/>
      <c r="I17" s="1017"/>
      <c r="J17" s="1017"/>
      <c r="K17" s="1017"/>
      <c r="L17" s="1017"/>
      <c r="M17" s="1017"/>
      <c r="N17" s="1018"/>
    </row>
    <row r="19" spans="2:14" ht="13.5" customHeight="1" thickBot="1">
      <c r="B19" s="229" t="s">
        <v>92</v>
      </c>
      <c r="E19" s="228"/>
    </row>
    <row r="20" spans="2:14" ht="12.75" customHeight="1">
      <c r="B20" s="156"/>
      <c r="C20" s="183"/>
      <c r="D20" s="153"/>
      <c r="E20" s="153"/>
      <c r="F20" s="153"/>
      <c r="G20" s="153"/>
      <c r="H20" s="153"/>
      <c r="I20" s="153" t="s">
        <v>93</v>
      </c>
      <c r="J20" s="151" t="s">
        <v>94</v>
      </c>
    </row>
    <row r="21" spans="2:14">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145"/>
      <c r="J22" s="142"/>
    </row>
    <row r="23" spans="2:14">
      <c r="B23" s="218" t="s">
        <v>98</v>
      </c>
      <c r="C23" s="191" t="s">
        <v>268</v>
      </c>
      <c r="D23" s="558">
        <f>D67/D79</f>
        <v>0.23599999999999999</v>
      </c>
      <c r="E23" s="558">
        <f>E67/E79</f>
        <v>0.25217391304347825</v>
      </c>
      <c r="F23" s="558">
        <f>F67/F79</f>
        <v>0.27142857142857146</v>
      </c>
      <c r="G23" s="558">
        <f>G67/G79</f>
        <v>0.27999999999999997</v>
      </c>
      <c r="H23" s="222"/>
      <c r="I23" s="300" t="s">
        <v>544</v>
      </c>
      <c r="J23" s="214"/>
    </row>
    <row r="24" spans="2:14">
      <c r="B24" s="218" t="s">
        <v>100</v>
      </c>
      <c r="C24" s="191" t="s">
        <v>268</v>
      </c>
      <c r="D24" s="529">
        <f>D23</f>
        <v>0.23599999999999999</v>
      </c>
      <c r="E24" s="529">
        <f>E23</f>
        <v>0.25217391304347825</v>
      </c>
      <c r="F24" s="529">
        <f>F23</f>
        <v>0.27142857142857146</v>
      </c>
      <c r="G24" s="529">
        <f>G23</f>
        <v>0.27999999999999997</v>
      </c>
      <c r="H24" s="222"/>
      <c r="I24" s="300" t="s">
        <v>544</v>
      </c>
      <c r="J24" s="214"/>
    </row>
    <row r="25" spans="2:14">
      <c r="B25" s="218" t="s">
        <v>267</v>
      </c>
      <c r="C25" s="191" t="s">
        <v>102</v>
      </c>
      <c r="D25" s="557">
        <f>D79</f>
        <v>0.25</v>
      </c>
      <c r="E25" s="557">
        <f>E79</f>
        <v>0.23</v>
      </c>
      <c r="F25" s="557">
        <f>F79</f>
        <v>0.21</v>
      </c>
      <c r="G25" s="557">
        <f>G79</f>
        <v>0.2</v>
      </c>
      <c r="H25" s="215"/>
      <c r="I25" s="300"/>
      <c r="J25" s="214"/>
    </row>
    <row r="26" spans="2:14">
      <c r="B26" s="218" t="s">
        <v>266</v>
      </c>
      <c r="C26" s="191" t="s">
        <v>102</v>
      </c>
      <c r="D26" s="198"/>
      <c r="E26" s="198"/>
      <c r="F26" s="198"/>
      <c r="G26" s="198"/>
      <c r="H26" s="215"/>
      <c r="I26" s="300"/>
      <c r="J26" s="214"/>
    </row>
    <row r="27" spans="2:14">
      <c r="B27" s="206" t="s">
        <v>104</v>
      </c>
      <c r="C27" s="191" t="s">
        <v>105</v>
      </c>
      <c r="D27" s="213">
        <v>30</v>
      </c>
      <c r="E27" s="198">
        <v>30</v>
      </c>
      <c r="F27" s="198">
        <v>30</v>
      </c>
      <c r="G27" s="198">
        <v>30</v>
      </c>
      <c r="H27" s="198"/>
      <c r="I27" s="300" t="s">
        <v>545</v>
      </c>
      <c r="J27" s="142" t="s">
        <v>276</v>
      </c>
    </row>
    <row r="28" spans="2:14">
      <c r="B28" s="206" t="s">
        <v>106</v>
      </c>
      <c r="C28" s="191" t="s">
        <v>107</v>
      </c>
      <c r="D28" s="211">
        <f>+D71</f>
        <v>17.7</v>
      </c>
      <c r="E28" s="211">
        <f>+E71</f>
        <v>17.399999999999999</v>
      </c>
      <c r="F28" s="211">
        <f>+F71</f>
        <v>17.100000000000001</v>
      </c>
      <c r="G28" s="211">
        <f>+G71</f>
        <v>16.8</v>
      </c>
      <c r="H28" s="211"/>
      <c r="I28" s="300"/>
      <c r="J28" s="142"/>
    </row>
    <row r="29" spans="2:14">
      <c r="B29" s="146"/>
      <c r="C29" s="210"/>
      <c r="D29" s="166"/>
      <c r="E29" s="166"/>
      <c r="F29" s="166"/>
      <c r="G29" s="166"/>
      <c r="H29" s="166"/>
      <c r="I29" s="145"/>
      <c r="J29" s="142"/>
    </row>
    <row r="30" spans="2:14">
      <c r="B30" s="201" t="s">
        <v>108</v>
      </c>
      <c r="C30" s="191"/>
      <c r="D30" s="166"/>
      <c r="E30" s="166"/>
      <c r="F30" s="166"/>
      <c r="G30" s="166"/>
      <c r="H30" s="166"/>
      <c r="I30" s="145"/>
      <c r="J30" s="142"/>
    </row>
    <row r="31" spans="2:14">
      <c r="B31" s="206" t="s">
        <v>109</v>
      </c>
      <c r="C31" s="191" t="s">
        <v>12</v>
      </c>
      <c r="D31" s="209">
        <v>321934.82728212443</v>
      </c>
      <c r="E31" s="209">
        <v>321934.82728212443</v>
      </c>
      <c r="F31" s="209">
        <v>321934.82728212443</v>
      </c>
      <c r="G31" s="209">
        <v>321934.82728212443</v>
      </c>
      <c r="H31" s="208">
        <v>2015</v>
      </c>
      <c r="I31" s="147"/>
      <c r="J31" s="142"/>
    </row>
    <row r="32" spans="2:14">
      <c r="B32" s="146" t="s">
        <v>13</v>
      </c>
      <c r="C32" s="191" t="s">
        <v>14</v>
      </c>
      <c r="D32" s="209">
        <v>3761.8289847506021</v>
      </c>
      <c r="E32" s="209">
        <v>2623.1063513254298</v>
      </c>
      <c r="F32" s="209">
        <v>2669.1257609978056</v>
      </c>
      <c r="G32" s="209">
        <v>2716.7887210156237</v>
      </c>
      <c r="H32" s="208">
        <v>2015</v>
      </c>
      <c r="I32" s="147"/>
      <c r="J32" s="142"/>
    </row>
    <row r="33" spans="2:10">
      <c r="B33" s="202" t="s">
        <v>15</v>
      </c>
      <c r="C33" s="191" t="s">
        <v>14</v>
      </c>
      <c r="D33" s="209">
        <v>1183.1820631086539</v>
      </c>
      <c r="E33" s="209">
        <v>1203.5817538519068</v>
      </c>
      <c r="F33" s="209">
        <v>1224.6972232177293</v>
      </c>
      <c r="G33" s="209">
        <v>1246.5668164894746</v>
      </c>
      <c r="H33" s="208">
        <v>2015</v>
      </c>
      <c r="I33" s="147"/>
      <c r="J33" s="142"/>
    </row>
    <row r="34" spans="2:10">
      <c r="B34" s="202" t="s">
        <v>16</v>
      </c>
      <c r="C34" s="191" t="s">
        <v>14</v>
      </c>
      <c r="D34" s="209">
        <v>2578.6469216419482</v>
      </c>
      <c r="E34" s="209">
        <v>2623.1063513254298</v>
      </c>
      <c r="F34" s="209">
        <v>2669.1257609978056</v>
      </c>
      <c r="G34" s="209">
        <v>2716.7887210156237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f>62000000/D70</f>
        <v>302439.02439024393</v>
      </c>
      <c r="E38" s="200">
        <f>62000000/E70</f>
        <v>302439.02439024393</v>
      </c>
      <c r="F38" s="200">
        <f>62000000/F70</f>
        <v>302439.02439024393</v>
      </c>
      <c r="G38" s="200">
        <f>62000000/G70</f>
        <v>302439.02439024393</v>
      </c>
      <c r="H38" s="203">
        <v>2011</v>
      </c>
      <c r="I38" s="300" t="s">
        <v>546</v>
      </c>
      <c r="J38" s="142" t="s">
        <v>445</v>
      </c>
    </row>
    <row r="39" spans="2:10">
      <c r="B39" s="387" t="s">
        <v>13</v>
      </c>
      <c r="C39" s="191" t="s">
        <v>14</v>
      </c>
      <c r="D39" s="405">
        <f>SUM(D40:D43)</f>
        <v>3534.0192848221441</v>
      </c>
      <c r="E39" s="405">
        <f>E$72</f>
        <v>2464.255677039529</v>
      </c>
      <c r="F39" s="405">
        <f>F$72</f>
        <v>2507.4882327770647</v>
      </c>
      <c r="G39" s="405">
        <f>G$72</f>
        <v>2552.2648083623694</v>
      </c>
      <c r="H39" s="203">
        <v>2011</v>
      </c>
      <c r="I39" s="300"/>
      <c r="J39" s="142"/>
    </row>
    <row r="40" spans="2:10">
      <c r="B40" s="202" t="s">
        <v>15</v>
      </c>
      <c r="C40" s="191" t="s">
        <v>14</v>
      </c>
      <c r="D40" s="528">
        <v>1111.5306531561662</v>
      </c>
      <c r="E40" s="528">
        <v>1130.6949747623071</v>
      </c>
      <c r="F40" s="528">
        <v>1150.5317287055052</v>
      </c>
      <c r="G40" s="528">
        <v>1171.076938146675</v>
      </c>
      <c r="H40" s="203">
        <v>2011</v>
      </c>
      <c r="I40" s="300" t="s">
        <v>545</v>
      </c>
      <c r="J40" s="142" t="s">
        <v>265</v>
      </c>
    </row>
    <row r="41" spans="2:10">
      <c r="B41" s="202" t="s">
        <v>16</v>
      </c>
      <c r="C41" s="191" t="s">
        <v>14</v>
      </c>
      <c r="D41" s="527">
        <f>D72</f>
        <v>2422.4886316659781</v>
      </c>
      <c r="E41" s="527">
        <f>E72</f>
        <v>2464.255677039529</v>
      </c>
      <c r="F41" s="527">
        <f>F72</f>
        <v>2507.4882327770647</v>
      </c>
      <c r="G41" s="527">
        <f>G72</f>
        <v>2552.2648083623694</v>
      </c>
      <c r="H41" s="203">
        <v>2011</v>
      </c>
      <c r="I41" s="300" t="s">
        <v>545</v>
      </c>
      <c r="J41" s="142" t="s">
        <v>265</v>
      </c>
    </row>
    <row r="42" spans="2:10">
      <c r="B42" s="202"/>
      <c r="C42" s="191"/>
      <c r="D42" s="166"/>
      <c r="E42" s="166"/>
      <c r="F42" s="166"/>
      <c r="G42" s="166"/>
      <c r="H42" s="203"/>
      <c r="I42" s="300"/>
      <c r="J42" s="142"/>
    </row>
    <row r="43" spans="2:10">
      <c r="B43" s="202" t="s">
        <v>110</v>
      </c>
      <c r="C43" s="191" t="s">
        <v>14</v>
      </c>
      <c r="D43" s="526">
        <v>0</v>
      </c>
      <c r="E43" s="526">
        <v>0</v>
      </c>
      <c r="F43" s="526">
        <v>0</v>
      </c>
      <c r="G43" s="526">
        <v>0</v>
      </c>
      <c r="H43" s="203">
        <v>2011</v>
      </c>
      <c r="I43" s="300"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134</v>
      </c>
      <c r="D47" s="525"/>
      <c r="E47" s="525"/>
      <c r="F47" s="525"/>
      <c r="G47" s="525"/>
      <c r="H47" s="199"/>
      <c r="I47" s="300"/>
      <c r="J47" s="192" t="s">
        <v>113</v>
      </c>
    </row>
    <row r="48" spans="2:10">
      <c r="B48" s="146" t="s">
        <v>18</v>
      </c>
      <c r="C48" s="191" t="s">
        <v>134</v>
      </c>
      <c r="D48" s="452"/>
      <c r="E48" s="452"/>
      <c r="F48" s="452"/>
      <c r="G48" s="452"/>
      <c r="H48" s="193"/>
      <c r="I48" s="300"/>
      <c r="J48" s="142"/>
    </row>
    <row r="49" spans="2:10">
      <c r="B49" s="146" t="s">
        <v>19</v>
      </c>
      <c r="C49" s="191" t="s">
        <v>134</v>
      </c>
      <c r="D49" s="452"/>
      <c r="E49" s="452"/>
      <c r="F49" s="452"/>
      <c r="G49" s="452"/>
      <c r="H49" s="166"/>
      <c r="I49" s="300"/>
      <c r="J49" s="142"/>
    </row>
    <row r="50" spans="2:10">
      <c r="B50" s="146" t="s">
        <v>20</v>
      </c>
      <c r="C50" s="191" t="s">
        <v>134</v>
      </c>
      <c r="D50" s="452"/>
      <c r="E50" s="452"/>
      <c r="F50" s="452"/>
      <c r="G50" s="452"/>
      <c r="H50" s="198"/>
      <c r="I50" s="300"/>
      <c r="J50" s="142"/>
    </row>
    <row r="51" spans="2:10">
      <c r="B51" s="146" t="s">
        <v>114</v>
      </c>
      <c r="C51" s="191" t="s">
        <v>134</v>
      </c>
      <c r="D51" s="452">
        <f t="shared" ref="D51:G52" si="0">D84/3.6</f>
        <v>1.3888888888888888</v>
      </c>
      <c r="E51" s="452">
        <f t="shared" si="0"/>
        <v>1.3888888888888888</v>
      </c>
      <c r="F51" s="452">
        <f t="shared" si="0"/>
        <v>1.3888888888888888</v>
      </c>
      <c r="G51" s="452">
        <f t="shared" si="0"/>
        <v>1.3888888888888888</v>
      </c>
      <c r="H51" s="166"/>
      <c r="I51" s="300"/>
      <c r="J51" s="142"/>
    </row>
    <row r="52" spans="2:10">
      <c r="B52" s="146" t="s">
        <v>21</v>
      </c>
      <c r="C52" s="191" t="s">
        <v>134</v>
      </c>
      <c r="D52" s="452">
        <f t="shared" si="0"/>
        <v>2.777777777777778E-2</v>
      </c>
      <c r="E52" s="452">
        <f t="shared" si="0"/>
        <v>1.3888888888888892E-3</v>
      </c>
      <c r="F52" s="452">
        <f t="shared" si="0"/>
        <v>1.3888888888888892E-3</v>
      </c>
      <c r="G52" s="452">
        <f t="shared" si="0"/>
        <v>1.3888888888888892E-3</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134</v>
      </c>
      <c r="D55" s="525"/>
      <c r="E55" s="525"/>
      <c r="F55" s="525"/>
      <c r="G55" s="525"/>
      <c r="H55" s="322"/>
      <c r="I55" s="300"/>
      <c r="J55" s="192" t="s">
        <v>113</v>
      </c>
    </row>
    <row r="56" spans="2:10">
      <c r="B56" s="146" t="s">
        <v>18</v>
      </c>
      <c r="C56" s="191" t="s">
        <v>134</v>
      </c>
      <c r="D56" s="556">
        <f t="shared" ref="D56:G60" si="1">D48</f>
        <v>0</v>
      </c>
      <c r="E56" s="556">
        <f t="shared" si="1"/>
        <v>0</v>
      </c>
      <c r="F56" s="556">
        <f t="shared" si="1"/>
        <v>0</v>
      </c>
      <c r="G56" s="556">
        <f t="shared" si="1"/>
        <v>0</v>
      </c>
      <c r="H56" s="322"/>
      <c r="I56" s="300"/>
      <c r="J56" s="142"/>
    </row>
    <row r="57" spans="2:10">
      <c r="B57" s="146" t="s">
        <v>19</v>
      </c>
      <c r="C57" s="191" t="s">
        <v>134</v>
      </c>
      <c r="D57" s="556">
        <f t="shared" si="1"/>
        <v>0</v>
      </c>
      <c r="E57" s="556">
        <f t="shared" si="1"/>
        <v>0</v>
      </c>
      <c r="F57" s="556">
        <f t="shared" si="1"/>
        <v>0</v>
      </c>
      <c r="G57" s="556">
        <f t="shared" si="1"/>
        <v>0</v>
      </c>
      <c r="H57" s="322"/>
      <c r="I57" s="300"/>
      <c r="J57" s="142"/>
    </row>
    <row r="58" spans="2:10">
      <c r="B58" s="146" t="s">
        <v>20</v>
      </c>
      <c r="C58" s="191" t="s">
        <v>134</v>
      </c>
      <c r="D58" s="556">
        <f t="shared" si="1"/>
        <v>0</v>
      </c>
      <c r="E58" s="556">
        <f t="shared" si="1"/>
        <v>0</v>
      </c>
      <c r="F58" s="556">
        <f t="shared" si="1"/>
        <v>0</v>
      </c>
      <c r="G58" s="556">
        <f t="shared" si="1"/>
        <v>0</v>
      </c>
      <c r="H58" s="322"/>
      <c r="I58" s="300"/>
      <c r="J58" s="142"/>
    </row>
    <row r="59" spans="2:10">
      <c r="B59" s="146" t="s">
        <v>114</v>
      </c>
      <c r="C59" s="191" t="s">
        <v>134</v>
      </c>
      <c r="D59" s="556">
        <f t="shared" si="1"/>
        <v>1.3888888888888888</v>
      </c>
      <c r="E59" s="556">
        <f t="shared" si="1"/>
        <v>1.3888888888888888</v>
      </c>
      <c r="F59" s="556">
        <f t="shared" si="1"/>
        <v>1.3888888888888888</v>
      </c>
      <c r="G59" s="556">
        <f t="shared" si="1"/>
        <v>1.3888888888888888</v>
      </c>
      <c r="H59" s="322"/>
      <c r="I59" s="300"/>
      <c r="J59" s="142"/>
    </row>
    <row r="60" spans="2:10">
      <c r="B60" s="146" t="s">
        <v>21</v>
      </c>
      <c r="C60" s="191" t="s">
        <v>134</v>
      </c>
      <c r="D60" s="556">
        <f t="shared" si="1"/>
        <v>2.777777777777778E-2</v>
      </c>
      <c r="E60" s="556">
        <f t="shared" si="1"/>
        <v>1.3888888888888892E-3</v>
      </c>
      <c r="F60" s="556">
        <f t="shared" si="1"/>
        <v>1.3888888888888892E-3</v>
      </c>
      <c r="G60" s="556">
        <f t="shared" si="1"/>
        <v>1.3888888888888892E-3</v>
      </c>
      <c r="H60" s="208"/>
      <c r="I60" s="300"/>
      <c r="J60" s="142"/>
    </row>
    <row r="61" spans="2:10" ht="13.5" thickBot="1">
      <c r="B61" s="188"/>
      <c r="C61" s="187"/>
      <c r="D61" s="186"/>
      <c r="E61" s="140"/>
      <c r="F61" s="140"/>
      <c r="G61" s="140"/>
      <c r="H61" s="140"/>
      <c r="I61" s="315"/>
      <c r="J61" s="158"/>
    </row>
    <row r="64" spans="2:10" ht="15.4" thickBot="1">
      <c r="B64" s="157" t="s">
        <v>115</v>
      </c>
    </row>
    <row r="65" spans="2:10">
      <c r="B65" s="156"/>
      <c r="C65" s="183"/>
      <c r="D65" s="153"/>
      <c r="E65" s="153"/>
      <c r="F65" s="153"/>
      <c r="G65" s="153"/>
      <c r="H65" s="153"/>
      <c r="I65" s="153"/>
      <c r="J65" s="151"/>
    </row>
    <row r="66" spans="2:10">
      <c r="B66" s="182"/>
      <c r="C66" s="181" t="s">
        <v>95</v>
      </c>
      <c r="D66" s="531" t="s">
        <v>505</v>
      </c>
      <c r="E66" s="530">
        <v>2020</v>
      </c>
      <c r="F66" s="530">
        <v>2035</v>
      </c>
      <c r="G66" s="530">
        <v>2050</v>
      </c>
      <c r="H66" s="179"/>
      <c r="I66" s="227" t="s">
        <v>93</v>
      </c>
      <c r="J66" s="177" t="s">
        <v>94</v>
      </c>
    </row>
    <row r="67" spans="2:10">
      <c r="B67" s="387" t="s">
        <v>22</v>
      </c>
      <c r="C67" s="163" t="s">
        <v>198</v>
      </c>
      <c r="D67" s="524">
        <f>0.059</f>
        <v>5.8999999999999997E-2</v>
      </c>
      <c r="E67" s="524">
        <v>5.8000000000000003E-2</v>
      </c>
      <c r="F67" s="524">
        <v>5.7000000000000002E-2</v>
      </c>
      <c r="G67" s="524">
        <v>5.6000000000000001E-2</v>
      </c>
      <c r="H67" s="524"/>
      <c r="I67" s="145" t="s">
        <v>544</v>
      </c>
      <c r="J67" s="142"/>
    </row>
    <row r="68" spans="2:10">
      <c r="B68" s="387"/>
      <c r="C68" s="163"/>
      <c r="D68" s="524"/>
      <c r="E68" s="524"/>
      <c r="F68" s="524"/>
      <c r="G68" s="524"/>
      <c r="H68" s="524"/>
      <c r="I68" s="145"/>
      <c r="J68" s="142"/>
    </row>
    <row r="69" spans="2:10">
      <c r="B69" s="387" t="s">
        <v>121</v>
      </c>
      <c r="C69" s="163" t="s">
        <v>122</v>
      </c>
      <c r="D69" s="523">
        <v>300000</v>
      </c>
      <c r="E69" s="523">
        <v>300000</v>
      </c>
      <c r="F69" s="523">
        <v>300000</v>
      </c>
      <c r="G69" s="523">
        <v>300000</v>
      </c>
      <c r="H69" s="523"/>
      <c r="I69" s="300" t="s">
        <v>545</v>
      </c>
      <c r="J69" s="142" t="s">
        <v>275</v>
      </c>
    </row>
    <row r="70" spans="2:10">
      <c r="B70" s="387" t="s">
        <v>430</v>
      </c>
      <c r="C70" s="163" t="s">
        <v>429</v>
      </c>
      <c r="D70" s="523">
        <v>205</v>
      </c>
      <c r="E70" s="523">
        <v>205</v>
      </c>
      <c r="F70" s="523">
        <v>205</v>
      </c>
      <c r="G70" s="523">
        <v>205</v>
      </c>
      <c r="H70" s="523"/>
      <c r="I70" s="300"/>
      <c r="J70" s="142"/>
    </row>
    <row r="71" spans="2:10">
      <c r="B71" s="387" t="s">
        <v>434</v>
      </c>
      <c r="C71" s="163" t="s">
        <v>107</v>
      </c>
      <c r="D71" s="521">
        <f>+D67*D69/1000</f>
        <v>17.7</v>
      </c>
      <c r="E71" s="521">
        <f>+E67*E69/1000</f>
        <v>17.399999999999999</v>
      </c>
      <c r="F71" s="521">
        <f>+F67*F69/1000</f>
        <v>17.100000000000001</v>
      </c>
      <c r="G71" s="521">
        <f>+G67*G69/1000</f>
        <v>16.8</v>
      </c>
      <c r="H71" s="521"/>
      <c r="I71" s="145"/>
      <c r="J71" s="142" t="s">
        <v>263</v>
      </c>
    </row>
    <row r="72" spans="2:10">
      <c r="B72" s="387" t="s">
        <v>433</v>
      </c>
      <c r="C72" s="163" t="s">
        <v>14</v>
      </c>
      <c r="D72" s="520">
        <f>D73*1000/(D67)</f>
        <v>2422.4886316659781</v>
      </c>
      <c r="E72" s="520">
        <f>E73*1000/(E67)</f>
        <v>2464.255677039529</v>
      </c>
      <c r="F72" s="520">
        <f>F73*1000/(F67)</f>
        <v>2507.4882327770647</v>
      </c>
      <c r="G72" s="520">
        <f>G73*1000/(G67)</f>
        <v>2552.2648083623694</v>
      </c>
      <c r="H72" s="520"/>
      <c r="I72" s="145"/>
      <c r="J72" s="142"/>
    </row>
    <row r="73" spans="2:10">
      <c r="B73" s="387" t="s">
        <v>124</v>
      </c>
      <c r="C73" s="163" t="s">
        <v>432</v>
      </c>
      <c r="D73" s="519">
        <f>29.3/D70</f>
        <v>0.1429268292682927</v>
      </c>
      <c r="E73" s="519">
        <f>29.3/E70</f>
        <v>0.1429268292682927</v>
      </c>
      <c r="F73" s="519">
        <f>29.3/F70</f>
        <v>0.1429268292682927</v>
      </c>
      <c r="G73" s="519">
        <f>29.3/G70</f>
        <v>0.1429268292682927</v>
      </c>
      <c r="H73" s="518"/>
      <c r="I73" s="496" t="s">
        <v>509</v>
      </c>
      <c r="J73" s="142" t="s">
        <v>274</v>
      </c>
    </row>
    <row r="74" spans="2:10">
      <c r="B74" s="517"/>
      <c r="C74" s="163"/>
      <c r="D74" s="516"/>
      <c r="E74" s="515"/>
      <c r="F74" s="514"/>
      <c r="G74" s="514"/>
      <c r="H74" s="514"/>
      <c r="I74" s="300"/>
      <c r="J74" s="142"/>
    </row>
    <row r="75" spans="2:10" ht="13.5"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198</v>
      </c>
      <c r="D79" s="287">
        <f>0.25</f>
        <v>0.25</v>
      </c>
      <c r="E79" s="287">
        <v>0.23</v>
      </c>
      <c r="F79" s="287">
        <v>0.21</v>
      </c>
      <c r="G79" s="287">
        <v>0.2</v>
      </c>
      <c r="H79" s="287"/>
      <c r="I79" s="300" t="s">
        <v>544</v>
      </c>
      <c r="J79" s="142"/>
    </row>
    <row r="80" spans="2:10">
      <c r="B80" s="146"/>
      <c r="C80" s="145"/>
      <c r="D80" s="150"/>
      <c r="E80" s="149"/>
      <c r="F80" s="149"/>
      <c r="G80" s="149"/>
      <c r="H80" s="149"/>
      <c r="I80" s="300"/>
      <c r="J80" s="142"/>
    </row>
    <row r="81" spans="2:10">
      <c r="B81" s="146"/>
      <c r="C81" s="145"/>
      <c r="D81" s="510"/>
      <c r="E81" s="510"/>
      <c r="F81" s="510"/>
      <c r="G81" s="510"/>
      <c r="H81" s="510"/>
      <c r="I81" s="496"/>
      <c r="J81" s="142"/>
    </row>
    <row r="82" spans="2:10" ht="12.75" customHeight="1">
      <c r="B82" s="146" t="s">
        <v>260</v>
      </c>
      <c r="C82" s="145" t="s">
        <v>256</v>
      </c>
      <c r="D82" s="510">
        <v>2.1</v>
      </c>
      <c r="E82" s="234">
        <f t="shared" ref="E82:G84" si="2">D82</f>
        <v>2.1</v>
      </c>
      <c r="F82" s="234">
        <f t="shared" si="2"/>
        <v>2.1</v>
      </c>
      <c r="G82" s="234">
        <f t="shared" si="2"/>
        <v>2.1</v>
      </c>
      <c r="H82" s="510"/>
      <c r="I82" s="496" t="s">
        <v>547</v>
      </c>
      <c r="J82" s="142"/>
    </row>
    <row r="83" spans="2:10">
      <c r="B83" s="146" t="s">
        <v>258</v>
      </c>
      <c r="C83" s="145" t="s">
        <v>256</v>
      </c>
      <c r="D83" s="510">
        <v>0.66</v>
      </c>
      <c r="E83" s="234">
        <f t="shared" si="2"/>
        <v>0.66</v>
      </c>
      <c r="F83" s="234">
        <f t="shared" si="2"/>
        <v>0.66</v>
      </c>
      <c r="G83" s="234">
        <f t="shared" si="2"/>
        <v>0.66</v>
      </c>
      <c r="H83" s="510"/>
      <c r="I83" s="496" t="s">
        <v>547</v>
      </c>
      <c r="J83" s="142"/>
    </row>
    <row r="84" spans="2:10">
      <c r="B84" s="146" t="s">
        <v>114</v>
      </c>
      <c r="C84" s="145" t="s">
        <v>256</v>
      </c>
      <c r="D84" s="510">
        <v>5</v>
      </c>
      <c r="E84" s="234">
        <f t="shared" si="2"/>
        <v>5</v>
      </c>
      <c r="F84" s="234">
        <f t="shared" si="2"/>
        <v>5</v>
      </c>
      <c r="G84" s="234">
        <f t="shared" si="2"/>
        <v>5</v>
      </c>
      <c r="H84" s="510"/>
      <c r="I84" s="496" t="s">
        <v>547</v>
      </c>
      <c r="J84" s="142"/>
    </row>
    <row r="85" spans="2:10">
      <c r="B85" s="146" t="s">
        <v>257</v>
      </c>
      <c r="C85" s="145" t="s">
        <v>256</v>
      </c>
      <c r="D85" s="510">
        <v>0.1</v>
      </c>
      <c r="E85" s="234">
        <f>D85*0.05</f>
        <v>5.000000000000001E-3</v>
      </c>
      <c r="F85" s="234">
        <f>E85</f>
        <v>5.000000000000001E-3</v>
      </c>
      <c r="G85" s="234">
        <f>F85</f>
        <v>5.000000000000001E-3</v>
      </c>
      <c r="H85" s="510"/>
      <c r="I85" s="496" t="s">
        <v>547</v>
      </c>
      <c r="J85" s="142" t="s">
        <v>255</v>
      </c>
    </row>
    <row r="86" spans="2:10" ht="13.5" thickBot="1">
      <c r="B86" s="141"/>
      <c r="C86" s="140"/>
      <c r="D86" s="140"/>
      <c r="E86" s="140"/>
      <c r="F86" s="140"/>
      <c r="G86" s="140"/>
      <c r="H86" s="140"/>
      <c r="I86" s="140"/>
      <c r="J86" s="138"/>
    </row>
    <row r="87" spans="2:10" ht="13.5" customHeight="1">
      <c r="F87" s="136"/>
      <c r="G87" s="136"/>
      <c r="H87" s="136"/>
    </row>
    <row r="88" spans="2:10" ht="12.75" customHeight="1">
      <c r="B88" s="499"/>
      <c r="C88" s="499"/>
      <c r="D88" s="553"/>
      <c r="E88" s="499"/>
      <c r="F88" s="552"/>
      <c r="G88" s="552"/>
      <c r="H88" s="552"/>
      <c r="I88" s="499"/>
      <c r="J88" s="499"/>
    </row>
    <row r="89" spans="2:10" ht="12.75" customHeight="1">
      <c r="B89" s="499"/>
      <c r="C89" s="499"/>
      <c r="D89" s="499"/>
      <c r="E89" s="499"/>
      <c r="F89" s="552"/>
      <c r="G89" s="552"/>
      <c r="H89" s="552"/>
      <c r="I89" s="499"/>
      <c r="J89" s="499"/>
    </row>
    <row r="90" spans="2:10" ht="12.75" customHeight="1">
      <c r="B90" s="554"/>
      <c r="C90" s="554"/>
      <c r="D90" s="554"/>
      <c r="E90" s="554"/>
      <c r="F90" s="554"/>
      <c r="G90" s="554"/>
      <c r="H90" s="554"/>
      <c r="I90" s="554"/>
      <c r="J90" s="554"/>
    </row>
    <row r="91" spans="2:10" ht="12.75" customHeight="1">
      <c r="B91" s="554"/>
      <c r="C91" s="554"/>
      <c r="D91" s="554"/>
      <c r="E91" s="554"/>
      <c r="F91" s="554"/>
      <c r="G91" s="554"/>
      <c r="H91" s="554"/>
      <c r="I91" s="554"/>
      <c r="J91" s="554"/>
    </row>
    <row r="92" spans="2:10" ht="12.75" customHeight="1">
      <c r="B92" s="554"/>
      <c r="C92" s="554"/>
      <c r="D92" s="554"/>
      <c r="E92" s="554"/>
      <c r="F92" s="554"/>
      <c r="G92" s="554"/>
      <c r="H92" s="554"/>
      <c r="I92" s="554"/>
      <c r="J92" s="554"/>
    </row>
    <row r="93" spans="2:10" ht="12.75" customHeight="1">
      <c r="B93" s="499"/>
      <c r="C93" s="554"/>
      <c r="D93" s="554"/>
      <c r="E93" s="554"/>
      <c r="F93" s="554"/>
      <c r="G93" s="554"/>
      <c r="H93" s="555"/>
      <c r="I93" s="554"/>
      <c r="J93" s="554"/>
    </row>
    <row r="94" spans="2:10" ht="12.75" customHeight="1">
      <c r="B94" s="554"/>
      <c r="C94" s="554"/>
      <c r="D94" s="554"/>
      <c r="E94" s="554"/>
      <c r="F94" s="554"/>
      <c r="G94" s="554"/>
      <c r="H94" s="554"/>
      <c r="I94" s="554"/>
      <c r="J94" s="554"/>
    </row>
    <row r="95" spans="2:10" ht="12.75" customHeight="1">
      <c r="B95" s="499"/>
      <c r="C95" s="554"/>
      <c r="D95" s="554"/>
      <c r="E95" s="554"/>
      <c r="F95" s="554"/>
      <c r="G95" s="554"/>
      <c r="H95" s="554"/>
      <c r="I95" s="554"/>
      <c r="J95" s="554"/>
    </row>
    <row r="96" spans="2:10">
      <c r="B96" s="554"/>
      <c r="C96" s="554"/>
      <c r="D96" s="554"/>
      <c r="E96" s="554"/>
      <c r="F96" s="554"/>
      <c r="G96" s="554"/>
      <c r="H96" s="554"/>
      <c r="I96" s="554"/>
      <c r="J96" s="554"/>
    </row>
    <row r="97" spans="2:10">
      <c r="B97" s="554"/>
      <c r="C97" s="554"/>
      <c r="D97" s="554"/>
      <c r="E97" s="554"/>
      <c r="F97" s="554"/>
      <c r="G97" s="554"/>
      <c r="H97" s="554"/>
      <c r="I97" s="554"/>
      <c r="J97" s="554"/>
    </row>
    <row r="98" spans="2:10" ht="12.75" customHeight="1">
      <c r="B98" s="554"/>
      <c r="C98" s="554"/>
      <c r="D98" s="554"/>
      <c r="E98" s="554"/>
      <c r="F98" s="554"/>
      <c r="G98" s="554"/>
      <c r="H98" s="554"/>
      <c r="I98" s="554"/>
      <c r="J98" s="554"/>
    </row>
    <row r="99" spans="2:10">
      <c r="B99" s="554"/>
      <c r="C99" s="554"/>
      <c r="D99" s="554"/>
      <c r="E99" s="554"/>
      <c r="F99" s="554"/>
      <c r="G99" s="554"/>
      <c r="H99" s="554"/>
      <c r="I99" s="554"/>
      <c r="J99" s="554"/>
    </row>
    <row r="100" spans="2:10">
      <c r="B100" s="499"/>
      <c r="C100" s="499"/>
      <c r="D100" s="499"/>
      <c r="E100" s="499"/>
      <c r="F100" s="499"/>
      <c r="G100" s="499"/>
      <c r="H100" s="552"/>
      <c r="I100" s="499"/>
      <c r="J100" s="499"/>
    </row>
    <row r="101" spans="2:10">
      <c r="B101" s="499"/>
      <c r="C101" s="499"/>
      <c r="D101" s="553"/>
      <c r="E101" s="499"/>
      <c r="F101" s="499"/>
      <c r="G101" s="499"/>
      <c r="H101" s="552"/>
      <c r="I101" s="499"/>
      <c r="J101" s="499"/>
    </row>
    <row r="102" spans="2:10">
      <c r="B102" s="499"/>
      <c r="C102" s="499"/>
      <c r="D102" s="499"/>
      <c r="E102" s="499"/>
      <c r="F102" s="499"/>
      <c r="G102" s="499"/>
      <c r="H102" s="499"/>
      <c r="I102" s="551"/>
      <c r="J102" s="499"/>
    </row>
    <row r="103" spans="2:10">
      <c r="I103" s="134"/>
    </row>
    <row r="104" spans="2:10" ht="12.75" customHeight="1"/>
    <row r="105" spans="2:10" ht="12.75" customHeight="1"/>
    <row r="107" spans="2:10" ht="12.75" customHeight="1"/>
    <row r="109" spans="2:10" ht="12.75" customHeight="1"/>
    <row r="112" spans="2:10" ht="12.75" customHeight="1"/>
    <row r="114" ht="12.75" customHeight="1"/>
  </sheetData>
  <mergeCells count="2">
    <mergeCell ref="B12:N13"/>
    <mergeCell ref="B14:N17"/>
  </mergeCells>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002060"/>
    <pageSetUpPr fitToPage="1"/>
  </sheetPr>
  <dimension ref="B1:R105"/>
  <sheetViews>
    <sheetView topLeftCell="A12" zoomScale="80" zoomScaleNormal="80" workbookViewId="0">
      <selection activeCell="D73" sqref="D73"/>
    </sheetView>
  </sheetViews>
  <sheetFormatPr defaultColWidth="8.86328125" defaultRowHeight="13.15"/>
  <cols>
    <col min="1" max="1" width="2.86328125" style="133" customWidth="1"/>
    <col min="2" max="2" width="26.86328125" style="133" customWidth="1"/>
    <col min="3" max="3" width="15" style="133" customWidth="1"/>
    <col min="4" max="7" width="14.53125" style="133" customWidth="1"/>
    <col min="8" max="8" width="15.86328125" style="133" customWidth="1"/>
    <col min="9" max="9" width="10.86328125" style="559" customWidth="1"/>
    <col min="10" max="10" width="45.46484375" style="133" customWidth="1"/>
    <col min="11" max="11" width="10.86328125" style="133" bestFit="1" customWidth="1"/>
    <col min="12" max="12" width="9.33203125" style="133" bestFit="1" customWidth="1"/>
    <col min="13" max="13" width="30.6640625" style="133" bestFit="1" customWidth="1"/>
    <col min="14" max="14" width="8.86328125" style="133"/>
    <col min="15" max="15" width="37.86328125" style="133" customWidth="1"/>
    <col min="16" max="17" width="8.86328125" style="133"/>
    <col min="18" max="18" width="12.1328125" style="133" customWidth="1"/>
    <col min="19" max="16384" width="8.86328125" style="133"/>
  </cols>
  <sheetData>
    <row r="1" spans="2:18" s="130" customFormat="1" ht="21">
      <c r="B1" s="130" t="s">
        <v>287</v>
      </c>
      <c r="I1" s="582"/>
      <c r="Q1" s="130">
        <v>0</v>
      </c>
      <c r="R1" s="130">
        <v>0</v>
      </c>
    </row>
    <row r="2" spans="2:18" ht="15">
      <c r="B2" s="157"/>
    </row>
    <row r="4" spans="2:18" ht="13.5" thickBot="1">
      <c r="B4" s="229" t="s">
        <v>86</v>
      </c>
    </row>
    <row r="5" spans="2:18">
      <c r="B5" s="232" t="s">
        <v>272</v>
      </c>
      <c r="C5" s="153"/>
      <c r="D5" s="153"/>
      <c r="E5" s="153"/>
      <c r="F5" s="153"/>
      <c r="G5" s="153"/>
      <c r="H5" s="153"/>
      <c r="I5" s="569"/>
      <c r="J5" s="153"/>
      <c r="K5" s="153"/>
      <c r="L5" s="153"/>
      <c r="M5" s="153"/>
      <c r="N5" s="151"/>
    </row>
    <row r="6" spans="2:18" ht="12.75" customHeight="1">
      <c r="B6" s="581" t="s">
        <v>286</v>
      </c>
      <c r="C6" s="579"/>
      <c r="D6" s="579"/>
      <c r="E6" s="579"/>
      <c r="F6" s="579"/>
      <c r="G6" s="579"/>
      <c r="H6" s="579"/>
      <c r="I6" s="579"/>
      <c r="J6" s="579"/>
      <c r="K6" s="579"/>
      <c r="L6" s="579"/>
      <c r="M6" s="579"/>
      <c r="N6" s="578"/>
    </row>
    <row r="7" spans="2:18">
      <c r="B7" s="580" t="s">
        <v>285</v>
      </c>
      <c r="C7" s="579"/>
      <c r="D7" s="579"/>
      <c r="E7" s="579"/>
      <c r="F7" s="579"/>
      <c r="G7" s="579"/>
      <c r="H7" s="579"/>
      <c r="I7" s="579"/>
      <c r="J7" s="579"/>
      <c r="K7" s="579"/>
      <c r="L7" s="579"/>
      <c r="M7" s="579"/>
      <c r="N7" s="578"/>
    </row>
    <row r="8" spans="2:18" ht="12.75" customHeight="1">
      <c r="B8" s="577"/>
      <c r="C8" s="576"/>
      <c r="D8" s="576"/>
      <c r="E8" s="576"/>
      <c r="F8" s="576"/>
      <c r="G8" s="576"/>
      <c r="H8" s="576"/>
      <c r="I8" s="576"/>
      <c r="J8" s="576"/>
      <c r="K8" s="576"/>
      <c r="L8" s="576"/>
      <c r="M8" s="576"/>
      <c r="N8" s="575"/>
    </row>
    <row r="9" spans="2:18">
      <c r="B9" s="231" t="s">
        <v>293</v>
      </c>
      <c r="C9" s="128" t="s">
        <v>292</v>
      </c>
      <c r="D9" s="576"/>
      <c r="E9" s="576"/>
      <c r="F9" s="576"/>
      <c r="G9" s="576"/>
      <c r="H9" s="576"/>
      <c r="I9" s="576"/>
      <c r="J9" s="576"/>
      <c r="K9" s="576"/>
      <c r="L9" s="576"/>
      <c r="M9" s="576"/>
      <c r="N9" s="575"/>
    </row>
    <row r="10" spans="2:18">
      <c r="B10" s="577"/>
      <c r="C10" s="576"/>
      <c r="D10" s="576"/>
      <c r="E10" s="576"/>
      <c r="F10" s="576"/>
      <c r="G10" s="576"/>
      <c r="H10" s="576"/>
      <c r="I10" s="576"/>
      <c r="J10" s="576"/>
      <c r="K10" s="576"/>
      <c r="L10" s="576"/>
      <c r="M10" s="576"/>
      <c r="N10" s="575"/>
    </row>
    <row r="11" spans="2:18">
      <c r="B11" s="230" t="s">
        <v>90</v>
      </c>
      <c r="C11" s="145"/>
      <c r="D11" s="145"/>
      <c r="E11" s="145"/>
      <c r="F11" s="145"/>
      <c r="G11" s="145"/>
      <c r="H11" s="145"/>
      <c r="I11" s="563"/>
      <c r="J11" s="145"/>
      <c r="K11" s="145"/>
      <c r="L11" s="145"/>
      <c r="M11" s="145"/>
      <c r="N11" s="142"/>
    </row>
    <row r="12" spans="2:18">
      <c r="B12" s="1020" t="s">
        <v>284</v>
      </c>
      <c r="C12" s="1021"/>
      <c r="D12" s="1021"/>
      <c r="E12" s="1021"/>
      <c r="F12" s="1021"/>
      <c r="G12" s="1021"/>
      <c r="H12" s="1021"/>
      <c r="I12" s="1021"/>
      <c r="J12" s="1021"/>
      <c r="K12" s="1021"/>
      <c r="L12" s="1021"/>
      <c r="M12" s="1021"/>
      <c r="N12" s="1022"/>
    </row>
    <row r="13" spans="2:18">
      <c r="B13" s="1020"/>
      <c r="C13" s="1021"/>
      <c r="D13" s="1021"/>
      <c r="E13" s="1021"/>
      <c r="F13" s="1021"/>
      <c r="G13" s="1021"/>
      <c r="H13" s="1021"/>
      <c r="I13" s="1021"/>
      <c r="J13" s="1021"/>
      <c r="K13" s="1021"/>
      <c r="L13" s="1021"/>
      <c r="M13" s="1021"/>
      <c r="N13" s="1022"/>
    </row>
    <row r="14" spans="2:18">
      <c r="B14" s="1023" t="s">
        <v>283</v>
      </c>
      <c r="C14" s="1024"/>
      <c r="D14" s="1024"/>
      <c r="E14" s="1024"/>
      <c r="F14" s="1024"/>
      <c r="G14" s="1024"/>
      <c r="H14" s="1024"/>
      <c r="I14" s="1024"/>
      <c r="J14" s="1024"/>
      <c r="K14" s="1024"/>
      <c r="L14" s="1024"/>
      <c r="M14" s="1024"/>
      <c r="N14" s="1025"/>
    </row>
    <row r="15" spans="2:18">
      <c r="B15" s="1023"/>
      <c r="C15" s="1024"/>
      <c r="D15" s="1024"/>
      <c r="E15" s="1024"/>
      <c r="F15" s="1024"/>
      <c r="G15" s="1024"/>
      <c r="H15" s="1024"/>
      <c r="I15" s="1024"/>
      <c r="J15" s="1024"/>
      <c r="K15" s="1024"/>
      <c r="L15" s="1024"/>
      <c r="M15" s="1024"/>
      <c r="N15" s="1025"/>
    </row>
    <row r="16" spans="2:18">
      <c r="B16" s="201"/>
      <c r="C16" s="145"/>
      <c r="D16" s="145"/>
      <c r="E16" s="145"/>
      <c r="F16" s="145"/>
      <c r="G16" s="145"/>
      <c r="H16" s="145"/>
      <c r="I16" s="563"/>
      <c r="J16" s="145"/>
      <c r="K16" s="145"/>
      <c r="L16" s="145"/>
      <c r="M16" s="145"/>
      <c r="N16" s="142"/>
    </row>
    <row r="17" spans="2:14" ht="13.5" thickBot="1">
      <c r="B17" s="141"/>
      <c r="C17" s="140"/>
      <c r="D17" s="140"/>
      <c r="E17" s="140"/>
      <c r="F17" s="140"/>
      <c r="G17" s="140"/>
      <c r="H17" s="140"/>
      <c r="I17" s="562"/>
      <c r="J17" s="140"/>
      <c r="K17" s="140"/>
      <c r="L17" s="140"/>
      <c r="M17" s="140"/>
      <c r="N17" s="158"/>
    </row>
    <row r="19" spans="2:14" ht="13.5" thickBot="1">
      <c r="B19" s="229" t="s">
        <v>92</v>
      </c>
      <c r="E19" s="228"/>
    </row>
    <row r="20" spans="2:14" ht="12.75" customHeight="1">
      <c r="B20" s="156"/>
      <c r="C20" s="183"/>
      <c r="D20" s="265"/>
      <c r="E20" s="153"/>
      <c r="F20" s="153"/>
      <c r="G20" s="153"/>
      <c r="H20" s="153"/>
      <c r="I20" s="569" t="s">
        <v>93</v>
      </c>
      <c r="J20" s="151" t="s">
        <v>94</v>
      </c>
    </row>
    <row r="21" spans="2:14">
      <c r="B21" s="182"/>
      <c r="C21" s="181" t="s">
        <v>95</v>
      </c>
      <c r="D21" s="180">
        <v>2015</v>
      </c>
      <c r="E21" s="179">
        <v>2020</v>
      </c>
      <c r="F21" s="179">
        <v>2035</v>
      </c>
      <c r="G21" s="179">
        <v>2050</v>
      </c>
      <c r="H21" s="179" t="s">
        <v>96</v>
      </c>
      <c r="I21" s="568"/>
      <c r="J21" s="177"/>
    </row>
    <row r="22" spans="2:14">
      <c r="B22" s="201" t="s">
        <v>97</v>
      </c>
      <c r="C22" s="191"/>
      <c r="D22" s="213"/>
      <c r="E22" s="198"/>
      <c r="F22" s="198"/>
      <c r="G22" s="198"/>
      <c r="H22" s="226"/>
      <c r="I22" s="563"/>
      <c r="J22" s="142"/>
    </row>
    <row r="23" spans="2:14">
      <c r="B23" s="218" t="s">
        <v>98</v>
      </c>
      <c r="C23" s="191" t="s">
        <v>268</v>
      </c>
      <c r="D23" s="574">
        <f>D67/D78</f>
        <v>0.64285714285714279</v>
      </c>
      <c r="E23" s="574">
        <f>E67/E78</f>
        <v>0.67164179104477606</v>
      </c>
      <c r="F23" s="574">
        <f>F67/F78</f>
        <v>0.74545454545454548</v>
      </c>
      <c r="G23" s="574">
        <f>G67/G78</f>
        <v>0.77083333333333326</v>
      </c>
      <c r="H23" s="222"/>
      <c r="I23" s="570" t="s">
        <v>544</v>
      </c>
      <c r="J23" s="142"/>
    </row>
    <row r="24" spans="2:14">
      <c r="B24" s="218" t="s">
        <v>100</v>
      </c>
      <c r="C24" s="191" t="s">
        <v>268</v>
      </c>
      <c r="D24" s="529">
        <f>D23</f>
        <v>0.64285714285714279</v>
      </c>
      <c r="E24" s="529">
        <f>E23</f>
        <v>0.67164179104477606</v>
      </c>
      <c r="F24" s="529">
        <f>F23</f>
        <v>0.74545454545454548</v>
      </c>
      <c r="G24" s="529">
        <f>G23</f>
        <v>0.77083333333333326</v>
      </c>
      <c r="H24" s="222"/>
      <c r="I24" s="570" t="s">
        <v>544</v>
      </c>
      <c r="J24" s="142"/>
    </row>
    <row r="25" spans="2:14">
      <c r="B25" s="218" t="s">
        <v>267</v>
      </c>
      <c r="C25" s="191" t="s">
        <v>102</v>
      </c>
      <c r="D25" s="529">
        <f>D78</f>
        <v>7.0000000000000007E-2</v>
      </c>
      <c r="E25" s="529">
        <f>E78</f>
        <v>6.7000000000000004E-2</v>
      </c>
      <c r="F25" s="529">
        <f>F78</f>
        <v>5.5E-2</v>
      </c>
      <c r="G25" s="529">
        <f>G78</f>
        <v>4.8000000000000001E-2</v>
      </c>
      <c r="H25" s="215"/>
      <c r="I25" s="570" t="s">
        <v>544</v>
      </c>
      <c r="J25" s="142"/>
    </row>
    <row r="26" spans="2:14">
      <c r="B26" s="218" t="s">
        <v>266</v>
      </c>
      <c r="C26" s="191" t="s">
        <v>102</v>
      </c>
      <c r="D26" s="573"/>
      <c r="E26" s="558"/>
      <c r="F26" s="558"/>
      <c r="G26" s="558"/>
      <c r="H26" s="215"/>
      <c r="I26" s="570"/>
      <c r="J26" s="142"/>
    </row>
    <row r="27" spans="2:14">
      <c r="B27" s="206" t="s">
        <v>104</v>
      </c>
      <c r="C27" s="191" t="s">
        <v>105</v>
      </c>
      <c r="D27" s="213">
        <v>30</v>
      </c>
      <c r="E27" s="198">
        <v>30</v>
      </c>
      <c r="F27" s="198">
        <v>30</v>
      </c>
      <c r="G27" s="198">
        <v>30</v>
      </c>
      <c r="H27" s="198"/>
      <c r="I27" s="563" t="s">
        <v>545</v>
      </c>
      <c r="J27" s="142" t="s">
        <v>282</v>
      </c>
    </row>
    <row r="28" spans="2:14">
      <c r="B28" s="206" t="s">
        <v>106</v>
      </c>
      <c r="C28" s="191" t="s">
        <v>107</v>
      </c>
      <c r="D28" s="274">
        <f>+D71</f>
        <v>11.25</v>
      </c>
      <c r="E28" s="212">
        <f>+E71</f>
        <v>11.25</v>
      </c>
      <c r="F28" s="212">
        <f>+F71</f>
        <v>10.25</v>
      </c>
      <c r="G28" s="212">
        <f>+G71</f>
        <v>9.25</v>
      </c>
      <c r="H28" s="211"/>
      <c r="I28" s="570"/>
      <c r="J28" s="142" t="s">
        <v>281</v>
      </c>
    </row>
    <row r="29" spans="2:14">
      <c r="B29" s="146"/>
      <c r="C29" s="210"/>
      <c r="D29" s="207"/>
      <c r="E29" s="166"/>
      <c r="F29" s="166"/>
      <c r="G29" s="166"/>
      <c r="H29" s="166"/>
      <c r="I29" s="572"/>
      <c r="J29" s="142"/>
    </row>
    <row r="30" spans="2:14">
      <c r="B30" s="201" t="s">
        <v>108</v>
      </c>
      <c r="C30" s="191"/>
      <c r="D30" s="207"/>
      <c r="E30" s="166"/>
      <c r="F30" s="166"/>
      <c r="G30" s="166"/>
      <c r="H30" s="166"/>
      <c r="I30" s="572"/>
      <c r="J30" s="142"/>
    </row>
    <row r="31" spans="2:14">
      <c r="B31" s="206" t="s">
        <v>109</v>
      </c>
      <c r="C31" s="191" t="s">
        <v>12</v>
      </c>
      <c r="D31" s="209">
        <v>248530.75873385544</v>
      </c>
      <c r="E31" s="209">
        <v>248530.75873385544</v>
      </c>
      <c r="F31" s="209">
        <v>248530.75873385544</v>
      </c>
      <c r="G31" s="209">
        <v>248530.75873385544</v>
      </c>
      <c r="H31" s="208">
        <v>2015</v>
      </c>
      <c r="I31" s="571"/>
      <c r="J31" s="142"/>
    </row>
    <row r="32" spans="2:14">
      <c r="B32" s="146" t="s">
        <v>13</v>
      </c>
      <c r="C32" s="191" t="s">
        <v>14</v>
      </c>
      <c r="D32" s="209">
        <v>4490.3208069409429</v>
      </c>
      <c r="E32" s="209">
        <v>4490.3208069409429</v>
      </c>
      <c r="F32" s="209">
        <v>4928.4008856668888</v>
      </c>
      <c r="G32" s="209">
        <v>5461.2009814146613</v>
      </c>
      <c r="H32" s="208">
        <v>2015</v>
      </c>
      <c r="I32" s="571"/>
      <c r="J32" s="142"/>
    </row>
    <row r="33" spans="2:10">
      <c r="B33" s="202" t="s">
        <v>15</v>
      </c>
      <c r="C33" s="191" t="s">
        <v>14</v>
      </c>
      <c r="D33" s="209">
        <v>1437.0917793090916</v>
      </c>
      <c r="E33" s="209">
        <v>1437.0917793090916</v>
      </c>
      <c r="F33" s="209">
        <v>1577.2958553392468</v>
      </c>
      <c r="G33" s="209">
        <v>1747.8143261867331</v>
      </c>
      <c r="H33" s="208">
        <v>2015</v>
      </c>
      <c r="I33" s="571"/>
      <c r="J33" s="142"/>
    </row>
    <row r="34" spans="2:10">
      <c r="B34" s="202" t="s">
        <v>16</v>
      </c>
      <c r="C34" s="191" t="s">
        <v>14</v>
      </c>
      <c r="D34" s="209">
        <v>3053.2290276318513</v>
      </c>
      <c r="E34" s="209">
        <v>3053.2290276318513</v>
      </c>
      <c r="F34" s="209">
        <v>3351.1050303276415</v>
      </c>
      <c r="G34" s="209">
        <v>3713.3866552279273</v>
      </c>
      <c r="H34" s="208">
        <v>2015</v>
      </c>
      <c r="I34" s="571"/>
      <c r="J34" s="142"/>
    </row>
    <row r="35" spans="2:10">
      <c r="B35" s="202"/>
      <c r="C35" s="191"/>
      <c r="D35" s="209"/>
      <c r="E35" s="209"/>
      <c r="F35" s="209"/>
      <c r="G35" s="209"/>
      <c r="H35" s="208"/>
      <c r="I35" s="571"/>
      <c r="J35" s="142"/>
    </row>
    <row r="36" spans="2:10">
      <c r="B36" s="202" t="s">
        <v>110</v>
      </c>
      <c r="C36" s="191" t="s">
        <v>14</v>
      </c>
      <c r="D36" s="209">
        <v>0</v>
      </c>
      <c r="E36" s="209">
        <v>0</v>
      </c>
      <c r="F36" s="209">
        <v>0</v>
      </c>
      <c r="G36" s="209">
        <v>0</v>
      </c>
      <c r="H36" s="208">
        <v>2015</v>
      </c>
      <c r="I36" s="571"/>
      <c r="J36" s="142"/>
    </row>
    <row r="37" spans="2:10">
      <c r="B37" s="201"/>
      <c r="C37" s="191"/>
      <c r="D37" s="207"/>
      <c r="E37" s="166"/>
      <c r="F37" s="166"/>
      <c r="G37" s="166"/>
      <c r="H37" s="166"/>
      <c r="I37" s="571"/>
      <c r="J37" s="142"/>
    </row>
    <row r="38" spans="2:10">
      <c r="B38" s="206" t="s">
        <v>109</v>
      </c>
      <c r="C38" s="191" t="s">
        <v>12</v>
      </c>
      <c r="D38" s="273">
        <f>53000000/D70</f>
        <v>233480.17621145374</v>
      </c>
      <c r="E38" s="273">
        <f>53000000/E70</f>
        <v>233480.17621145374</v>
      </c>
      <c r="F38" s="273">
        <f>53000000/F70</f>
        <v>233480.17621145374</v>
      </c>
      <c r="G38" s="273">
        <f>53000000/G70</f>
        <v>233480.17621145374</v>
      </c>
      <c r="H38" s="203">
        <v>2011</v>
      </c>
      <c r="I38" s="496" t="s">
        <v>546</v>
      </c>
      <c r="J38" s="142" t="s">
        <v>446</v>
      </c>
    </row>
    <row r="39" spans="2:10">
      <c r="B39" s="146" t="s">
        <v>13</v>
      </c>
      <c r="C39" s="191" t="s">
        <v>14</v>
      </c>
      <c r="D39" s="272">
        <f>SUM(D40:D43)</f>
        <v>4218.3949326498914</v>
      </c>
      <c r="E39" s="199">
        <f>SUM(E40:E43)</f>
        <v>4218.3949326498914</v>
      </c>
      <c r="F39" s="199">
        <f>SUM(F40:F43)</f>
        <v>4629.9456577864657</v>
      </c>
      <c r="G39" s="199">
        <f>SUM(G40:G43)</f>
        <v>5130.4803234931114</v>
      </c>
      <c r="H39" s="203">
        <v>2011</v>
      </c>
      <c r="I39" s="570"/>
      <c r="J39" s="142"/>
    </row>
    <row r="40" spans="2:10">
      <c r="B40" s="202" t="s">
        <v>15</v>
      </c>
      <c r="C40" s="191" t="s">
        <v>14</v>
      </c>
      <c r="D40" s="528">
        <v>1350.0640466978596</v>
      </c>
      <c r="E40" s="528">
        <v>1350.0640466978596</v>
      </c>
      <c r="F40" s="528">
        <v>1481.7776122293581</v>
      </c>
      <c r="G40" s="528">
        <v>1641.9697865244239</v>
      </c>
      <c r="H40" s="203">
        <v>2011</v>
      </c>
      <c r="I40" s="570"/>
      <c r="J40" s="142"/>
    </row>
    <row r="41" spans="2:10">
      <c r="B41" s="202" t="s">
        <v>16</v>
      </c>
      <c r="C41" s="191" t="s">
        <v>14</v>
      </c>
      <c r="D41" s="271">
        <f>D72</f>
        <v>2868.3308859520316</v>
      </c>
      <c r="E41" s="271">
        <f>E72</f>
        <v>2868.3308859520316</v>
      </c>
      <c r="F41" s="271">
        <f>F72</f>
        <v>3148.1680455571077</v>
      </c>
      <c r="G41" s="271">
        <f>G72</f>
        <v>3488.5105369686871</v>
      </c>
      <c r="H41" s="203">
        <v>2011</v>
      </c>
      <c r="I41" s="496" t="s">
        <v>509</v>
      </c>
      <c r="J41" s="142" t="s">
        <v>274</v>
      </c>
    </row>
    <row r="42" spans="2:10">
      <c r="B42" s="202"/>
      <c r="C42" s="191"/>
      <c r="D42" s="207"/>
      <c r="E42" s="166"/>
      <c r="F42" s="166"/>
      <c r="G42" s="166"/>
      <c r="H42" s="203"/>
      <c r="I42" s="570"/>
      <c r="J42" s="142"/>
    </row>
    <row r="43" spans="2:10">
      <c r="B43" s="202" t="s">
        <v>110</v>
      </c>
      <c r="C43" s="191" t="s">
        <v>14</v>
      </c>
      <c r="D43" s="213">
        <v>0</v>
      </c>
      <c r="E43" s="198">
        <v>0</v>
      </c>
      <c r="F43" s="198">
        <v>0</v>
      </c>
      <c r="G43" s="198">
        <v>0</v>
      </c>
      <c r="H43" s="203">
        <v>2011</v>
      </c>
      <c r="I43" s="570"/>
      <c r="J43" s="142"/>
    </row>
    <row r="44" spans="2:10">
      <c r="B44" s="202"/>
      <c r="C44" s="191"/>
      <c r="D44" s="207"/>
      <c r="E44" s="166"/>
      <c r="F44" s="166"/>
      <c r="G44" s="166"/>
      <c r="H44" s="166"/>
      <c r="I44" s="570"/>
      <c r="J44" s="142"/>
    </row>
    <row r="45" spans="2:10">
      <c r="B45" s="201" t="s">
        <v>280</v>
      </c>
      <c r="C45" s="191"/>
      <c r="D45" s="207"/>
      <c r="E45" s="166"/>
      <c r="F45" s="166"/>
      <c r="G45" s="166"/>
      <c r="H45" s="200"/>
      <c r="I45" s="570"/>
      <c r="J45" s="142"/>
    </row>
    <row r="46" spans="2:10">
      <c r="B46" s="196" t="s">
        <v>26</v>
      </c>
      <c r="C46" s="191"/>
      <c r="D46" s="207"/>
      <c r="E46" s="166"/>
      <c r="F46" s="166"/>
      <c r="G46" s="166"/>
      <c r="H46" s="199"/>
      <c r="I46" s="570"/>
      <c r="J46" s="142"/>
    </row>
    <row r="47" spans="2:10">
      <c r="B47" s="146" t="s">
        <v>17</v>
      </c>
      <c r="C47" s="191" t="s">
        <v>159</v>
      </c>
      <c r="D47" s="525"/>
      <c r="E47" s="525"/>
      <c r="F47" s="525"/>
      <c r="G47" s="525"/>
      <c r="H47" s="199"/>
      <c r="I47" s="570"/>
      <c r="J47" s="1026" t="s">
        <v>278</v>
      </c>
    </row>
    <row r="48" spans="2:10">
      <c r="B48" s="146" t="s">
        <v>18</v>
      </c>
      <c r="C48" s="191" t="s">
        <v>159</v>
      </c>
      <c r="D48" s="452"/>
      <c r="E48" s="452"/>
      <c r="F48" s="452"/>
      <c r="G48" s="452"/>
      <c r="H48" s="193"/>
      <c r="I48" s="496"/>
      <c r="J48" s="1026"/>
    </row>
    <row r="49" spans="2:10">
      <c r="B49" s="146" t="s">
        <v>19</v>
      </c>
      <c r="C49" s="191" t="s">
        <v>159</v>
      </c>
      <c r="D49" s="452"/>
      <c r="E49" s="452"/>
      <c r="F49" s="452"/>
      <c r="G49" s="452"/>
      <c r="H49" s="166"/>
      <c r="I49" s="496"/>
      <c r="J49" s="142"/>
    </row>
    <row r="50" spans="2:10">
      <c r="B50" s="146" t="s">
        <v>20</v>
      </c>
      <c r="C50" s="191" t="s">
        <v>159</v>
      </c>
      <c r="D50" s="452"/>
      <c r="E50" s="452"/>
      <c r="F50" s="452"/>
      <c r="G50" s="452"/>
      <c r="H50" s="198"/>
      <c r="I50" s="496"/>
      <c r="J50" s="142"/>
    </row>
    <row r="51" spans="2:10">
      <c r="B51" s="146" t="s">
        <v>114</v>
      </c>
      <c r="C51" s="191" t="s">
        <v>159</v>
      </c>
      <c r="D51" s="452">
        <f t="shared" ref="D51:G52" si="0">D83/$D$78</f>
        <v>0</v>
      </c>
      <c r="E51" s="452">
        <f t="shared" si="0"/>
        <v>0</v>
      </c>
      <c r="F51" s="452">
        <f t="shared" si="0"/>
        <v>0</v>
      </c>
      <c r="G51" s="452">
        <f t="shared" si="0"/>
        <v>0</v>
      </c>
      <c r="H51" s="166"/>
      <c r="I51" s="496"/>
      <c r="J51" s="142"/>
    </row>
    <row r="52" spans="2:10">
      <c r="B52" s="146" t="s">
        <v>21</v>
      </c>
      <c r="C52" s="191" t="s">
        <v>159</v>
      </c>
      <c r="D52" s="452">
        <f t="shared" si="0"/>
        <v>0</v>
      </c>
      <c r="E52" s="452">
        <f t="shared" si="0"/>
        <v>0</v>
      </c>
      <c r="F52" s="452">
        <f t="shared" si="0"/>
        <v>0</v>
      </c>
      <c r="G52" s="452">
        <f t="shared" si="0"/>
        <v>0</v>
      </c>
      <c r="H52" s="166"/>
      <c r="I52" s="496"/>
      <c r="J52" s="142"/>
    </row>
    <row r="53" spans="2:10">
      <c r="B53" s="146"/>
      <c r="C53" s="191"/>
      <c r="D53" s="452"/>
      <c r="E53" s="452"/>
      <c r="F53" s="452"/>
      <c r="G53" s="452"/>
      <c r="H53" s="166"/>
      <c r="I53" s="496"/>
      <c r="J53" s="142"/>
    </row>
    <row r="54" spans="2:10">
      <c r="B54" s="196" t="s">
        <v>27</v>
      </c>
      <c r="C54" s="191"/>
      <c r="D54" s="452"/>
      <c r="E54" s="452"/>
      <c r="F54" s="452"/>
      <c r="G54" s="452"/>
      <c r="H54" s="193"/>
      <c r="I54" s="496"/>
      <c r="J54" s="142"/>
    </row>
    <row r="55" spans="2:10">
      <c r="B55" s="146" t="s">
        <v>17</v>
      </c>
      <c r="C55" s="191" t="s">
        <v>159</v>
      </c>
      <c r="D55" s="525"/>
      <c r="E55" s="525"/>
      <c r="F55" s="525"/>
      <c r="G55" s="525"/>
      <c r="H55" s="322"/>
      <c r="I55" s="496"/>
      <c r="J55" s="142"/>
    </row>
    <row r="56" spans="2:10">
      <c r="B56" s="146" t="s">
        <v>18</v>
      </c>
      <c r="C56" s="191" t="s">
        <v>159</v>
      </c>
      <c r="D56" s="452">
        <f t="shared" ref="D56:G60" si="1">D48</f>
        <v>0</v>
      </c>
      <c r="E56" s="452">
        <f t="shared" si="1"/>
        <v>0</v>
      </c>
      <c r="F56" s="452">
        <f t="shared" si="1"/>
        <v>0</v>
      </c>
      <c r="G56" s="452">
        <f t="shared" si="1"/>
        <v>0</v>
      </c>
      <c r="H56" s="322"/>
      <c r="I56" s="496"/>
      <c r="J56" s="142"/>
    </row>
    <row r="57" spans="2:10">
      <c r="B57" s="146" t="s">
        <v>19</v>
      </c>
      <c r="C57" s="191" t="s">
        <v>159</v>
      </c>
      <c r="D57" s="452">
        <f t="shared" si="1"/>
        <v>0</v>
      </c>
      <c r="E57" s="452">
        <f t="shared" si="1"/>
        <v>0</v>
      </c>
      <c r="F57" s="452">
        <f t="shared" si="1"/>
        <v>0</v>
      </c>
      <c r="G57" s="452">
        <f t="shared" si="1"/>
        <v>0</v>
      </c>
      <c r="H57" s="322"/>
      <c r="I57" s="496"/>
      <c r="J57" s="142"/>
    </row>
    <row r="58" spans="2:10">
      <c r="B58" s="146" t="s">
        <v>20</v>
      </c>
      <c r="C58" s="191" t="s">
        <v>159</v>
      </c>
      <c r="D58" s="452">
        <f t="shared" si="1"/>
        <v>0</v>
      </c>
      <c r="E58" s="452">
        <f t="shared" si="1"/>
        <v>0</v>
      </c>
      <c r="F58" s="452">
        <f t="shared" si="1"/>
        <v>0</v>
      </c>
      <c r="G58" s="452">
        <f t="shared" si="1"/>
        <v>0</v>
      </c>
      <c r="H58" s="322"/>
      <c r="I58" s="496"/>
      <c r="J58" s="142"/>
    </row>
    <row r="59" spans="2:10">
      <c r="B59" s="146" t="s">
        <v>114</v>
      </c>
      <c r="C59" s="191" t="s">
        <v>159</v>
      </c>
      <c r="D59" s="452">
        <f t="shared" si="1"/>
        <v>0</v>
      </c>
      <c r="E59" s="452">
        <f t="shared" si="1"/>
        <v>0</v>
      </c>
      <c r="F59" s="452">
        <f t="shared" si="1"/>
        <v>0</v>
      </c>
      <c r="G59" s="452">
        <f t="shared" si="1"/>
        <v>0</v>
      </c>
      <c r="H59" s="322"/>
      <c r="I59" s="496"/>
      <c r="J59" s="142"/>
    </row>
    <row r="60" spans="2:10">
      <c r="B60" s="146" t="s">
        <v>21</v>
      </c>
      <c r="C60" s="191" t="s">
        <v>159</v>
      </c>
      <c r="D60" s="452">
        <f t="shared" si="1"/>
        <v>0</v>
      </c>
      <c r="E60" s="452">
        <f t="shared" si="1"/>
        <v>0</v>
      </c>
      <c r="F60" s="452">
        <f t="shared" si="1"/>
        <v>0</v>
      </c>
      <c r="G60" s="452">
        <f t="shared" si="1"/>
        <v>0</v>
      </c>
      <c r="H60" s="208"/>
      <c r="I60" s="496"/>
      <c r="J60" s="142"/>
    </row>
    <row r="61" spans="2:10" ht="13.5" thickBot="1">
      <c r="B61" s="188"/>
      <c r="C61" s="187"/>
      <c r="D61" s="186"/>
      <c r="E61" s="140"/>
      <c r="F61" s="140"/>
      <c r="G61" s="140"/>
      <c r="H61" s="140"/>
      <c r="I61" s="565"/>
      <c r="J61" s="158"/>
    </row>
    <row r="64" spans="2:10" ht="15.4" thickBot="1">
      <c r="B64" s="157" t="s">
        <v>115</v>
      </c>
    </row>
    <row r="65" spans="2:10">
      <c r="B65" s="156"/>
      <c r="C65" s="183"/>
      <c r="D65" s="153"/>
      <c r="E65" s="153"/>
      <c r="F65" s="153"/>
      <c r="G65" s="153"/>
      <c r="H65" s="153"/>
      <c r="I65" s="569" t="s">
        <v>93</v>
      </c>
      <c r="J65" s="151" t="s">
        <v>94</v>
      </c>
    </row>
    <row r="66" spans="2:10">
      <c r="B66" s="182"/>
      <c r="C66" s="181" t="s">
        <v>95</v>
      </c>
      <c r="D66" s="180">
        <v>2015</v>
      </c>
      <c r="E66" s="179">
        <v>2020</v>
      </c>
      <c r="F66" s="179">
        <v>2035</v>
      </c>
      <c r="G66" s="179">
        <v>2050</v>
      </c>
      <c r="H66" s="179"/>
      <c r="I66" s="568"/>
      <c r="J66" s="177"/>
    </row>
    <row r="67" spans="2:10">
      <c r="B67" s="146" t="s">
        <v>22</v>
      </c>
      <c r="C67" s="163" t="s">
        <v>198</v>
      </c>
      <c r="D67" s="500">
        <f>0.045</f>
        <v>4.4999999999999998E-2</v>
      </c>
      <c r="E67" s="500">
        <v>4.4999999999999998E-2</v>
      </c>
      <c r="F67" s="500">
        <v>4.1000000000000002E-2</v>
      </c>
      <c r="G67" s="500">
        <v>3.6999999999999998E-2</v>
      </c>
      <c r="H67" s="498"/>
      <c r="I67" s="563" t="s">
        <v>544</v>
      </c>
      <c r="J67" s="142"/>
    </row>
    <row r="68" spans="2:10">
      <c r="B68" s="146"/>
      <c r="C68" s="163"/>
      <c r="D68" s="566"/>
      <c r="E68" s="498"/>
      <c r="F68" s="498"/>
      <c r="G68" s="498"/>
      <c r="H68" s="498"/>
      <c r="I68" s="563"/>
      <c r="J68" s="142"/>
    </row>
    <row r="69" spans="2:10">
      <c r="B69" s="146" t="s">
        <v>121</v>
      </c>
      <c r="C69" s="163" t="s">
        <v>122</v>
      </c>
      <c r="D69" s="567">
        <v>250000</v>
      </c>
      <c r="E69" s="567">
        <v>250000</v>
      </c>
      <c r="F69" s="567">
        <v>250000</v>
      </c>
      <c r="G69" s="567">
        <v>250000</v>
      </c>
      <c r="H69" s="567"/>
      <c r="I69" s="563" t="s">
        <v>545</v>
      </c>
      <c r="J69" s="142" t="s">
        <v>279</v>
      </c>
    </row>
    <row r="70" spans="2:10">
      <c r="B70" s="387" t="s">
        <v>430</v>
      </c>
      <c r="C70" s="163" t="s">
        <v>429</v>
      </c>
      <c r="D70" s="523">
        <v>227</v>
      </c>
      <c r="E70" s="523">
        <v>227</v>
      </c>
      <c r="F70" s="523">
        <v>227</v>
      </c>
      <c r="G70" s="523">
        <v>227</v>
      </c>
      <c r="H70" s="166"/>
      <c r="I70" s="563"/>
      <c r="J70" s="192"/>
    </row>
    <row r="71" spans="2:10">
      <c r="B71" s="387" t="s">
        <v>434</v>
      </c>
      <c r="C71" s="163" t="s">
        <v>107</v>
      </c>
      <c r="D71" s="521">
        <f>+D67*D69/1000</f>
        <v>11.25</v>
      </c>
      <c r="E71" s="521">
        <f>+E67*E69/1000</f>
        <v>11.25</v>
      </c>
      <c r="F71" s="521">
        <f>+F67*F69/1000</f>
        <v>10.25</v>
      </c>
      <c r="G71" s="521">
        <f>+G67*G69/1000</f>
        <v>9.25</v>
      </c>
      <c r="H71" s="145"/>
      <c r="I71" s="563"/>
      <c r="J71" s="142"/>
    </row>
    <row r="72" spans="2:10">
      <c r="B72" s="387" t="s">
        <v>433</v>
      </c>
      <c r="C72" s="163" t="s">
        <v>14</v>
      </c>
      <c r="D72" s="520">
        <f>D73*1000/(D67)</f>
        <v>2868.3308859520316</v>
      </c>
      <c r="E72" s="520">
        <f>E73*1000/(E67)</f>
        <v>2868.3308859520316</v>
      </c>
      <c r="F72" s="520">
        <f>F73*1000/(F67)</f>
        <v>3148.1680455571077</v>
      </c>
      <c r="G72" s="520">
        <f>G73*1000/(G67)</f>
        <v>3488.5105369686871</v>
      </c>
      <c r="H72" s="518"/>
      <c r="I72" s="496" t="s">
        <v>509</v>
      </c>
      <c r="J72" s="142" t="s">
        <v>274</v>
      </c>
    </row>
    <row r="73" spans="2:10">
      <c r="B73" s="387" t="s">
        <v>124</v>
      </c>
      <c r="C73" s="163" t="s">
        <v>432</v>
      </c>
      <c r="D73" s="519">
        <f>29.3/D70</f>
        <v>0.12907488986784141</v>
      </c>
      <c r="E73" s="519">
        <f>29.3/E70</f>
        <v>0.12907488986784141</v>
      </c>
      <c r="F73" s="519">
        <f>29.3/F70</f>
        <v>0.12907488986784141</v>
      </c>
      <c r="G73" s="519">
        <f>29.3/G70</f>
        <v>0.12907488986784141</v>
      </c>
      <c r="H73" s="449"/>
      <c r="I73" s="496"/>
      <c r="J73" s="142"/>
    </row>
    <row r="74" spans="2:10">
      <c r="B74" s="146"/>
      <c r="C74" s="163"/>
      <c r="D74" s="566"/>
      <c r="E74" s="165"/>
      <c r="F74" s="165"/>
      <c r="G74" s="165"/>
      <c r="H74" s="165"/>
      <c r="I74" s="563" t="s">
        <v>509</v>
      </c>
      <c r="J74" s="142"/>
    </row>
    <row r="75" spans="2:10" ht="13.5" thickBot="1">
      <c r="B75" s="141"/>
      <c r="C75" s="159"/>
      <c r="D75" s="316"/>
      <c r="E75" s="316"/>
      <c r="F75" s="316"/>
      <c r="G75" s="316"/>
      <c r="H75" s="316"/>
      <c r="I75" s="565"/>
      <c r="J75" s="158"/>
    </row>
    <row r="76" spans="2:10">
      <c r="D76" s="314"/>
      <c r="E76" s="314"/>
      <c r="F76" s="314"/>
      <c r="G76" s="314"/>
      <c r="H76" s="314"/>
    </row>
    <row r="77" spans="2:10" ht="15.4" thickBot="1">
      <c r="B77" s="157" t="s">
        <v>126</v>
      </c>
    </row>
    <row r="78" spans="2:10">
      <c r="B78" s="156" t="s">
        <v>182</v>
      </c>
      <c r="C78" s="153"/>
      <c r="D78" s="564">
        <v>7.0000000000000007E-2</v>
      </c>
      <c r="E78" s="260">
        <v>6.7000000000000004E-2</v>
      </c>
      <c r="F78" s="260">
        <v>5.5E-2</v>
      </c>
      <c r="G78" s="260">
        <v>4.8000000000000001E-2</v>
      </c>
      <c r="H78" s="260"/>
      <c r="I78" s="497" t="s">
        <v>544</v>
      </c>
      <c r="J78" s="151"/>
    </row>
    <row r="79" spans="2:10">
      <c r="B79" s="146"/>
      <c r="C79" s="145"/>
      <c r="D79" s="145"/>
      <c r="E79" s="145"/>
      <c r="F79" s="145"/>
      <c r="G79" s="145"/>
      <c r="H79" s="145"/>
      <c r="I79" s="563"/>
      <c r="J79" s="142"/>
    </row>
    <row r="80" spans="2:10">
      <c r="B80" s="146" t="s">
        <v>17</v>
      </c>
      <c r="C80" s="145" t="s">
        <v>24</v>
      </c>
      <c r="D80" s="278">
        <v>0</v>
      </c>
      <c r="E80" s="278">
        <v>0</v>
      </c>
      <c r="F80" s="278">
        <v>0</v>
      </c>
      <c r="G80" s="278">
        <v>0</v>
      </c>
      <c r="H80" s="278"/>
      <c r="I80" s="563"/>
      <c r="J80" s="142"/>
    </row>
    <row r="81" spans="2:10" ht="12.75" customHeight="1">
      <c r="B81" s="146" t="s">
        <v>18</v>
      </c>
      <c r="C81" s="145" t="s">
        <v>24</v>
      </c>
      <c r="D81" s="278">
        <v>0</v>
      </c>
      <c r="E81" s="278">
        <v>0</v>
      </c>
      <c r="F81" s="278">
        <v>0</v>
      </c>
      <c r="G81" s="278">
        <v>0</v>
      </c>
      <c r="H81" s="278"/>
      <c r="I81" s="563"/>
      <c r="J81" s="142"/>
    </row>
    <row r="82" spans="2:10" ht="12.75" customHeight="1">
      <c r="B82" s="146" t="s">
        <v>19</v>
      </c>
      <c r="C82" s="145" t="s">
        <v>24</v>
      </c>
      <c r="D82" s="278">
        <v>0</v>
      </c>
      <c r="E82" s="278">
        <v>0</v>
      </c>
      <c r="F82" s="278">
        <v>0</v>
      </c>
      <c r="G82" s="278">
        <v>0</v>
      </c>
      <c r="H82" s="278"/>
      <c r="I82" s="563"/>
      <c r="J82" s="142"/>
    </row>
    <row r="83" spans="2:10" ht="12.75" customHeight="1">
      <c r="B83" s="146" t="s">
        <v>20</v>
      </c>
      <c r="C83" s="145" t="s">
        <v>24</v>
      </c>
      <c r="D83" s="278">
        <v>0</v>
      </c>
      <c r="E83" s="278">
        <v>0</v>
      </c>
      <c r="F83" s="278">
        <v>0</v>
      </c>
      <c r="G83" s="278">
        <v>0</v>
      </c>
      <c r="H83" s="278"/>
      <c r="I83" s="563"/>
      <c r="J83" s="142"/>
    </row>
    <row r="84" spans="2:10" ht="12.75" customHeight="1">
      <c r="B84" s="146" t="s">
        <v>114</v>
      </c>
      <c r="C84" s="145" t="s">
        <v>24</v>
      </c>
      <c r="D84" s="278">
        <v>0</v>
      </c>
      <c r="E84" s="278">
        <v>0</v>
      </c>
      <c r="F84" s="278">
        <v>0</v>
      </c>
      <c r="G84" s="278">
        <v>0</v>
      </c>
      <c r="H84" s="278"/>
      <c r="I84" s="563"/>
      <c r="J84" s="142"/>
    </row>
    <row r="85" spans="2:10">
      <c r="B85" s="146" t="s">
        <v>21</v>
      </c>
      <c r="C85" s="145" t="s">
        <v>24</v>
      </c>
      <c r="D85" s="278">
        <v>0</v>
      </c>
      <c r="E85" s="278">
        <v>0</v>
      </c>
      <c r="F85" s="278">
        <v>0</v>
      </c>
      <c r="G85" s="278">
        <v>0</v>
      </c>
      <c r="H85" s="278"/>
      <c r="I85" s="563"/>
      <c r="J85" s="142"/>
    </row>
    <row r="86" spans="2:10" ht="13.5" thickBot="1">
      <c r="B86" s="141"/>
      <c r="C86" s="140"/>
      <c r="D86" s="140"/>
      <c r="E86" s="140"/>
      <c r="F86" s="140"/>
      <c r="G86" s="140"/>
      <c r="H86" s="140"/>
      <c r="I86" s="562"/>
      <c r="J86" s="158"/>
    </row>
    <row r="87" spans="2:10" ht="13.5" customHeight="1"/>
    <row r="88" spans="2:10" ht="12.75" customHeight="1"/>
    <row r="89" spans="2:10" ht="12.75" customHeight="1">
      <c r="B89" s="157"/>
      <c r="F89" s="136"/>
      <c r="G89" s="136"/>
      <c r="H89" s="136"/>
    </row>
    <row r="90" spans="2:10" ht="16.5" customHeight="1">
      <c r="B90" s="1019"/>
      <c r="C90" s="1019"/>
      <c r="D90" s="1019"/>
      <c r="E90" s="1019"/>
      <c r="F90" s="1019"/>
      <c r="G90" s="1019"/>
      <c r="H90" s="1019"/>
      <c r="I90" s="1019"/>
      <c r="J90" s="1019"/>
    </row>
    <row r="91" spans="2:10" ht="12.75" customHeight="1">
      <c r="B91" s="554"/>
      <c r="C91" s="554"/>
      <c r="D91" s="554"/>
      <c r="E91" s="554"/>
      <c r="F91" s="554"/>
      <c r="G91" s="554"/>
      <c r="H91" s="554"/>
      <c r="I91" s="560"/>
      <c r="J91" s="554"/>
    </row>
    <row r="92" spans="2:10">
      <c r="B92" s="1019"/>
      <c r="C92" s="1019"/>
      <c r="D92" s="1019"/>
      <c r="E92" s="1019"/>
      <c r="F92" s="1019"/>
      <c r="G92" s="1019"/>
      <c r="H92" s="1019"/>
      <c r="I92" s="1019"/>
      <c r="J92" s="1019"/>
    </row>
    <row r="93" spans="2:10">
      <c r="B93" s="499"/>
      <c r="C93" s="499"/>
      <c r="D93" s="499"/>
      <c r="E93" s="499"/>
      <c r="F93" s="499"/>
      <c r="G93" s="499"/>
      <c r="H93" s="499"/>
      <c r="I93" s="561"/>
      <c r="J93" s="499"/>
    </row>
    <row r="94" spans="2:10" ht="12.75" customHeight="1">
      <c r="B94" s="1019"/>
      <c r="C94" s="1019"/>
      <c r="D94" s="1019"/>
      <c r="E94" s="1019"/>
      <c r="F94" s="1019"/>
      <c r="G94" s="1019"/>
      <c r="H94" s="1019"/>
      <c r="I94" s="1019"/>
      <c r="J94" s="1019"/>
    </row>
    <row r="95" spans="2:10">
      <c r="B95" s="1019"/>
      <c r="C95" s="1019"/>
      <c r="D95" s="1019"/>
      <c r="E95" s="1019"/>
      <c r="F95" s="1019"/>
      <c r="G95" s="1019"/>
      <c r="H95" s="1019"/>
      <c r="I95" s="1019"/>
      <c r="J95" s="1019"/>
    </row>
    <row r="96" spans="2:10">
      <c r="B96" s="1019"/>
      <c r="C96" s="1019"/>
      <c r="D96" s="1019"/>
      <c r="E96" s="1019"/>
      <c r="F96" s="1019"/>
      <c r="G96" s="1019"/>
      <c r="H96" s="1019"/>
      <c r="I96" s="1019"/>
      <c r="J96" s="1019"/>
    </row>
    <row r="97" spans="2:10" ht="12.75" customHeight="1">
      <c r="B97" s="1019"/>
      <c r="C97" s="1019"/>
      <c r="D97" s="1019"/>
      <c r="E97" s="1019"/>
      <c r="F97" s="1019"/>
      <c r="G97" s="1019"/>
      <c r="H97" s="1019"/>
      <c r="I97" s="1019"/>
      <c r="J97" s="1019"/>
    </row>
    <row r="98" spans="2:10" ht="12.75" customHeight="1">
      <c r="B98" s="1019"/>
      <c r="C98" s="1019"/>
      <c r="D98" s="1019"/>
      <c r="E98" s="1019"/>
      <c r="F98" s="1019"/>
      <c r="G98" s="1019"/>
      <c r="H98" s="1019"/>
      <c r="I98" s="1019"/>
      <c r="J98" s="1019"/>
    </row>
    <row r="99" spans="2:10" ht="12.75" customHeight="1">
      <c r="B99" s="554"/>
      <c r="C99" s="554"/>
      <c r="D99" s="554"/>
      <c r="E99" s="554"/>
      <c r="F99" s="554"/>
      <c r="G99" s="554"/>
      <c r="H99" s="552"/>
      <c r="I99" s="560"/>
      <c r="J99" s="554"/>
    </row>
    <row r="100" spans="2:10" ht="13.5" customHeight="1">
      <c r="H100" s="136"/>
    </row>
    <row r="101" spans="2:10" ht="12.75" customHeight="1"/>
    <row r="102" spans="2:10" ht="12.75" customHeight="1"/>
    <row r="103" spans="2:10" ht="12.75" customHeight="1"/>
    <row r="105" spans="2:10">
      <c r="E105" s="310"/>
    </row>
  </sheetData>
  <mergeCells count="10">
    <mergeCell ref="B98:J98"/>
    <mergeCell ref="B90:J90"/>
    <mergeCell ref="B12:N13"/>
    <mergeCell ref="B14:N15"/>
    <mergeCell ref="J47:J48"/>
    <mergeCell ref="B92:J92"/>
    <mergeCell ref="B94:J94"/>
    <mergeCell ref="B95:J95"/>
    <mergeCell ref="B96:J96"/>
    <mergeCell ref="B97:J97"/>
  </mergeCells>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2060"/>
    <pageSetUpPr fitToPage="1"/>
  </sheetPr>
  <dimension ref="B1:R114"/>
  <sheetViews>
    <sheetView topLeftCell="A17" zoomScale="80" zoomScaleNormal="80" workbookViewId="0">
      <selection activeCell="D73" sqref="D73"/>
    </sheetView>
  </sheetViews>
  <sheetFormatPr defaultColWidth="8.86328125" defaultRowHeight="13.15"/>
  <cols>
    <col min="1" max="1" width="2.86328125" style="133" customWidth="1"/>
    <col min="2" max="2" width="26.86328125" style="133" customWidth="1"/>
    <col min="3" max="3" width="15" style="133" customWidth="1"/>
    <col min="4" max="7" width="14.53125" style="133" customWidth="1"/>
    <col min="8" max="8" width="15.86328125" style="133" customWidth="1"/>
    <col min="9" max="9" width="5.6640625" style="133" customWidth="1"/>
    <col min="10" max="10" width="48.53125" style="133" customWidth="1"/>
    <col min="11" max="11" width="10" style="133" bestFit="1" customWidth="1"/>
    <col min="12" max="12" width="15.86328125" style="133" customWidth="1"/>
    <col min="13" max="14" width="9" style="133" bestFit="1" customWidth="1"/>
    <col min="15" max="15" width="37.86328125" style="133" customWidth="1"/>
    <col min="16" max="16384" width="8.86328125" style="133"/>
  </cols>
  <sheetData>
    <row r="1" spans="2:18" s="130" customFormat="1" ht="21">
      <c r="B1" s="130" t="s">
        <v>273</v>
      </c>
      <c r="Q1" s="130">
        <v>0</v>
      </c>
      <c r="R1" s="130">
        <v>0</v>
      </c>
    </row>
    <row r="4" spans="2:18" ht="13.5" thickBot="1">
      <c r="B4" s="229" t="s">
        <v>86</v>
      </c>
    </row>
    <row r="5" spans="2:18">
      <c r="B5" s="232" t="s">
        <v>272</v>
      </c>
      <c r="C5" s="153"/>
      <c r="D5" s="153"/>
      <c r="E5" s="153"/>
      <c r="F5" s="153"/>
      <c r="G5" s="153"/>
      <c r="H5" s="153"/>
      <c r="I5" s="153"/>
      <c r="J5" s="153"/>
      <c r="K5" s="153"/>
      <c r="L5" s="153"/>
      <c r="M5" s="153"/>
      <c r="N5" s="151"/>
    </row>
    <row r="6" spans="2:18" ht="12.75" customHeight="1">
      <c r="B6" s="537" t="s">
        <v>271</v>
      </c>
      <c r="C6" s="542"/>
      <c r="D6" s="542"/>
      <c r="E6" s="542"/>
      <c r="F6" s="542"/>
      <c r="G6" s="542"/>
      <c r="H6" s="542"/>
      <c r="I6" s="542"/>
      <c r="J6" s="542"/>
      <c r="K6" s="542"/>
      <c r="L6" s="542"/>
      <c r="M6" s="542"/>
      <c r="N6" s="541"/>
    </row>
    <row r="7" spans="2:18">
      <c r="B7" s="543"/>
      <c r="C7" s="542"/>
      <c r="D7" s="542"/>
      <c r="E7" s="542"/>
      <c r="F7" s="542"/>
      <c r="G7" s="542"/>
      <c r="H7" s="542"/>
      <c r="I7" s="542"/>
      <c r="J7" s="542"/>
      <c r="K7" s="542"/>
      <c r="L7" s="542"/>
      <c r="M7" s="542"/>
      <c r="N7" s="541"/>
    </row>
    <row r="8" spans="2:18">
      <c r="B8" s="543"/>
      <c r="C8" s="542"/>
      <c r="D8" s="542"/>
      <c r="E8" s="542"/>
      <c r="F8" s="542"/>
      <c r="G8" s="542"/>
      <c r="H8" s="542"/>
      <c r="I8" s="542"/>
      <c r="J8" s="542"/>
      <c r="K8" s="542"/>
      <c r="L8" s="542"/>
      <c r="M8" s="542"/>
      <c r="N8" s="541"/>
    </row>
    <row r="9" spans="2:18">
      <c r="B9" s="231" t="s">
        <v>293</v>
      </c>
      <c r="C9" s="128" t="s">
        <v>292</v>
      </c>
      <c r="D9" s="542"/>
      <c r="E9" s="542"/>
      <c r="F9" s="542"/>
      <c r="G9" s="542"/>
      <c r="H9" s="542"/>
      <c r="I9" s="542"/>
      <c r="J9" s="542"/>
      <c r="K9" s="542"/>
      <c r="L9" s="542"/>
      <c r="M9" s="542"/>
      <c r="N9" s="541"/>
    </row>
    <row r="10" spans="2:18" ht="24" customHeight="1">
      <c r="B10" s="543"/>
      <c r="C10" s="542"/>
      <c r="D10" s="542"/>
      <c r="E10" s="542"/>
      <c r="F10" s="542"/>
      <c r="G10" s="542"/>
      <c r="H10" s="542"/>
      <c r="I10" s="542"/>
      <c r="J10" s="542"/>
      <c r="K10" s="542"/>
      <c r="L10" s="542"/>
      <c r="M10" s="542"/>
      <c r="N10" s="541"/>
    </row>
    <row r="11" spans="2:18">
      <c r="B11" s="540" t="s">
        <v>90</v>
      </c>
      <c r="C11" s="539"/>
      <c r="D11" s="539"/>
      <c r="E11" s="539"/>
      <c r="F11" s="539"/>
      <c r="G11" s="539"/>
      <c r="H11" s="145"/>
      <c r="I11" s="539"/>
      <c r="J11" s="539"/>
      <c r="K11" s="539"/>
      <c r="L11" s="539"/>
      <c r="M11" s="539"/>
      <c r="N11" s="538"/>
    </row>
    <row r="12" spans="2:18">
      <c r="B12" s="537" t="s">
        <v>270</v>
      </c>
      <c r="C12" s="536"/>
      <c r="D12" s="536"/>
      <c r="E12" s="536"/>
      <c r="F12" s="536"/>
      <c r="G12" s="536"/>
      <c r="H12" s="536"/>
      <c r="I12" s="536"/>
      <c r="J12" s="536"/>
      <c r="K12" s="536"/>
      <c r="L12" s="536"/>
      <c r="M12" s="536"/>
      <c r="N12" s="535"/>
    </row>
    <row r="13" spans="2:18" ht="17.25" customHeight="1">
      <c r="B13" s="537"/>
      <c r="C13" s="536"/>
      <c r="D13" s="536"/>
      <c r="E13" s="536"/>
      <c r="F13" s="536"/>
      <c r="G13" s="536"/>
      <c r="H13" s="536"/>
      <c r="I13" s="536"/>
      <c r="J13" s="536"/>
      <c r="K13" s="536"/>
      <c r="L13" s="536"/>
      <c r="M13" s="536"/>
      <c r="N13" s="535"/>
    </row>
    <row r="14" spans="2:18">
      <c r="B14" s="537" t="s">
        <v>269</v>
      </c>
      <c r="C14" s="536"/>
      <c r="D14" s="536"/>
      <c r="E14" s="536"/>
      <c r="F14" s="536"/>
      <c r="G14" s="536"/>
      <c r="H14" s="536"/>
      <c r="I14" s="536"/>
      <c r="J14" s="536"/>
      <c r="K14" s="536"/>
      <c r="L14" s="536"/>
      <c r="M14" s="536"/>
      <c r="N14" s="535"/>
    </row>
    <row r="15" spans="2:18">
      <c r="B15" s="537"/>
      <c r="C15" s="536"/>
      <c r="D15" s="536"/>
      <c r="E15" s="536"/>
      <c r="F15" s="536"/>
      <c r="G15" s="536"/>
      <c r="H15" s="536"/>
      <c r="I15" s="536"/>
      <c r="J15" s="536"/>
      <c r="K15" s="536"/>
      <c r="L15" s="536"/>
      <c r="M15" s="536"/>
      <c r="N15" s="535"/>
    </row>
    <row r="16" spans="2:18">
      <c r="B16" s="537"/>
      <c r="C16" s="536"/>
      <c r="D16" s="536"/>
      <c r="E16" s="536"/>
      <c r="F16" s="536"/>
      <c r="G16" s="536"/>
      <c r="H16" s="536"/>
      <c r="I16" s="536"/>
      <c r="J16" s="536"/>
      <c r="K16" s="536"/>
      <c r="L16" s="536"/>
      <c r="M16" s="536"/>
      <c r="N16" s="535"/>
    </row>
    <row r="17" spans="2:14" ht="18" customHeight="1" thickBot="1">
      <c r="B17" s="534"/>
      <c r="C17" s="533"/>
      <c r="D17" s="533"/>
      <c r="E17" s="533"/>
      <c r="F17" s="533"/>
      <c r="G17" s="533"/>
      <c r="H17" s="533"/>
      <c r="I17" s="533"/>
      <c r="J17" s="533"/>
      <c r="K17" s="533"/>
      <c r="L17" s="533"/>
      <c r="M17" s="533"/>
      <c r="N17" s="532"/>
    </row>
    <row r="19" spans="2:14" ht="13.5" customHeight="1" thickBot="1">
      <c r="B19" s="229" t="s">
        <v>92</v>
      </c>
      <c r="E19" s="228"/>
    </row>
    <row r="20" spans="2:14" ht="12.75" customHeight="1">
      <c r="B20" s="156"/>
      <c r="C20" s="183"/>
      <c r="D20" s="153"/>
      <c r="E20" s="153"/>
      <c r="F20" s="153"/>
      <c r="G20" s="153"/>
      <c r="H20" s="153"/>
      <c r="I20" s="153" t="s">
        <v>93</v>
      </c>
      <c r="J20" s="151" t="s">
        <v>94</v>
      </c>
    </row>
    <row r="21" spans="2:14" ht="12.75" customHeight="1">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145"/>
      <c r="J22" s="142"/>
    </row>
    <row r="23" spans="2:14">
      <c r="B23" s="218" t="s">
        <v>98</v>
      </c>
      <c r="C23" s="191" t="s">
        <v>268</v>
      </c>
      <c r="D23" s="225">
        <f>D67/D79</f>
        <v>0.1111111111111111</v>
      </c>
      <c r="E23" s="225">
        <f>E67/E79</f>
        <v>0.11600000000000001</v>
      </c>
      <c r="F23" s="225">
        <f>F67/F79</f>
        <v>0.13181818181818183</v>
      </c>
      <c r="G23" s="225">
        <f>G67/G79</f>
        <v>0.13181818181818183</v>
      </c>
      <c r="H23" s="222"/>
      <c r="I23" s="496" t="s">
        <v>544</v>
      </c>
      <c r="J23" s="214"/>
    </row>
    <row r="24" spans="2:14">
      <c r="B24" s="218" t="s">
        <v>100</v>
      </c>
      <c r="C24" s="191" t="s">
        <v>268</v>
      </c>
      <c r="D24" s="529">
        <f>D23</f>
        <v>0.1111111111111111</v>
      </c>
      <c r="E24" s="529">
        <f>E23</f>
        <v>0.11600000000000001</v>
      </c>
      <c r="F24" s="529">
        <f>F23</f>
        <v>0.13181818181818183</v>
      </c>
      <c r="G24" s="529">
        <f>G23</f>
        <v>0.13181818181818183</v>
      </c>
      <c r="H24" s="222"/>
      <c r="I24" s="300" t="s">
        <v>544</v>
      </c>
      <c r="J24" s="214"/>
    </row>
    <row r="25" spans="2:14">
      <c r="B25" s="218" t="s">
        <v>267</v>
      </c>
      <c r="C25" s="191" t="s">
        <v>102</v>
      </c>
      <c r="D25" s="529">
        <f>D79</f>
        <v>0.27</v>
      </c>
      <c r="E25" s="529">
        <f>E79</f>
        <v>0.25</v>
      </c>
      <c r="F25" s="529">
        <f>F79</f>
        <v>0.22</v>
      </c>
      <c r="G25" s="529">
        <f>G79</f>
        <v>0.22</v>
      </c>
      <c r="H25" s="215"/>
      <c r="I25" s="300"/>
      <c r="J25" s="214"/>
    </row>
    <row r="26" spans="2:14">
      <c r="B26" s="218" t="s">
        <v>266</v>
      </c>
      <c r="C26" s="191" t="s">
        <v>102</v>
      </c>
      <c r="D26" s="198"/>
      <c r="E26" s="198"/>
      <c r="F26" s="198"/>
      <c r="G26" s="198"/>
      <c r="H26" s="215"/>
      <c r="I26" s="300"/>
      <c r="J26" s="214"/>
    </row>
    <row r="27" spans="2:14">
      <c r="B27" s="206" t="s">
        <v>104</v>
      </c>
      <c r="C27" s="191" t="s">
        <v>105</v>
      </c>
      <c r="D27" s="213">
        <v>25</v>
      </c>
      <c r="E27" s="198">
        <v>17</v>
      </c>
      <c r="F27" s="198">
        <v>17</v>
      </c>
      <c r="G27" s="198">
        <v>17</v>
      </c>
      <c r="H27" s="198"/>
      <c r="I27" s="496"/>
      <c r="J27" s="142"/>
    </row>
    <row r="28" spans="2:14">
      <c r="B28" s="206" t="s">
        <v>106</v>
      </c>
      <c r="C28" s="191" t="s">
        <v>107</v>
      </c>
      <c r="D28" s="211">
        <f>+D71</f>
        <v>4.5</v>
      </c>
      <c r="E28" s="211">
        <f>+E71</f>
        <v>4.3499999999999996</v>
      </c>
      <c r="F28" s="211">
        <f>+F71</f>
        <v>4.3499999999999996</v>
      </c>
      <c r="G28" s="211">
        <f>+G71</f>
        <v>4.3499999999999996</v>
      </c>
      <c r="H28" s="211"/>
      <c r="I28" s="300"/>
      <c r="J28" s="142"/>
    </row>
    <row r="29" spans="2:14">
      <c r="B29" s="146"/>
      <c r="C29" s="210"/>
      <c r="D29" s="166"/>
      <c r="E29" s="166"/>
      <c r="F29" s="166"/>
      <c r="G29" s="166"/>
      <c r="H29" s="166"/>
      <c r="I29" s="145"/>
      <c r="J29" s="142"/>
    </row>
    <row r="30" spans="2:14">
      <c r="B30" s="201" t="s">
        <v>108</v>
      </c>
      <c r="C30" s="191"/>
      <c r="D30" s="166"/>
      <c r="E30" s="166"/>
      <c r="F30" s="166"/>
      <c r="G30" s="166"/>
      <c r="H30" s="166"/>
      <c r="I30" s="145"/>
      <c r="J30" s="142"/>
    </row>
    <row r="31" spans="2:14">
      <c r="B31" s="206" t="s">
        <v>109</v>
      </c>
      <c r="C31" s="191" t="s">
        <v>12</v>
      </c>
      <c r="D31" s="209">
        <v>186747.70682749152</v>
      </c>
      <c r="E31" s="209">
        <v>186747.70682749152</v>
      </c>
      <c r="F31" s="209">
        <v>186747.70682749152</v>
      </c>
      <c r="G31" s="209">
        <v>186747.70682749152</v>
      </c>
      <c r="H31" s="208">
        <v>2015</v>
      </c>
      <c r="I31" s="147"/>
      <c r="J31" s="142"/>
    </row>
    <row r="32" spans="2:14">
      <c r="B32" s="146" t="s">
        <v>13</v>
      </c>
      <c r="C32" s="191" t="s">
        <v>14</v>
      </c>
      <c r="D32" s="209">
        <v>12064.003837721759</v>
      </c>
      <c r="E32" s="209">
        <v>13241.878135913932</v>
      </c>
      <c r="F32" s="209">
        <v>13241.878135913932</v>
      </c>
      <c r="G32" s="209">
        <v>13241.878135913932</v>
      </c>
      <c r="H32" s="208">
        <v>2015</v>
      </c>
      <c r="I32" s="147"/>
      <c r="J32" s="142"/>
    </row>
    <row r="33" spans="2:10">
      <c r="B33" s="202" t="s">
        <v>15</v>
      </c>
      <c r="C33" s="191" t="s">
        <v>14</v>
      </c>
      <c r="D33" s="209">
        <v>2944.4908209792543</v>
      </c>
      <c r="E33" s="209">
        <v>3807.899153076859</v>
      </c>
      <c r="F33" s="209">
        <v>3807.899153076859</v>
      </c>
      <c r="G33" s="209">
        <v>3807.899153076859</v>
      </c>
      <c r="H33" s="208">
        <v>2015</v>
      </c>
      <c r="I33" s="147"/>
      <c r="J33" s="142"/>
    </row>
    <row r="34" spans="2:10">
      <c r="B34" s="202" t="s">
        <v>16</v>
      </c>
      <c r="C34" s="191" t="s">
        <v>14</v>
      </c>
      <c r="D34" s="209">
        <v>9119.513016742505</v>
      </c>
      <c r="E34" s="209">
        <v>9433.9789828370722</v>
      </c>
      <c r="F34" s="209">
        <v>9433.9789828370722</v>
      </c>
      <c r="G34" s="209">
        <v>9433.9789828370722</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436</v>
      </c>
      <c r="D38" s="200">
        <f>20000000/D70</f>
        <v>175438.59649122806</v>
      </c>
      <c r="E38" s="200">
        <f>20000000/E70</f>
        <v>175438.59649122806</v>
      </c>
      <c r="F38" s="200">
        <f>20000000/F70</f>
        <v>175438.59649122806</v>
      </c>
      <c r="G38" s="200">
        <f>20000000/G70</f>
        <v>175438.59649122806</v>
      </c>
      <c r="H38" s="203">
        <v>2011</v>
      </c>
      <c r="I38" s="496" t="s">
        <v>548</v>
      </c>
      <c r="J38" s="142" t="s">
        <v>435</v>
      </c>
    </row>
    <row r="39" spans="2:10">
      <c r="B39" s="387" t="s">
        <v>13</v>
      </c>
      <c r="C39" s="191" t="s">
        <v>14</v>
      </c>
      <c r="D39" s="405">
        <f>SUM(D40:D43)</f>
        <v>11333.429134472892</v>
      </c>
      <c r="E39" s="405">
        <f>SUM(E40:E43)</f>
        <v>12439.97345155419</v>
      </c>
      <c r="F39" s="405">
        <f>SUM(F40:F43)</f>
        <v>12439.97345155419</v>
      </c>
      <c r="G39" s="405">
        <f>SUM(G40:G43)</f>
        <v>12439.97345155419</v>
      </c>
      <c r="H39" s="203">
        <v>2011</v>
      </c>
      <c r="I39" s="496"/>
      <c r="J39" s="142"/>
    </row>
    <row r="40" spans="2:10">
      <c r="B40" s="202" t="s">
        <v>15</v>
      </c>
      <c r="C40" s="191" t="s">
        <v>14</v>
      </c>
      <c r="D40" s="528">
        <v>2766.1776724845859</v>
      </c>
      <c r="E40" s="528">
        <v>3577.2995253593913</v>
      </c>
      <c r="F40" s="528">
        <v>3577.2995253593913</v>
      </c>
      <c r="G40" s="528">
        <v>3577.2995253593913</v>
      </c>
      <c r="H40" s="203">
        <v>2011</v>
      </c>
      <c r="I40" s="496" t="s">
        <v>545</v>
      </c>
      <c r="J40" s="142" t="s">
        <v>265</v>
      </c>
    </row>
    <row r="41" spans="2:10">
      <c r="B41" s="202" t="s">
        <v>16</v>
      </c>
      <c r="C41" s="191" t="s">
        <v>14</v>
      </c>
      <c r="D41" s="527">
        <f>D72</f>
        <v>8567.2514619883059</v>
      </c>
      <c r="E41" s="527">
        <f>E72</f>
        <v>8862.6739261947987</v>
      </c>
      <c r="F41" s="527">
        <f>F72</f>
        <v>8862.6739261947987</v>
      </c>
      <c r="G41" s="527">
        <f>G72</f>
        <v>8862.6739261947987</v>
      </c>
      <c r="H41" s="203">
        <v>2011</v>
      </c>
      <c r="I41" s="496" t="s">
        <v>545</v>
      </c>
      <c r="J41" s="142" t="s">
        <v>265</v>
      </c>
    </row>
    <row r="42" spans="2:10">
      <c r="B42" s="202"/>
      <c r="C42" s="191"/>
      <c r="D42" s="166"/>
      <c r="E42" s="166"/>
      <c r="F42" s="166"/>
      <c r="G42" s="166"/>
      <c r="H42" s="203"/>
      <c r="I42" s="496"/>
      <c r="J42" s="142"/>
    </row>
    <row r="43" spans="2:10">
      <c r="B43" s="202" t="s">
        <v>110</v>
      </c>
      <c r="C43" s="191" t="s">
        <v>14</v>
      </c>
      <c r="D43" s="526">
        <v>0</v>
      </c>
      <c r="E43" s="526">
        <v>0</v>
      </c>
      <c r="F43" s="526">
        <v>0</v>
      </c>
      <c r="G43" s="526">
        <v>0</v>
      </c>
      <c r="H43" s="203">
        <v>2011</v>
      </c>
      <c r="I43" s="496"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134</v>
      </c>
      <c r="D47" s="525"/>
      <c r="E47" s="525"/>
      <c r="F47" s="525"/>
      <c r="G47" s="525"/>
      <c r="H47" s="199"/>
      <c r="I47" s="300"/>
      <c r="J47" s="142"/>
    </row>
    <row r="48" spans="2:10">
      <c r="B48" s="146" t="s">
        <v>18</v>
      </c>
      <c r="C48" s="191" t="s">
        <v>134</v>
      </c>
      <c r="D48" s="452"/>
      <c r="E48" s="452"/>
      <c r="F48" s="452"/>
      <c r="G48" s="452"/>
      <c r="H48" s="193"/>
      <c r="I48" s="300"/>
      <c r="J48" s="142"/>
    </row>
    <row r="49" spans="2:10">
      <c r="B49" s="146" t="s">
        <v>19</v>
      </c>
      <c r="C49" s="191" t="s">
        <v>134</v>
      </c>
      <c r="D49" s="452"/>
      <c r="E49" s="452"/>
      <c r="F49" s="452"/>
      <c r="G49" s="452"/>
      <c r="H49" s="166"/>
      <c r="I49" s="300"/>
      <c r="J49" s="142"/>
    </row>
    <row r="50" spans="2:10">
      <c r="B50" s="146" t="s">
        <v>20</v>
      </c>
      <c r="C50" s="191" t="s">
        <v>134</v>
      </c>
      <c r="D50" s="452"/>
      <c r="E50" s="452"/>
      <c r="F50" s="452"/>
      <c r="G50" s="452"/>
      <c r="H50" s="198"/>
      <c r="I50" s="300"/>
      <c r="J50" s="142"/>
    </row>
    <row r="51" spans="2:10">
      <c r="B51" s="146" t="s">
        <v>114</v>
      </c>
      <c r="C51" s="191" t="s">
        <v>134</v>
      </c>
      <c r="D51" s="452">
        <f t="shared" ref="D51:G52" si="0">D84/3.6</f>
        <v>1.3277777777777777</v>
      </c>
      <c r="E51" s="452">
        <f t="shared" si="0"/>
        <v>1.3277777777777777</v>
      </c>
      <c r="F51" s="452">
        <f t="shared" si="0"/>
        <v>1.3277777777777777</v>
      </c>
      <c r="G51" s="452">
        <f t="shared" si="0"/>
        <v>1.3277777777777777</v>
      </c>
      <c r="H51" s="166"/>
      <c r="I51" s="300"/>
      <c r="J51" s="142"/>
    </row>
    <row r="52" spans="2:10">
      <c r="B52" s="146" t="s">
        <v>21</v>
      </c>
      <c r="C52" s="191" t="s">
        <v>134</v>
      </c>
      <c r="D52" s="452">
        <f t="shared" si="0"/>
        <v>1.3333333333333332E-2</v>
      </c>
      <c r="E52" s="452">
        <f t="shared" si="0"/>
        <v>6.6666666666666675E-4</v>
      </c>
      <c r="F52" s="452">
        <f t="shared" si="0"/>
        <v>6.6666666666666675E-4</v>
      </c>
      <c r="G52" s="452">
        <f t="shared" si="0"/>
        <v>6.6666666666666675E-4</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134</v>
      </c>
      <c r="D55" s="525"/>
      <c r="E55" s="525"/>
      <c r="F55" s="525"/>
      <c r="G55" s="525"/>
      <c r="H55" s="322"/>
      <c r="I55" s="300"/>
      <c r="J55" s="142"/>
    </row>
    <row r="56" spans="2:10">
      <c r="B56" s="146" t="s">
        <v>18</v>
      </c>
      <c r="C56" s="191" t="s">
        <v>134</v>
      </c>
      <c r="D56" s="452">
        <f t="shared" ref="D56:G60" si="1">D48</f>
        <v>0</v>
      </c>
      <c r="E56" s="452">
        <f t="shared" si="1"/>
        <v>0</v>
      </c>
      <c r="F56" s="452">
        <f t="shared" si="1"/>
        <v>0</v>
      </c>
      <c r="G56" s="452">
        <f t="shared" si="1"/>
        <v>0</v>
      </c>
      <c r="H56" s="322"/>
      <c r="I56" s="300"/>
      <c r="J56" s="142"/>
    </row>
    <row r="57" spans="2:10">
      <c r="B57" s="146" t="s">
        <v>19</v>
      </c>
      <c r="C57" s="191" t="s">
        <v>134</v>
      </c>
      <c r="D57" s="452">
        <f t="shared" si="1"/>
        <v>0</v>
      </c>
      <c r="E57" s="452">
        <f t="shared" si="1"/>
        <v>0</v>
      </c>
      <c r="F57" s="452">
        <f t="shared" si="1"/>
        <v>0</v>
      </c>
      <c r="G57" s="452">
        <f t="shared" si="1"/>
        <v>0</v>
      </c>
      <c r="H57" s="322"/>
      <c r="I57" s="300"/>
      <c r="J57" s="142"/>
    </row>
    <row r="58" spans="2:10">
      <c r="B58" s="146" t="s">
        <v>20</v>
      </c>
      <c r="C58" s="191" t="s">
        <v>134</v>
      </c>
      <c r="D58" s="452">
        <f t="shared" si="1"/>
        <v>0</v>
      </c>
      <c r="E58" s="452">
        <f t="shared" si="1"/>
        <v>0</v>
      </c>
      <c r="F58" s="452">
        <f t="shared" si="1"/>
        <v>0</v>
      </c>
      <c r="G58" s="452">
        <f t="shared" si="1"/>
        <v>0</v>
      </c>
      <c r="H58" s="322"/>
      <c r="I58" s="300"/>
      <c r="J58" s="142"/>
    </row>
    <row r="59" spans="2:10">
      <c r="B59" s="146" t="s">
        <v>114</v>
      </c>
      <c r="C59" s="191" t="s">
        <v>134</v>
      </c>
      <c r="D59" s="452">
        <f t="shared" si="1"/>
        <v>1.3277777777777777</v>
      </c>
      <c r="E59" s="452">
        <f t="shared" si="1"/>
        <v>1.3277777777777777</v>
      </c>
      <c r="F59" s="452">
        <f t="shared" si="1"/>
        <v>1.3277777777777777</v>
      </c>
      <c r="G59" s="452">
        <f t="shared" si="1"/>
        <v>1.3277777777777777</v>
      </c>
      <c r="H59" s="322"/>
      <c r="I59" s="300"/>
      <c r="J59" s="142"/>
    </row>
    <row r="60" spans="2:10">
      <c r="B60" s="146" t="s">
        <v>21</v>
      </c>
      <c r="C60" s="191" t="s">
        <v>134</v>
      </c>
      <c r="D60" s="452">
        <f t="shared" si="1"/>
        <v>1.3333333333333332E-2</v>
      </c>
      <c r="E60" s="452">
        <f t="shared" si="1"/>
        <v>6.6666666666666675E-4</v>
      </c>
      <c r="F60" s="452">
        <f t="shared" si="1"/>
        <v>6.6666666666666675E-4</v>
      </c>
      <c r="G60" s="452">
        <f t="shared" si="1"/>
        <v>6.6666666666666675E-4</v>
      </c>
      <c r="H60" s="208"/>
      <c r="I60" s="300"/>
      <c r="J60" s="142"/>
    </row>
    <row r="61" spans="2:10" ht="13.5" thickBot="1">
      <c r="B61" s="188"/>
      <c r="C61" s="187"/>
      <c r="D61" s="186"/>
      <c r="E61" s="140"/>
      <c r="F61" s="140"/>
      <c r="G61" s="140"/>
      <c r="H61" s="140"/>
      <c r="I61" s="315"/>
      <c r="J61" s="158"/>
    </row>
    <row r="64" spans="2:10" ht="15.4" thickBot="1">
      <c r="B64" s="157" t="s">
        <v>115</v>
      </c>
    </row>
    <row r="65" spans="2:10">
      <c r="B65" s="156"/>
      <c r="C65" s="183"/>
      <c r="D65" s="153"/>
      <c r="E65" s="153"/>
      <c r="F65" s="153"/>
      <c r="G65" s="153"/>
      <c r="H65" s="153"/>
      <c r="I65" s="153"/>
      <c r="J65" s="151"/>
    </row>
    <row r="66" spans="2:10">
      <c r="B66" s="182"/>
      <c r="C66" s="181" t="s">
        <v>95</v>
      </c>
      <c r="D66" s="180">
        <v>2015</v>
      </c>
      <c r="E66" s="179">
        <v>2020</v>
      </c>
      <c r="F66" s="179">
        <v>2035</v>
      </c>
      <c r="G66" s="179">
        <v>2050</v>
      </c>
      <c r="H66" s="179"/>
      <c r="I66" s="227" t="s">
        <v>93</v>
      </c>
      <c r="J66" s="177" t="s">
        <v>94</v>
      </c>
    </row>
    <row r="67" spans="2:10">
      <c r="B67" s="387" t="s">
        <v>22</v>
      </c>
      <c r="C67" s="163" t="s">
        <v>431</v>
      </c>
      <c r="D67" s="524">
        <v>0.03</v>
      </c>
      <c r="E67" s="524">
        <v>2.9000000000000001E-2</v>
      </c>
      <c r="F67" s="524">
        <v>2.9000000000000001E-2</v>
      </c>
      <c r="G67" s="524">
        <v>2.9000000000000001E-2</v>
      </c>
      <c r="H67" s="524"/>
      <c r="I67" s="145" t="s">
        <v>544</v>
      </c>
      <c r="J67" s="142"/>
    </row>
    <row r="68" spans="2:10">
      <c r="B68" s="387"/>
      <c r="C68" s="163"/>
      <c r="D68" s="524"/>
      <c r="E68" s="524"/>
      <c r="F68" s="524"/>
      <c r="G68" s="524"/>
      <c r="H68" s="524"/>
      <c r="I68" s="145"/>
      <c r="J68" s="142"/>
    </row>
    <row r="69" spans="2:10">
      <c r="B69" s="387" t="s">
        <v>121</v>
      </c>
      <c r="C69" s="163" t="s">
        <v>122</v>
      </c>
      <c r="D69" s="523">
        <v>150000</v>
      </c>
      <c r="E69" s="523">
        <v>150000</v>
      </c>
      <c r="F69" s="523">
        <v>150000</v>
      </c>
      <c r="G69" s="523">
        <v>150000</v>
      </c>
      <c r="H69" s="522"/>
      <c r="I69" s="496" t="s">
        <v>545</v>
      </c>
      <c r="J69" s="142" t="s">
        <v>264</v>
      </c>
    </row>
    <row r="70" spans="2:10">
      <c r="B70" s="387" t="s">
        <v>430</v>
      </c>
      <c r="C70" s="163" t="s">
        <v>429</v>
      </c>
      <c r="D70" s="523">
        <v>114</v>
      </c>
      <c r="E70" s="523">
        <v>114</v>
      </c>
      <c r="F70" s="523">
        <v>114</v>
      </c>
      <c r="G70" s="523">
        <v>114</v>
      </c>
      <c r="H70" s="522"/>
      <c r="I70" s="496"/>
      <c r="J70" s="142"/>
    </row>
    <row r="71" spans="2:10" ht="12" customHeight="1">
      <c r="B71" s="387" t="s">
        <v>434</v>
      </c>
      <c r="C71" s="163" t="s">
        <v>107</v>
      </c>
      <c r="D71" s="521">
        <f>+D67*D69/1000</f>
        <v>4.5</v>
      </c>
      <c r="E71" s="521">
        <f>+E67*E69/1000</f>
        <v>4.3499999999999996</v>
      </c>
      <c r="F71" s="521">
        <f>+F67*F69/1000</f>
        <v>4.3499999999999996</v>
      </c>
      <c r="G71" s="521">
        <f>+G67*G69/1000</f>
        <v>4.3499999999999996</v>
      </c>
      <c r="H71" s="521"/>
      <c r="I71" s="145"/>
      <c r="J71" s="142" t="s">
        <v>263</v>
      </c>
    </row>
    <row r="72" spans="2:10">
      <c r="B72" s="387" t="s">
        <v>433</v>
      </c>
      <c r="C72" s="163" t="s">
        <v>14</v>
      </c>
      <c r="D72" s="520">
        <f>D73*1000/(D67)</f>
        <v>8567.2514619883059</v>
      </c>
      <c r="E72" s="520">
        <f>E73*1000/(E67)</f>
        <v>8862.6739261947987</v>
      </c>
      <c r="F72" s="520">
        <f>F73*1000/(F67)</f>
        <v>8862.6739261947987</v>
      </c>
      <c r="G72" s="520">
        <f>G73*1000/(G67)</f>
        <v>8862.6739261947987</v>
      </c>
      <c r="H72" s="520"/>
      <c r="I72" s="145"/>
      <c r="J72" s="142"/>
    </row>
    <row r="73" spans="2:10">
      <c r="B73" s="387" t="s">
        <v>124</v>
      </c>
      <c r="C73" s="163" t="s">
        <v>432</v>
      </c>
      <c r="D73" s="519">
        <f>29.3/D70</f>
        <v>0.25701754385964914</v>
      </c>
      <c r="E73" s="519">
        <f>29.3/E70</f>
        <v>0.25701754385964914</v>
      </c>
      <c r="F73" s="519">
        <f>29.3/F70</f>
        <v>0.25701754385964914</v>
      </c>
      <c r="G73" s="519">
        <f>29.3/G70</f>
        <v>0.25701754385964914</v>
      </c>
      <c r="H73" s="518"/>
      <c r="I73" s="496" t="s">
        <v>509</v>
      </c>
      <c r="J73" s="142" t="s">
        <v>262</v>
      </c>
    </row>
    <row r="74" spans="2:10">
      <c r="B74" s="517"/>
      <c r="C74" s="163"/>
      <c r="D74" s="516"/>
      <c r="E74" s="515"/>
      <c r="F74" s="514"/>
      <c r="G74" s="514"/>
      <c r="H74" s="514"/>
      <c r="I74" s="496"/>
      <c r="J74" s="142"/>
    </row>
    <row r="75" spans="2:10" ht="13.5"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431</v>
      </c>
      <c r="D79" s="287">
        <v>0.27</v>
      </c>
      <c r="E79" s="287">
        <v>0.25</v>
      </c>
      <c r="F79" s="287">
        <v>0.22</v>
      </c>
      <c r="G79" s="287">
        <v>0.22</v>
      </c>
      <c r="H79" s="287"/>
      <c r="I79" s="145" t="s">
        <v>544</v>
      </c>
      <c r="J79" s="142"/>
    </row>
    <row r="80" spans="2:10">
      <c r="B80" s="146"/>
      <c r="C80" s="145"/>
      <c r="D80" s="150"/>
      <c r="E80" s="149"/>
      <c r="F80" s="149"/>
      <c r="G80" s="149"/>
      <c r="H80" s="149"/>
      <c r="I80" s="145"/>
      <c r="J80" s="142"/>
    </row>
    <row r="81" spans="2:10">
      <c r="B81" s="146"/>
      <c r="C81" s="145"/>
      <c r="D81" s="510"/>
      <c r="E81" s="510"/>
      <c r="F81" s="510"/>
      <c r="G81" s="510"/>
      <c r="H81" s="510"/>
      <c r="I81" s="496"/>
      <c r="J81" s="142"/>
    </row>
    <row r="82" spans="2:10" ht="12.75" customHeight="1">
      <c r="B82" s="146" t="s">
        <v>260</v>
      </c>
      <c r="C82" s="511" t="s">
        <v>259</v>
      </c>
      <c r="D82" s="510">
        <v>0.39</v>
      </c>
      <c r="E82" s="510">
        <f t="shared" ref="E82:G84" si="2">D82</f>
        <v>0.39</v>
      </c>
      <c r="F82" s="510">
        <f t="shared" si="2"/>
        <v>0.39</v>
      </c>
      <c r="G82" s="510">
        <f t="shared" si="2"/>
        <v>0.39</v>
      </c>
      <c r="H82" s="510"/>
      <c r="I82" s="496" t="s">
        <v>549</v>
      </c>
      <c r="J82" s="142"/>
    </row>
    <row r="83" spans="2:10">
      <c r="B83" s="146" t="s">
        <v>258</v>
      </c>
      <c r="C83" s="145" t="s">
        <v>256</v>
      </c>
      <c r="D83" s="510">
        <v>0.12</v>
      </c>
      <c r="E83" s="510">
        <f t="shared" si="2"/>
        <v>0.12</v>
      </c>
      <c r="F83" s="510">
        <f t="shared" si="2"/>
        <v>0.12</v>
      </c>
      <c r="G83" s="510">
        <f t="shared" si="2"/>
        <v>0.12</v>
      </c>
      <c r="H83" s="510"/>
      <c r="I83" s="496" t="s">
        <v>549</v>
      </c>
      <c r="J83" s="142"/>
    </row>
    <row r="84" spans="2:10">
      <c r="B84" s="146" t="s">
        <v>114</v>
      </c>
      <c r="C84" s="145" t="s">
        <v>256</v>
      </c>
      <c r="D84" s="510">
        <v>4.78</v>
      </c>
      <c r="E84" s="510">
        <f t="shared" si="2"/>
        <v>4.78</v>
      </c>
      <c r="F84" s="510">
        <f t="shared" si="2"/>
        <v>4.78</v>
      </c>
      <c r="G84" s="510">
        <f t="shared" si="2"/>
        <v>4.78</v>
      </c>
      <c r="H84" s="510"/>
      <c r="I84" s="496" t="s">
        <v>549</v>
      </c>
      <c r="J84" s="142"/>
    </row>
    <row r="85" spans="2:10">
      <c r="B85" s="146" t="s">
        <v>257</v>
      </c>
      <c r="C85" s="145" t="s">
        <v>256</v>
      </c>
      <c r="D85" s="510">
        <v>4.8000000000000001E-2</v>
      </c>
      <c r="E85" s="510">
        <f>D85*0.05</f>
        <v>2.4000000000000002E-3</v>
      </c>
      <c r="F85" s="510">
        <f>E85</f>
        <v>2.4000000000000002E-3</v>
      </c>
      <c r="G85" s="510">
        <f>F85</f>
        <v>2.4000000000000002E-3</v>
      </c>
      <c r="H85" s="510"/>
      <c r="I85" s="496" t="s">
        <v>549</v>
      </c>
      <c r="J85" s="142" t="s">
        <v>255</v>
      </c>
    </row>
    <row r="86" spans="2:10" ht="13.5" thickBot="1">
      <c r="B86" s="141"/>
      <c r="C86" s="140"/>
      <c r="D86" s="140"/>
      <c r="E86" s="140"/>
      <c r="F86" s="140"/>
      <c r="G86" s="140"/>
      <c r="H86" s="140"/>
      <c r="I86" s="140"/>
      <c r="J86" s="138"/>
    </row>
    <row r="87" spans="2:10" ht="13.5" customHeight="1">
      <c r="F87" s="136"/>
      <c r="G87" s="136"/>
      <c r="H87" s="136"/>
    </row>
    <row r="88" spans="2:10" ht="12.75" customHeight="1">
      <c r="F88" s="136"/>
      <c r="G88" s="136"/>
      <c r="H88" s="136"/>
    </row>
    <row r="89" spans="2:10" ht="12.75" customHeight="1" thickBot="1">
      <c r="B89" s="157"/>
      <c r="F89" s="136"/>
      <c r="G89" s="136"/>
      <c r="H89" s="136"/>
    </row>
    <row r="90" spans="2:10" ht="12.75" customHeight="1">
      <c r="B90" s="509"/>
      <c r="C90" s="508"/>
      <c r="D90" s="508"/>
      <c r="E90" s="508"/>
      <c r="F90" s="508"/>
      <c r="G90" s="508"/>
      <c r="H90" s="508"/>
      <c r="I90" s="508"/>
      <c r="J90" s="507"/>
    </row>
    <row r="91" spans="2:10" ht="12.75" customHeight="1">
      <c r="B91" s="506"/>
      <c r="C91" s="505"/>
      <c r="D91" s="505"/>
      <c r="E91" s="505"/>
      <c r="F91" s="505"/>
      <c r="G91" s="505"/>
      <c r="H91" s="505"/>
      <c r="I91" s="505"/>
      <c r="J91" s="504"/>
    </row>
    <row r="92" spans="2:10" ht="12.75" customHeight="1">
      <c r="B92" s="506"/>
      <c r="C92" s="505"/>
      <c r="D92" s="505"/>
      <c r="E92" s="505"/>
      <c r="F92" s="505"/>
      <c r="G92" s="505"/>
      <c r="H92" s="505"/>
      <c r="I92" s="505"/>
      <c r="J92" s="504"/>
    </row>
    <row r="93" spans="2:10" ht="12.75" customHeight="1">
      <c r="B93" s="506"/>
      <c r="C93" s="505"/>
      <c r="D93" s="505"/>
      <c r="E93" s="505"/>
      <c r="F93" s="505"/>
      <c r="G93" s="505"/>
      <c r="H93" s="505"/>
      <c r="I93" s="505"/>
      <c r="J93" s="504"/>
    </row>
    <row r="94" spans="2:10" ht="12.75" customHeight="1">
      <c r="B94" s="506"/>
      <c r="C94" s="505"/>
      <c r="D94" s="505"/>
      <c r="E94" s="505"/>
      <c r="F94" s="505"/>
      <c r="G94" s="505"/>
      <c r="H94" s="505"/>
      <c r="I94" s="505"/>
      <c r="J94" s="504"/>
    </row>
    <row r="95" spans="2:10" ht="12.75" customHeight="1">
      <c r="C95" s="505"/>
      <c r="D95" s="505"/>
      <c r="E95" s="505"/>
      <c r="F95" s="505"/>
      <c r="G95" s="505"/>
      <c r="H95" s="505"/>
      <c r="I95" s="505"/>
      <c r="J95" s="504"/>
    </row>
    <row r="96" spans="2:10" ht="12.75" customHeight="1">
      <c r="B96" s="506"/>
      <c r="C96" s="505"/>
      <c r="D96" s="505"/>
      <c r="E96" s="505"/>
      <c r="F96" s="505"/>
      <c r="G96" s="505"/>
      <c r="H96" s="505"/>
      <c r="I96" s="505"/>
      <c r="J96" s="504"/>
    </row>
    <row r="97" spans="2:10" ht="12.75" customHeight="1">
      <c r="C97" s="505"/>
      <c r="D97" s="505"/>
      <c r="E97" s="505"/>
      <c r="F97" s="505"/>
      <c r="G97" s="505"/>
      <c r="H97" s="505"/>
      <c r="I97" s="505"/>
      <c r="J97" s="504"/>
    </row>
    <row r="98" spans="2:10" ht="12.75" customHeight="1">
      <c r="B98" s="506"/>
      <c r="C98" s="505"/>
      <c r="D98" s="505"/>
      <c r="E98" s="505"/>
      <c r="F98" s="505"/>
      <c r="G98" s="505"/>
      <c r="H98" s="505"/>
      <c r="I98" s="505"/>
      <c r="J98" s="504"/>
    </row>
    <row r="99" spans="2:10" ht="13.5" thickBot="1">
      <c r="B99" s="503"/>
      <c r="C99" s="502"/>
      <c r="D99" s="502"/>
      <c r="E99" s="502"/>
      <c r="F99" s="502"/>
      <c r="G99" s="502"/>
      <c r="H99" s="502"/>
      <c r="I99" s="502"/>
      <c r="J99" s="501"/>
    </row>
    <row r="100" spans="2:10">
      <c r="H100" s="136"/>
    </row>
    <row r="101" spans="2:10">
      <c r="H101" s="136"/>
    </row>
    <row r="102" spans="2:10" ht="12.75" customHeight="1">
      <c r="I102" s="134"/>
    </row>
    <row r="103" spans="2:10">
      <c r="I103" s="134"/>
    </row>
    <row r="104" spans="2:10" ht="12.75" customHeight="1"/>
    <row r="105" spans="2:10" ht="12.75" customHeight="1"/>
    <row r="109" spans="2:10" ht="12.75" customHeight="1"/>
    <row r="112" spans="2:10" ht="12.75" customHeight="1"/>
    <row r="114" ht="12.75" customHeight="1"/>
  </sheetData>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002060"/>
    <pageSetUpPr fitToPage="1"/>
  </sheetPr>
  <dimension ref="B1:R114"/>
  <sheetViews>
    <sheetView topLeftCell="A16" zoomScale="80" zoomScaleNormal="80" workbookViewId="0">
      <selection activeCell="D73" sqref="D73"/>
    </sheetView>
  </sheetViews>
  <sheetFormatPr defaultColWidth="8.86328125" defaultRowHeight="13.15"/>
  <cols>
    <col min="1" max="1" width="2.86328125" style="133" customWidth="1"/>
    <col min="2" max="2" width="26.86328125" style="133" customWidth="1"/>
    <col min="3" max="3" width="15" style="133" customWidth="1"/>
    <col min="4" max="7" width="14.53125" style="133" customWidth="1"/>
    <col min="8" max="8" width="15.86328125" style="133" customWidth="1"/>
    <col min="9" max="9" width="5.6640625" style="133" customWidth="1"/>
    <col min="10" max="10" width="48.53125" style="133" customWidth="1"/>
    <col min="11" max="11" width="10" style="133" bestFit="1" customWidth="1"/>
    <col min="12" max="12" width="15.86328125" style="133" customWidth="1"/>
    <col min="13" max="14" width="9" style="133" bestFit="1" customWidth="1"/>
    <col min="15" max="23" width="10.86328125" style="133" customWidth="1"/>
    <col min="24" max="16384" width="8.86328125" style="133"/>
  </cols>
  <sheetData>
    <row r="1" spans="2:18" s="130" customFormat="1" ht="21">
      <c r="B1" s="130" t="s">
        <v>444</v>
      </c>
      <c r="Q1" s="130">
        <v>0</v>
      </c>
      <c r="R1" s="130">
        <v>0</v>
      </c>
    </row>
    <row r="4" spans="2:18" ht="13.5" thickBot="1">
      <c r="B4" s="229" t="s">
        <v>86</v>
      </c>
    </row>
    <row r="5" spans="2:18">
      <c r="B5" s="232" t="s">
        <v>272</v>
      </c>
      <c r="C5" s="153"/>
      <c r="D5" s="153"/>
      <c r="E5" s="153"/>
      <c r="F5" s="153"/>
      <c r="G5" s="153"/>
      <c r="H5" s="153"/>
      <c r="I5" s="153"/>
      <c r="J5" s="153"/>
      <c r="K5" s="153"/>
      <c r="L5" s="153"/>
      <c r="M5" s="153"/>
      <c r="N5" s="151"/>
    </row>
    <row r="6" spans="2:18" ht="12.75" customHeight="1">
      <c r="B6" s="550" t="s">
        <v>443</v>
      </c>
      <c r="C6" s="548"/>
      <c r="D6" s="548"/>
      <c r="E6" s="548"/>
      <c r="F6" s="548"/>
      <c r="G6" s="548"/>
      <c r="H6" s="548"/>
      <c r="I6" s="548"/>
      <c r="J6" s="548"/>
      <c r="K6" s="548"/>
      <c r="L6" s="548"/>
      <c r="M6" s="548"/>
      <c r="N6" s="547"/>
    </row>
    <row r="7" spans="2:18">
      <c r="B7" s="550" t="s">
        <v>442</v>
      </c>
      <c r="C7" s="548"/>
      <c r="D7" s="548"/>
      <c r="E7" s="548"/>
      <c r="F7" s="548"/>
      <c r="G7" s="548"/>
      <c r="H7" s="548"/>
      <c r="I7" s="548"/>
      <c r="J7" s="548"/>
      <c r="K7" s="548"/>
      <c r="L7" s="548"/>
      <c r="M7" s="548"/>
      <c r="N7" s="547"/>
    </row>
    <row r="8" spans="2:18" ht="17.25" customHeight="1">
      <c r="B8" s="549"/>
      <c r="C8" s="548"/>
      <c r="D8" s="548"/>
      <c r="E8" s="548"/>
      <c r="F8" s="548"/>
      <c r="G8" s="548"/>
      <c r="H8" s="548"/>
      <c r="I8" s="548"/>
      <c r="J8" s="548"/>
      <c r="K8" s="548"/>
      <c r="L8" s="548"/>
      <c r="M8" s="548"/>
      <c r="N8" s="547"/>
    </row>
    <row r="9" spans="2:18" ht="12.75" customHeight="1">
      <c r="B9" s="231" t="s">
        <v>293</v>
      </c>
      <c r="C9" s="128" t="s">
        <v>292</v>
      </c>
      <c r="D9" s="548"/>
      <c r="E9" s="548"/>
      <c r="F9" s="548"/>
      <c r="G9" s="548"/>
      <c r="H9" s="548"/>
      <c r="I9" s="548"/>
      <c r="J9" s="548"/>
      <c r="K9" s="548"/>
      <c r="L9" s="548"/>
      <c r="M9" s="548"/>
      <c r="N9" s="547"/>
    </row>
    <row r="10" spans="2:18" ht="17.25" customHeight="1">
      <c r="B10" s="549"/>
      <c r="C10" s="548"/>
      <c r="D10" s="548"/>
      <c r="E10" s="548"/>
      <c r="F10" s="548"/>
      <c r="G10" s="548"/>
      <c r="H10" s="548"/>
      <c r="I10" s="548"/>
      <c r="J10" s="548"/>
      <c r="K10" s="548"/>
      <c r="L10" s="548"/>
      <c r="M10" s="548"/>
      <c r="N10" s="547"/>
    </row>
    <row r="11" spans="2:18">
      <c r="B11" s="540" t="s">
        <v>90</v>
      </c>
      <c r="C11" s="539"/>
      <c r="D11" s="539"/>
      <c r="E11" s="539"/>
      <c r="F11" s="539"/>
      <c r="G11" s="539"/>
      <c r="H11" s="145"/>
      <c r="I11" s="539"/>
      <c r="J11" s="539"/>
      <c r="K11" s="539"/>
      <c r="L11" s="539"/>
      <c r="M11" s="539"/>
      <c r="N11" s="538"/>
    </row>
    <row r="12" spans="2:18">
      <c r="B12" s="1013" t="s">
        <v>441</v>
      </c>
      <c r="C12" s="1014"/>
      <c r="D12" s="1014"/>
      <c r="E12" s="1014"/>
      <c r="F12" s="1014"/>
      <c r="G12" s="1014"/>
      <c r="H12" s="1014"/>
      <c r="I12" s="1014"/>
      <c r="J12" s="1014"/>
      <c r="K12" s="1014"/>
      <c r="L12" s="1014"/>
      <c r="M12" s="1014"/>
      <c r="N12" s="1015"/>
    </row>
    <row r="13" spans="2:18" ht="29.25" customHeight="1">
      <c r="B13" s="1013"/>
      <c r="C13" s="1014"/>
      <c r="D13" s="1014"/>
      <c r="E13" s="1014"/>
      <c r="F13" s="1014"/>
      <c r="G13" s="1014"/>
      <c r="H13" s="1014"/>
      <c r="I13" s="1014"/>
      <c r="J13" s="1014"/>
      <c r="K13" s="1014"/>
      <c r="L13" s="1014"/>
      <c r="M13" s="1014"/>
      <c r="N13" s="1015"/>
    </row>
    <row r="14" spans="2:18">
      <c r="B14" s="1013" t="s">
        <v>440</v>
      </c>
      <c r="C14" s="1014"/>
      <c r="D14" s="1014"/>
      <c r="E14" s="1014"/>
      <c r="F14" s="1014"/>
      <c r="G14" s="1014"/>
      <c r="H14" s="1014"/>
      <c r="I14" s="1014"/>
      <c r="J14" s="1014"/>
      <c r="K14" s="1014"/>
      <c r="L14" s="1014"/>
      <c r="M14" s="1014"/>
      <c r="N14" s="1015"/>
    </row>
    <row r="15" spans="2:18">
      <c r="B15" s="1013"/>
      <c r="C15" s="1014"/>
      <c r="D15" s="1014"/>
      <c r="E15" s="1014"/>
      <c r="F15" s="1014"/>
      <c r="G15" s="1014"/>
      <c r="H15" s="1014"/>
      <c r="I15" s="1014"/>
      <c r="J15" s="1014"/>
      <c r="K15" s="1014"/>
      <c r="L15" s="1014"/>
      <c r="M15" s="1014"/>
      <c r="N15" s="1015"/>
    </row>
    <row r="16" spans="2:18">
      <c r="B16" s="1013"/>
      <c r="C16" s="1014"/>
      <c r="D16" s="1014"/>
      <c r="E16" s="1014"/>
      <c r="F16" s="1014"/>
      <c r="G16" s="1014"/>
      <c r="H16" s="1014"/>
      <c r="I16" s="1014"/>
      <c r="J16" s="1014"/>
      <c r="K16" s="1014"/>
      <c r="L16" s="1014"/>
      <c r="M16" s="1014"/>
      <c r="N16" s="1015"/>
    </row>
    <row r="17" spans="2:14" ht="13.5" thickBot="1">
      <c r="B17" s="1016"/>
      <c r="C17" s="1017"/>
      <c r="D17" s="1017"/>
      <c r="E17" s="1017"/>
      <c r="F17" s="1017"/>
      <c r="G17" s="1017"/>
      <c r="H17" s="1017"/>
      <c r="I17" s="1017"/>
      <c r="J17" s="1017"/>
      <c r="K17" s="1017"/>
      <c r="L17" s="1017"/>
      <c r="M17" s="1017"/>
      <c r="N17" s="1018"/>
    </row>
    <row r="19" spans="2:14" ht="13.5" customHeight="1" thickBot="1">
      <c r="B19" s="229" t="s">
        <v>92</v>
      </c>
      <c r="E19" s="228"/>
    </row>
    <row r="20" spans="2:14" ht="12.75" customHeight="1">
      <c r="B20" s="156"/>
      <c r="C20" s="183"/>
      <c r="D20" s="153"/>
      <c r="E20" s="153"/>
      <c r="F20" s="153"/>
      <c r="G20" s="153"/>
      <c r="H20" s="153"/>
      <c r="I20" s="153" t="s">
        <v>93</v>
      </c>
      <c r="J20" s="151" t="s">
        <v>94</v>
      </c>
    </row>
    <row r="21" spans="2:14" ht="12.75" customHeight="1">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300"/>
      <c r="J22" s="142"/>
    </row>
    <row r="23" spans="2:14">
      <c r="B23" s="218" t="s">
        <v>98</v>
      </c>
      <c r="C23" s="191" t="s">
        <v>268</v>
      </c>
      <c r="D23" s="545">
        <f>D67/D79</f>
        <v>9.0909090909090898E-2</v>
      </c>
      <c r="E23" s="545">
        <f>E67/E79</f>
        <v>0.10357142857142856</v>
      </c>
      <c r="F23" s="545">
        <f>F67/F79</f>
        <v>0.12083333333333335</v>
      </c>
      <c r="G23" s="545">
        <f>G67/G79</f>
        <v>0.12608695652173912</v>
      </c>
      <c r="H23" s="222"/>
      <c r="I23" s="300" t="s">
        <v>544</v>
      </c>
      <c r="J23" s="214"/>
    </row>
    <row r="24" spans="2:14">
      <c r="B24" s="218" t="s">
        <v>100</v>
      </c>
      <c r="C24" s="191" t="s">
        <v>268</v>
      </c>
      <c r="D24" s="546">
        <f>D23</f>
        <v>9.0909090909090898E-2</v>
      </c>
      <c r="E24" s="546">
        <f>E23</f>
        <v>0.10357142857142856</v>
      </c>
      <c r="F24" s="546">
        <f>F23</f>
        <v>0.12083333333333335</v>
      </c>
      <c r="G24" s="546">
        <f>G23</f>
        <v>0.12608695652173912</v>
      </c>
      <c r="H24" s="222"/>
      <c r="I24" s="300" t="s">
        <v>544</v>
      </c>
      <c r="J24" s="214"/>
    </row>
    <row r="25" spans="2:14">
      <c r="B25" s="218" t="s">
        <v>267</v>
      </c>
      <c r="C25" s="191" t="s">
        <v>102</v>
      </c>
      <c r="D25" s="529">
        <f>D79</f>
        <v>0.33</v>
      </c>
      <c r="E25" s="529">
        <f>E79</f>
        <v>0.28000000000000003</v>
      </c>
      <c r="F25" s="529">
        <f>F79</f>
        <v>0.24</v>
      </c>
      <c r="G25" s="529">
        <f>G79</f>
        <v>0.23</v>
      </c>
      <c r="H25" s="215"/>
      <c r="I25" s="300"/>
      <c r="J25" s="214"/>
    </row>
    <row r="26" spans="2:14">
      <c r="B26" s="218" t="s">
        <v>266</v>
      </c>
      <c r="C26" s="191" t="s">
        <v>102</v>
      </c>
      <c r="D26" s="545">
        <f>D25</f>
        <v>0.33</v>
      </c>
      <c r="E26" s="545">
        <f>E25</f>
        <v>0.28000000000000003</v>
      </c>
      <c r="F26" s="545">
        <f>F25</f>
        <v>0.24</v>
      </c>
      <c r="G26" s="545">
        <f>G25</f>
        <v>0.23</v>
      </c>
      <c r="H26" s="215"/>
      <c r="I26" s="300"/>
      <c r="J26" s="214"/>
    </row>
    <row r="27" spans="2:14">
      <c r="B27" s="206" t="s">
        <v>104</v>
      </c>
      <c r="C27" s="191" t="s">
        <v>105</v>
      </c>
      <c r="D27" s="213">
        <v>25</v>
      </c>
      <c r="E27" s="198">
        <v>17</v>
      </c>
      <c r="F27" s="198">
        <v>17</v>
      </c>
      <c r="G27" s="198">
        <v>17</v>
      </c>
      <c r="H27" s="198"/>
      <c r="I27" s="300"/>
      <c r="J27" s="142"/>
    </row>
    <row r="28" spans="2:14">
      <c r="B28" s="206" t="s">
        <v>106</v>
      </c>
      <c r="C28" s="191" t="s">
        <v>107</v>
      </c>
      <c r="D28" s="211">
        <f>+D71</f>
        <v>4.5</v>
      </c>
      <c r="E28" s="211">
        <f>+E71</f>
        <v>4.3499999999999996</v>
      </c>
      <c r="F28" s="211">
        <f>+F71</f>
        <v>4.3499999999999996</v>
      </c>
      <c r="G28" s="211">
        <f>+G71</f>
        <v>4.3499999999999996</v>
      </c>
      <c r="H28" s="211"/>
      <c r="I28" s="300"/>
      <c r="J28" s="142"/>
    </row>
    <row r="29" spans="2:14">
      <c r="B29" s="146"/>
      <c r="C29" s="210"/>
      <c r="D29" s="166"/>
      <c r="E29" s="166"/>
      <c r="F29" s="166"/>
      <c r="G29" s="166"/>
      <c r="H29" s="166"/>
      <c r="I29" s="300"/>
      <c r="J29" s="142"/>
    </row>
    <row r="30" spans="2:14">
      <c r="B30" s="201" t="s">
        <v>108</v>
      </c>
      <c r="C30" s="191"/>
      <c r="D30" s="166"/>
      <c r="E30" s="166"/>
      <c r="F30" s="166"/>
      <c r="G30" s="166"/>
      <c r="H30" s="166"/>
      <c r="I30" s="300"/>
      <c r="J30" s="142"/>
    </row>
    <row r="31" spans="2:14">
      <c r="B31" s="206" t="s">
        <v>109</v>
      </c>
      <c r="C31" s="191" t="s">
        <v>12</v>
      </c>
      <c r="D31" s="209">
        <v>205422.47751024066</v>
      </c>
      <c r="E31" s="209">
        <v>205422.47751024066</v>
      </c>
      <c r="F31" s="209">
        <v>205422.47751024066</v>
      </c>
      <c r="G31" s="209">
        <v>205422.47751024066</v>
      </c>
      <c r="H31" s="208">
        <v>2015</v>
      </c>
      <c r="I31" s="300"/>
      <c r="J31" s="142"/>
    </row>
    <row r="32" spans="2:14">
      <c r="B32" s="146" t="s">
        <v>13</v>
      </c>
      <c r="C32" s="191" t="s">
        <v>14</v>
      </c>
      <c r="D32" s="209">
        <v>12358.452919819685</v>
      </c>
      <c r="E32" s="209">
        <v>13622.668051221617</v>
      </c>
      <c r="F32" s="209">
        <v>13622.668051221617</v>
      </c>
      <c r="G32" s="209">
        <v>13622.668051221617</v>
      </c>
      <c r="H32" s="208">
        <v>2015</v>
      </c>
      <c r="I32" s="300"/>
      <c r="J32" s="142"/>
    </row>
    <row r="33" spans="2:10">
      <c r="B33" s="202" t="s">
        <v>15</v>
      </c>
      <c r="C33" s="191" t="s">
        <v>14</v>
      </c>
      <c r="D33" s="209">
        <v>3238.9399030771801</v>
      </c>
      <c r="E33" s="209">
        <v>4188.689068384545</v>
      </c>
      <c r="F33" s="209">
        <v>4188.689068384545</v>
      </c>
      <c r="G33" s="209">
        <v>4188.689068384545</v>
      </c>
      <c r="H33" s="208">
        <v>2015</v>
      </c>
      <c r="I33" s="300"/>
      <c r="J33" s="142"/>
    </row>
    <row r="34" spans="2:10">
      <c r="B34" s="202" t="s">
        <v>16</v>
      </c>
      <c r="C34" s="191" t="s">
        <v>14</v>
      </c>
      <c r="D34" s="209">
        <v>9119.513016742505</v>
      </c>
      <c r="E34" s="209">
        <v>9433.9789828370722</v>
      </c>
      <c r="F34" s="209">
        <v>9433.9789828370722</v>
      </c>
      <c r="G34" s="209">
        <v>9433.9789828370722</v>
      </c>
      <c r="H34" s="208">
        <v>2015</v>
      </c>
      <c r="I34" s="300"/>
      <c r="J34" s="142"/>
    </row>
    <row r="35" spans="2:10">
      <c r="B35" s="202"/>
      <c r="C35" s="191"/>
      <c r="D35" s="209"/>
      <c r="E35" s="209"/>
      <c r="F35" s="209"/>
      <c r="G35" s="209"/>
      <c r="H35" s="208"/>
      <c r="I35" s="300"/>
      <c r="J35" s="142"/>
    </row>
    <row r="36" spans="2:10">
      <c r="B36" s="202" t="s">
        <v>110</v>
      </c>
      <c r="C36" s="191" t="s">
        <v>14</v>
      </c>
      <c r="D36" s="209">
        <v>0</v>
      </c>
      <c r="E36" s="209">
        <v>0</v>
      </c>
      <c r="F36" s="209">
        <v>0</v>
      </c>
      <c r="G36" s="209">
        <v>0</v>
      </c>
      <c r="H36" s="208">
        <v>2015</v>
      </c>
      <c r="I36" s="300"/>
      <c r="J36" s="142"/>
    </row>
    <row r="37" spans="2:10">
      <c r="B37" s="201"/>
      <c r="C37" s="191"/>
      <c r="D37" s="207"/>
      <c r="E37" s="166"/>
      <c r="F37" s="166"/>
      <c r="G37" s="166"/>
      <c r="H37" s="166"/>
      <c r="I37" s="300"/>
      <c r="J37" s="142"/>
    </row>
    <row r="38" spans="2:10">
      <c r="B38" s="206" t="s">
        <v>109</v>
      </c>
      <c r="C38" s="191" t="s">
        <v>12</v>
      </c>
      <c r="D38" s="200">
        <f>22000000/D70</f>
        <v>192982.45614035087</v>
      </c>
      <c r="E38" s="200">
        <f>22000000/E70</f>
        <v>192982.45614035087</v>
      </c>
      <c r="F38" s="200">
        <f>22000000/F70</f>
        <v>192982.45614035087</v>
      </c>
      <c r="G38" s="200">
        <f>22000000/G70</f>
        <v>192982.45614035087</v>
      </c>
      <c r="H38" s="203">
        <v>2011</v>
      </c>
      <c r="I38" s="496" t="s">
        <v>548</v>
      </c>
      <c r="J38" s="142" t="s">
        <v>439</v>
      </c>
    </row>
    <row r="39" spans="2:10">
      <c r="B39" s="387" t="s">
        <v>13</v>
      </c>
      <c r="C39" s="191" t="s">
        <v>14</v>
      </c>
      <c r="D39" s="405">
        <f>SUM(D40:D43)</f>
        <v>11610.046901721351</v>
      </c>
      <c r="E39" s="405">
        <f>SUM(E40:E43)</f>
        <v>12797.703404090129</v>
      </c>
      <c r="F39" s="405">
        <f>SUM(F40:F43)</f>
        <v>12797.703404090129</v>
      </c>
      <c r="G39" s="405">
        <f>SUM(G40:G43)</f>
        <v>12797.703404090129</v>
      </c>
      <c r="H39" s="203">
        <v>2011</v>
      </c>
      <c r="I39" s="300"/>
      <c r="J39" s="142"/>
    </row>
    <row r="40" spans="2:10">
      <c r="B40" s="202" t="s">
        <v>15</v>
      </c>
      <c r="C40" s="191" t="s">
        <v>14</v>
      </c>
      <c r="D40" s="528">
        <v>3042.7954397330445</v>
      </c>
      <c r="E40" s="528">
        <v>3935.0294778953303</v>
      </c>
      <c r="F40" s="528">
        <v>3935.0294778953303</v>
      </c>
      <c r="G40" s="528">
        <v>3935.0294778953303</v>
      </c>
      <c r="H40" s="203">
        <v>2011</v>
      </c>
      <c r="I40" s="300" t="s">
        <v>545</v>
      </c>
      <c r="J40" s="142" t="s">
        <v>265</v>
      </c>
    </row>
    <row r="41" spans="2:10">
      <c r="B41" s="202" t="s">
        <v>16</v>
      </c>
      <c r="C41" s="191" t="s">
        <v>14</v>
      </c>
      <c r="D41" s="527">
        <f>D72</f>
        <v>8567.2514619883059</v>
      </c>
      <c r="E41" s="527">
        <f>E72</f>
        <v>8862.6739261947987</v>
      </c>
      <c r="F41" s="527">
        <f>F72</f>
        <v>8862.6739261947987</v>
      </c>
      <c r="G41" s="527">
        <f>G72</f>
        <v>8862.6739261947987</v>
      </c>
      <c r="H41" s="203">
        <v>2011</v>
      </c>
      <c r="I41" s="300" t="s">
        <v>545</v>
      </c>
      <c r="J41" s="142" t="s">
        <v>265</v>
      </c>
    </row>
    <row r="42" spans="2:10">
      <c r="B42" s="202"/>
      <c r="C42" s="191"/>
      <c r="D42" s="166"/>
      <c r="E42" s="166"/>
      <c r="F42" s="166"/>
      <c r="G42" s="166"/>
      <c r="H42" s="203"/>
      <c r="I42" s="300"/>
      <c r="J42" s="142"/>
    </row>
    <row r="43" spans="2:10">
      <c r="B43" s="202" t="s">
        <v>110</v>
      </c>
      <c r="C43" s="191" t="s">
        <v>14</v>
      </c>
      <c r="D43" s="526">
        <v>0</v>
      </c>
      <c r="E43" s="526">
        <v>0</v>
      </c>
      <c r="F43" s="526">
        <v>0</v>
      </c>
      <c r="G43" s="526">
        <v>0</v>
      </c>
      <c r="H43" s="203">
        <v>2011</v>
      </c>
      <c r="I43" s="300"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438</v>
      </c>
      <c r="D47" s="525"/>
      <c r="E47" s="525"/>
      <c r="F47" s="525"/>
      <c r="G47" s="525"/>
      <c r="H47" s="199"/>
      <c r="I47" s="300"/>
      <c r="J47" s="142"/>
    </row>
    <row r="48" spans="2:10">
      <c r="B48" s="146" t="s">
        <v>18</v>
      </c>
      <c r="C48" s="191" t="s">
        <v>438</v>
      </c>
      <c r="D48" s="452"/>
      <c r="E48" s="452"/>
      <c r="F48" s="452"/>
      <c r="G48" s="452"/>
      <c r="H48" s="193"/>
      <c r="I48" s="300"/>
      <c r="J48" s="142"/>
    </row>
    <row r="49" spans="2:10">
      <c r="B49" s="146" t="s">
        <v>19</v>
      </c>
      <c r="C49" s="191" t="s">
        <v>438</v>
      </c>
      <c r="D49" s="452"/>
      <c r="E49" s="452"/>
      <c r="F49" s="452"/>
      <c r="G49" s="452"/>
      <c r="H49" s="166"/>
      <c r="I49" s="300"/>
      <c r="J49" s="142"/>
    </row>
    <row r="50" spans="2:10">
      <c r="B50" s="146" t="s">
        <v>20</v>
      </c>
      <c r="C50" s="191" t="s">
        <v>438</v>
      </c>
      <c r="D50" s="452"/>
      <c r="E50" s="452"/>
      <c r="F50" s="452"/>
      <c r="G50" s="452"/>
      <c r="H50" s="198"/>
      <c r="I50" s="300"/>
      <c r="J50" s="142"/>
    </row>
    <row r="51" spans="2:10">
      <c r="B51" s="146" t="s">
        <v>114</v>
      </c>
      <c r="C51" s="191" t="s">
        <v>438</v>
      </c>
      <c r="D51" s="452">
        <f t="shared" ref="D51:G52" si="0">D84/3.6</f>
        <v>1.3277777777777777</v>
      </c>
      <c r="E51" s="452">
        <f t="shared" si="0"/>
        <v>0.39833333333333332</v>
      </c>
      <c r="F51" s="452">
        <f t="shared" si="0"/>
        <v>0.39833333333333332</v>
      </c>
      <c r="G51" s="452">
        <f t="shared" si="0"/>
        <v>0.39833333333333332</v>
      </c>
      <c r="H51" s="166"/>
      <c r="I51" s="300"/>
      <c r="J51" s="142"/>
    </row>
    <row r="52" spans="2:10">
      <c r="B52" s="146" t="s">
        <v>21</v>
      </c>
      <c r="C52" s="191" t="s">
        <v>438</v>
      </c>
      <c r="D52" s="452">
        <f t="shared" si="0"/>
        <v>1.3333333333333332E-2</v>
      </c>
      <c r="E52" s="452">
        <f t="shared" si="0"/>
        <v>3.3333333333333338E-4</v>
      </c>
      <c r="F52" s="452">
        <f t="shared" si="0"/>
        <v>3.3333333333333338E-4</v>
      </c>
      <c r="G52" s="452">
        <f t="shared" si="0"/>
        <v>3.3333333333333338E-4</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438</v>
      </c>
      <c r="D55" s="525"/>
      <c r="E55" s="525"/>
      <c r="F55" s="525"/>
      <c r="G55" s="525"/>
      <c r="H55" s="322"/>
      <c r="I55" s="300"/>
      <c r="J55" s="142"/>
    </row>
    <row r="56" spans="2:10">
      <c r="B56" s="146" t="s">
        <v>18</v>
      </c>
      <c r="C56" s="191" t="s">
        <v>438</v>
      </c>
      <c r="D56" s="452">
        <f t="shared" ref="D56:G60" si="1">D48</f>
        <v>0</v>
      </c>
      <c r="E56" s="452">
        <f t="shared" si="1"/>
        <v>0</v>
      </c>
      <c r="F56" s="452">
        <f t="shared" si="1"/>
        <v>0</v>
      </c>
      <c r="G56" s="452">
        <f t="shared" si="1"/>
        <v>0</v>
      </c>
      <c r="H56" s="322"/>
      <c r="I56" s="300"/>
      <c r="J56" s="142"/>
    </row>
    <row r="57" spans="2:10">
      <c r="B57" s="146" t="s">
        <v>19</v>
      </c>
      <c r="C57" s="191" t="s">
        <v>438</v>
      </c>
      <c r="D57" s="452">
        <f t="shared" si="1"/>
        <v>0</v>
      </c>
      <c r="E57" s="452">
        <f t="shared" si="1"/>
        <v>0</v>
      </c>
      <c r="F57" s="452">
        <f t="shared" si="1"/>
        <v>0</v>
      </c>
      <c r="G57" s="452">
        <f t="shared" si="1"/>
        <v>0</v>
      </c>
      <c r="H57" s="322"/>
      <c r="I57" s="300"/>
      <c r="J57" s="142"/>
    </row>
    <row r="58" spans="2:10">
      <c r="B58" s="146" t="s">
        <v>20</v>
      </c>
      <c r="C58" s="191" t="s">
        <v>438</v>
      </c>
      <c r="D58" s="452">
        <f t="shared" si="1"/>
        <v>0</v>
      </c>
      <c r="E58" s="452">
        <f t="shared" si="1"/>
        <v>0</v>
      </c>
      <c r="F58" s="452">
        <f t="shared" si="1"/>
        <v>0</v>
      </c>
      <c r="G58" s="452">
        <f t="shared" si="1"/>
        <v>0</v>
      </c>
      <c r="H58" s="322"/>
      <c r="I58" s="300"/>
      <c r="J58" s="142"/>
    </row>
    <row r="59" spans="2:10">
      <c r="B59" s="146" t="s">
        <v>114</v>
      </c>
      <c r="C59" s="191" t="s">
        <v>438</v>
      </c>
      <c r="D59" s="452">
        <f t="shared" si="1"/>
        <v>1.3277777777777777</v>
      </c>
      <c r="E59" s="452">
        <f t="shared" si="1"/>
        <v>0.39833333333333332</v>
      </c>
      <c r="F59" s="452">
        <f t="shared" si="1"/>
        <v>0.39833333333333332</v>
      </c>
      <c r="G59" s="452">
        <f t="shared" si="1"/>
        <v>0.39833333333333332</v>
      </c>
      <c r="H59" s="322"/>
      <c r="I59" s="300"/>
      <c r="J59" s="142"/>
    </row>
    <row r="60" spans="2:10">
      <c r="B60" s="146" t="s">
        <v>21</v>
      </c>
      <c r="C60" s="191" t="s">
        <v>438</v>
      </c>
      <c r="D60" s="452">
        <f t="shared" si="1"/>
        <v>1.3333333333333332E-2</v>
      </c>
      <c r="E60" s="452">
        <f t="shared" si="1"/>
        <v>3.3333333333333338E-4</v>
      </c>
      <c r="F60" s="452">
        <f t="shared" si="1"/>
        <v>3.3333333333333338E-4</v>
      </c>
      <c r="G60" s="452">
        <f t="shared" si="1"/>
        <v>3.3333333333333338E-4</v>
      </c>
      <c r="H60" s="208"/>
      <c r="I60" s="300"/>
      <c r="J60" s="142"/>
    </row>
    <row r="61" spans="2:10" ht="13.5" thickBot="1">
      <c r="B61" s="188"/>
      <c r="C61" s="187"/>
      <c r="D61" s="186"/>
      <c r="E61" s="140"/>
      <c r="F61" s="140"/>
      <c r="G61" s="140"/>
      <c r="H61" s="140"/>
      <c r="I61" s="315"/>
      <c r="J61" s="158"/>
    </row>
    <row r="64" spans="2:10" ht="15.4" thickBot="1">
      <c r="B64" s="157" t="s">
        <v>115</v>
      </c>
    </row>
    <row r="65" spans="2:10">
      <c r="B65" s="156"/>
      <c r="C65" s="183"/>
      <c r="D65" s="153"/>
      <c r="E65" s="153"/>
      <c r="F65" s="153"/>
      <c r="G65" s="153"/>
      <c r="H65" s="153"/>
      <c r="I65" s="153"/>
      <c r="J65" s="151"/>
    </row>
    <row r="66" spans="2:10">
      <c r="B66" s="182"/>
      <c r="C66" s="181" t="s">
        <v>95</v>
      </c>
      <c r="D66" s="180">
        <v>2015</v>
      </c>
      <c r="E66" s="179">
        <v>2020</v>
      </c>
      <c r="F66" s="179">
        <v>2035</v>
      </c>
      <c r="G66" s="179">
        <v>2050</v>
      </c>
      <c r="H66" s="179"/>
      <c r="I66" s="227" t="s">
        <v>93</v>
      </c>
      <c r="J66" s="177" t="s">
        <v>94</v>
      </c>
    </row>
    <row r="67" spans="2:10">
      <c r="B67" s="387" t="s">
        <v>22</v>
      </c>
      <c r="C67" s="163" t="s">
        <v>198</v>
      </c>
      <c r="D67" s="524">
        <v>0.03</v>
      </c>
      <c r="E67" s="524">
        <v>2.9000000000000001E-2</v>
      </c>
      <c r="F67" s="524">
        <v>2.9000000000000001E-2</v>
      </c>
      <c r="G67" s="524">
        <v>2.9000000000000001E-2</v>
      </c>
      <c r="H67" s="524"/>
      <c r="I67" s="145" t="s">
        <v>544</v>
      </c>
      <c r="J67" s="142"/>
    </row>
    <row r="68" spans="2:10">
      <c r="B68" s="387"/>
      <c r="C68" s="163"/>
      <c r="D68" s="524"/>
      <c r="E68" s="524"/>
      <c r="F68" s="524"/>
      <c r="G68" s="524"/>
      <c r="H68" s="524"/>
      <c r="I68" s="145"/>
      <c r="J68" s="142"/>
    </row>
    <row r="69" spans="2:10">
      <c r="B69" s="387" t="s">
        <v>121</v>
      </c>
      <c r="C69" s="163" t="s">
        <v>122</v>
      </c>
      <c r="D69" s="523">
        <v>150000</v>
      </c>
      <c r="E69" s="523">
        <v>150000</v>
      </c>
      <c r="F69" s="523">
        <v>150000</v>
      </c>
      <c r="G69" s="523">
        <v>150000</v>
      </c>
      <c r="H69" s="523"/>
      <c r="I69" s="544" t="s">
        <v>545</v>
      </c>
      <c r="J69" s="142" t="s">
        <v>437</v>
      </c>
    </row>
    <row r="70" spans="2:10">
      <c r="B70" s="387" t="s">
        <v>430</v>
      </c>
      <c r="C70" s="163" t="s">
        <v>429</v>
      </c>
      <c r="D70" s="523">
        <v>114</v>
      </c>
      <c r="E70" s="523">
        <v>114</v>
      </c>
      <c r="F70" s="523">
        <v>114</v>
      </c>
      <c r="G70" s="523">
        <v>114</v>
      </c>
      <c r="H70" s="523"/>
      <c r="I70" s="544"/>
      <c r="J70" s="142"/>
    </row>
    <row r="71" spans="2:10">
      <c r="B71" s="387" t="s">
        <v>434</v>
      </c>
      <c r="C71" s="163" t="s">
        <v>107</v>
      </c>
      <c r="D71" s="521">
        <f>+D67*D69/1000</f>
        <v>4.5</v>
      </c>
      <c r="E71" s="521">
        <f>+E67*E69/1000</f>
        <v>4.3499999999999996</v>
      </c>
      <c r="F71" s="521">
        <f>+F67*F69/1000</f>
        <v>4.3499999999999996</v>
      </c>
      <c r="G71" s="521">
        <f>+G67*G69/1000</f>
        <v>4.3499999999999996</v>
      </c>
      <c r="H71" s="521"/>
      <c r="I71" s="145"/>
      <c r="J71" s="142" t="s">
        <v>263</v>
      </c>
    </row>
    <row r="72" spans="2:10">
      <c r="B72" s="387" t="s">
        <v>433</v>
      </c>
      <c r="C72" s="163" t="s">
        <v>14</v>
      </c>
      <c r="D72" s="520">
        <f>D73*1000/(D67)</f>
        <v>8567.2514619883059</v>
      </c>
      <c r="E72" s="520">
        <f>E73*1000/(E67)</f>
        <v>8862.6739261947987</v>
      </c>
      <c r="F72" s="520">
        <f>F73*1000/(F67)</f>
        <v>8862.6739261947987</v>
      </c>
      <c r="G72" s="520">
        <f>G73*1000/(G67)</f>
        <v>8862.6739261947987</v>
      </c>
      <c r="H72" s="520"/>
      <c r="I72" s="145"/>
      <c r="J72" s="142"/>
    </row>
    <row r="73" spans="2:10">
      <c r="B73" s="387" t="s">
        <v>124</v>
      </c>
      <c r="C73" s="163" t="s">
        <v>432</v>
      </c>
      <c r="D73" s="519">
        <f>29.3/D70</f>
        <v>0.25701754385964914</v>
      </c>
      <c r="E73" s="519">
        <f>29.3/E70</f>
        <v>0.25701754385964914</v>
      </c>
      <c r="F73" s="519">
        <f>29.3/F70</f>
        <v>0.25701754385964914</v>
      </c>
      <c r="G73" s="519">
        <f>29.3/G70</f>
        <v>0.25701754385964914</v>
      </c>
      <c r="H73" s="518"/>
      <c r="I73" s="544" t="s">
        <v>509</v>
      </c>
      <c r="J73" s="317" t="s">
        <v>274</v>
      </c>
    </row>
    <row r="74" spans="2:10">
      <c r="B74" s="517"/>
      <c r="C74" s="163"/>
      <c r="D74" s="516"/>
      <c r="E74" s="515"/>
      <c r="F74" s="514"/>
      <c r="G74" s="514"/>
      <c r="H74" s="514"/>
      <c r="I74" s="496"/>
      <c r="J74" s="142"/>
    </row>
    <row r="75" spans="2:10" ht="13.5"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198</v>
      </c>
      <c r="D79" s="287">
        <v>0.33</v>
      </c>
      <c r="E79" s="287">
        <v>0.28000000000000003</v>
      </c>
      <c r="F79" s="287">
        <v>0.24</v>
      </c>
      <c r="G79" s="287">
        <v>0.23</v>
      </c>
      <c r="H79" s="287"/>
      <c r="I79" s="145" t="s">
        <v>544</v>
      </c>
      <c r="J79" s="142"/>
    </row>
    <row r="80" spans="2:10">
      <c r="B80" s="146"/>
      <c r="C80" s="145"/>
      <c r="D80" s="150"/>
      <c r="E80" s="149"/>
      <c r="F80" s="149"/>
      <c r="G80" s="149"/>
      <c r="H80" s="149"/>
      <c r="I80" s="496"/>
      <c r="J80" s="142"/>
    </row>
    <row r="81" spans="2:10" ht="12.75" customHeight="1">
      <c r="B81" s="146"/>
      <c r="C81" s="145"/>
      <c r="D81" s="510"/>
      <c r="E81" s="510"/>
      <c r="F81" s="510"/>
      <c r="G81" s="510"/>
      <c r="H81" s="510"/>
      <c r="I81" s="496"/>
      <c r="J81" s="142"/>
    </row>
    <row r="82" spans="2:10" ht="12.75" customHeight="1">
      <c r="B82" s="146" t="s">
        <v>260</v>
      </c>
      <c r="C82" s="145" t="s">
        <v>256</v>
      </c>
      <c r="D82" s="510">
        <v>0.39</v>
      </c>
      <c r="E82" s="510">
        <f>D82*0.5</f>
        <v>0.19500000000000001</v>
      </c>
      <c r="F82" s="510">
        <f t="shared" ref="F82:G85" si="2">E82</f>
        <v>0.19500000000000001</v>
      </c>
      <c r="G82" s="510">
        <f t="shared" si="2"/>
        <v>0.19500000000000001</v>
      </c>
      <c r="H82" s="510"/>
      <c r="I82" s="496" t="s">
        <v>549</v>
      </c>
      <c r="J82" s="142"/>
    </row>
    <row r="83" spans="2:10">
      <c r="B83" s="146" t="s">
        <v>258</v>
      </c>
      <c r="C83" s="145" t="s">
        <v>256</v>
      </c>
      <c r="D83" s="510">
        <v>0.12</v>
      </c>
      <c r="E83" s="510">
        <f>D83*0.5</f>
        <v>0.06</v>
      </c>
      <c r="F83" s="510">
        <f t="shared" si="2"/>
        <v>0.06</v>
      </c>
      <c r="G83" s="510">
        <f t="shared" si="2"/>
        <v>0.06</v>
      </c>
      <c r="H83" s="510"/>
      <c r="I83" s="496" t="s">
        <v>549</v>
      </c>
      <c r="J83" s="142"/>
    </row>
    <row r="84" spans="2:10">
      <c r="B84" s="146" t="s">
        <v>114</v>
      </c>
      <c r="C84" s="145" t="s">
        <v>256</v>
      </c>
      <c r="D84" s="510">
        <v>4.78</v>
      </c>
      <c r="E84" s="510">
        <f>D84*0.3</f>
        <v>1.4339999999999999</v>
      </c>
      <c r="F84" s="510">
        <f t="shared" si="2"/>
        <v>1.4339999999999999</v>
      </c>
      <c r="G84" s="510">
        <f t="shared" si="2"/>
        <v>1.4339999999999999</v>
      </c>
      <c r="H84" s="510"/>
      <c r="I84" s="496" t="s">
        <v>549</v>
      </c>
      <c r="J84" s="142"/>
    </row>
    <row r="85" spans="2:10">
      <c r="B85" s="146" t="s">
        <v>257</v>
      </c>
      <c r="C85" s="145" t="s">
        <v>256</v>
      </c>
      <c r="D85" s="510">
        <v>4.8000000000000001E-2</v>
      </c>
      <c r="E85" s="510">
        <f>D85*0.5*0.05</f>
        <v>1.2000000000000001E-3</v>
      </c>
      <c r="F85" s="510">
        <f t="shared" si="2"/>
        <v>1.2000000000000001E-3</v>
      </c>
      <c r="G85" s="510">
        <f t="shared" si="2"/>
        <v>1.2000000000000001E-3</v>
      </c>
      <c r="H85" s="510"/>
      <c r="I85" s="496" t="s">
        <v>549</v>
      </c>
      <c r="J85" s="142" t="s">
        <v>255</v>
      </c>
    </row>
    <row r="86" spans="2:10" ht="13.5" thickBot="1">
      <c r="B86" s="141"/>
      <c r="C86" s="140"/>
      <c r="D86" s="140"/>
      <c r="E86" s="140"/>
      <c r="F86" s="140"/>
      <c r="G86" s="140"/>
      <c r="H86" s="140"/>
      <c r="I86" s="140"/>
      <c r="J86" s="138"/>
    </row>
    <row r="87" spans="2:10" ht="13.5" customHeight="1">
      <c r="F87" s="136"/>
      <c r="G87" s="136"/>
      <c r="H87" s="136"/>
    </row>
    <row r="88" spans="2:10" ht="26.25" customHeight="1">
      <c r="F88" s="136"/>
      <c r="G88" s="136"/>
      <c r="H88" s="136"/>
    </row>
    <row r="89" spans="2:10" ht="12.75" customHeight="1" thickBot="1">
      <c r="B89" s="157"/>
      <c r="F89" s="136"/>
      <c r="G89" s="136"/>
      <c r="H89" s="136"/>
    </row>
    <row r="90" spans="2:10" ht="12.75" customHeight="1">
      <c r="B90" s="509"/>
      <c r="C90" s="508"/>
      <c r="D90" s="508"/>
      <c r="E90" s="508"/>
      <c r="F90" s="508"/>
      <c r="G90" s="508"/>
      <c r="H90" s="508"/>
      <c r="I90" s="508"/>
      <c r="J90" s="507"/>
    </row>
    <row r="91" spans="2:10" ht="12.75" customHeight="1">
      <c r="B91" s="506"/>
      <c r="C91" s="505"/>
      <c r="D91" s="505"/>
      <c r="E91" s="505"/>
      <c r="F91" s="505"/>
      <c r="G91" s="505"/>
      <c r="H91" s="505"/>
      <c r="I91" s="505"/>
      <c r="J91" s="504"/>
    </row>
    <row r="92" spans="2:10" ht="12.75" customHeight="1">
      <c r="B92" s="506"/>
      <c r="C92" s="505"/>
      <c r="D92" s="505"/>
      <c r="E92" s="505"/>
      <c r="F92" s="505"/>
      <c r="G92" s="505"/>
      <c r="H92" s="505"/>
      <c r="I92" s="505"/>
      <c r="J92" s="504"/>
    </row>
    <row r="93" spans="2:10" ht="12.75" customHeight="1">
      <c r="B93" s="506"/>
      <c r="C93" s="505"/>
      <c r="D93" s="505"/>
      <c r="E93" s="505"/>
      <c r="F93" s="505"/>
      <c r="G93" s="505"/>
      <c r="H93" s="505"/>
      <c r="I93" s="505"/>
      <c r="J93" s="504"/>
    </row>
    <row r="94" spans="2:10" ht="12.75" customHeight="1">
      <c r="B94" s="506"/>
      <c r="C94" s="505"/>
      <c r="D94" s="505"/>
      <c r="E94" s="505"/>
      <c r="F94" s="505"/>
      <c r="G94" s="505"/>
      <c r="H94" s="505"/>
      <c r="I94" s="505"/>
      <c r="J94" s="504"/>
    </row>
    <row r="95" spans="2:10" ht="12.75" customHeight="1">
      <c r="C95" s="505"/>
      <c r="D95" s="505"/>
      <c r="E95" s="505"/>
      <c r="F95" s="505"/>
      <c r="G95" s="505"/>
      <c r="H95" s="505"/>
      <c r="I95" s="505"/>
      <c r="J95" s="504"/>
    </row>
    <row r="96" spans="2:10" ht="12.75" customHeight="1">
      <c r="C96" s="505"/>
      <c r="D96" s="505"/>
      <c r="E96" s="505"/>
      <c r="F96" s="505"/>
      <c r="G96" s="505"/>
      <c r="H96" s="505"/>
      <c r="I96" s="505"/>
      <c r="J96" s="504"/>
    </row>
    <row r="97" spans="2:10" ht="12.75" customHeight="1">
      <c r="C97" s="505"/>
      <c r="D97" s="505"/>
      <c r="E97" s="505"/>
      <c r="F97" s="505"/>
      <c r="G97" s="505"/>
      <c r="H97" s="505"/>
      <c r="I97" s="505"/>
      <c r="J97" s="504"/>
    </row>
    <row r="98" spans="2:10" ht="12.75" customHeight="1">
      <c r="B98" s="1027"/>
      <c r="C98" s="1028"/>
      <c r="D98" s="1028"/>
      <c r="E98" s="1028"/>
      <c r="F98" s="1028"/>
      <c r="G98" s="1028"/>
      <c r="H98" s="1028"/>
      <c r="I98" s="1028"/>
      <c r="J98" s="1029"/>
    </row>
    <row r="99" spans="2:10" ht="12.75" customHeight="1" thickBot="1">
      <c r="B99" s="503"/>
      <c r="C99" s="502"/>
      <c r="D99" s="502"/>
      <c r="E99" s="502"/>
      <c r="F99" s="502"/>
      <c r="G99" s="502"/>
      <c r="H99" s="502"/>
      <c r="I99" s="502"/>
      <c r="J99" s="501"/>
    </row>
    <row r="100" spans="2:10" ht="13.5" customHeight="1">
      <c r="H100" s="136"/>
    </row>
    <row r="101" spans="2:10" ht="12.75" customHeight="1">
      <c r="H101" s="136"/>
    </row>
    <row r="102" spans="2:10" ht="12.75" customHeight="1">
      <c r="I102" s="134"/>
    </row>
    <row r="103" spans="2:10">
      <c r="I103" s="134"/>
    </row>
    <row r="104" spans="2:10" ht="12.75" customHeight="1"/>
    <row r="105" spans="2:10" ht="12.75" customHeight="1"/>
    <row r="109" spans="2:10" ht="12.75" customHeight="1"/>
    <row r="112" spans="2:10" ht="12.75" customHeight="1"/>
    <row r="114" ht="12.75" customHeight="1"/>
  </sheetData>
  <mergeCells count="3">
    <mergeCell ref="B98:J98"/>
    <mergeCell ref="B12:N13"/>
    <mergeCell ref="B14:N17"/>
  </mergeCells>
  <pageMargins left="0.15748031496062992" right="0.15748031496062992" top="1.25" bottom="0.19685039370078741" header="0.51181102362204722" footer="0.51181102362204722"/>
  <pageSetup paperSize="9" scale="58"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B1:S94"/>
  <sheetViews>
    <sheetView topLeftCell="A7" workbookViewId="0">
      <selection activeCell="F62" sqref="F62"/>
    </sheetView>
  </sheetViews>
  <sheetFormatPr defaultRowHeight="12.75"/>
  <cols>
    <col min="3" max="3" width="17.33203125" bestFit="1" customWidth="1"/>
  </cols>
  <sheetData>
    <row r="1" spans="2:19" ht="21">
      <c r="B1" s="715" t="s">
        <v>510</v>
      </c>
      <c r="C1" s="715"/>
      <c r="D1" s="715"/>
      <c r="E1" s="715"/>
      <c r="F1" s="715"/>
      <c r="G1" s="715"/>
      <c r="H1" s="715"/>
      <c r="I1" s="715"/>
      <c r="J1" s="715"/>
      <c r="K1" s="715"/>
      <c r="L1" s="715"/>
      <c r="M1" s="715"/>
      <c r="N1" s="715"/>
      <c r="O1" s="715"/>
      <c r="P1" s="715"/>
      <c r="Q1" s="715" t="e">
        <v>#REF!</v>
      </c>
      <c r="R1" s="716" t="e">
        <v>#REF!</v>
      </c>
      <c r="S1" s="717"/>
    </row>
    <row r="2" spans="2:19">
      <c r="B2" s="714"/>
      <c r="C2" s="714"/>
      <c r="D2" s="714"/>
      <c r="E2" s="714"/>
      <c r="F2" s="714"/>
      <c r="G2" s="714"/>
      <c r="H2" s="714"/>
      <c r="I2" s="714"/>
      <c r="J2" s="714"/>
      <c r="K2" s="714"/>
      <c r="L2" s="714"/>
      <c r="M2" s="714"/>
      <c r="N2" s="714"/>
      <c r="O2" s="714"/>
      <c r="P2" s="714"/>
      <c r="Q2" s="714"/>
      <c r="R2" s="718" t="e">
        <v>#REF!</v>
      </c>
      <c r="S2" s="718">
        <v>0</v>
      </c>
    </row>
    <row r="4" spans="2:19" ht="13.5" thickBot="1">
      <c r="B4" s="719" t="s">
        <v>86</v>
      </c>
      <c r="C4" s="714"/>
      <c r="D4" s="714"/>
      <c r="E4" s="714"/>
      <c r="F4" s="714"/>
      <c r="G4" s="714"/>
      <c r="H4" s="714"/>
      <c r="I4" s="714"/>
      <c r="J4" s="714"/>
      <c r="K4" s="714"/>
      <c r="L4" s="714"/>
      <c r="M4" s="714"/>
      <c r="N4" s="714"/>
      <c r="O4" s="714"/>
      <c r="P4" s="714"/>
      <c r="Q4" s="714"/>
      <c r="R4" s="714"/>
      <c r="S4" s="714"/>
    </row>
    <row r="5" spans="2:19" ht="13.15">
      <c r="B5" s="720" t="s">
        <v>87</v>
      </c>
      <c r="C5" s="721"/>
      <c r="D5" s="721"/>
      <c r="E5" s="721"/>
      <c r="F5" s="721"/>
      <c r="G5" s="721"/>
      <c r="H5" s="721"/>
      <c r="I5" s="721"/>
      <c r="J5" s="721"/>
      <c r="K5" s="721"/>
      <c r="L5" s="721"/>
      <c r="M5" s="721"/>
      <c r="N5" s="722"/>
      <c r="O5" s="714"/>
      <c r="P5" s="714"/>
      <c r="Q5" s="714"/>
      <c r="R5" s="714"/>
      <c r="S5" s="714"/>
    </row>
    <row r="6" spans="2:19" ht="13.15">
      <c r="B6" s="723" t="s">
        <v>88</v>
      </c>
      <c r="C6" s="724"/>
      <c r="D6" s="724"/>
      <c r="E6" s="724"/>
      <c r="F6" s="724"/>
      <c r="G6" s="724"/>
      <c r="H6" s="724"/>
      <c r="I6" s="724"/>
      <c r="J6" s="724"/>
      <c r="K6" s="724"/>
      <c r="L6" s="724"/>
      <c r="M6" s="724"/>
      <c r="N6" s="725"/>
      <c r="O6" s="714"/>
      <c r="P6" s="714"/>
      <c r="Q6" s="714"/>
      <c r="R6" s="714"/>
      <c r="S6" s="714"/>
    </row>
    <row r="7" spans="2:19" ht="13.15">
      <c r="B7" s="723" t="s">
        <v>89</v>
      </c>
      <c r="C7" s="724"/>
      <c r="D7" s="724"/>
      <c r="E7" s="724"/>
      <c r="F7" s="724"/>
      <c r="G7" s="724"/>
      <c r="H7" s="724"/>
      <c r="I7" s="724"/>
      <c r="J7" s="724"/>
      <c r="K7" s="724"/>
      <c r="L7" s="724"/>
      <c r="M7" s="724"/>
      <c r="N7" s="725"/>
      <c r="O7" s="714"/>
      <c r="P7" s="714"/>
      <c r="Q7" s="714"/>
      <c r="R7" s="714"/>
      <c r="S7" s="714"/>
    </row>
    <row r="8" spans="2:19" ht="13.15">
      <c r="B8" s="726"/>
      <c r="C8" s="724"/>
      <c r="D8" s="724"/>
      <c r="E8" s="724"/>
      <c r="F8" s="724"/>
      <c r="G8" s="724"/>
      <c r="H8" s="724"/>
      <c r="I8" s="724"/>
      <c r="J8" s="724"/>
      <c r="K8" s="724"/>
      <c r="L8" s="724"/>
      <c r="M8" s="724"/>
      <c r="N8" s="725"/>
      <c r="O8" s="714"/>
      <c r="P8" s="714"/>
      <c r="Q8" s="714"/>
      <c r="R8" s="714"/>
      <c r="S8" s="714"/>
    </row>
    <row r="9" spans="2:19" ht="13.15">
      <c r="B9" s="726"/>
      <c r="C9" s="724"/>
      <c r="D9" s="724"/>
      <c r="E9" s="724"/>
      <c r="F9" s="724"/>
      <c r="G9" s="724"/>
      <c r="H9" s="724"/>
      <c r="I9" s="724"/>
      <c r="J9" s="724"/>
      <c r="K9" s="724"/>
      <c r="L9" s="724"/>
      <c r="M9" s="724"/>
      <c r="N9" s="725"/>
      <c r="O9" s="714"/>
      <c r="P9" s="714"/>
      <c r="Q9" s="714"/>
      <c r="R9" s="714"/>
      <c r="S9" s="714"/>
    </row>
    <row r="10" spans="2:19" ht="13.15">
      <c r="B10" s="726"/>
      <c r="C10" s="724"/>
      <c r="D10" s="724"/>
      <c r="E10" s="724"/>
      <c r="F10" s="724"/>
      <c r="G10" s="724"/>
      <c r="H10" s="724"/>
      <c r="I10" s="724"/>
      <c r="J10" s="724"/>
      <c r="K10" s="724"/>
      <c r="L10" s="724"/>
      <c r="M10" s="724"/>
      <c r="N10" s="725"/>
      <c r="O10" s="714"/>
      <c r="P10" s="714"/>
      <c r="Q10" s="714"/>
      <c r="R10" s="714"/>
      <c r="S10" s="714"/>
    </row>
    <row r="11" spans="2:19" ht="13.15">
      <c r="B11" s="727" t="s">
        <v>90</v>
      </c>
      <c r="C11" s="724"/>
      <c r="D11" s="724"/>
      <c r="E11" s="724"/>
      <c r="F11" s="724"/>
      <c r="G11" s="724"/>
      <c r="H11" s="724"/>
      <c r="I11" s="724"/>
      <c r="J11" s="724"/>
      <c r="K11" s="724"/>
      <c r="L11" s="724"/>
      <c r="M11" s="724"/>
      <c r="N11" s="725"/>
      <c r="O11" s="714"/>
      <c r="P11" s="714"/>
      <c r="Q11" s="714"/>
      <c r="R11" s="714"/>
      <c r="S11" s="714"/>
    </row>
    <row r="12" spans="2:19" ht="13.15">
      <c r="B12" s="726"/>
      <c r="C12" s="724"/>
      <c r="D12" s="724"/>
      <c r="E12" s="724"/>
      <c r="F12" s="724"/>
      <c r="G12" s="724"/>
      <c r="H12" s="724"/>
      <c r="I12" s="724"/>
      <c r="J12" s="724"/>
      <c r="K12" s="724"/>
      <c r="L12" s="724"/>
      <c r="M12" s="724"/>
      <c r="N12" s="725"/>
      <c r="O12" s="714"/>
      <c r="P12" s="714"/>
      <c r="Q12" s="714"/>
      <c r="R12" s="714"/>
      <c r="S12" s="714"/>
    </row>
    <row r="13" spans="2:19" ht="13.15">
      <c r="B13" s="726"/>
      <c r="C13" s="724"/>
      <c r="D13" s="724"/>
      <c r="E13" s="724"/>
      <c r="F13" s="724"/>
      <c r="G13" s="724"/>
      <c r="H13" s="724"/>
      <c r="I13" s="724"/>
      <c r="J13" s="724"/>
      <c r="K13" s="724"/>
      <c r="L13" s="724"/>
      <c r="M13" s="724"/>
      <c r="N13" s="725"/>
      <c r="O13" s="714"/>
      <c r="P13" s="714"/>
      <c r="Q13" s="714"/>
      <c r="R13" s="714"/>
      <c r="S13" s="714"/>
    </row>
    <row r="14" spans="2:19" ht="13.15">
      <c r="B14" s="727" t="s">
        <v>91</v>
      </c>
      <c r="C14" s="724"/>
      <c r="D14" s="724"/>
      <c r="E14" s="724"/>
      <c r="F14" s="724"/>
      <c r="G14" s="724"/>
      <c r="H14" s="724"/>
      <c r="I14" s="724"/>
      <c r="J14" s="724"/>
      <c r="K14" s="724"/>
      <c r="L14" s="724"/>
      <c r="M14" s="724"/>
      <c r="N14" s="725"/>
      <c r="O14" s="714"/>
      <c r="P14" s="714"/>
      <c r="Q14" s="714"/>
      <c r="R14" s="714"/>
      <c r="S14" s="714"/>
    </row>
    <row r="15" spans="2:19" ht="13.15">
      <c r="B15" s="726"/>
      <c r="C15" s="724"/>
      <c r="D15" s="724"/>
      <c r="E15" s="724"/>
      <c r="F15" s="724"/>
      <c r="G15" s="724"/>
      <c r="H15" s="724"/>
      <c r="I15" s="724"/>
      <c r="J15" s="724"/>
      <c r="K15" s="724"/>
      <c r="L15" s="724"/>
      <c r="M15" s="724"/>
      <c r="N15" s="725"/>
      <c r="O15" s="714"/>
      <c r="P15" s="714"/>
      <c r="Q15" s="714"/>
      <c r="R15" s="714"/>
      <c r="S15" s="714"/>
    </row>
    <row r="16" spans="2:19" ht="13.15">
      <c r="B16" s="726"/>
      <c r="C16" s="724"/>
      <c r="D16" s="724"/>
      <c r="E16" s="724"/>
      <c r="F16" s="724"/>
      <c r="G16" s="724"/>
      <c r="H16" s="724"/>
      <c r="I16" s="724"/>
      <c r="J16" s="724"/>
      <c r="K16" s="724"/>
      <c r="L16" s="724"/>
      <c r="M16" s="724"/>
      <c r="N16" s="725"/>
      <c r="O16" s="714"/>
      <c r="P16" s="714"/>
      <c r="Q16" s="714"/>
      <c r="R16" s="714"/>
      <c r="S16" s="714"/>
    </row>
    <row r="17" spans="2:14" ht="13.5" thickBot="1">
      <c r="B17" s="728"/>
      <c r="C17" s="729"/>
      <c r="D17" s="729"/>
      <c r="E17" s="729"/>
      <c r="F17" s="729"/>
      <c r="G17" s="729"/>
      <c r="H17" s="729"/>
      <c r="I17" s="729"/>
      <c r="J17" s="729"/>
      <c r="K17" s="729"/>
      <c r="L17" s="729"/>
      <c r="M17" s="729"/>
      <c r="N17" s="730"/>
    </row>
    <row r="19" spans="2:14" ht="13.5" thickBot="1">
      <c r="B19" s="719" t="s">
        <v>92</v>
      </c>
      <c r="C19" s="714"/>
      <c r="D19" s="714"/>
      <c r="E19" s="731"/>
      <c r="F19" s="714"/>
      <c r="G19" s="714"/>
      <c r="H19" s="714"/>
      <c r="I19" s="714"/>
      <c r="J19" s="714"/>
      <c r="K19" s="714"/>
      <c r="L19" s="714"/>
      <c r="M19" s="714"/>
      <c r="N19" s="714"/>
    </row>
    <row r="20" spans="2:14" ht="13.15">
      <c r="B20" s="732"/>
      <c r="C20" s="733"/>
      <c r="D20" s="734"/>
      <c r="E20" s="721"/>
      <c r="F20" s="721"/>
      <c r="G20" s="721"/>
      <c r="H20" s="721"/>
      <c r="I20" s="721" t="s">
        <v>93</v>
      </c>
      <c r="J20" s="722" t="s">
        <v>94</v>
      </c>
      <c r="K20" s="714"/>
      <c r="L20" s="714"/>
      <c r="M20" s="714"/>
      <c r="N20" s="714"/>
    </row>
    <row r="21" spans="2:14" ht="13.15">
      <c r="B21" s="735"/>
      <c r="C21" s="736" t="s">
        <v>95</v>
      </c>
      <c r="D21" s="824">
        <v>2015</v>
      </c>
      <c r="E21" s="825">
        <v>2020</v>
      </c>
      <c r="F21" s="825">
        <v>2035</v>
      </c>
      <c r="G21" s="738">
        <v>2050</v>
      </c>
      <c r="H21" s="738" t="s">
        <v>96</v>
      </c>
      <c r="I21" s="739"/>
      <c r="J21" s="740"/>
      <c r="K21" s="714"/>
      <c r="L21" s="714"/>
      <c r="M21" s="714"/>
      <c r="N21" s="714"/>
    </row>
    <row r="22" spans="2:14" ht="13.15">
      <c r="B22" s="726" t="s">
        <v>97</v>
      </c>
      <c r="C22" s="741"/>
      <c r="D22" s="742"/>
      <c r="E22" s="743"/>
      <c r="F22" s="743"/>
      <c r="G22" s="743"/>
      <c r="H22" s="743"/>
      <c r="I22" s="724"/>
      <c r="J22" s="725"/>
      <c r="K22" s="714"/>
      <c r="L22" s="714"/>
      <c r="M22" s="714"/>
      <c r="N22" s="714"/>
    </row>
    <row r="23" spans="2:14" ht="13.15">
      <c r="B23" s="744" t="s">
        <v>98</v>
      </c>
      <c r="C23" s="741" t="s">
        <v>99</v>
      </c>
      <c r="D23" s="829">
        <v>0.18</v>
      </c>
      <c r="E23" s="830">
        <v>0.2323596135909394</v>
      </c>
      <c r="F23" s="831">
        <v>0.23039999999999999</v>
      </c>
      <c r="G23" s="745">
        <v>0.23039999999999999</v>
      </c>
      <c r="H23" s="746"/>
      <c r="I23" s="747" t="s">
        <v>511</v>
      </c>
      <c r="J23" s="748" t="s">
        <v>512</v>
      </c>
      <c r="K23" s="714"/>
      <c r="L23" s="714"/>
      <c r="M23" s="714"/>
      <c r="N23" s="714"/>
    </row>
    <row r="24" spans="2:14" ht="13.15">
      <c r="B24" s="744" t="s">
        <v>100</v>
      </c>
      <c r="C24" s="741" t="s">
        <v>99</v>
      </c>
      <c r="D24" s="749">
        <v>0.18</v>
      </c>
      <c r="E24" s="745">
        <v>0.2323596135909394</v>
      </c>
      <c r="F24" s="745">
        <v>0.23039999999999999</v>
      </c>
      <c r="G24" s="745">
        <v>0.23039999999999999</v>
      </c>
      <c r="H24" s="746"/>
      <c r="I24" s="747"/>
      <c r="J24" s="748"/>
      <c r="K24" s="714"/>
      <c r="L24" s="714"/>
      <c r="M24" s="714"/>
      <c r="N24" s="714"/>
    </row>
    <row r="25" spans="2:14" ht="13.15">
      <c r="B25" s="744" t="s">
        <v>101</v>
      </c>
      <c r="C25" s="741" t="s">
        <v>102</v>
      </c>
      <c r="D25" s="750">
        <v>2.113</v>
      </c>
      <c r="E25" s="751">
        <v>1.5009999999999999</v>
      </c>
      <c r="F25" s="752">
        <v>1.5137664062500003</v>
      </c>
      <c r="G25" s="752">
        <v>1.5137664062500003</v>
      </c>
      <c r="H25" s="753"/>
      <c r="I25" s="747" t="s">
        <v>513</v>
      </c>
      <c r="J25" s="725" t="s">
        <v>514</v>
      </c>
      <c r="K25" s="714"/>
      <c r="L25" s="714"/>
      <c r="M25" s="714"/>
      <c r="N25" s="714"/>
    </row>
    <row r="26" spans="2:14" ht="13.15">
      <c r="B26" s="744" t="s">
        <v>103</v>
      </c>
      <c r="C26" s="741" t="s">
        <v>102</v>
      </c>
      <c r="D26" s="754"/>
      <c r="E26" s="820"/>
      <c r="F26" s="752"/>
      <c r="G26" s="752"/>
      <c r="H26" s="753"/>
      <c r="I26" s="747"/>
      <c r="J26" s="748"/>
      <c r="K26" s="714"/>
      <c r="L26" s="714"/>
      <c r="M26" s="714"/>
      <c r="N26" s="714"/>
    </row>
    <row r="27" spans="2:14" ht="13.15">
      <c r="B27" s="723" t="s">
        <v>104</v>
      </c>
      <c r="C27" s="741" t="s">
        <v>105</v>
      </c>
      <c r="D27" s="821">
        <v>16.3</v>
      </c>
      <c r="E27" s="822">
        <v>16.3</v>
      </c>
      <c r="F27" s="822">
        <v>16.3</v>
      </c>
      <c r="G27" s="756">
        <v>16.3</v>
      </c>
      <c r="H27" s="756"/>
      <c r="I27" s="757" t="s">
        <v>515</v>
      </c>
      <c r="J27" s="725"/>
      <c r="K27" s="714"/>
      <c r="L27" s="714"/>
      <c r="M27" s="714"/>
      <c r="N27" s="714"/>
    </row>
    <row r="28" spans="2:14" ht="13.15">
      <c r="B28" s="723" t="s">
        <v>106</v>
      </c>
      <c r="C28" s="741" t="s">
        <v>107</v>
      </c>
      <c r="D28" s="758">
        <v>6.84612</v>
      </c>
      <c r="E28" s="759">
        <v>6.2778920400000002</v>
      </c>
      <c r="F28" s="759">
        <v>6.2778920400000002</v>
      </c>
      <c r="G28" s="759">
        <v>6.2778920400000002</v>
      </c>
      <c r="H28" s="760"/>
      <c r="I28" s="747"/>
      <c r="J28" s="725"/>
      <c r="K28" s="714"/>
      <c r="L28" s="714"/>
      <c r="M28" s="714"/>
      <c r="N28" s="714"/>
    </row>
    <row r="29" spans="2:14" ht="13.15">
      <c r="B29" s="761"/>
      <c r="C29" s="762"/>
      <c r="D29" s="763"/>
      <c r="E29" s="764"/>
      <c r="F29" s="764"/>
      <c r="G29" s="764"/>
      <c r="H29" s="764"/>
      <c r="I29" s="765"/>
      <c r="J29" s="725"/>
      <c r="K29" s="714"/>
      <c r="L29" s="714"/>
      <c r="M29" s="714"/>
      <c r="N29" s="714"/>
    </row>
    <row r="30" spans="2:14" ht="13.15">
      <c r="B30" s="726" t="s">
        <v>108</v>
      </c>
      <c r="C30" s="741"/>
      <c r="D30" s="763"/>
      <c r="E30" s="764"/>
      <c r="F30" s="764"/>
      <c r="G30" s="764"/>
      <c r="H30" s="764"/>
      <c r="I30" s="765"/>
      <c r="J30" s="725"/>
      <c r="K30" s="714"/>
      <c r="L30" s="714"/>
      <c r="M30" s="714"/>
      <c r="N30" s="714"/>
    </row>
    <row r="31" spans="2:14" ht="13.15">
      <c r="B31" s="723" t="s">
        <v>109</v>
      </c>
      <c r="C31" s="741" t="s">
        <v>12</v>
      </c>
      <c r="D31" s="766">
        <v>155115.52120559959</v>
      </c>
      <c r="E31" s="766">
        <v>155115.52120559959</v>
      </c>
      <c r="F31" s="766">
        <v>155115.52120559959</v>
      </c>
      <c r="G31" s="766">
        <v>155115.52120559959</v>
      </c>
      <c r="H31" s="747">
        <v>2015</v>
      </c>
      <c r="I31" s="765"/>
      <c r="J31" s="725"/>
      <c r="K31" s="714"/>
      <c r="L31" s="714"/>
      <c r="M31" s="714"/>
      <c r="N31" s="714"/>
    </row>
    <row r="32" spans="2:14" ht="13.15">
      <c r="B32" s="761" t="s">
        <v>13</v>
      </c>
      <c r="C32" s="741" t="s">
        <v>14</v>
      </c>
      <c r="D32" s="766">
        <v>3044.7791789235148</v>
      </c>
      <c r="E32" s="766">
        <v>3320.3698788696993</v>
      </c>
      <c r="F32" s="766">
        <v>3320.3698788696993</v>
      </c>
      <c r="G32" s="766">
        <v>3320.3698788696993</v>
      </c>
      <c r="H32" s="747">
        <v>2015</v>
      </c>
      <c r="I32" s="765"/>
      <c r="J32" s="725"/>
      <c r="K32" s="714"/>
      <c r="L32" s="714"/>
      <c r="M32" s="714"/>
      <c r="N32" s="714"/>
    </row>
    <row r="33" spans="2:11" ht="13.15">
      <c r="B33" s="767" t="s">
        <v>15</v>
      </c>
      <c r="C33" s="741" t="s">
        <v>14</v>
      </c>
      <c r="D33" s="766">
        <v>2065.2301566780357</v>
      </c>
      <c r="E33" s="766">
        <v>2252.1593856903328</v>
      </c>
      <c r="F33" s="766">
        <v>2252.1593856903328</v>
      </c>
      <c r="G33" s="766">
        <v>2252.1593856903328</v>
      </c>
      <c r="H33" s="747">
        <v>2015</v>
      </c>
      <c r="I33" s="765"/>
      <c r="J33" s="725"/>
      <c r="K33" s="714"/>
    </row>
    <row r="34" spans="2:11" ht="13.15">
      <c r="B34" s="767" t="s">
        <v>16</v>
      </c>
      <c r="C34" s="741" t="s">
        <v>14</v>
      </c>
      <c r="D34" s="766">
        <v>979.54902224547925</v>
      </c>
      <c r="E34" s="766">
        <v>1068.2104931793665</v>
      </c>
      <c r="F34" s="766">
        <v>1068.2104931793665</v>
      </c>
      <c r="G34" s="766">
        <v>1068.2104931793665</v>
      </c>
      <c r="H34" s="747">
        <v>2015</v>
      </c>
      <c r="I34" s="765"/>
      <c r="J34" s="725"/>
      <c r="K34" s="714"/>
    </row>
    <row r="35" spans="2:11" ht="13.15">
      <c r="B35" s="767"/>
      <c r="C35" s="741"/>
      <c r="D35" s="766"/>
      <c r="E35" s="766"/>
      <c r="F35" s="766"/>
      <c r="G35" s="766"/>
      <c r="H35" s="747"/>
      <c r="I35" s="765"/>
      <c r="J35" s="725"/>
      <c r="K35" s="714"/>
    </row>
    <row r="36" spans="2:11" ht="13.15">
      <c r="B36" s="767" t="s">
        <v>110</v>
      </c>
      <c r="C36" s="741" t="s">
        <v>14</v>
      </c>
      <c r="D36" s="766">
        <v>0</v>
      </c>
      <c r="E36" s="766">
        <v>0</v>
      </c>
      <c r="F36" s="766">
        <v>0</v>
      </c>
      <c r="G36" s="766">
        <v>0</v>
      </c>
      <c r="H36" s="747">
        <v>2015</v>
      </c>
      <c r="I36" s="765"/>
      <c r="J36" s="725"/>
      <c r="K36" s="714"/>
    </row>
    <row r="37" spans="2:11" ht="13.15">
      <c r="B37" s="726"/>
      <c r="C37" s="741"/>
      <c r="D37" s="763"/>
      <c r="E37" s="764"/>
      <c r="F37" s="764"/>
      <c r="G37" s="764"/>
      <c r="H37" s="764"/>
      <c r="I37" s="765"/>
      <c r="J37" s="725"/>
      <c r="K37" s="714"/>
    </row>
    <row r="38" spans="2:11" ht="13.15">
      <c r="B38" s="723" t="s">
        <v>109</v>
      </c>
      <c r="C38" s="741" t="s">
        <v>12</v>
      </c>
      <c r="D38" s="826">
        <v>145722</v>
      </c>
      <c r="E38" s="832">
        <v>145722</v>
      </c>
      <c r="F38" s="832">
        <v>145722</v>
      </c>
      <c r="G38" s="768">
        <v>145722</v>
      </c>
      <c r="H38" s="823">
        <v>2011</v>
      </c>
      <c r="I38" s="747" t="s">
        <v>511</v>
      </c>
      <c r="J38" s="725"/>
      <c r="K38" s="714"/>
    </row>
    <row r="39" spans="2:11" ht="13.15">
      <c r="B39" s="761" t="s">
        <v>13</v>
      </c>
      <c r="C39" s="741" t="s">
        <v>14</v>
      </c>
      <c r="D39" s="770">
        <v>2860.3927451141194</v>
      </c>
      <c r="E39" s="771">
        <v>3119.2941604297916</v>
      </c>
      <c r="F39" s="771">
        <v>3119.2941604297916</v>
      </c>
      <c r="G39" s="771">
        <v>3119.2941604297916</v>
      </c>
      <c r="H39" s="769">
        <v>2011</v>
      </c>
      <c r="I39" s="772"/>
      <c r="J39" s="725"/>
      <c r="K39" s="714"/>
    </row>
    <row r="40" spans="2:11" ht="13.15">
      <c r="B40" s="767" t="s">
        <v>15</v>
      </c>
      <c r="C40" s="741" t="s">
        <v>14</v>
      </c>
      <c r="D40" s="770">
        <v>1940.1634765649264</v>
      </c>
      <c r="E40" s="771">
        <v>2115.7726025789816</v>
      </c>
      <c r="F40" s="771">
        <v>2115.7726025789816</v>
      </c>
      <c r="G40" s="771">
        <v>2115.7726025789816</v>
      </c>
      <c r="H40" s="769">
        <v>2011</v>
      </c>
      <c r="I40" s="772"/>
      <c r="J40" s="725"/>
      <c r="K40" s="714"/>
    </row>
    <row r="41" spans="2:11" ht="13.15">
      <c r="B41" s="767" t="s">
        <v>16</v>
      </c>
      <c r="C41" s="741" t="s">
        <v>14</v>
      </c>
      <c r="D41" s="773">
        <v>920.22926854919285</v>
      </c>
      <c r="E41" s="774">
        <v>1003.5215578508099</v>
      </c>
      <c r="F41" s="774">
        <v>1003.5215578508099</v>
      </c>
      <c r="G41" s="774">
        <v>1003.5215578508099</v>
      </c>
      <c r="H41" s="769">
        <v>2011</v>
      </c>
      <c r="I41" s="775"/>
      <c r="J41" s="725"/>
      <c r="K41" s="776"/>
    </row>
    <row r="42" spans="2:11" ht="13.15">
      <c r="B42" s="767"/>
      <c r="C42" s="741"/>
      <c r="D42" s="763"/>
      <c r="E42" s="764"/>
      <c r="F42" s="764"/>
      <c r="G42" s="764"/>
      <c r="H42" s="769"/>
      <c r="I42" s="772"/>
      <c r="J42" s="725"/>
      <c r="K42" s="714"/>
    </row>
    <row r="43" spans="2:11" ht="13.15">
      <c r="B43" s="767" t="s">
        <v>110</v>
      </c>
      <c r="C43" s="741" t="s">
        <v>14</v>
      </c>
      <c r="D43" s="755">
        <v>0</v>
      </c>
      <c r="E43" s="756">
        <v>0</v>
      </c>
      <c r="F43" s="756">
        <v>0</v>
      </c>
      <c r="G43" s="756">
        <v>0</v>
      </c>
      <c r="H43" s="769">
        <v>2011</v>
      </c>
      <c r="I43" s="772"/>
      <c r="J43" s="725"/>
      <c r="K43" s="714"/>
    </row>
    <row r="44" spans="2:11" ht="13.15">
      <c r="B44" s="767"/>
      <c r="C44" s="741"/>
      <c r="D44" s="763"/>
      <c r="E44" s="764"/>
      <c r="F44" s="764"/>
      <c r="G44" s="764"/>
      <c r="H44" s="764"/>
      <c r="I44" s="772"/>
      <c r="J44" s="725"/>
      <c r="K44" s="714"/>
    </row>
    <row r="45" spans="2:11" ht="13.15">
      <c r="B45" s="726" t="s">
        <v>111</v>
      </c>
      <c r="C45" s="741"/>
      <c r="D45" s="763"/>
      <c r="E45" s="764"/>
      <c r="F45" s="764"/>
      <c r="G45" s="764"/>
      <c r="H45" s="764"/>
      <c r="I45" s="772"/>
      <c r="J45" s="725"/>
      <c r="K45" s="714"/>
    </row>
    <row r="46" spans="2:11" ht="13.15">
      <c r="B46" s="777" t="s">
        <v>26</v>
      </c>
      <c r="C46" s="741"/>
      <c r="D46" s="763"/>
      <c r="E46" s="764"/>
      <c r="F46" s="764"/>
      <c r="G46" s="764"/>
      <c r="H46" s="764"/>
      <c r="I46" s="772"/>
      <c r="J46" s="725"/>
      <c r="K46" s="714"/>
    </row>
    <row r="47" spans="2:11" ht="13.15">
      <c r="B47" s="761" t="s">
        <v>17</v>
      </c>
      <c r="C47" s="741" t="s">
        <v>112</v>
      </c>
      <c r="D47" s="778"/>
      <c r="E47" s="779"/>
      <c r="F47" s="779"/>
      <c r="G47" s="779"/>
      <c r="H47" s="780"/>
      <c r="I47" s="772"/>
      <c r="J47" s="781" t="s">
        <v>113</v>
      </c>
      <c r="K47" s="714"/>
    </row>
    <row r="48" spans="2:11" ht="13.15">
      <c r="B48" s="761" t="s">
        <v>18</v>
      </c>
      <c r="C48" s="741" t="s">
        <v>112</v>
      </c>
      <c r="D48" s="782">
        <v>1.5144344533838144E-2</v>
      </c>
      <c r="E48" s="783">
        <v>2.1319120586275817E-2</v>
      </c>
      <c r="F48" s="783">
        <v>2.113932497634986E-2</v>
      </c>
      <c r="G48" s="783">
        <v>2.113932497634986E-2</v>
      </c>
      <c r="H48" s="784"/>
      <c r="I48" s="772"/>
      <c r="J48" s="725"/>
      <c r="K48" s="714"/>
    </row>
    <row r="49" spans="2:10" ht="13.15">
      <c r="B49" s="761" t="s">
        <v>19</v>
      </c>
      <c r="C49" s="741" t="s">
        <v>112</v>
      </c>
      <c r="D49" s="782">
        <v>0</v>
      </c>
      <c r="E49" s="783">
        <v>0</v>
      </c>
      <c r="F49" s="783">
        <v>0</v>
      </c>
      <c r="G49" s="783">
        <v>0</v>
      </c>
      <c r="H49" s="784"/>
      <c r="I49" s="772"/>
      <c r="J49" s="725"/>
    </row>
    <row r="50" spans="2:10" ht="13.15">
      <c r="B50" s="761" t="s">
        <v>20</v>
      </c>
      <c r="C50" s="741" t="s">
        <v>112</v>
      </c>
      <c r="D50" s="782">
        <v>0</v>
      </c>
      <c r="E50" s="783">
        <v>0</v>
      </c>
      <c r="F50" s="783">
        <v>0</v>
      </c>
      <c r="G50" s="783">
        <v>0</v>
      </c>
      <c r="H50" s="784"/>
      <c r="I50" s="772"/>
      <c r="J50" s="725"/>
    </row>
    <row r="51" spans="2:10" ht="13.15">
      <c r="B51" s="761" t="s">
        <v>114</v>
      </c>
      <c r="C51" s="741" t="s">
        <v>112</v>
      </c>
      <c r="D51" s="782">
        <v>2.8395646000946521E-2</v>
      </c>
      <c r="E51" s="783">
        <v>3.9973351099267154E-2</v>
      </c>
      <c r="F51" s="783">
        <v>3.9636234330655988E-2</v>
      </c>
      <c r="G51" s="783">
        <v>3.9636234330655988E-2</v>
      </c>
      <c r="H51" s="784"/>
      <c r="I51" s="772"/>
      <c r="J51" s="725"/>
    </row>
    <row r="52" spans="2:10" ht="13.15">
      <c r="B52" s="761" t="s">
        <v>21</v>
      </c>
      <c r="C52" s="741" t="s">
        <v>112</v>
      </c>
      <c r="D52" s="782">
        <v>2.3663038334122101E-3</v>
      </c>
      <c r="E52" s="783">
        <v>3.3311125916055968E-3</v>
      </c>
      <c r="F52" s="783">
        <v>3.3030195275546657E-3</v>
      </c>
      <c r="G52" s="783">
        <v>3.3030195275546657E-3</v>
      </c>
      <c r="H52" s="784"/>
      <c r="I52" s="772"/>
      <c r="J52" s="725"/>
    </row>
    <row r="53" spans="2:10" ht="13.15">
      <c r="B53" s="761"/>
      <c r="C53" s="741"/>
      <c r="D53" s="763"/>
      <c r="E53" s="747"/>
      <c r="F53" s="747"/>
      <c r="G53" s="747"/>
      <c r="H53" s="747"/>
      <c r="I53" s="772"/>
      <c r="J53" s="725"/>
    </row>
    <row r="54" spans="2:10" ht="13.15">
      <c r="B54" s="777" t="s">
        <v>27</v>
      </c>
      <c r="C54" s="741"/>
      <c r="D54" s="763"/>
      <c r="E54" s="764"/>
      <c r="F54" s="764"/>
      <c r="G54" s="764"/>
      <c r="H54" s="764"/>
      <c r="I54" s="772"/>
      <c r="J54" s="725"/>
    </row>
    <row r="55" spans="2:10" ht="13.15">
      <c r="B55" s="761" t="s">
        <v>17</v>
      </c>
      <c r="C55" s="741" t="s">
        <v>112</v>
      </c>
      <c r="D55" s="778"/>
      <c r="E55" s="779"/>
      <c r="F55" s="779"/>
      <c r="G55" s="779"/>
      <c r="H55" s="780"/>
      <c r="I55" s="772"/>
      <c r="J55" s="781" t="s">
        <v>113</v>
      </c>
    </row>
    <row r="56" spans="2:10" ht="13.15">
      <c r="B56" s="761" t="s">
        <v>18</v>
      </c>
      <c r="C56" s="741" t="s">
        <v>112</v>
      </c>
      <c r="D56" s="785">
        <v>1.5144344533838144E-2</v>
      </c>
      <c r="E56" s="786">
        <v>2.1319120586275817E-2</v>
      </c>
      <c r="F56" s="786">
        <v>2.113932497634986E-2</v>
      </c>
      <c r="G56" s="786">
        <v>2.113932497634986E-2</v>
      </c>
      <c r="H56" s="787"/>
      <c r="I56" s="772"/>
      <c r="J56" s="725"/>
    </row>
    <row r="57" spans="2:10" ht="13.15">
      <c r="B57" s="761" t="s">
        <v>19</v>
      </c>
      <c r="C57" s="741" t="s">
        <v>112</v>
      </c>
      <c r="D57" s="785">
        <v>0</v>
      </c>
      <c r="E57" s="786">
        <v>0</v>
      </c>
      <c r="F57" s="786">
        <v>0</v>
      </c>
      <c r="G57" s="786">
        <v>0</v>
      </c>
      <c r="H57" s="787"/>
      <c r="I57" s="772"/>
      <c r="J57" s="725"/>
    </row>
    <row r="58" spans="2:10" ht="13.15">
      <c r="B58" s="761" t="s">
        <v>20</v>
      </c>
      <c r="C58" s="741" t="s">
        <v>112</v>
      </c>
      <c r="D58" s="785">
        <v>0</v>
      </c>
      <c r="E58" s="786">
        <v>0</v>
      </c>
      <c r="F58" s="786">
        <v>0</v>
      </c>
      <c r="G58" s="786">
        <v>0</v>
      </c>
      <c r="H58" s="787"/>
      <c r="I58" s="772"/>
      <c r="J58" s="725"/>
    </row>
    <row r="59" spans="2:10" ht="13.15">
      <c r="B59" s="761" t="s">
        <v>114</v>
      </c>
      <c r="C59" s="741" t="s">
        <v>112</v>
      </c>
      <c r="D59" s="785">
        <v>2.8395646000946521E-2</v>
      </c>
      <c r="E59" s="786">
        <v>3.9973351099267154E-2</v>
      </c>
      <c r="F59" s="786">
        <v>3.9636234330655988E-2</v>
      </c>
      <c r="G59" s="786">
        <v>3.9636234330655988E-2</v>
      </c>
      <c r="H59" s="787"/>
      <c r="I59" s="772"/>
      <c r="J59" s="725"/>
    </row>
    <row r="60" spans="2:10" ht="13.15">
      <c r="B60" s="761" t="s">
        <v>21</v>
      </c>
      <c r="C60" s="741" t="s">
        <v>112</v>
      </c>
      <c r="D60" s="785">
        <v>2.3663038334122101E-3</v>
      </c>
      <c r="E60" s="786">
        <v>3.3311125916055968E-3</v>
      </c>
      <c r="F60" s="786">
        <v>3.3030195275546657E-3</v>
      </c>
      <c r="G60" s="786">
        <v>3.3030195275546657E-3</v>
      </c>
      <c r="H60" s="787"/>
      <c r="I60" s="772"/>
      <c r="J60" s="725"/>
    </row>
    <row r="61" spans="2:10" ht="13.5" thickBot="1">
      <c r="B61" s="788"/>
      <c r="C61" s="789"/>
      <c r="D61" s="790"/>
      <c r="E61" s="791"/>
      <c r="F61" s="791"/>
      <c r="G61" s="791"/>
      <c r="H61" s="791"/>
      <c r="I61" s="792"/>
      <c r="J61" s="730"/>
    </row>
    <row r="64" spans="2:10" ht="15.4" thickBot="1">
      <c r="B64" s="793" t="s">
        <v>115</v>
      </c>
      <c r="C64" s="714"/>
      <c r="D64" s="714"/>
      <c r="E64" s="714"/>
      <c r="F64" s="714"/>
      <c r="G64" s="714"/>
      <c r="H64" s="714"/>
      <c r="I64" s="714"/>
      <c r="J64" s="714"/>
    </row>
    <row r="65" spans="2:10" ht="13.15">
      <c r="B65" s="732"/>
      <c r="C65" s="733"/>
      <c r="D65" s="734"/>
      <c r="E65" s="721"/>
      <c r="F65" s="721"/>
      <c r="G65" s="721"/>
      <c r="H65" s="721"/>
      <c r="I65" s="721" t="s">
        <v>93</v>
      </c>
      <c r="J65" s="722" t="s">
        <v>94</v>
      </c>
    </row>
    <row r="66" spans="2:10" ht="13.15">
      <c r="B66" s="735"/>
      <c r="C66" s="736" t="s">
        <v>95</v>
      </c>
      <c r="D66" s="737">
        <v>2015</v>
      </c>
      <c r="E66" s="738">
        <v>2020</v>
      </c>
      <c r="F66" s="738">
        <v>2035</v>
      </c>
      <c r="G66" s="738">
        <v>2050</v>
      </c>
      <c r="H66" s="738"/>
      <c r="I66" s="739"/>
      <c r="J66" s="740"/>
    </row>
    <row r="67" spans="2:10" ht="13.15">
      <c r="B67" s="761" t="s">
        <v>22</v>
      </c>
      <c r="C67" s="794" t="s">
        <v>34</v>
      </c>
      <c r="D67" s="795">
        <v>0.38034000000000001</v>
      </c>
      <c r="E67" s="819">
        <v>0.34877178000000003</v>
      </c>
      <c r="F67" s="796">
        <v>0.34877178000000003</v>
      </c>
      <c r="G67" s="796">
        <v>0.34877178000000003</v>
      </c>
      <c r="H67" s="797"/>
      <c r="I67" s="724"/>
      <c r="J67" s="725"/>
    </row>
    <row r="68" spans="2:10" ht="13.15">
      <c r="B68" s="761" t="s">
        <v>116</v>
      </c>
      <c r="C68" s="794" t="s">
        <v>117</v>
      </c>
      <c r="D68" s="798">
        <v>1310</v>
      </c>
      <c r="E68" s="798"/>
      <c r="F68" s="798"/>
      <c r="G68" s="798"/>
      <c r="H68" s="799"/>
      <c r="I68" s="747" t="s">
        <v>513</v>
      </c>
      <c r="J68" s="725" t="s">
        <v>118</v>
      </c>
    </row>
    <row r="69" spans="2:10" ht="13.15">
      <c r="B69" s="761" t="s">
        <v>119</v>
      </c>
      <c r="C69" s="794" t="s">
        <v>23</v>
      </c>
      <c r="D69" s="800"/>
      <c r="E69" s="801">
        <v>8.3000000000000004E-2</v>
      </c>
      <c r="F69" s="802"/>
      <c r="G69" s="802"/>
      <c r="H69" s="803"/>
      <c r="I69" s="747" t="s">
        <v>513</v>
      </c>
      <c r="J69" s="725" t="s">
        <v>120</v>
      </c>
    </row>
    <row r="70" spans="2:10" ht="13.15">
      <c r="B70" s="761"/>
      <c r="C70" s="794"/>
      <c r="D70" s="804"/>
      <c r="E70" s="797"/>
      <c r="F70" s="797"/>
      <c r="G70" s="797"/>
      <c r="H70" s="797"/>
      <c r="I70" s="765"/>
      <c r="J70" s="725"/>
    </row>
    <row r="71" spans="2:10" ht="13.15">
      <c r="B71" s="761"/>
      <c r="C71" s="794"/>
      <c r="D71" s="804"/>
      <c r="E71" s="797"/>
      <c r="F71" s="797"/>
      <c r="G71" s="797"/>
      <c r="H71" s="797"/>
      <c r="I71" s="765"/>
      <c r="J71" s="725"/>
    </row>
    <row r="72" spans="2:10" ht="13.15">
      <c r="B72" s="761" t="s">
        <v>121</v>
      </c>
      <c r="C72" s="794" t="s">
        <v>122</v>
      </c>
      <c r="D72" s="805">
        <v>18000</v>
      </c>
      <c r="E72" s="806">
        <v>18000</v>
      </c>
      <c r="F72" s="806">
        <v>18000</v>
      </c>
      <c r="G72" s="806">
        <v>18000</v>
      </c>
      <c r="H72" s="764"/>
      <c r="I72" s="765"/>
      <c r="J72" s="725"/>
    </row>
    <row r="73" spans="2:10" ht="13.15">
      <c r="B73" s="761" t="s">
        <v>106</v>
      </c>
      <c r="C73" s="794" t="s">
        <v>107</v>
      </c>
      <c r="D73" s="807">
        <v>6.84612</v>
      </c>
      <c r="E73" s="724">
        <v>6.2778920400000002</v>
      </c>
      <c r="F73" s="724">
        <v>6.2778920400000002</v>
      </c>
      <c r="G73" s="724">
        <v>6.2778920400000002</v>
      </c>
      <c r="H73" s="724"/>
      <c r="I73" s="765"/>
      <c r="J73" s="725" t="s">
        <v>123</v>
      </c>
    </row>
    <row r="74" spans="2:10" ht="13.15">
      <c r="B74" s="761" t="s">
        <v>124</v>
      </c>
      <c r="C74" s="794" t="s">
        <v>14</v>
      </c>
      <c r="D74" s="808">
        <v>920.22926854919285</v>
      </c>
      <c r="E74" s="809">
        <v>1003.5215578508099</v>
      </c>
      <c r="F74" s="809">
        <v>1003.5215578508099</v>
      </c>
      <c r="G74" s="809">
        <v>1003.5215578508099</v>
      </c>
      <c r="H74" s="809"/>
      <c r="I74" s="765"/>
      <c r="J74" s="725"/>
    </row>
    <row r="75" spans="2:10" ht="13.15">
      <c r="B75" s="761" t="s">
        <v>124</v>
      </c>
      <c r="C75" s="794" t="s">
        <v>33</v>
      </c>
      <c r="D75" s="827">
        <v>0.35</v>
      </c>
      <c r="E75" s="828">
        <v>0.35</v>
      </c>
      <c r="F75" s="828">
        <v>0.35</v>
      </c>
      <c r="G75" s="810">
        <v>0.35</v>
      </c>
      <c r="H75" s="811"/>
      <c r="I75" s="757" t="s">
        <v>516</v>
      </c>
      <c r="J75" s="725"/>
    </row>
    <row r="76" spans="2:10" ht="13.15">
      <c r="B76" s="761" t="s">
        <v>125</v>
      </c>
      <c r="C76" s="794" t="s">
        <v>23</v>
      </c>
      <c r="D76" s="807"/>
      <c r="E76" s="811"/>
      <c r="F76" s="810">
        <v>0.28000000000000003</v>
      </c>
      <c r="G76" s="810">
        <v>0.28000000000000003</v>
      </c>
      <c r="H76" s="811"/>
      <c r="I76" s="757" t="s">
        <v>517</v>
      </c>
      <c r="J76" s="725"/>
    </row>
    <row r="77" spans="2:10" ht="13.5" thickBot="1">
      <c r="B77" s="728"/>
      <c r="C77" s="812"/>
      <c r="D77" s="813"/>
      <c r="E77" s="729"/>
      <c r="F77" s="729"/>
      <c r="G77" s="729"/>
      <c r="H77" s="729"/>
      <c r="I77" s="814"/>
      <c r="J77" s="730"/>
    </row>
    <row r="78" spans="2:10" ht="13.15">
      <c r="B78" s="714"/>
      <c r="C78" s="714"/>
      <c r="D78" s="714"/>
      <c r="E78" s="714"/>
      <c r="F78" s="714"/>
      <c r="G78" s="714"/>
      <c r="H78" s="714"/>
      <c r="I78" s="731"/>
      <c r="J78" s="714"/>
    </row>
    <row r="79" spans="2:10" ht="15.4" thickBot="1">
      <c r="B79" s="793" t="s">
        <v>126</v>
      </c>
      <c r="C79" s="714"/>
      <c r="D79" s="714"/>
      <c r="E79" s="714"/>
      <c r="F79" s="714"/>
      <c r="G79" s="714"/>
      <c r="H79" s="714"/>
      <c r="I79" s="731"/>
      <c r="J79" s="714"/>
    </row>
    <row r="80" spans="2:10" ht="13.15">
      <c r="B80" s="732"/>
      <c r="C80" s="733"/>
      <c r="D80" s="734"/>
      <c r="E80" s="721"/>
      <c r="F80" s="721"/>
      <c r="G80" s="721"/>
      <c r="H80" s="721"/>
      <c r="I80" s="815"/>
      <c r="J80" s="722"/>
    </row>
    <row r="81" spans="2:10" ht="13.15">
      <c r="B81" s="761"/>
      <c r="C81" s="794"/>
      <c r="D81" s="724"/>
      <c r="E81" s="724"/>
      <c r="F81" s="724"/>
      <c r="G81" s="724"/>
      <c r="H81" s="724"/>
      <c r="I81" s="765"/>
      <c r="J81" s="725"/>
    </row>
    <row r="82" spans="2:10" ht="13.15">
      <c r="B82" s="761" t="s">
        <v>17</v>
      </c>
      <c r="C82" s="794" t="s">
        <v>24</v>
      </c>
      <c r="D82" s="816"/>
      <c r="E82" s="816"/>
      <c r="F82" s="816"/>
      <c r="G82" s="816"/>
      <c r="H82" s="816"/>
      <c r="I82" s="765"/>
      <c r="J82" s="725" t="s">
        <v>127</v>
      </c>
    </row>
    <row r="83" spans="2:10" ht="13.15">
      <c r="B83" s="761" t="s">
        <v>18</v>
      </c>
      <c r="C83" s="794" t="s">
        <v>24</v>
      </c>
      <c r="D83" s="817">
        <v>3.2000000000000001E-2</v>
      </c>
      <c r="E83" s="817">
        <v>3.2000000000000001E-2</v>
      </c>
      <c r="F83" s="817">
        <v>3.2000000000000001E-2</v>
      </c>
      <c r="G83" s="817">
        <v>3.2000000000000001E-2</v>
      </c>
      <c r="H83" s="817"/>
      <c r="I83" s="757" t="s">
        <v>518</v>
      </c>
      <c r="J83" s="725" t="s">
        <v>128</v>
      </c>
    </row>
    <row r="84" spans="2:10" ht="13.15">
      <c r="B84" s="761" t="s">
        <v>19</v>
      </c>
      <c r="C84" s="794" t="s">
        <v>24</v>
      </c>
      <c r="D84" s="817"/>
      <c r="E84" s="817"/>
      <c r="F84" s="817"/>
      <c r="G84" s="817"/>
      <c r="H84" s="817"/>
      <c r="I84" s="757" t="s">
        <v>518</v>
      </c>
      <c r="J84" s="725" t="s">
        <v>129</v>
      </c>
    </row>
    <row r="85" spans="2:10" ht="13.15">
      <c r="B85" s="761" t="s">
        <v>20</v>
      </c>
      <c r="C85" s="794" t="s">
        <v>24</v>
      </c>
      <c r="D85" s="817"/>
      <c r="E85" s="817"/>
      <c r="F85" s="817"/>
      <c r="G85" s="817"/>
      <c r="H85" s="817"/>
      <c r="I85" s="757" t="s">
        <v>518</v>
      </c>
      <c r="J85" s="725" t="s">
        <v>130</v>
      </c>
    </row>
    <row r="86" spans="2:10" ht="13.15">
      <c r="B86" s="761" t="s">
        <v>114</v>
      </c>
      <c r="C86" s="794" t="s">
        <v>24</v>
      </c>
      <c r="D86" s="817">
        <v>0.06</v>
      </c>
      <c r="E86" s="817">
        <v>0.06</v>
      </c>
      <c r="F86" s="817">
        <v>0.06</v>
      </c>
      <c r="G86" s="817">
        <v>0.06</v>
      </c>
      <c r="H86" s="817"/>
      <c r="I86" s="757" t="s">
        <v>518</v>
      </c>
      <c r="J86" s="725"/>
    </row>
    <row r="87" spans="2:10" ht="13.15">
      <c r="B87" s="761" t="s">
        <v>21</v>
      </c>
      <c r="C87" s="794" t="s">
        <v>24</v>
      </c>
      <c r="D87" s="817">
        <v>5.0000000000000001E-3</v>
      </c>
      <c r="E87" s="817">
        <v>5.0000000000000001E-3</v>
      </c>
      <c r="F87" s="817">
        <v>5.0000000000000001E-3</v>
      </c>
      <c r="G87" s="817">
        <v>5.0000000000000001E-3</v>
      </c>
      <c r="H87" s="817"/>
      <c r="I87" s="757" t="s">
        <v>518</v>
      </c>
      <c r="J87" s="725"/>
    </row>
    <row r="88" spans="2:10" ht="13.5" thickBot="1">
      <c r="B88" s="728"/>
      <c r="C88" s="812"/>
      <c r="D88" s="729"/>
      <c r="E88" s="729"/>
      <c r="F88" s="729"/>
      <c r="G88" s="729"/>
      <c r="H88" s="729"/>
      <c r="I88" s="729"/>
      <c r="J88" s="730"/>
    </row>
    <row r="90" spans="2:10" ht="13.15">
      <c r="B90" s="714"/>
      <c r="C90" s="714"/>
      <c r="D90" s="714"/>
      <c r="E90" s="714"/>
      <c r="F90" s="818"/>
      <c r="G90" s="818"/>
      <c r="H90" s="818"/>
      <c r="I90" s="714"/>
      <c r="J90" s="714"/>
    </row>
    <row r="91" spans="2:10" ht="13.15">
      <c r="B91" s="714"/>
      <c r="C91" s="714"/>
      <c r="D91" s="714"/>
      <c r="E91" s="714"/>
      <c r="F91" s="818"/>
      <c r="G91" s="818"/>
      <c r="H91" s="818"/>
      <c r="I91" s="714"/>
      <c r="J91" s="714"/>
    </row>
    <row r="92" spans="2:10" ht="13.15">
      <c r="B92" s="714"/>
      <c r="C92" s="714"/>
      <c r="D92" s="714"/>
      <c r="E92" s="714"/>
      <c r="F92" s="818"/>
      <c r="G92" s="818"/>
      <c r="H92" s="818"/>
      <c r="I92" s="714"/>
      <c r="J92" s="818"/>
    </row>
    <row r="93" spans="2:10" ht="13.15">
      <c r="B93" s="714"/>
      <c r="C93" s="714"/>
      <c r="D93" s="714"/>
      <c r="E93" s="714"/>
      <c r="F93" s="818"/>
      <c r="G93" s="818"/>
      <c r="H93" s="818"/>
      <c r="I93" s="714"/>
      <c r="J93" s="714"/>
    </row>
    <row r="94" spans="2:10" ht="13.15">
      <c r="B94" s="714"/>
      <c r="C94" s="714"/>
      <c r="D94" s="714"/>
      <c r="E94" s="714"/>
      <c r="F94" s="818"/>
      <c r="G94" s="818"/>
      <c r="H94" s="818"/>
      <c r="I94" s="714"/>
      <c r="J94" s="714"/>
    </row>
  </sheetData>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79874" r:id="rId3" name="Button 2">
              <controlPr defaultSize="0" print="0" autoFill="0" autoPict="0">
                <anchor>
                  <from>
                    <xdr:col>7</xdr:col>
                    <xdr:colOff>228600</xdr:colOff>
                    <xdr:row>0</xdr:row>
                    <xdr:rowOff>38100</xdr:rowOff>
                  </from>
                  <to>
                    <xdr:col>9</xdr:col>
                    <xdr:colOff>138113</xdr:colOff>
                    <xdr:row>0</xdr:row>
                    <xdr:rowOff>238125</xdr:rowOff>
                  </to>
                </anchor>
              </controlPr>
            </control>
          </mc:Choice>
        </mc:AlternateContent>
        <mc:AlternateContent xmlns:mc="http://schemas.openxmlformats.org/markup-compatibility/2006">
          <mc:Choice Requires="x14">
            <control shapeId="79873" r:id="rId4" name="Button 1">
              <controlPr defaultSize="0" print="0" autoFill="0" autoPict="0">
                <anchor>
                  <from>
                    <xdr:col>9</xdr:col>
                    <xdr:colOff>290513</xdr:colOff>
                    <xdr:row>0</xdr:row>
                    <xdr:rowOff>38100</xdr:rowOff>
                  </from>
                  <to>
                    <xdr:col>11</xdr:col>
                    <xdr:colOff>152400</xdr:colOff>
                    <xdr:row>0</xdr:row>
                    <xdr:rowOff>238125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20"/>
  <sheetViews>
    <sheetView tabSelected="1" topLeftCell="B1" zoomScale="90" zoomScaleNormal="90" workbookViewId="0">
      <selection activeCell="D32" sqref="D32"/>
    </sheetView>
  </sheetViews>
  <sheetFormatPr defaultRowHeight="12.75"/>
  <cols>
    <col min="1" max="1" width="1.86328125" style="3" customWidth="1"/>
    <col min="2" max="2" width="13.33203125" style="3" bestFit="1" customWidth="1"/>
    <col min="3" max="3" width="13.46484375" bestFit="1" customWidth="1"/>
    <col min="4" max="4" width="50.46484375" bestFit="1" customWidth="1"/>
    <col min="5" max="5" width="16.86328125" bestFit="1" customWidth="1"/>
    <col min="6" max="6" width="12.6640625" customWidth="1"/>
    <col min="7" max="7" width="10" bestFit="1" customWidth="1"/>
    <col min="8" max="8" width="12.53125" bestFit="1" customWidth="1"/>
    <col min="9" max="9" width="13.33203125" bestFit="1" customWidth="1"/>
    <col min="10" max="10" width="13.6640625" customWidth="1"/>
    <col min="11" max="11" width="12.46484375" bestFit="1" customWidth="1"/>
    <col min="12" max="12" width="9.6640625" bestFit="1" customWidth="1"/>
    <col min="13" max="13" width="12" customWidth="1"/>
    <col min="14" max="14" width="10.46484375" bestFit="1" customWidth="1"/>
    <col min="15" max="15" width="6" bestFit="1" customWidth="1"/>
    <col min="16" max="16" width="11.33203125" bestFit="1" customWidth="1"/>
    <col min="17" max="18" width="14.86328125" bestFit="1" customWidth="1"/>
    <col min="20" max="20" width="17.1328125" bestFit="1" customWidth="1"/>
    <col min="22" max="22" width="16" bestFit="1" customWidth="1"/>
  </cols>
  <sheetData>
    <row r="1" spans="1:22">
      <c r="L1" s="15"/>
      <c r="M1" s="15"/>
    </row>
    <row r="2" spans="1:22" ht="13.15">
      <c r="E2" s="1"/>
      <c r="G2" s="2" t="s">
        <v>0</v>
      </c>
      <c r="H2" t="s">
        <v>84</v>
      </c>
      <c r="I2" s="3"/>
      <c r="L2" s="5"/>
    </row>
    <row r="3" spans="1:22" ht="13.15">
      <c r="C3" s="6" t="s">
        <v>1</v>
      </c>
      <c r="D3" s="6" t="s">
        <v>7</v>
      </c>
      <c r="E3" s="6" t="s">
        <v>2</v>
      </c>
      <c r="F3" s="6" t="s">
        <v>3</v>
      </c>
      <c r="G3" s="6" t="s">
        <v>289</v>
      </c>
      <c r="H3" s="6" t="s">
        <v>4</v>
      </c>
      <c r="I3" s="6" t="s">
        <v>85</v>
      </c>
      <c r="J3" s="6" t="s">
        <v>8</v>
      </c>
      <c r="K3" s="8" t="s">
        <v>5</v>
      </c>
      <c r="L3" s="7" t="s">
        <v>6</v>
      </c>
    </row>
    <row r="4" spans="1:22" ht="24.75" customHeight="1" thickBot="1">
      <c r="C4" s="4" t="s">
        <v>9</v>
      </c>
      <c r="D4" s="4"/>
      <c r="E4" s="4"/>
      <c r="F4" s="4"/>
      <c r="G4" s="4" t="s">
        <v>288</v>
      </c>
      <c r="H4" s="4" t="s">
        <v>10</v>
      </c>
      <c r="I4" s="4" t="s">
        <v>290</v>
      </c>
      <c r="J4" s="4" t="s">
        <v>11</v>
      </c>
      <c r="K4" s="4" t="s">
        <v>576</v>
      </c>
      <c r="L4" s="4" t="s">
        <v>575</v>
      </c>
    </row>
    <row r="5" spans="1:22">
      <c r="C5" s="1003" t="str">
        <f>LEFT(F5,3)&amp;RIGHT(E5,3)&amp;"1N"</f>
        <v>TFTDSL1N</v>
      </c>
      <c r="D5" s="952" t="s">
        <v>570</v>
      </c>
      <c r="E5" s="591" t="s">
        <v>555</v>
      </c>
      <c r="F5" s="952" t="s">
        <v>568</v>
      </c>
      <c r="G5" s="987" t="s">
        <v>577</v>
      </c>
      <c r="H5" s="1004">
        <v>2012</v>
      </c>
      <c r="I5" s="836">
        <v>238.61158256575902</v>
      </c>
      <c r="J5" s="963">
        <v>6</v>
      </c>
      <c r="K5" s="1010">
        <v>3.3011933174224346E-4</v>
      </c>
      <c r="L5" s="953">
        <v>99.885515440062179</v>
      </c>
      <c r="M5" s="963"/>
      <c r="O5" s="961"/>
      <c r="P5" s="961"/>
    </row>
    <row r="6" spans="1:22" s="833" customFormat="1">
      <c r="A6" s="834"/>
      <c r="B6" s="834"/>
      <c r="C6" s="1003" t="str">
        <f>LEFT(F6,3)&amp;RIGHT(E6,3)&amp;"1N"</f>
        <v>TFTNGA1N</v>
      </c>
      <c r="D6" s="952" t="s">
        <v>571</v>
      </c>
      <c r="E6" s="591" t="s">
        <v>574</v>
      </c>
      <c r="F6" s="952" t="s">
        <v>568</v>
      </c>
      <c r="G6" s="987" t="s">
        <v>577</v>
      </c>
      <c r="H6" s="1004">
        <v>2012</v>
      </c>
      <c r="I6" s="836">
        <f>0.777622611910069*I5</f>
        <v>185.5497620667806</v>
      </c>
      <c r="J6" s="963">
        <v>6</v>
      </c>
      <c r="K6" s="1012">
        <v>3.4281622911694511E-4</v>
      </c>
      <c r="L6" s="953">
        <v>110.38675997343684</v>
      </c>
      <c r="M6" s="963"/>
      <c r="N6" s="961"/>
      <c r="O6" s="961"/>
      <c r="P6" s="961"/>
      <c r="Q6"/>
      <c r="R6"/>
      <c r="S6"/>
      <c r="T6"/>
      <c r="U6"/>
      <c r="V6"/>
    </row>
    <row r="7" spans="1:22" s="833" customFormat="1">
      <c r="A7" s="834"/>
      <c r="B7" s="834"/>
      <c r="C7" s="963" t="str">
        <f>LEFT(F7,3)&amp;RIGHT(E7,3)&amp;"1N"</f>
        <v>TFVDSL1N</v>
      </c>
      <c r="D7" s="952" t="s">
        <v>572</v>
      </c>
      <c r="E7" s="591" t="s">
        <v>555</v>
      </c>
      <c r="F7" s="1004" t="s">
        <v>569</v>
      </c>
      <c r="G7" s="987" t="s">
        <v>577</v>
      </c>
      <c r="H7" s="1004">
        <v>2012</v>
      </c>
      <c r="I7" s="836">
        <v>258.0326922820563</v>
      </c>
      <c r="J7" s="1004">
        <v>16</v>
      </c>
      <c r="K7" s="1005">
        <v>5.5859999999999997E-5</v>
      </c>
      <c r="L7" s="1006">
        <v>25.579411199999999</v>
      </c>
      <c r="M7" s="963"/>
      <c r="O7" s="961"/>
      <c r="P7" s="961"/>
      <c r="Q7"/>
      <c r="R7"/>
      <c r="S7"/>
      <c r="T7"/>
      <c r="U7"/>
      <c r="V7"/>
    </row>
    <row r="8" spans="1:22" s="833" customFormat="1">
      <c r="A8" s="834"/>
      <c r="B8" s="834"/>
      <c r="C8" s="963" t="str">
        <f>LEFT(F8,3)&amp;RIGHT(E8,3)&amp;"1N"</f>
        <v>TFVGSL1N</v>
      </c>
      <c r="D8" s="952" t="s">
        <v>573</v>
      </c>
      <c r="E8" s="591" t="s">
        <v>556</v>
      </c>
      <c r="F8" s="1004" t="s">
        <v>569</v>
      </c>
      <c r="G8" s="987" t="s">
        <v>577</v>
      </c>
      <c r="H8" s="1004">
        <v>2012</v>
      </c>
      <c r="I8" s="836">
        <f>1/3.69598953200823*1000</f>
        <v>270.56353686603819</v>
      </c>
      <c r="J8" s="1004">
        <v>16</v>
      </c>
      <c r="K8" s="1005">
        <v>5.5859999999999997E-5</v>
      </c>
      <c r="L8" s="1006">
        <v>23.2572312</v>
      </c>
      <c r="M8" s="963"/>
      <c r="N8" s="961"/>
      <c r="O8" s="961"/>
      <c r="P8" s="961"/>
    </row>
    <row r="9" spans="1:22" s="833" customFormat="1">
      <c r="A9" s="834"/>
      <c r="B9" s="834"/>
      <c r="C9" s="1003" t="str">
        <f>LEFT(F9,3)&amp;RIGHT(E9,3)&amp;"1N"</f>
        <v>TFVELC1N</v>
      </c>
      <c r="D9" s="963" t="s">
        <v>528</v>
      </c>
      <c r="E9" s="952" t="s">
        <v>80</v>
      </c>
      <c r="F9" s="1004" t="s">
        <v>569</v>
      </c>
      <c r="G9" s="987" t="s">
        <v>577</v>
      </c>
      <c r="H9" s="1004">
        <v>2012</v>
      </c>
      <c r="I9" s="836">
        <f>4.84271097456812*I7</f>
        <v>1249.5777507116727</v>
      </c>
      <c r="J9" s="1006">
        <v>16</v>
      </c>
      <c r="K9" s="1005">
        <v>1.2289200000000001E-5</v>
      </c>
      <c r="L9" s="1006">
        <v>24.3630198</v>
      </c>
      <c r="M9" s="963"/>
      <c r="N9" s="961"/>
      <c r="O9" s="961"/>
      <c r="P9" s="961"/>
    </row>
    <row r="10" spans="1:22" s="833" customFormat="1">
      <c r="A10" s="834"/>
      <c r="B10" s="834"/>
      <c r="E10" s="835"/>
      <c r="K10" s="836"/>
    </row>
    <row r="11" spans="1:22">
      <c r="E11" s="9"/>
      <c r="L11" s="14"/>
      <c r="M11" s="14"/>
    </row>
    <row r="12" spans="1:22">
      <c r="E12" s="9"/>
    </row>
    <row r="13" spans="1:22" ht="13.15">
      <c r="B13" s="17" t="s">
        <v>62</v>
      </c>
      <c r="C13" s="17"/>
      <c r="D13" s="18"/>
      <c r="E13" s="18"/>
      <c r="F13" s="18"/>
      <c r="G13" s="18"/>
      <c r="H13" s="18"/>
      <c r="I13" s="18"/>
    </row>
    <row r="14" spans="1:22" ht="13.15">
      <c r="B14" s="16" t="s">
        <v>63</v>
      </c>
      <c r="C14" s="16" t="s">
        <v>1</v>
      </c>
      <c r="D14" s="16" t="s">
        <v>64</v>
      </c>
      <c r="E14" s="16" t="s">
        <v>65</v>
      </c>
      <c r="F14" s="16" t="s">
        <v>66</v>
      </c>
      <c r="G14" s="16" t="s">
        <v>67</v>
      </c>
      <c r="H14" s="16" t="s">
        <v>68</v>
      </c>
      <c r="I14" s="16" t="s">
        <v>69</v>
      </c>
    </row>
    <row r="15" spans="1:22" ht="31.9" thickBot="1">
      <c r="B15" s="19" t="s">
        <v>70</v>
      </c>
      <c r="C15" s="19" t="s">
        <v>71</v>
      </c>
      <c r="D15" s="19" t="s">
        <v>72</v>
      </c>
      <c r="E15" s="19" t="s">
        <v>73</v>
      </c>
      <c r="F15" s="19" t="s">
        <v>74</v>
      </c>
      <c r="G15" s="19" t="s">
        <v>75</v>
      </c>
      <c r="H15" s="19" t="s">
        <v>76</v>
      </c>
      <c r="I15" s="19" t="s">
        <v>77</v>
      </c>
    </row>
    <row r="16" spans="1:22">
      <c r="B16" s="20" t="s">
        <v>78</v>
      </c>
      <c r="C16" s="956" t="str">
        <f>C5</f>
        <v>TFTDSL1N</v>
      </c>
      <c r="D16" s="958" t="s">
        <v>524</v>
      </c>
      <c r="E16" s="957" t="s">
        <v>567</v>
      </c>
      <c r="F16" s="959" t="s">
        <v>82</v>
      </c>
      <c r="G16" s="957"/>
      <c r="H16" s="957"/>
      <c r="I16" s="960"/>
    </row>
    <row r="17" spans="3:9">
      <c r="C17" s="956" t="str">
        <f>C6</f>
        <v>TFTNGA1N</v>
      </c>
      <c r="D17" s="956" t="s">
        <v>525</v>
      </c>
      <c r="E17" s="957" t="s">
        <v>567</v>
      </c>
      <c r="F17" s="959" t="s">
        <v>82</v>
      </c>
      <c r="G17" s="956"/>
      <c r="H17" s="956"/>
      <c r="I17" s="960"/>
    </row>
    <row r="18" spans="3:9">
      <c r="C18" s="956" t="str">
        <f>C7</f>
        <v>TFVDSL1N</v>
      </c>
      <c r="D18" s="956" t="s">
        <v>526</v>
      </c>
      <c r="E18" s="957" t="s">
        <v>567</v>
      </c>
      <c r="F18" s="959" t="s">
        <v>82</v>
      </c>
      <c r="G18" s="956"/>
      <c r="H18" s="956"/>
      <c r="I18" s="960"/>
    </row>
    <row r="19" spans="3:9">
      <c r="C19" s="956" t="str">
        <f>C8</f>
        <v>TFVGSL1N</v>
      </c>
      <c r="D19" s="956" t="s">
        <v>527</v>
      </c>
      <c r="E19" s="957" t="s">
        <v>567</v>
      </c>
      <c r="F19" s="959" t="s">
        <v>82</v>
      </c>
      <c r="G19" s="956"/>
      <c r="H19" s="956"/>
      <c r="I19" s="960"/>
    </row>
    <row r="20" spans="3:9">
      <c r="C20" s="956" t="str">
        <f>C9</f>
        <v>TFVELC1N</v>
      </c>
      <c r="D20" s="956" t="s">
        <v>528</v>
      </c>
      <c r="E20" s="957" t="s">
        <v>567</v>
      </c>
      <c r="F20" s="959" t="s">
        <v>82</v>
      </c>
      <c r="G20" s="956"/>
      <c r="H20" s="956"/>
      <c r="I20" s="960" t="s">
        <v>79</v>
      </c>
    </row>
  </sheetData>
  <pageMargins left="0.7" right="0.7" top="0.75" bottom="0.75" header="0.3" footer="0.3"/>
  <pageSetup paperSize="9" orientation="portrait"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tabColor rgb="FF002060"/>
  </sheetPr>
  <dimension ref="B1:S102"/>
  <sheetViews>
    <sheetView topLeftCell="A64" workbookViewId="0">
      <selection activeCell="N5" sqref="N5:N27"/>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2" width="10" style="133" customWidth="1"/>
    <col min="13" max="14" width="9" style="133" customWidth="1"/>
    <col min="15" max="15" width="37.86328125" style="133" customWidth="1"/>
    <col min="16" max="18" width="8.86328125" style="133"/>
    <col min="19" max="19" width="9.1328125" style="133" customWidth="1"/>
    <col min="20" max="16384" width="8.86328125" style="133"/>
  </cols>
  <sheetData>
    <row r="1" spans="2:19" s="130" customFormat="1" ht="21">
      <c r="B1" s="130" t="s">
        <v>360</v>
      </c>
      <c r="Q1" s="130">
        <v>0</v>
      </c>
      <c r="R1" s="132">
        <v>0</v>
      </c>
      <c r="S1" s="131"/>
    </row>
    <row r="2" spans="2:19">
      <c r="R2" s="233">
        <f>R1</f>
        <v>0</v>
      </c>
      <c r="S2" s="233">
        <f>S1</f>
        <v>0</v>
      </c>
    </row>
    <row r="4" spans="2:19" ht="13.5" thickBot="1">
      <c r="B4" s="229" t="s">
        <v>86</v>
      </c>
    </row>
    <row r="5" spans="2:19">
      <c r="B5" s="232" t="s">
        <v>87</v>
      </c>
      <c r="C5" s="153"/>
      <c r="D5" s="153"/>
      <c r="E5" s="153"/>
      <c r="F5" s="153"/>
      <c r="G5" s="153"/>
      <c r="H5" s="153"/>
      <c r="I5" s="153"/>
      <c r="J5" s="153"/>
      <c r="K5" s="153"/>
      <c r="L5" s="153"/>
      <c r="M5" s="153"/>
      <c r="N5" s="151"/>
    </row>
    <row r="6" spans="2:19">
      <c r="B6" s="206"/>
      <c r="C6" s="145"/>
      <c r="D6" s="145"/>
      <c r="E6" s="145"/>
      <c r="F6" s="145"/>
      <c r="G6" s="145"/>
      <c r="H6" s="145"/>
      <c r="I6" s="145"/>
      <c r="J6" s="145"/>
      <c r="K6" s="145"/>
      <c r="L6" s="145"/>
      <c r="M6" s="145"/>
      <c r="N6" s="142"/>
    </row>
    <row r="7" spans="2:19">
      <c r="B7" s="206"/>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3.5" thickBot="1">
      <c r="B17" s="141"/>
      <c r="C17" s="140"/>
      <c r="D17" s="140"/>
      <c r="E17" s="140"/>
      <c r="F17" s="140"/>
      <c r="G17" s="140"/>
      <c r="H17" s="140"/>
      <c r="I17" s="140"/>
      <c r="J17" s="140"/>
      <c r="K17" s="140"/>
      <c r="L17" s="140"/>
      <c r="M17" s="140"/>
      <c r="N17" s="158"/>
    </row>
    <row r="19" spans="2:14" ht="13.5"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0.20889962750427868</v>
      </c>
      <c r="E23" s="225">
        <f>+E67/E25</f>
        <v>0.22912676056338027</v>
      </c>
      <c r="F23" s="225">
        <f>+F67/F25</f>
        <v>0.24609235668789806</v>
      </c>
      <c r="G23" s="225">
        <f>+G67/G25</f>
        <v>0.25489357638888882</v>
      </c>
      <c r="H23" s="222"/>
      <c r="I23" s="167" t="s">
        <v>531</v>
      </c>
      <c r="J23" s="214"/>
    </row>
    <row r="24" spans="2:14">
      <c r="B24" s="218" t="s">
        <v>100</v>
      </c>
      <c r="C24" s="191" t="s">
        <v>133</v>
      </c>
      <c r="D24" s="224">
        <f>D23</f>
        <v>0.20889962750427868</v>
      </c>
      <c r="E24" s="223">
        <f>E23</f>
        <v>0.22912676056338027</v>
      </c>
      <c r="F24" s="223">
        <f>F23</f>
        <v>0.24609235668789806</v>
      </c>
      <c r="G24" s="223">
        <f>G23</f>
        <v>0.25489357638888882</v>
      </c>
      <c r="H24" s="222"/>
      <c r="I24" s="167"/>
      <c r="J24" s="214"/>
    </row>
    <row r="25" spans="2:14">
      <c r="B25" s="218" t="s">
        <v>101</v>
      </c>
      <c r="C25" s="191" t="s">
        <v>102</v>
      </c>
      <c r="D25" s="221">
        <v>3.9731999999999998</v>
      </c>
      <c r="E25" s="344">
        <v>3.55</v>
      </c>
      <c r="F25" s="296">
        <v>3.14</v>
      </c>
      <c r="G25" s="296">
        <v>2.88</v>
      </c>
      <c r="H25" s="215"/>
      <c r="I25" s="167" t="s">
        <v>531</v>
      </c>
      <c r="J25" s="214"/>
    </row>
    <row r="26" spans="2:14">
      <c r="B26" s="218" t="s">
        <v>103</v>
      </c>
      <c r="C26" s="191" t="s">
        <v>102</v>
      </c>
      <c r="D26" s="217"/>
      <c r="E26" s="216"/>
      <c r="F26" s="216"/>
      <c r="G26" s="216"/>
      <c r="H26" s="215"/>
      <c r="I26" s="167"/>
      <c r="J26" s="214"/>
    </row>
    <row r="27" spans="2:14">
      <c r="B27" s="206" t="s">
        <v>104</v>
      </c>
      <c r="C27" s="191" t="s">
        <v>105</v>
      </c>
      <c r="D27" s="361">
        <v>16.3</v>
      </c>
      <c r="E27" s="360">
        <v>16.3</v>
      </c>
      <c r="F27" s="360">
        <v>16.3</v>
      </c>
      <c r="G27" s="360">
        <v>16.3</v>
      </c>
      <c r="H27" s="198"/>
      <c r="I27" s="143" t="s">
        <v>515</v>
      </c>
      <c r="J27" s="142"/>
    </row>
    <row r="28" spans="2:14">
      <c r="B28" s="206" t="s">
        <v>106</v>
      </c>
      <c r="C28" s="191" t="s">
        <v>107</v>
      </c>
      <c r="D28" s="359">
        <f>D73</f>
        <v>14.94</v>
      </c>
      <c r="E28" s="359">
        <f>E73</f>
        <v>14.6412</v>
      </c>
      <c r="F28" s="359">
        <f>F73</f>
        <v>13.909139999999997</v>
      </c>
      <c r="G28" s="359">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177740</v>
      </c>
      <c r="E31" s="209">
        <v>182293</v>
      </c>
      <c r="F31" s="209">
        <v>194485</v>
      </c>
      <c r="G31" s="209">
        <v>194650</v>
      </c>
      <c r="H31" s="208">
        <v>2015</v>
      </c>
      <c r="I31" s="147"/>
      <c r="J31" s="142"/>
    </row>
    <row r="32" spans="2:14">
      <c r="B32" s="146" t="s">
        <v>13</v>
      </c>
      <c r="C32" s="191" t="s">
        <v>14</v>
      </c>
      <c r="D32" s="209">
        <v>1421.7563347350567</v>
      </c>
      <c r="E32" s="209">
        <v>1479.1169153328115</v>
      </c>
      <c r="F32" s="209">
        <v>1636.8625257442075</v>
      </c>
      <c r="G32" s="209">
        <v>1724.1513828658547</v>
      </c>
      <c r="H32" s="208">
        <v>2015</v>
      </c>
      <c r="I32" s="147"/>
      <c r="J32" s="142"/>
    </row>
    <row r="33" spans="2:10">
      <c r="B33" s="202" t="s">
        <v>15</v>
      </c>
      <c r="C33" s="191" t="s">
        <v>14</v>
      </c>
      <c r="D33" s="209">
        <v>1084.4069371446953</v>
      </c>
      <c r="E33" s="209">
        <v>1134.8828361589731</v>
      </c>
      <c r="F33" s="209">
        <v>1274.5108634559567</v>
      </c>
      <c r="G33" s="209">
        <v>1342.7285804571695</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358">
        <v>177740</v>
      </c>
      <c r="E38" s="357">
        <v>182293</v>
      </c>
      <c r="F38" s="357">
        <v>194485</v>
      </c>
      <c r="G38" s="357">
        <v>194650</v>
      </c>
      <c r="H38" s="203">
        <v>2015</v>
      </c>
      <c r="I38" s="167" t="s">
        <v>511</v>
      </c>
      <c r="J38" s="142"/>
    </row>
    <row r="39" spans="2:10">
      <c r="B39" s="146" t="s">
        <v>13</v>
      </c>
      <c r="C39" s="191" t="s">
        <v>14</v>
      </c>
      <c r="D39" s="199">
        <f>+SUM(D40:D43)</f>
        <v>1421.7563347350567</v>
      </c>
      <c r="E39" s="199">
        <f>+SUM(E40:E43)</f>
        <v>1479.1169153328115</v>
      </c>
      <c r="F39" s="199">
        <f>+SUM(F40:F43)</f>
        <v>1636.8625257442075</v>
      </c>
      <c r="G39" s="199">
        <f>+SUM(G40:G43)</f>
        <v>1724.1513828658547</v>
      </c>
      <c r="H39" s="203">
        <v>2015</v>
      </c>
      <c r="I39" s="167"/>
      <c r="J39" s="142"/>
    </row>
    <row r="40" spans="2:10">
      <c r="B40" s="202" t="s">
        <v>15</v>
      </c>
      <c r="C40" s="191" t="s">
        <v>14</v>
      </c>
      <c r="D40" s="199">
        <v>1084.4069371446953</v>
      </c>
      <c r="E40" s="199">
        <v>1134.8828361589731</v>
      </c>
      <c r="F40" s="199">
        <v>1274.5108634559567</v>
      </c>
      <c r="G40" s="199">
        <v>1342.7285804571695</v>
      </c>
      <c r="H40" s="203">
        <v>2015</v>
      </c>
      <c r="I40" s="167"/>
      <c r="J40" s="14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8.0539615423336364E-3</v>
      </c>
      <c r="E48" s="197">
        <f t="shared" si="0"/>
        <v>9.014084507042254E-3</v>
      </c>
      <c r="F48" s="197">
        <f t="shared" si="0"/>
        <v>1.019108280254777E-2</v>
      </c>
      <c r="G48" s="197">
        <f t="shared" si="0"/>
        <v>1.1111111111111112E-2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1.5101177891875567E-2</v>
      </c>
      <c r="E51" s="197">
        <f t="shared" si="0"/>
        <v>1.6901408450704227E-2</v>
      </c>
      <c r="F51" s="197">
        <f t="shared" si="0"/>
        <v>1.9108280254777069E-2</v>
      </c>
      <c r="G51" s="197">
        <f t="shared" si="0"/>
        <v>2.0833333333333332E-2</v>
      </c>
      <c r="H51" s="166"/>
      <c r="I51" s="167"/>
      <c r="J51" s="142"/>
    </row>
    <row r="52" spans="2:10">
      <c r="B52" s="146" t="s">
        <v>21</v>
      </c>
      <c r="C52" s="191" t="s">
        <v>134</v>
      </c>
      <c r="D52" s="197">
        <f t="shared" si="0"/>
        <v>1.2584314909896306E-3</v>
      </c>
      <c r="E52" s="197">
        <f t="shared" si="0"/>
        <v>1.4084507042253522E-3</v>
      </c>
      <c r="F52" s="197">
        <f t="shared" si="0"/>
        <v>1.592356687898089E-3</v>
      </c>
      <c r="G52" s="197">
        <f t="shared" si="0"/>
        <v>1.7361111111111112E-3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8.0539615423336364E-3</v>
      </c>
      <c r="E56" s="190">
        <f t="shared" si="1"/>
        <v>9.014084507042254E-3</v>
      </c>
      <c r="F56" s="190">
        <f t="shared" si="1"/>
        <v>1.019108280254777E-2</v>
      </c>
      <c r="G56" s="190">
        <f t="shared" si="1"/>
        <v>1.1111111111111112E-2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1.5101177891875567E-2</v>
      </c>
      <c r="E59" s="190">
        <f t="shared" si="1"/>
        <v>1.6901408450704227E-2</v>
      </c>
      <c r="F59" s="190">
        <f t="shared" si="1"/>
        <v>1.9108280254777069E-2</v>
      </c>
      <c r="G59" s="190">
        <f t="shared" si="1"/>
        <v>2.0833333333333332E-2</v>
      </c>
      <c r="H59" s="189"/>
      <c r="I59" s="167"/>
      <c r="J59" s="142"/>
    </row>
    <row r="60" spans="2:10">
      <c r="B60" s="146" t="s">
        <v>21</v>
      </c>
      <c r="C60" s="191" t="s">
        <v>134</v>
      </c>
      <c r="D60" s="190">
        <f t="shared" si="1"/>
        <v>1.2584314909896306E-3</v>
      </c>
      <c r="E60" s="190">
        <f t="shared" si="1"/>
        <v>1.4084507042253522E-3</v>
      </c>
      <c r="F60" s="190">
        <f t="shared" si="1"/>
        <v>1.592356687898089E-3</v>
      </c>
      <c r="G60" s="190">
        <f t="shared" si="1"/>
        <v>1.7361111111111112E-3</v>
      </c>
      <c r="H60" s="189"/>
      <c r="I60" s="167"/>
      <c r="J60" s="142"/>
    </row>
    <row r="61" spans="2:10" ht="13.5" thickBot="1">
      <c r="B61" s="188"/>
      <c r="C61" s="187"/>
      <c r="D61" s="186"/>
      <c r="E61" s="140"/>
      <c r="F61" s="140"/>
      <c r="G61" s="140"/>
      <c r="H61" s="185"/>
      <c r="I61" s="184"/>
      <c r="J61" s="158"/>
    </row>
    <row r="62" spans="2:10">
      <c r="I62" s="137"/>
    </row>
    <row r="63" spans="2:10">
      <c r="I63" s="137"/>
    </row>
    <row r="64" spans="2:10" ht="15.4"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D68*D69/D70</f>
        <v>0.83</v>
      </c>
      <c r="E67" s="240">
        <f>D67*(1-E71)</f>
        <v>0.8133999999999999</v>
      </c>
      <c r="F67" s="240">
        <f>E67*(1-F71)</f>
        <v>0.77272999999999992</v>
      </c>
      <c r="G67" s="240">
        <f>F67*(1-G71)</f>
        <v>0.73409349999999984</v>
      </c>
      <c r="H67" s="168"/>
      <c r="I67" s="147"/>
      <c r="J67" s="142"/>
    </row>
    <row r="68" spans="2:10">
      <c r="B68" s="146" t="s">
        <v>136</v>
      </c>
      <c r="C68" s="163" t="s">
        <v>135</v>
      </c>
      <c r="D68" s="174">
        <v>0.83</v>
      </c>
      <c r="E68" s="174"/>
      <c r="F68" s="174"/>
      <c r="G68" s="174"/>
      <c r="H68" s="173"/>
      <c r="I68" s="167" t="s">
        <v>531</v>
      </c>
      <c r="J68" s="142"/>
    </row>
    <row r="69" spans="2:10">
      <c r="B69" s="146" t="s">
        <v>359</v>
      </c>
      <c r="C69" s="163" t="s">
        <v>117</v>
      </c>
      <c r="D69" s="174">
        <v>1975</v>
      </c>
      <c r="E69" s="174"/>
      <c r="F69" s="174"/>
      <c r="G69" s="174"/>
      <c r="H69" s="174"/>
      <c r="I69" s="147"/>
      <c r="J69" s="142"/>
    </row>
    <row r="70" spans="2:10">
      <c r="B70" s="146" t="s">
        <v>139</v>
      </c>
      <c r="C70" s="163" t="s">
        <v>117</v>
      </c>
      <c r="D70" s="174">
        <v>1975</v>
      </c>
      <c r="E70" s="174"/>
      <c r="F70" s="174"/>
      <c r="G70" s="174"/>
      <c r="H70" s="174"/>
      <c r="I70" s="167" t="s">
        <v>531</v>
      </c>
      <c r="J70" s="142"/>
    </row>
    <row r="71" spans="2:10">
      <c r="B71" s="146" t="s">
        <v>119</v>
      </c>
      <c r="C71" s="163" t="s">
        <v>23</v>
      </c>
      <c r="D71" s="174"/>
      <c r="E71" s="174">
        <v>0.02</v>
      </c>
      <c r="F71" s="174">
        <v>0.05</v>
      </c>
      <c r="G71" s="174">
        <v>0.05</v>
      </c>
      <c r="H71" s="174"/>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356">
        <f>+D67*D72/1000</f>
        <v>14.94</v>
      </c>
      <c r="E73" s="356">
        <f>+E67*E72/1000</f>
        <v>14.6412</v>
      </c>
      <c r="F73" s="356">
        <f>+F67*F72/1000</f>
        <v>13.909139999999997</v>
      </c>
      <c r="G73" s="356">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c r="J74" s="142" t="s">
        <v>140</v>
      </c>
    </row>
    <row r="75" spans="2:10">
      <c r="B75" s="146" t="s">
        <v>124</v>
      </c>
      <c r="C75" s="163" t="s">
        <v>33</v>
      </c>
      <c r="D75" s="355">
        <v>0.28000000000000003</v>
      </c>
      <c r="E75" s="355">
        <v>0.28000000000000003</v>
      </c>
      <c r="F75" s="355">
        <v>0.28000000000000003</v>
      </c>
      <c r="G75" s="355">
        <v>0.28000000000000003</v>
      </c>
      <c r="H75" s="160"/>
      <c r="I75" s="143" t="s">
        <v>516</v>
      </c>
      <c r="J75" s="142"/>
    </row>
    <row r="76" spans="2:10">
      <c r="B76" s="146"/>
      <c r="C76" s="163"/>
      <c r="D76" s="162"/>
      <c r="E76" s="161"/>
      <c r="F76" s="354"/>
      <c r="G76" s="354"/>
      <c r="H76" s="160"/>
      <c r="I76" s="143"/>
      <c r="J76" s="142"/>
    </row>
    <row r="77" spans="2:10" ht="13.5" thickBot="1">
      <c r="B77" s="141"/>
      <c r="C77" s="159"/>
      <c r="D77" s="140"/>
      <c r="E77" s="140"/>
      <c r="F77" s="140"/>
      <c r="G77" s="140"/>
      <c r="H77" s="140"/>
      <c r="I77" s="139"/>
      <c r="J77" s="158"/>
    </row>
    <row r="78" spans="2:10">
      <c r="I78" s="137"/>
    </row>
    <row r="79" spans="2:10" ht="15.4"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3.2000000000000001E-2</v>
      </c>
      <c r="E83" s="144">
        <v>3.2000000000000001E-2</v>
      </c>
      <c r="F83" s="144">
        <v>3.2000000000000001E-2</v>
      </c>
      <c r="G83" s="144">
        <v>3.2000000000000001E-2</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0.06</v>
      </c>
      <c r="E86" s="144">
        <v>0.06</v>
      </c>
      <c r="F86" s="144">
        <v>0.06</v>
      </c>
      <c r="G86" s="144">
        <v>0.06</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3.5"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2060"/>
    <pageSetUpPr fitToPage="1"/>
  </sheetPr>
  <dimension ref="B1:S112"/>
  <sheetViews>
    <sheetView topLeftCell="A22" zoomScale="80" zoomScaleNormal="80" workbookViewId="0">
      <selection activeCell="N5" sqref="N5:N27"/>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1" width="9" style="133" customWidth="1"/>
    <col min="12" max="12" width="10.86328125" style="133" customWidth="1"/>
    <col min="13" max="13" width="9.1328125" style="133" customWidth="1"/>
    <col min="14" max="14" width="9" style="133" customWidth="1"/>
    <col min="15" max="15" width="8.86328125" style="133"/>
    <col min="16" max="16" width="37.86328125" style="133" customWidth="1"/>
    <col min="17" max="18" width="8.86328125" style="133"/>
    <col min="19" max="19" width="9.1328125" style="133" customWidth="1"/>
    <col min="20" max="16384" width="8.86328125" style="133"/>
  </cols>
  <sheetData>
    <row r="1" spans="2:19" s="130" customFormat="1" ht="21">
      <c r="B1" s="130" t="s">
        <v>30</v>
      </c>
      <c r="Q1" s="130">
        <v>0</v>
      </c>
      <c r="R1" s="132">
        <v>0</v>
      </c>
      <c r="S1" s="131"/>
    </row>
    <row r="2" spans="2:19">
      <c r="R2" s="233"/>
      <c r="S2" s="233"/>
    </row>
    <row r="4" spans="2:19" ht="13.5" thickBot="1">
      <c r="B4" s="229" t="s">
        <v>86</v>
      </c>
    </row>
    <row r="5" spans="2:19">
      <c r="B5" s="232" t="s">
        <v>87</v>
      </c>
      <c r="C5" s="153"/>
      <c r="D5" s="153"/>
      <c r="E5" s="153"/>
      <c r="F5" s="153"/>
      <c r="G5" s="153"/>
      <c r="H5" s="153"/>
      <c r="I5" s="153"/>
      <c r="J5" s="153"/>
      <c r="K5" s="153"/>
      <c r="L5" s="153"/>
      <c r="M5" s="153"/>
      <c r="N5" s="153"/>
      <c r="O5" s="151"/>
    </row>
    <row r="6" spans="2:19">
      <c r="B6" s="206" t="s">
        <v>253</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292</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c r="C12" s="145"/>
      <c r="D12" s="145"/>
      <c r="E12" s="145"/>
      <c r="F12" s="145"/>
      <c r="G12" s="145"/>
      <c r="H12" s="145"/>
      <c r="I12" s="145"/>
      <c r="J12" s="145"/>
      <c r="K12" s="145"/>
      <c r="L12" s="145"/>
      <c r="M12" s="145"/>
      <c r="N12" s="145"/>
      <c r="O12" s="142"/>
    </row>
    <row r="13" spans="2:19">
      <c r="B13" s="206"/>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3.5" thickBot="1">
      <c r="B17" s="141"/>
      <c r="C17" s="140"/>
      <c r="D17" s="140"/>
      <c r="E17" s="140"/>
      <c r="F17" s="140"/>
      <c r="G17" s="140"/>
      <c r="H17" s="140"/>
      <c r="I17" s="140"/>
      <c r="J17" s="140"/>
      <c r="K17" s="140"/>
      <c r="L17" s="140"/>
      <c r="M17" s="140"/>
      <c r="N17" s="140"/>
      <c r="O17" s="158"/>
    </row>
    <row r="19" spans="2:15" ht="13.5"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v>2050</v>
      </c>
      <c r="H21" s="179" t="s">
        <v>96</v>
      </c>
      <c r="I21" s="227"/>
      <c r="J21" s="177"/>
    </row>
    <row r="22" spans="2:15">
      <c r="B22" s="201" t="s">
        <v>97</v>
      </c>
      <c r="C22" s="191"/>
      <c r="D22" s="277"/>
      <c r="E22" s="226"/>
      <c r="F22" s="226"/>
      <c r="G22" s="226"/>
      <c r="H22" s="226"/>
      <c r="I22" s="145"/>
      <c r="J22" s="142"/>
    </row>
    <row r="23" spans="2:15">
      <c r="B23" s="218" t="s">
        <v>98</v>
      </c>
      <c r="C23" s="191" t="s">
        <v>133</v>
      </c>
      <c r="D23" s="407">
        <f>D71</f>
        <v>0.19</v>
      </c>
      <c r="E23" s="406">
        <f>E71</f>
        <v>0.2</v>
      </c>
      <c r="F23" s="406">
        <f>F71</f>
        <v>0.22</v>
      </c>
      <c r="G23" s="406">
        <f>G71</f>
        <v>0.24</v>
      </c>
      <c r="H23" s="222"/>
      <c r="I23" s="300"/>
      <c r="J23" s="142"/>
      <c r="K23" s="391"/>
    </row>
    <row r="24" spans="2:15">
      <c r="B24" s="218" t="s">
        <v>100</v>
      </c>
      <c r="C24" s="191" t="s">
        <v>133</v>
      </c>
      <c r="D24" s="217">
        <f>D23</f>
        <v>0.19</v>
      </c>
      <c r="E24" s="216">
        <f>E23</f>
        <v>0.2</v>
      </c>
      <c r="F24" s="216">
        <f>F23</f>
        <v>0.22</v>
      </c>
      <c r="G24" s="216">
        <f>G23</f>
        <v>0.24</v>
      </c>
      <c r="H24" s="222"/>
      <c r="I24" s="300"/>
      <c r="J24" s="142"/>
      <c r="K24" s="391"/>
    </row>
    <row r="25" spans="2:15">
      <c r="B25" s="218" t="s">
        <v>101</v>
      </c>
      <c r="C25" s="191" t="s">
        <v>102</v>
      </c>
      <c r="D25" s="217">
        <f>D75</f>
        <v>13.33</v>
      </c>
      <c r="E25" s="216">
        <f>E75</f>
        <v>12.09</v>
      </c>
      <c r="F25" s="216">
        <f>F75</f>
        <v>10.47</v>
      </c>
      <c r="G25" s="216">
        <f>G75</f>
        <v>9.42</v>
      </c>
      <c r="H25" s="215"/>
      <c r="I25" s="167"/>
      <c r="J25" s="142"/>
      <c r="K25" s="391"/>
    </row>
    <row r="26" spans="2:15">
      <c r="B26" s="218" t="s">
        <v>103</v>
      </c>
      <c r="C26" s="191" t="s">
        <v>102</v>
      </c>
      <c r="D26" s="217"/>
      <c r="E26" s="216"/>
      <c r="F26" s="216"/>
      <c r="G26" s="216"/>
      <c r="H26" s="215"/>
      <c r="I26" s="167"/>
      <c r="J26" s="142"/>
      <c r="K26" s="391"/>
    </row>
    <row r="27" spans="2:15">
      <c r="B27" s="206" t="s">
        <v>104</v>
      </c>
      <c r="C27" s="191" t="s">
        <v>105</v>
      </c>
      <c r="D27" s="213">
        <v>6</v>
      </c>
      <c r="E27" s="198">
        <v>6</v>
      </c>
      <c r="F27" s="198">
        <v>6</v>
      </c>
      <c r="G27" s="198">
        <v>6</v>
      </c>
      <c r="H27" s="198"/>
      <c r="I27" s="167" t="s">
        <v>541</v>
      </c>
      <c r="J27" s="142"/>
      <c r="K27" s="391"/>
    </row>
    <row r="28" spans="2:15">
      <c r="B28" s="206" t="s">
        <v>106</v>
      </c>
      <c r="C28" s="191" t="s">
        <v>107</v>
      </c>
      <c r="D28" s="274">
        <f>+D67*D68/1000</f>
        <v>126.63500000000002</v>
      </c>
      <c r="E28" s="212">
        <f>+E67*E68/1000</f>
        <v>120.90000000000002</v>
      </c>
      <c r="F28" s="212">
        <f>+F67*F68/1000</f>
        <v>115.17000000000002</v>
      </c>
      <c r="G28" s="212">
        <f>+G67*G68/1000</f>
        <v>113.03999999999999</v>
      </c>
      <c r="H28" s="211"/>
      <c r="I28" s="167"/>
      <c r="J28" s="142"/>
      <c r="K28" s="391"/>
    </row>
    <row r="29" spans="2:15">
      <c r="B29" s="146"/>
      <c r="C29" s="210"/>
      <c r="D29" s="207"/>
      <c r="E29" s="166"/>
      <c r="F29" s="166"/>
      <c r="G29" s="166"/>
      <c r="H29" s="166"/>
      <c r="I29" s="147"/>
      <c r="J29" s="142"/>
      <c r="K29" s="391"/>
    </row>
    <row r="30" spans="2:15">
      <c r="B30" s="201" t="s">
        <v>108</v>
      </c>
      <c r="C30" s="191"/>
      <c r="D30" s="207"/>
      <c r="E30" s="166"/>
      <c r="F30" s="166"/>
      <c r="G30" s="166"/>
      <c r="H30" s="166"/>
      <c r="I30" s="147"/>
      <c r="J30" s="142"/>
      <c r="K30" s="391"/>
    </row>
    <row r="31" spans="2:15">
      <c r="B31" s="206" t="s">
        <v>109</v>
      </c>
      <c r="C31" s="191" t="s">
        <v>12</v>
      </c>
      <c r="D31" s="209">
        <v>779893.90271614201</v>
      </c>
      <c r="E31" s="209">
        <v>779893.90271614201</v>
      </c>
      <c r="F31" s="209">
        <v>779893.90271614201</v>
      </c>
      <c r="G31" s="209">
        <v>779893.90271614201</v>
      </c>
      <c r="H31" s="208">
        <v>2015</v>
      </c>
      <c r="I31" s="147"/>
      <c r="J31" s="142"/>
    </row>
    <row r="32" spans="2:15">
      <c r="B32" s="146" t="s">
        <v>13</v>
      </c>
      <c r="C32" s="191" t="s">
        <v>14</v>
      </c>
      <c r="D32" s="209">
        <v>2492.6013469287059</v>
      </c>
      <c r="E32" s="209">
        <v>2610.8401287701954</v>
      </c>
      <c r="F32" s="209">
        <v>2740.736055989551</v>
      </c>
      <c r="G32" s="209">
        <v>2792.3794370870196</v>
      </c>
      <c r="H32" s="208">
        <v>2015</v>
      </c>
      <c r="I32" s="147"/>
      <c r="J32" s="142"/>
    </row>
    <row r="33" spans="2:11">
      <c r="B33" s="202" t="s">
        <v>15</v>
      </c>
      <c r="C33" s="191" t="s">
        <v>14</v>
      </c>
      <c r="D33" s="209">
        <v>1213.3511438994574</v>
      </c>
      <c r="E33" s="209">
        <v>1270.9075443152008</v>
      </c>
      <c r="F33" s="209">
        <v>1334.1384223991297</v>
      </c>
      <c r="G33" s="209">
        <v>1359.2774425664172</v>
      </c>
      <c r="H33" s="208">
        <v>2015</v>
      </c>
      <c r="I33" s="147"/>
      <c r="J33" s="142"/>
    </row>
    <row r="34" spans="2:11">
      <c r="B34" s="202" t="s">
        <v>16</v>
      </c>
      <c r="C34" s="191" t="s">
        <v>14</v>
      </c>
      <c r="D34" s="209">
        <v>1279.2502030292483</v>
      </c>
      <c r="E34" s="209">
        <v>1339.9325844549946</v>
      </c>
      <c r="F34" s="209">
        <v>1406.5976335904218</v>
      </c>
      <c r="G34" s="209">
        <v>1433.1019945206024</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751018.91308317415</v>
      </c>
      <c r="E38" s="400">
        <v>751018.91308317415</v>
      </c>
      <c r="F38" s="400">
        <v>751018.91308317415</v>
      </c>
      <c r="G38" s="400">
        <v>751018.91308317415</v>
      </c>
      <c r="H38" s="203">
        <v>2013</v>
      </c>
      <c r="I38" s="167" t="s">
        <v>550</v>
      </c>
      <c r="J38" s="142"/>
      <c r="K38" s="391"/>
    </row>
    <row r="39" spans="2:11">
      <c r="B39" s="146" t="s">
        <v>13</v>
      </c>
      <c r="C39" s="191" t="s">
        <v>14</v>
      </c>
      <c r="D39" s="404">
        <f>+SUM(D40:D43)</f>
        <v>2400.3146425436294</v>
      </c>
      <c r="E39" s="405">
        <f>+SUM(E40:E43)</f>
        <v>2514.1757217412114</v>
      </c>
      <c r="F39" s="405">
        <f>+SUM(F40:F43)</f>
        <v>2639.2623492099719</v>
      </c>
      <c r="G39" s="405">
        <f>+SUM(G40:G43)</f>
        <v>2688.9936726690776</v>
      </c>
      <c r="H39" s="203">
        <v>2013</v>
      </c>
      <c r="I39" s="167"/>
      <c r="J39" s="142"/>
      <c r="K39" s="391"/>
    </row>
    <row r="40" spans="2:11">
      <c r="B40" s="202" t="s">
        <v>15</v>
      </c>
      <c r="C40" s="191" t="s">
        <v>14</v>
      </c>
      <c r="D40" s="404">
        <v>1168.4277234454339</v>
      </c>
      <c r="E40" s="405">
        <v>1223.8531410960506</v>
      </c>
      <c r="F40" s="405">
        <v>1284.742943114635</v>
      </c>
      <c r="G40" s="405">
        <v>1308.9512098240671</v>
      </c>
      <c r="H40" s="203">
        <v>2013</v>
      </c>
      <c r="I40" s="167"/>
      <c r="J40" s="142"/>
      <c r="K40" s="391"/>
    </row>
    <row r="41" spans="2:11">
      <c r="B41" s="202" t="s">
        <v>16</v>
      </c>
      <c r="C41" s="191" t="s">
        <v>14</v>
      </c>
      <c r="D41" s="404">
        <f>(D68*D69)/D28</f>
        <v>1231.8869190981954</v>
      </c>
      <c r="E41" s="405">
        <f>(E68*E69)/E28</f>
        <v>1290.322580645161</v>
      </c>
      <c r="F41" s="405">
        <f>(F68*F69)/F28</f>
        <v>1354.5194060953372</v>
      </c>
      <c r="G41" s="405">
        <f>(G68*G69)/G28</f>
        <v>1380.0424628450107</v>
      </c>
      <c r="H41" s="203">
        <v>2013</v>
      </c>
      <c r="I41" s="167"/>
      <c r="J41" s="192" t="s">
        <v>227</v>
      </c>
      <c r="K41" s="391"/>
    </row>
    <row r="42" spans="2:11">
      <c r="B42" s="202"/>
      <c r="C42" s="191"/>
      <c r="D42" s="207"/>
      <c r="E42" s="166"/>
      <c r="F42" s="166"/>
      <c r="G42" s="166"/>
      <c r="H42" s="203"/>
      <c r="I42" s="167"/>
      <c r="J42" s="142"/>
      <c r="K42" s="391"/>
    </row>
    <row r="43" spans="2:11">
      <c r="B43" s="202" t="s">
        <v>110</v>
      </c>
      <c r="C43" s="191" t="s">
        <v>14</v>
      </c>
      <c r="D43" s="404">
        <v>0</v>
      </c>
      <c r="E43" s="403">
        <v>0</v>
      </c>
      <c r="F43" s="403">
        <v>0</v>
      </c>
      <c r="G43" s="403">
        <v>0</v>
      </c>
      <c r="H43" s="203">
        <v>2013</v>
      </c>
      <c r="I43" s="167"/>
      <c r="J43" s="192"/>
      <c r="K43" s="391"/>
    </row>
    <row r="44" spans="2:11">
      <c r="B44" s="202"/>
      <c r="C44" s="191"/>
      <c r="D44" s="207"/>
      <c r="E44" s="166"/>
      <c r="F44" s="166"/>
      <c r="G44" s="166"/>
      <c r="H44" s="166"/>
      <c r="I44" s="167"/>
      <c r="J44" s="142"/>
      <c r="K44" s="391"/>
    </row>
    <row r="45" spans="2:11">
      <c r="B45" s="201" t="s">
        <v>111</v>
      </c>
      <c r="C45" s="191"/>
      <c r="D45" s="207"/>
      <c r="E45" s="166"/>
      <c r="F45" s="166"/>
      <c r="G45" s="166"/>
      <c r="H45" s="200"/>
      <c r="I45" s="167"/>
      <c r="J45" s="142"/>
      <c r="K45" s="391"/>
    </row>
    <row r="46" spans="2:11">
      <c r="B46" s="196" t="s">
        <v>26</v>
      </c>
      <c r="C46" s="191"/>
      <c r="D46" s="207"/>
      <c r="E46" s="166"/>
      <c r="F46" s="166"/>
      <c r="G46" s="166"/>
      <c r="H46" s="199"/>
      <c r="I46" s="167"/>
      <c r="J46" s="142"/>
      <c r="K46" s="391"/>
    </row>
    <row r="47" spans="2:11">
      <c r="B47" s="146" t="s">
        <v>17</v>
      </c>
      <c r="C47" s="191" t="s">
        <v>134</v>
      </c>
      <c r="D47" s="402"/>
      <c r="E47" s="194"/>
      <c r="F47" s="194"/>
      <c r="G47" s="194"/>
      <c r="H47" s="199"/>
      <c r="I47" s="167"/>
      <c r="J47" s="192" t="s">
        <v>113</v>
      </c>
      <c r="K47" s="391"/>
    </row>
    <row r="48" spans="2:11">
      <c r="B48" s="146" t="s">
        <v>18</v>
      </c>
      <c r="C48" s="191" t="s">
        <v>134</v>
      </c>
      <c r="D48" s="197">
        <f t="shared" ref="D48:G52" si="0">D78/D$75</f>
        <v>5.70067229895981E-4</v>
      </c>
      <c r="E48" s="197">
        <f t="shared" si="0"/>
        <v>1.6299243669067753E-4</v>
      </c>
      <c r="F48" s="197">
        <f t="shared" si="0"/>
        <v>1.6299243669067753E-4</v>
      </c>
      <c r="G48" s="197">
        <f t="shared" si="0"/>
        <v>1.6299243669067753E-4</v>
      </c>
      <c r="H48" s="193"/>
      <c r="I48" s="167"/>
      <c r="J48" s="142"/>
      <c r="K48" s="391"/>
    </row>
    <row r="49" spans="2:11">
      <c r="B49" s="146" t="s">
        <v>19</v>
      </c>
      <c r="C49" s="191" t="s">
        <v>134</v>
      </c>
      <c r="D49" s="197">
        <f t="shared" si="0"/>
        <v>3.3862691824031407E-3</v>
      </c>
      <c r="E49" s="197">
        <f t="shared" si="0"/>
        <v>3.3862691824031407E-3</v>
      </c>
      <c r="F49" s="197">
        <f t="shared" si="0"/>
        <v>3.3862691824031407E-3</v>
      </c>
      <c r="G49" s="197">
        <f t="shared" si="0"/>
        <v>3.3862691824031407E-3</v>
      </c>
      <c r="H49" s="166"/>
      <c r="I49" s="167"/>
      <c r="J49" s="142"/>
      <c r="K49" s="391"/>
    </row>
    <row r="50" spans="2:11">
      <c r="B50" s="146" t="s">
        <v>20</v>
      </c>
      <c r="C50" s="191" t="s">
        <v>134</v>
      </c>
      <c r="D50" s="197">
        <f t="shared" si="0"/>
        <v>4.6837408023728819E-4</v>
      </c>
      <c r="E50" s="197">
        <f t="shared" si="0"/>
        <v>4.6837408023728814E-4</v>
      </c>
      <c r="F50" s="197">
        <f t="shared" si="0"/>
        <v>4.6837408023728825E-4</v>
      </c>
      <c r="G50" s="197">
        <f t="shared" si="0"/>
        <v>4.6837408023728819E-4</v>
      </c>
      <c r="H50" s="198"/>
      <c r="I50" s="167"/>
      <c r="J50" s="142"/>
      <c r="K50" s="391"/>
    </row>
    <row r="51" spans="2:11">
      <c r="B51" s="146" t="s">
        <v>114</v>
      </c>
      <c r="C51" s="191" t="s">
        <v>134</v>
      </c>
      <c r="D51" s="197">
        <f t="shared" si="0"/>
        <v>0.3488992416652627</v>
      </c>
      <c r="E51" s="197">
        <f t="shared" si="0"/>
        <v>3.6446302941253436E-2</v>
      </c>
      <c r="F51" s="197">
        <f t="shared" si="0"/>
        <v>3.6446302941253436E-2</v>
      </c>
      <c r="G51" s="197">
        <f t="shared" si="0"/>
        <v>3.6446302941253436E-2</v>
      </c>
      <c r="H51" s="166"/>
      <c r="I51" s="167"/>
      <c r="J51" s="142"/>
      <c r="K51" s="391"/>
    </row>
    <row r="52" spans="2:11">
      <c r="B52" s="146" t="s">
        <v>21</v>
      </c>
      <c r="C52" s="191" t="s">
        <v>134</v>
      </c>
      <c r="D52" s="197">
        <f t="shared" si="0"/>
        <v>3.2979813853448933E-3</v>
      </c>
      <c r="E52" s="197">
        <f t="shared" si="0"/>
        <v>3.6064433411829615E-4</v>
      </c>
      <c r="F52" s="197">
        <f t="shared" si="0"/>
        <v>3.6064433411829615E-4</v>
      </c>
      <c r="G52" s="197">
        <f t="shared" si="0"/>
        <v>3.6064433411829615E-4</v>
      </c>
      <c r="H52" s="166"/>
      <c r="I52" s="167"/>
      <c r="J52" s="142"/>
      <c r="K52" s="391"/>
    </row>
    <row r="53" spans="2:11">
      <c r="B53" s="146"/>
      <c r="C53" s="191"/>
      <c r="D53" s="195"/>
      <c r="E53" s="145"/>
      <c r="F53" s="145"/>
      <c r="G53" s="145"/>
      <c r="H53" s="166"/>
      <c r="I53" s="167"/>
      <c r="J53" s="142"/>
      <c r="K53" s="391"/>
    </row>
    <row r="54" spans="2:11">
      <c r="B54" s="196" t="s">
        <v>27</v>
      </c>
      <c r="C54" s="191"/>
      <c r="D54" s="207"/>
      <c r="E54" s="166"/>
      <c r="F54" s="166"/>
      <c r="G54" s="166"/>
      <c r="H54" s="193"/>
      <c r="I54" s="167"/>
      <c r="J54" s="142"/>
      <c r="K54" s="391"/>
    </row>
    <row r="55" spans="2:11">
      <c r="B55" s="146" t="s">
        <v>17</v>
      </c>
      <c r="C55" s="191" t="s">
        <v>134</v>
      </c>
      <c r="D55" s="402"/>
      <c r="E55" s="194"/>
      <c r="F55" s="194"/>
      <c r="G55" s="194"/>
      <c r="H55" s="322"/>
      <c r="I55" s="167"/>
      <c r="J55" s="192" t="s">
        <v>113</v>
      </c>
      <c r="K55" s="391"/>
    </row>
    <row r="56" spans="2:11">
      <c r="B56" s="146" t="s">
        <v>18</v>
      </c>
      <c r="C56" s="191" t="s">
        <v>134</v>
      </c>
      <c r="D56" s="190">
        <f t="shared" ref="D56:G60" si="1">D48</f>
        <v>5.70067229895981E-4</v>
      </c>
      <c r="E56" s="190">
        <f t="shared" si="1"/>
        <v>1.6299243669067753E-4</v>
      </c>
      <c r="F56" s="190">
        <f t="shared" si="1"/>
        <v>1.6299243669067753E-4</v>
      </c>
      <c r="G56" s="190">
        <f t="shared" si="1"/>
        <v>1.6299243669067753E-4</v>
      </c>
      <c r="H56" s="322"/>
      <c r="I56" s="167"/>
      <c r="J56" s="142"/>
      <c r="K56" s="391"/>
    </row>
    <row r="57" spans="2:11">
      <c r="B57" s="146" t="s">
        <v>19</v>
      </c>
      <c r="C57" s="191" t="s">
        <v>134</v>
      </c>
      <c r="D57" s="190">
        <f t="shared" si="1"/>
        <v>3.3862691824031407E-3</v>
      </c>
      <c r="E57" s="190">
        <f t="shared" si="1"/>
        <v>3.3862691824031407E-3</v>
      </c>
      <c r="F57" s="190">
        <f t="shared" si="1"/>
        <v>3.3862691824031407E-3</v>
      </c>
      <c r="G57" s="190">
        <f t="shared" si="1"/>
        <v>3.3862691824031407E-3</v>
      </c>
      <c r="H57" s="322"/>
      <c r="I57" s="167"/>
      <c r="J57" s="142"/>
      <c r="K57" s="391"/>
    </row>
    <row r="58" spans="2:11">
      <c r="B58" s="146" t="s">
        <v>20</v>
      </c>
      <c r="C58" s="191" t="s">
        <v>134</v>
      </c>
      <c r="D58" s="190">
        <f t="shared" si="1"/>
        <v>4.6837408023728819E-4</v>
      </c>
      <c r="E58" s="190">
        <f t="shared" si="1"/>
        <v>4.6837408023728814E-4</v>
      </c>
      <c r="F58" s="190">
        <f t="shared" si="1"/>
        <v>4.6837408023728825E-4</v>
      </c>
      <c r="G58" s="190">
        <f t="shared" si="1"/>
        <v>4.6837408023728819E-4</v>
      </c>
      <c r="H58" s="322"/>
      <c r="I58" s="167"/>
      <c r="J58" s="142"/>
      <c r="K58" s="391"/>
    </row>
    <row r="59" spans="2:11">
      <c r="B59" s="146" t="s">
        <v>114</v>
      </c>
      <c r="C59" s="191" t="s">
        <v>134</v>
      </c>
      <c r="D59" s="190">
        <f t="shared" si="1"/>
        <v>0.3488992416652627</v>
      </c>
      <c r="E59" s="190">
        <f t="shared" si="1"/>
        <v>3.6446302941253436E-2</v>
      </c>
      <c r="F59" s="190">
        <f t="shared" si="1"/>
        <v>3.6446302941253436E-2</v>
      </c>
      <c r="G59" s="190">
        <f t="shared" si="1"/>
        <v>3.6446302941253436E-2</v>
      </c>
      <c r="H59" s="322"/>
      <c r="I59" s="167"/>
      <c r="J59" s="142"/>
      <c r="K59" s="391"/>
    </row>
    <row r="60" spans="2:11">
      <c r="B60" s="146" t="s">
        <v>21</v>
      </c>
      <c r="C60" s="191" t="s">
        <v>134</v>
      </c>
      <c r="D60" s="190">
        <f t="shared" si="1"/>
        <v>3.2979813853448933E-3</v>
      </c>
      <c r="E60" s="190">
        <f t="shared" si="1"/>
        <v>3.6064433411829615E-4</v>
      </c>
      <c r="F60" s="190">
        <f t="shared" si="1"/>
        <v>3.6064433411829615E-4</v>
      </c>
      <c r="G60" s="190">
        <f t="shared" si="1"/>
        <v>3.6064433411829615E-4</v>
      </c>
      <c r="H60" s="208"/>
      <c r="I60" s="167"/>
      <c r="J60" s="142"/>
      <c r="K60" s="391"/>
    </row>
    <row r="61" spans="2:11" ht="13.5" thickBot="1">
      <c r="B61" s="188"/>
      <c r="C61" s="187"/>
      <c r="D61" s="186"/>
      <c r="E61" s="140"/>
      <c r="F61" s="140"/>
      <c r="G61" s="140"/>
      <c r="H61" s="166"/>
      <c r="I61" s="184"/>
      <c r="J61" s="158"/>
      <c r="K61" s="391"/>
    </row>
    <row r="62" spans="2:11">
      <c r="I62" s="137"/>
      <c r="K62" s="391"/>
    </row>
    <row r="63" spans="2:11">
      <c r="I63" s="137"/>
      <c r="K63" s="391"/>
    </row>
    <row r="64" spans="2:11" ht="15.4" thickBot="1">
      <c r="B64" s="157" t="s">
        <v>115</v>
      </c>
      <c r="I64" s="137"/>
      <c r="K64" s="391"/>
    </row>
    <row r="65" spans="2:11">
      <c r="B65" s="156"/>
      <c r="C65" s="183"/>
      <c r="D65" s="153"/>
      <c r="E65" s="153"/>
      <c r="F65" s="153"/>
      <c r="G65" s="153"/>
      <c r="H65" s="153"/>
      <c r="I65" s="152"/>
      <c r="J65" s="151"/>
      <c r="K65" s="391"/>
    </row>
    <row r="66" spans="2:11">
      <c r="B66" s="182"/>
      <c r="C66" s="181" t="s">
        <v>95</v>
      </c>
      <c r="D66" s="180">
        <v>2015</v>
      </c>
      <c r="E66" s="179">
        <v>2020</v>
      </c>
      <c r="F66" s="179">
        <v>2035</v>
      </c>
      <c r="G66" s="179">
        <v>2050</v>
      </c>
      <c r="H66" s="179"/>
      <c r="I66" s="178"/>
      <c r="J66" s="177"/>
      <c r="K66" s="391"/>
    </row>
    <row r="67" spans="2:11">
      <c r="B67" s="146" t="s">
        <v>22</v>
      </c>
      <c r="C67" s="163" t="s">
        <v>198</v>
      </c>
      <c r="D67" s="401">
        <f>D71*D75</f>
        <v>2.5327000000000002</v>
      </c>
      <c r="E67" s="401">
        <f>E71*E75</f>
        <v>2.4180000000000001</v>
      </c>
      <c r="F67" s="401">
        <f>F71*F75</f>
        <v>2.3034000000000003</v>
      </c>
      <c r="G67" s="401">
        <f>G71*G75</f>
        <v>2.2607999999999997</v>
      </c>
      <c r="H67" s="401"/>
      <c r="I67" s="147"/>
      <c r="J67" s="142"/>
      <c r="K67" s="391"/>
    </row>
    <row r="68" spans="2:11">
      <c r="B68" s="146" t="s">
        <v>121</v>
      </c>
      <c r="C68" s="163" t="s">
        <v>122</v>
      </c>
      <c r="D68" s="400">
        <v>50000</v>
      </c>
      <c r="E68" s="400">
        <v>50000</v>
      </c>
      <c r="F68" s="400">
        <v>50000</v>
      </c>
      <c r="G68" s="400">
        <v>50000</v>
      </c>
      <c r="H68" s="400"/>
      <c r="I68" s="167" t="s">
        <v>541</v>
      </c>
      <c r="J68" s="142"/>
      <c r="K68" s="391"/>
    </row>
    <row r="69" spans="2:11">
      <c r="B69" s="146" t="s">
        <v>124</v>
      </c>
      <c r="C69" s="346" t="s">
        <v>33</v>
      </c>
      <c r="D69" s="399">
        <f>156000/D68</f>
        <v>3.12</v>
      </c>
      <c r="E69" s="399">
        <f>156000/E68</f>
        <v>3.12</v>
      </c>
      <c r="F69" s="399">
        <f>156000/F68</f>
        <v>3.12</v>
      </c>
      <c r="G69" s="399">
        <f>156000/G68</f>
        <v>3.12</v>
      </c>
      <c r="H69" s="399"/>
      <c r="I69" s="167" t="s">
        <v>541</v>
      </c>
      <c r="J69" s="192"/>
      <c r="K69" s="391"/>
    </row>
    <row r="70" spans="2:11">
      <c r="B70" s="257" t="s">
        <v>234</v>
      </c>
      <c r="C70" s="346" t="s">
        <v>235</v>
      </c>
      <c r="D70" s="398">
        <v>2.6907726931732934</v>
      </c>
      <c r="E70" s="398">
        <v>2.9667493796526059</v>
      </c>
      <c r="F70" s="398">
        <v>3.4257879656160459</v>
      </c>
      <c r="G70" s="398">
        <v>3.8076433121019111</v>
      </c>
      <c r="H70" s="397"/>
      <c r="I70" s="167"/>
      <c r="J70" s="142"/>
      <c r="K70" s="391"/>
    </row>
    <row r="71" spans="2:11">
      <c r="B71" s="257" t="s">
        <v>236</v>
      </c>
      <c r="C71" s="346" t="s">
        <v>23</v>
      </c>
      <c r="D71" s="396">
        <v>0.19</v>
      </c>
      <c r="E71" s="396">
        <v>0.2</v>
      </c>
      <c r="F71" s="396">
        <v>0.22</v>
      </c>
      <c r="G71" s="396">
        <v>0.24</v>
      </c>
      <c r="H71" s="396"/>
      <c r="I71" s="147" t="s">
        <v>531</v>
      </c>
      <c r="J71" s="192"/>
      <c r="K71" s="391"/>
    </row>
    <row r="72" spans="2:11" ht="13.5" thickBot="1">
      <c r="B72" s="395"/>
      <c r="C72" s="394"/>
      <c r="D72" s="393"/>
      <c r="E72" s="393"/>
      <c r="F72" s="393"/>
      <c r="G72" s="393"/>
      <c r="H72" s="393"/>
      <c r="I72" s="167"/>
      <c r="J72" s="158"/>
      <c r="K72" s="391"/>
    </row>
    <row r="73" spans="2:11">
      <c r="D73" s="314"/>
      <c r="E73" s="314"/>
      <c r="F73" s="314"/>
      <c r="G73" s="314"/>
      <c r="H73" s="314"/>
      <c r="K73" s="391"/>
    </row>
    <row r="74" spans="2:11" ht="15.4" thickBot="1">
      <c r="B74" s="157" t="s">
        <v>126</v>
      </c>
      <c r="K74" s="391"/>
    </row>
    <row r="75" spans="2:11">
      <c r="B75" s="156" t="s">
        <v>182</v>
      </c>
      <c r="C75" s="153"/>
      <c r="D75" s="279">
        <v>13.33</v>
      </c>
      <c r="E75" s="279">
        <v>12.09</v>
      </c>
      <c r="F75" s="279">
        <v>10.47</v>
      </c>
      <c r="G75" s="279">
        <v>9.42</v>
      </c>
      <c r="H75" s="279"/>
      <c r="I75" s="153" t="s">
        <v>531</v>
      </c>
      <c r="J75" s="151"/>
      <c r="K75" s="391"/>
    </row>
    <row r="76" spans="2:11">
      <c r="B76" s="146"/>
      <c r="C76" s="145"/>
      <c r="D76" s="392"/>
      <c r="E76" s="392"/>
      <c r="F76" s="392"/>
      <c r="G76" s="392"/>
      <c r="H76" s="392"/>
      <c r="I76" s="145"/>
      <c r="J76" s="142"/>
      <c r="K76" s="391"/>
    </row>
    <row r="77" spans="2:11">
      <c r="B77" s="146" t="s">
        <v>17</v>
      </c>
      <c r="C77" s="145" t="s">
        <v>24</v>
      </c>
      <c r="D77" s="390"/>
      <c r="E77" s="390"/>
      <c r="F77" s="390"/>
      <c r="G77" s="390"/>
      <c r="H77" s="390"/>
      <c r="I77" s="145"/>
      <c r="J77" s="142"/>
      <c r="K77" s="391"/>
    </row>
    <row r="78" spans="2:11">
      <c r="B78" s="146" t="s">
        <v>18</v>
      </c>
      <c r="C78" s="145" t="s">
        <v>24</v>
      </c>
      <c r="D78" s="390">
        <f t="shared" ref="D78:G82" si="2">D88/1000*D$75</f>
        <v>7.5989961745134265E-3</v>
      </c>
      <c r="E78" s="390">
        <f t="shared" si="2"/>
        <v>1.9705785595902914E-3</v>
      </c>
      <c r="F78" s="390">
        <f t="shared" si="2"/>
        <v>1.7065308121513938E-3</v>
      </c>
      <c r="G78" s="390">
        <f t="shared" si="2"/>
        <v>1.5353887536261822E-3</v>
      </c>
      <c r="H78" s="390"/>
      <c r="I78" s="145"/>
      <c r="J78" s="142"/>
      <c r="K78" s="391"/>
    </row>
    <row r="79" spans="2:11">
      <c r="B79" s="146" t="s">
        <v>19</v>
      </c>
      <c r="C79" s="145" t="s">
        <v>24</v>
      </c>
      <c r="D79" s="390">
        <f t="shared" si="2"/>
        <v>4.5138968201433864E-2</v>
      </c>
      <c r="E79" s="390">
        <f t="shared" si="2"/>
        <v>4.093999441525397E-2</v>
      </c>
      <c r="F79" s="390">
        <f t="shared" si="2"/>
        <v>3.5454238339760885E-2</v>
      </c>
      <c r="G79" s="390">
        <f t="shared" si="2"/>
        <v>3.1898655698237584E-2</v>
      </c>
      <c r="H79" s="390"/>
      <c r="I79" s="145"/>
      <c r="J79" s="142"/>
      <c r="K79" s="391"/>
    </row>
    <row r="80" spans="2:11">
      <c r="B80" s="146" t="s">
        <v>20</v>
      </c>
      <c r="C80" s="145" t="s">
        <v>24</v>
      </c>
      <c r="D80" s="390">
        <f t="shared" si="2"/>
        <v>6.2434264895630514E-3</v>
      </c>
      <c r="E80" s="390">
        <f t="shared" si="2"/>
        <v>5.6626426300688138E-3</v>
      </c>
      <c r="F80" s="390">
        <f t="shared" si="2"/>
        <v>4.903876620084408E-3</v>
      </c>
      <c r="G80" s="390">
        <f t="shared" si="2"/>
        <v>4.412083835835255E-3</v>
      </c>
      <c r="H80" s="390"/>
      <c r="I80" s="145"/>
      <c r="J80" s="142"/>
      <c r="K80" s="391"/>
    </row>
    <row r="81" spans="2:13">
      <c r="B81" s="257" t="s">
        <v>35</v>
      </c>
      <c r="C81" s="145" t="s">
        <v>24</v>
      </c>
      <c r="D81" s="390">
        <f t="shared" si="2"/>
        <v>4.6508268913979522</v>
      </c>
      <c r="E81" s="390">
        <f t="shared" si="2"/>
        <v>0.44063580255975404</v>
      </c>
      <c r="F81" s="390">
        <f t="shared" si="2"/>
        <v>0.3815927917949235</v>
      </c>
      <c r="G81" s="390">
        <f t="shared" si="2"/>
        <v>0.34332417370660734</v>
      </c>
      <c r="H81" s="390"/>
      <c r="I81" s="145"/>
      <c r="J81" s="192"/>
      <c r="K81" s="391"/>
    </row>
    <row r="82" spans="2:13">
      <c r="B82" s="146" t="s">
        <v>21</v>
      </c>
      <c r="C82" s="145" t="s">
        <v>24</v>
      </c>
      <c r="D82" s="390">
        <f t="shared" si="2"/>
        <v>4.3962091866647429E-2</v>
      </c>
      <c r="E82" s="390">
        <f t="shared" si="2"/>
        <v>4.3601899994902002E-3</v>
      </c>
      <c r="F82" s="390">
        <f t="shared" si="2"/>
        <v>3.7759461782185611E-3</v>
      </c>
      <c r="G82" s="390">
        <f t="shared" si="2"/>
        <v>3.3972696273943497E-3</v>
      </c>
      <c r="H82" s="390"/>
      <c r="I82" s="145"/>
      <c r="J82" s="192"/>
    </row>
    <row r="83" spans="2:13" ht="13.5" thickBot="1">
      <c r="B83" s="141"/>
      <c r="C83" s="140"/>
      <c r="D83" s="389"/>
      <c r="E83" s="389"/>
      <c r="F83" s="389"/>
      <c r="G83" s="389"/>
      <c r="H83" s="389"/>
      <c r="I83" s="140"/>
      <c r="J83" s="158"/>
    </row>
    <row r="85" spans="2:13" ht="13.5" thickBot="1">
      <c r="B85" s="229" t="s">
        <v>243</v>
      </c>
    </row>
    <row r="86" spans="2:13">
      <c r="B86" s="156"/>
      <c r="C86" s="153"/>
      <c r="D86" s="388">
        <v>2015</v>
      </c>
      <c r="E86" s="388">
        <v>2020</v>
      </c>
      <c r="F86" s="388">
        <v>2035</v>
      </c>
      <c r="G86" s="388">
        <v>2050</v>
      </c>
      <c r="H86" s="388"/>
    </row>
    <row r="87" spans="2:13">
      <c r="B87" s="387" t="s">
        <v>17</v>
      </c>
      <c r="C87" s="208" t="s">
        <v>244</v>
      </c>
      <c r="D87" s="385"/>
      <c r="E87" s="385"/>
      <c r="F87" s="385"/>
      <c r="G87" s="385"/>
      <c r="H87" s="385"/>
    </row>
    <row r="88" spans="2:13">
      <c r="B88" s="387" t="s">
        <v>18</v>
      </c>
      <c r="C88" s="145" t="s">
        <v>244</v>
      </c>
      <c r="D88" s="386">
        <f>'EU Lastbil'!D107</f>
        <v>0.57006722989598102</v>
      </c>
      <c r="E88" s="386">
        <f>'EU Lastbil'!E107</f>
        <v>0.16299243669067753</v>
      </c>
      <c r="F88" s="386">
        <f>'EU Lastbil'!F107</f>
        <v>0.16299243669067753</v>
      </c>
      <c r="G88" s="385">
        <f>F88</f>
        <v>0.16299243669067753</v>
      </c>
      <c r="H88" s="386"/>
      <c r="J88" s="310"/>
      <c r="K88" s="310"/>
      <c r="L88" s="310"/>
      <c r="M88" s="310"/>
    </row>
    <row r="89" spans="2:13">
      <c r="B89" s="387" t="s">
        <v>19</v>
      </c>
      <c r="C89" s="145" t="s">
        <v>244</v>
      </c>
      <c r="D89" s="386">
        <f>'EU Lastbil'!D108</f>
        <v>3.3862691824031406</v>
      </c>
      <c r="E89" s="386">
        <f>'EU Lastbil'!E108</f>
        <v>3.3862691824031406</v>
      </c>
      <c r="F89" s="386">
        <f>'EU Lastbil'!F108</f>
        <v>3.3862691824031406</v>
      </c>
      <c r="G89" s="385">
        <f>F89</f>
        <v>3.3862691824031406</v>
      </c>
      <c r="H89" s="386"/>
      <c r="J89" s="310"/>
      <c r="K89" s="310"/>
      <c r="L89" s="310"/>
      <c r="M89" s="310"/>
    </row>
    <row r="90" spans="2:13">
      <c r="B90" s="387" t="s">
        <v>20</v>
      </c>
      <c r="C90" s="145" t="s">
        <v>244</v>
      </c>
      <c r="D90" s="386">
        <f>'EU Lastbil'!D109</f>
        <v>0.46837408023728822</v>
      </c>
      <c r="E90" s="386">
        <f>'EU Lastbil'!E109</f>
        <v>0.46837408023728822</v>
      </c>
      <c r="F90" s="386">
        <f>'EU Lastbil'!F109</f>
        <v>0.46837408023728822</v>
      </c>
      <c r="G90" s="385">
        <f>F90</f>
        <v>0.46837408023728822</v>
      </c>
      <c r="H90" s="386"/>
      <c r="J90" s="310"/>
      <c r="K90" s="310"/>
      <c r="L90" s="310"/>
      <c r="M90" s="310"/>
    </row>
    <row r="91" spans="2:13">
      <c r="B91" s="206" t="s">
        <v>35</v>
      </c>
      <c r="C91" s="145" t="s">
        <v>244</v>
      </c>
      <c r="D91" s="385">
        <f>'EU Lastbil'!D110</f>
        <v>348.89924166526276</v>
      </c>
      <c r="E91" s="385">
        <f>'EU Lastbil'!E110</f>
        <v>36.446302941253435</v>
      </c>
      <c r="F91" s="385">
        <f>'EU Lastbil'!F110</f>
        <v>36.446302941253435</v>
      </c>
      <c r="G91" s="385">
        <f>F91</f>
        <v>36.446302941253435</v>
      </c>
      <c r="H91" s="385"/>
      <c r="J91" s="310"/>
      <c r="K91" s="310"/>
      <c r="L91" s="310"/>
      <c r="M91" s="310"/>
    </row>
    <row r="92" spans="2:13" ht="13.5" thickBot="1">
      <c r="B92" s="384" t="s">
        <v>21</v>
      </c>
      <c r="C92" s="140" t="s">
        <v>244</v>
      </c>
      <c r="D92" s="383">
        <f>'EU Lastbil'!D111</f>
        <v>3.2979813853448934</v>
      </c>
      <c r="E92" s="383">
        <f>'EU Lastbil'!E111</f>
        <v>0.36064433411829616</v>
      </c>
      <c r="F92" s="383">
        <f>'EU Lastbil'!F111</f>
        <v>0.36064433411829616</v>
      </c>
      <c r="G92" s="383">
        <f>F92</f>
        <v>0.36064433411829616</v>
      </c>
      <c r="H92" s="383"/>
      <c r="J92" s="310"/>
      <c r="K92" s="310"/>
      <c r="L92" s="310"/>
      <c r="M92" s="310"/>
    </row>
    <row r="95" spans="2:13">
      <c r="B95" s="382"/>
      <c r="C95" s="368"/>
      <c r="D95" s="368"/>
      <c r="E95" s="368"/>
      <c r="F95" s="368"/>
      <c r="G95" s="368"/>
    </row>
    <row r="96" spans="2:13">
      <c r="B96" s="382" t="s">
        <v>387</v>
      </c>
      <c r="C96" s="368"/>
      <c r="D96" s="368"/>
      <c r="E96" s="368"/>
      <c r="F96" s="368"/>
      <c r="G96" s="368"/>
    </row>
    <row r="97" spans="2:7">
      <c r="B97" s="379"/>
      <c r="C97" s="379"/>
      <c r="D97" s="381">
        <v>2015</v>
      </c>
      <c r="E97" s="381">
        <v>2020</v>
      </c>
      <c r="F97" s="381">
        <v>2035</v>
      </c>
      <c r="G97" s="368"/>
    </row>
    <row r="98" spans="2:7">
      <c r="B98" s="370"/>
      <c r="C98" s="370"/>
      <c r="D98" s="380" t="s">
        <v>386</v>
      </c>
      <c r="E98" s="380" t="s">
        <v>339</v>
      </c>
      <c r="F98" s="380" t="s">
        <v>339</v>
      </c>
      <c r="G98" s="368"/>
    </row>
    <row r="99" spans="2:7">
      <c r="B99" s="379" t="s">
        <v>385</v>
      </c>
      <c r="C99" s="379" t="s">
        <v>198</v>
      </c>
      <c r="D99" s="378">
        <v>8.8593075104294687</v>
      </c>
      <c r="E99" s="378">
        <v>8.8593075104294687</v>
      </c>
      <c r="F99" s="378">
        <v>8.8593075104294687</v>
      </c>
      <c r="G99" s="368"/>
    </row>
    <row r="100" spans="2:7">
      <c r="B100" s="372" t="s">
        <v>17</v>
      </c>
      <c r="C100" s="372" t="s">
        <v>24</v>
      </c>
      <c r="D100" s="377">
        <v>655.58875577178071</v>
      </c>
      <c r="E100" s="377">
        <v>655.58875577178071</v>
      </c>
      <c r="F100" s="377">
        <v>655.58875577178071</v>
      </c>
      <c r="G100" s="368"/>
    </row>
    <row r="101" spans="2:7">
      <c r="B101" s="372" t="s">
        <v>18</v>
      </c>
      <c r="C101" s="372" t="s">
        <v>24</v>
      </c>
      <c r="D101" s="376">
        <v>5.0504008912671868E-3</v>
      </c>
      <c r="E101" s="376">
        <v>1.4440001185169191E-3</v>
      </c>
      <c r="F101" s="376">
        <v>1.4440001185169191E-3</v>
      </c>
      <c r="G101" s="368"/>
    </row>
    <row r="102" spans="2:7">
      <c r="B102" s="372" t="s">
        <v>19</v>
      </c>
      <c r="C102" s="372" t="s">
        <v>24</v>
      </c>
      <c r="D102" s="376">
        <v>0.03</v>
      </c>
      <c r="E102" s="376">
        <v>0.03</v>
      </c>
      <c r="F102" s="376">
        <v>0.03</v>
      </c>
      <c r="G102" s="368"/>
    </row>
    <row r="103" spans="2:7">
      <c r="B103" s="372" t="s">
        <v>20</v>
      </c>
      <c r="C103" s="372" t="s">
        <v>24</v>
      </c>
      <c r="D103" s="376">
        <v>4.1494700067367021E-3</v>
      </c>
      <c r="E103" s="376">
        <v>4.1494700067367021E-3</v>
      </c>
      <c r="F103" s="376">
        <v>4.1494700067367021E-3</v>
      </c>
      <c r="G103" s="368"/>
    </row>
    <row r="104" spans="2:7">
      <c r="B104" s="372" t="s">
        <v>35</v>
      </c>
      <c r="C104" s="372" t="s">
        <v>24</v>
      </c>
      <c r="D104" s="376">
        <v>3.0910056720682086</v>
      </c>
      <c r="E104" s="376">
        <v>0.32288900537483423</v>
      </c>
      <c r="F104" s="376">
        <v>0.32288900537483423</v>
      </c>
      <c r="G104" s="368"/>
    </row>
    <row r="105" spans="2:7">
      <c r="B105" s="370" t="s">
        <v>384</v>
      </c>
      <c r="C105" s="370" t="s">
        <v>24</v>
      </c>
      <c r="D105" s="375">
        <v>2.9217831256442596E-2</v>
      </c>
      <c r="E105" s="375">
        <v>3.1950590578480559E-3</v>
      </c>
      <c r="F105" s="375">
        <v>3.1950590578480559E-3</v>
      </c>
      <c r="G105" s="368"/>
    </row>
    <row r="106" spans="2:7">
      <c r="B106" s="372" t="s">
        <v>17</v>
      </c>
      <c r="C106" s="372" t="s">
        <v>244</v>
      </c>
      <c r="D106" s="374">
        <f t="shared" ref="D106:F111" si="3">1000*D100/D$99</f>
        <v>74000</v>
      </c>
      <c r="E106" s="374">
        <f t="shared" si="3"/>
        <v>74000</v>
      </c>
      <c r="F106" s="374">
        <f t="shared" si="3"/>
        <v>74000</v>
      </c>
      <c r="G106" s="368"/>
    </row>
    <row r="107" spans="2:7">
      <c r="B107" s="372" t="s">
        <v>18</v>
      </c>
      <c r="C107" s="372" t="s">
        <v>244</v>
      </c>
      <c r="D107" s="373">
        <f t="shared" si="3"/>
        <v>0.57006722989598102</v>
      </c>
      <c r="E107" s="373">
        <f t="shared" si="3"/>
        <v>0.16299243669067753</v>
      </c>
      <c r="F107" s="373">
        <f t="shared" si="3"/>
        <v>0.16299243669067753</v>
      </c>
      <c r="G107" s="368"/>
    </row>
    <row r="108" spans="2:7">
      <c r="B108" s="372" t="s">
        <v>19</v>
      </c>
      <c r="C108" s="372" t="s">
        <v>244</v>
      </c>
      <c r="D108" s="373">
        <f t="shared" si="3"/>
        <v>3.3862691824031406</v>
      </c>
      <c r="E108" s="373">
        <f t="shared" si="3"/>
        <v>3.3862691824031406</v>
      </c>
      <c r="F108" s="373">
        <f t="shared" si="3"/>
        <v>3.3862691824031406</v>
      </c>
      <c r="G108" s="368"/>
    </row>
    <row r="109" spans="2:7">
      <c r="B109" s="372" t="s">
        <v>20</v>
      </c>
      <c r="C109" s="372" t="s">
        <v>244</v>
      </c>
      <c r="D109" s="373">
        <f t="shared" si="3"/>
        <v>0.46837408023728822</v>
      </c>
      <c r="E109" s="373">
        <f t="shared" si="3"/>
        <v>0.46837408023728822</v>
      </c>
      <c r="F109" s="373">
        <f t="shared" si="3"/>
        <v>0.46837408023728822</v>
      </c>
      <c r="G109" s="368"/>
    </row>
    <row r="110" spans="2:7">
      <c r="B110" s="372" t="s">
        <v>35</v>
      </c>
      <c r="C110" s="372" t="s">
        <v>244</v>
      </c>
      <c r="D110" s="371">
        <f t="shared" si="3"/>
        <v>348.89924166526276</v>
      </c>
      <c r="E110" s="371">
        <f t="shared" si="3"/>
        <v>36.446302941253435</v>
      </c>
      <c r="F110" s="371">
        <f t="shared" si="3"/>
        <v>36.446302941253435</v>
      </c>
      <c r="G110" s="368"/>
    </row>
    <row r="111" spans="2:7">
      <c r="B111" s="370" t="s">
        <v>384</v>
      </c>
      <c r="C111" s="370" t="s">
        <v>244</v>
      </c>
      <c r="D111" s="369">
        <f t="shared" si="3"/>
        <v>3.2979813853448934</v>
      </c>
      <c r="E111" s="369">
        <f t="shared" si="3"/>
        <v>0.36064433411829616</v>
      </c>
      <c r="F111" s="369">
        <f t="shared" si="3"/>
        <v>0.36064433411829616</v>
      </c>
      <c r="G111" s="368"/>
    </row>
    <row r="112" spans="2:7">
      <c r="B112" s="368" t="s">
        <v>383</v>
      </c>
      <c r="C112" s="368"/>
      <c r="D112" s="368"/>
      <c r="E112" s="368"/>
      <c r="F112" s="368"/>
      <c r="G112" s="36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2060"/>
    <pageSetUpPr fitToPage="1"/>
  </sheetPr>
  <dimension ref="B1:S99"/>
  <sheetViews>
    <sheetView zoomScale="80" zoomScaleNormal="80" workbookViewId="0">
      <selection activeCell="N5" sqref="N5:N27"/>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1" width="9" style="133" customWidth="1"/>
    <col min="12" max="12" width="10.86328125" style="133" customWidth="1"/>
    <col min="13" max="13" width="9.1328125" style="133" customWidth="1"/>
    <col min="14" max="14" width="9" style="133" customWidth="1"/>
    <col min="15" max="15" width="8.86328125" style="133"/>
    <col min="16" max="16" width="37.86328125" style="133" customWidth="1"/>
    <col min="17" max="18" width="8.86328125" style="133"/>
    <col min="19" max="19" width="9.1328125" style="133" customWidth="1"/>
    <col min="20" max="16384" width="8.86328125" style="133"/>
  </cols>
  <sheetData>
    <row r="1" spans="2:19" s="130" customFormat="1" ht="21">
      <c r="B1" s="130" t="s">
        <v>391</v>
      </c>
      <c r="Q1" s="130">
        <v>0</v>
      </c>
      <c r="R1" s="132">
        <v>0</v>
      </c>
      <c r="S1" s="131"/>
    </row>
    <row r="2" spans="2:19">
      <c r="R2" s="233"/>
      <c r="S2" s="233"/>
    </row>
    <row r="4" spans="2:19" ht="13.5" thickBot="1">
      <c r="B4" s="229" t="s">
        <v>86</v>
      </c>
    </row>
    <row r="5" spans="2:19">
      <c r="B5" s="232" t="s">
        <v>87</v>
      </c>
      <c r="C5" s="153"/>
      <c r="D5" s="153"/>
      <c r="E5" s="153"/>
      <c r="F5" s="153"/>
      <c r="G5" s="153"/>
      <c r="H5" s="153"/>
      <c r="I5" s="153"/>
      <c r="J5" s="153"/>
      <c r="K5" s="153"/>
      <c r="L5" s="153"/>
      <c r="M5" s="153"/>
      <c r="N5" s="153"/>
      <c r="O5" s="151"/>
    </row>
    <row r="6" spans="2:19">
      <c r="B6" s="206" t="s">
        <v>253</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316</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t="s">
        <v>390</v>
      </c>
      <c r="C12" s="145"/>
      <c r="D12" s="145"/>
      <c r="E12" s="145"/>
      <c r="F12" s="145"/>
      <c r="G12" s="145"/>
      <c r="H12" s="145"/>
      <c r="I12" s="145"/>
      <c r="J12" s="145"/>
      <c r="K12" s="145"/>
      <c r="L12" s="145"/>
      <c r="M12" s="145"/>
      <c r="N12" s="145"/>
      <c r="O12" s="142"/>
    </row>
    <row r="13" spans="2:19">
      <c r="B13" s="206" t="s">
        <v>389</v>
      </c>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3.5" thickBot="1">
      <c r="B17" s="141"/>
      <c r="C17" s="140"/>
      <c r="D17" s="140"/>
      <c r="E17" s="140"/>
      <c r="F17" s="140"/>
      <c r="G17" s="140"/>
      <c r="H17" s="140"/>
      <c r="I17" s="140"/>
      <c r="J17" s="140"/>
      <c r="K17" s="140"/>
      <c r="L17" s="140"/>
      <c r="M17" s="140"/>
      <c r="N17" s="140"/>
      <c r="O17" s="158"/>
    </row>
    <row r="19" spans="2:15" ht="13.5"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c r="H21" s="179" t="s">
        <v>96</v>
      </c>
      <c r="I21" s="227"/>
      <c r="J21" s="177"/>
    </row>
    <row r="22" spans="2:15">
      <c r="B22" s="201" t="s">
        <v>97</v>
      </c>
      <c r="C22" s="191"/>
      <c r="D22" s="277"/>
      <c r="E22" s="226"/>
      <c r="F22" s="226"/>
      <c r="G22" s="226"/>
      <c r="H22" s="226"/>
      <c r="I22" s="145"/>
      <c r="J22" s="142"/>
    </row>
    <row r="23" spans="2:15">
      <c r="B23" s="218" t="s">
        <v>98</v>
      </c>
      <c r="C23" s="191" t="s">
        <v>298</v>
      </c>
      <c r="D23" s="407">
        <f>D71</f>
        <v>0.192</v>
      </c>
      <c r="E23" s="406">
        <f>E71</f>
        <v>0.20200000000000001</v>
      </c>
      <c r="F23" s="406">
        <f>F71</f>
        <v>0.222</v>
      </c>
      <c r="G23" s="406">
        <f>G71</f>
        <v>0.24199999999999999</v>
      </c>
      <c r="H23" s="222"/>
      <c r="I23" s="300"/>
      <c r="J23" s="142"/>
      <c r="K23" s="391"/>
    </row>
    <row r="24" spans="2:15">
      <c r="B24" s="218" t="s">
        <v>100</v>
      </c>
      <c r="C24" s="191" t="s">
        <v>298</v>
      </c>
      <c r="D24" s="217">
        <f>D23</f>
        <v>0.192</v>
      </c>
      <c r="E24" s="216">
        <f>E23</f>
        <v>0.20200000000000001</v>
      </c>
      <c r="F24" s="216">
        <f>F23</f>
        <v>0.222</v>
      </c>
      <c r="G24" s="216">
        <f>G23</f>
        <v>0.24199999999999999</v>
      </c>
      <c r="H24" s="222"/>
      <c r="I24" s="300"/>
      <c r="J24" s="142"/>
      <c r="K24" s="391"/>
    </row>
    <row r="25" spans="2:15">
      <c r="B25" s="218" t="s">
        <v>101</v>
      </c>
      <c r="C25" s="191" t="s">
        <v>102</v>
      </c>
      <c r="D25" s="217">
        <f>D75</f>
        <v>13.191145833333334</v>
      </c>
      <c r="E25" s="216">
        <f>E75</f>
        <v>11.970297029702971</v>
      </c>
      <c r="F25" s="216">
        <f>F75</f>
        <v>10.375675675675677</v>
      </c>
      <c r="G25" s="216">
        <f>G75</f>
        <v>9.3421487603305771</v>
      </c>
      <c r="H25" s="215"/>
      <c r="I25" s="300"/>
      <c r="J25" s="142"/>
      <c r="K25" s="391"/>
    </row>
    <row r="26" spans="2:15">
      <c r="B26" s="218" t="s">
        <v>103</v>
      </c>
      <c r="C26" s="191" t="s">
        <v>102</v>
      </c>
      <c r="D26" s="217"/>
      <c r="E26" s="216"/>
      <c r="F26" s="216"/>
      <c r="G26" s="216"/>
      <c r="H26" s="215"/>
      <c r="I26" s="300"/>
      <c r="J26" s="142"/>
      <c r="K26" s="391"/>
    </row>
    <row r="27" spans="2:15">
      <c r="B27" s="206" t="s">
        <v>104</v>
      </c>
      <c r="C27" s="191" t="s">
        <v>105</v>
      </c>
      <c r="D27" s="213">
        <v>6</v>
      </c>
      <c r="E27" s="198">
        <v>6</v>
      </c>
      <c r="F27" s="198">
        <v>6</v>
      </c>
      <c r="G27" s="198">
        <v>6</v>
      </c>
      <c r="H27" s="198"/>
      <c r="I27" s="167" t="s">
        <v>388</v>
      </c>
      <c r="J27" s="142"/>
      <c r="K27" s="391"/>
    </row>
    <row r="28" spans="2:15">
      <c r="B28" s="206" t="s">
        <v>106</v>
      </c>
      <c r="C28" s="191" t="s">
        <v>107</v>
      </c>
      <c r="D28" s="274">
        <f>+D67*D68/1000</f>
        <v>126.63500000000002</v>
      </c>
      <c r="E28" s="212">
        <f>+E67*E68/1000</f>
        <v>120.90000000000002</v>
      </c>
      <c r="F28" s="212">
        <f>+F67*F68/1000</f>
        <v>115.17000000000002</v>
      </c>
      <c r="G28" s="212">
        <f>+G67*G68/1000</f>
        <v>113.03999999999999</v>
      </c>
      <c r="H28" s="211"/>
      <c r="I28" s="300"/>
      <c r="J28" s="142"/>
      <c r="K28" s="391"/>
    </row>
    <row r="29" spans="2:15">
      <c r="B29" s="146"/>
      <c r="C29" s="210"/>
      <c r="D29" s="207"/>
      <c r="E29" s="166"/>
      <c r="F29" s="166"/>
      <c r="G29" s="166"/>
      <c r="H29" s="166"/>
      <c r="I29" s="145"/>
      <c r="J29" s="142"/>
      <c r="K29" s="391"/>
    </row>
    <row r="30" spans="2:15">
      <c r="B30" s="201" t="s">
        <v>108</v>
      </c>
      <c r="C30" s="191"/>
      <c r="D30" s="207"/>
      <c r="E30" s="166"/>
      <c r="F30" s="166"/>
      <c r="G30" s="166"/>
      <c r="H30" s="166"/>
      <c r="I30" s="145"/>
      <c r="J30" s="142"/>
      <c r="K30" s="391"/>
    </row>
    <row r="31" spans="2:15">
      <c r="B31" s="206" t="s">
        <v>109</v>
      </c>
      <c r="C31" s="191" t="s">
        <v>12</v>
      </c>
      <c r="D31" s="209">
        <v>779893.90271614201</v>
      </c>
      <c r="E31" s="209">
        <v>779893.90271614201</v>
      </c>
      <c r="F31" s="209">
        <v>779893.90271614201</v>
      </c>
      <c r="G31" s="209">
        <v>779893.90271614201</v>
      </c>
      <c r="H31" s="208">
        <v>2015</v>
      </c>
      <c r="I31" s="147"/>
      <c r="J31" s="142"/>
    </row>
    <row r="32" spans="2:15">
      <c r="B32" s="146" t="s">
        <v>13</v>
      </c>
      <c r="C32" s="191" t="s">
        <v>14</v>
      </c>
      <c r="D32" s="209">
        <v>2492.6013469287059</v>
      </c>
      <c r="E32" s="209">
        <v>2610.8401287701954</v>
      </c>
      <c r="F32" s="209">
        <v>2740.736055989551</v>
      </c>
      <c r="G32" s="209">
        <v>2792.3794370870196</v>
      </c>
      <c r="H32" s="208">
        <v>2015</v>
      </c>
      <c r="I32" s="147"/>
      <c r="J32" s="142"/>
    </row>
    <row r="33" spans="2:11">
      <c r="B33" s="202" t="s">
        <v>15</v>
      </c>
      <c r="C33" s="191" t="s">
        <v>14</v>
      </c>
      <c r="D33" s="209">
        <v>1213.3511438994574</v>
      </c>
      <c r="E33" s="209">
        <v>1270.9075443152008</v>
      </c>
      <c r="F33" s="209">
        <v>1334.1384223991297</v>
      </c>
      <c r="G33" s="209">
        <v>1359.2774425664172</v>
      </c>
      <c r="H33" s="208">
        <v>2015</v>
      </c>
      <c r="I33" s="147"/>
      <c r="J33" s="142"/>
    </row>
    <row r="34" spans="2:11">
      <c r="B34" s="202" t="s">
        <v>16</v>
      </c>
      <c r="C34" s="191" t="s">
        <v>14</v>
      </c>
      <c r="D34" s="209">
        <v>1279.2502030292483</v>
      </c>
      <c r="E34" s="209">
        <v>1339.9325844549946</v>
      </c>
      <c r="F34" s="209">
        <v>1406.5976335904218</v>
      </c>
      <c r="G34" s="209">
        <v>1433.1019945206024</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751018.91308317415</v>
      </c>
      <c r="E38" s="400">
        <v>751018.91308317415</v>
      </c>
      <c r="F38" s="400">
        <v>751018.91308317415</v>
      </c>
      <c r="G38" s="400">
        <v>751018.91308317415</v>
      </c>
      <c r="H38" s="203">
        <v>2013</v>
      </c>
      <c r="I38" s="167" t="s">
        <v>388</v>
      </c>
      <c r="J38" s="142"/>
      <c r="K38" s="391"/>
    </row>
    <row r="39" spans="2:11">
      <c r="B39" s="146" t="s">
        <v>13</v>
      </c>
      <c r="C39" s="191" t="s">
        <v>14</v>
      </c>
      <c r="D39" s="404">
        <f>+SUM(D40:D43)</f>
        <v>2400.3146425436294</v>
      </c>
      <c r="E39" s="405">
        <f>+SUM(E40:E43)</f>
        <v>2514.1757217412114</v>
      </c>
      <c r="F39" s="405">
        <f>+SUM(F40:F43)</f>
        <v>2639.2623492099719</v>
      </c>
      <c r="G39" s="405">
        <f>+SUM(G40:G43)</f>
        <v>2688.9936726690776</v>
      </c>
      <c r="H39" s="203">
        <v>2013</v>
      </c>
      <c r="I39" s="300"/>
      <c r="J39" s="142"/>
      <c r="K39" s="391"/>
    </row>
    <row r="40" spans="2:11">
      <c r="B40" s="202" t="s">
        <v>15</v>
      </c>
      <c r="C40" s="191" t="s">
        <v>14</v>
      </c>
      <c r="D40" s="404">
        <v>1168.4277234454339</v>
      </c>
      <c r="E40" s="405">
        <v>1223.8531410960506</v>
      </c>
      <c r="F40" s="405">
        <v>1284.742943114635</v>
      </c>
      <c r="G40" s="405">
        <v>1308.9512098240671</v>
      </c>
      <c r="H40" s="203">
        <v>2013</v>
      </c>
      <c r="I40" s="300"/>
      <c r="J40" s="142"/>
      <c r="K40" s="391"/>
    </row>
    <row r="41" spans="2:11">
      <c r="B41" s="202" t="s">
        <v>16</v>
      </c>
      <c r="C41" s="191" t="s">
        <v>14</v>
      </c>
      <c r="D41" s="404">
        <f>(D68*D69)/D28</f>
        <v>1231.8869190981954</v>
      </c>
      <c r="E41" s="405">
        <f>(E68*E69)/E28</f>
        <v>1290.322580645161</v>
      </c>
      <c r="F41" s="405">
        <f>(F68*F69)/F28</f>
        <v>1354.5194060953372</v>
      </c>
      <c r="G41" s="405">
        <f>(G68*G69)/G28</f>
        <v>1380.0424628450107</v>
      </c>
      <c r="H41" s="203">
        <v>2013</v>
      </c>
      <c r="I41" s="300"/>
      <c r="J41" s="192" t="s">
        <v>227</v>
      </c>
      <c r="K41" s="391"/>
    </row>
    <row r="42" spans="2:11">
      <c r="B42" s="202"/>
      <c r="C42" s="191"/>
      <c r="D42" s="207"/>
      <c r="E42" s="166"/>
      <c r="F42" s="166"/>
      <c r="G42" s="166"/>
      <c r="H42" s="203"/>
      <c r="I42" s="300"/>
      <c r="J42" s="142"/>
      <c r="K42" s="391"/>
    </row>
    <row r="43" spans="2:11">
      <c r="B43" s="202" t="s">
        <v>110</v>
      </c>
      <c r="C43" s="191" t="s">
        <v>14</v>
      </c>
      <c r="D43" s="404">
        <v>0</v>
      </c>
      <c r="E43" s="403">
        <v>0</v>
      </c>
      <c r="F43" s="403">
        <v>0</v>
      </c>
      <c r="G43" s="403">
        <v>0</v>
      </c>
      <c r="H43" s="203">
        <v>2013</v>
      </c>
      <c r="I43" s="300"/>
      <c r="J43" s="192"/>
      <c r="K43" s="391"/>
    </row>
    <row r="44" spans="2:11">
      <c r="B44" s="202"/>
      <c r="C44" s="191"/>
      <c r="D44" s="207"/>
      <c r="E44" s="166"/>
      <c r="F44" s="166"/>
      <c r="G44" s="166"/>
      <c r="H44" s="166"/>
      <c r="I44" s="300"/>
      <c r="J44" s="142"/>
      <c r="K44" s="391"/>
    </row>
    <row r="45" spans="2:11">
      <c r="B45" s="201" t="s">
        <v>111</v>
      </c>
      <c r="C45" s="191"/>
      <c r="D45" s="207"/>
      <c r="E45" s="166"/>
      <c r="F45" s="166"/>
      <c r="G45" s="166"/>
      <c r="H45" s="200"/>
      <c r="I45" s="300"/>
      <c r="J45" s="142"/>
      <c r="K45" s="391"/>
    </row>
    <row r="46" spans="2:11">
      <c r="B46" s="196" t="s">
        <v>26</v>
      </c>
      <c r="C46" s="191"/>
      <c r="D46" s="207"/>
      <c r="E46" s="166"/>
      <c r="F46" s="166"/>
      <c r="G46" s="166"/>
      <c r="H46" s="199"/>
      <c r="I46" s="300"/>
      <c r="J46" s="142"/>
      <c r="K46" s="391"/>
    </row>
    <row r="47" spans="2:11">
      <c r="B47" s="146" t="s">
        <v>17</v>
      </c>
      <c r="C47" s="191" t="s">
        <v>297</v>
      </c>
      <c r="D47" s="402"/>
      <c r="E47" s="194"/>
      <c r="F47" s="194"/>
      <c r="G47" s="194"/>
      <c r="H47" s="199"/>
      <c r="I47" s="300"/>
      <c r="J47" s="192" t="s">
        <v>113</v>
      </c>
      <c r="K47" s="391"/>
    </row>
    <row r="48" spans="2:11">
      <c r="B48" s="146" t="s">
        <v>18</v>
      </c>
      <c r="C48" s="191" t="s">
        <v>297</v>
      </c>
      <c r="D48" s="197">
        <f t="shared" ref="D48:G52" si="0">D78/D$75</f>
        <v>5.70067229895981E-4</v>
      </c>
      <c r="E48" s="197">
        <f t="shared" si="0"/>
        <v>1.6299243669067753E-4</v>
      </c>
      <c r="F48" s="197">
        <f t="shared" si="0"/>
        <v>1.6299243669067753E-4</v>
      </c>
      <c r="G48" s="197">
        <f t="shared" si="0"/>
        <v>1.6299243669067753E-4</v>
      </c>
      <c r="H48" s="193"/>
      <c r="I48" s="300"/>
      <c r="J48" s="142"/>
      <c r="K48" s="391"/>
    </row>
    <row r="49" spans="2:11">
      <c r="B49" s="146" t="s">
        <v>19</v>
      </c>
      <c r="C49" s="191" t="s">
        <v>297</v>
      </c>
      <c r="D49" s="197">
        <f t="shared" si="0"/>
        <v>3.3862691824031411E-3</v>
      </c>
      <c r="E49" s="197">
        <f t="shared" si="0"/>
        <v>3.3862691824031407E-3</v>
      </c>
      <c r="F49" s="197">
        <f t="shared" si="0"/>
        <v>3.3862691824031407E-3</v>
      </c>
      <c r="G49" s="197">
        <f t="shared" si="0"/>
        <v>3.3862691824031402E-3</v>
      </c>
      <c r="H49" s="166"/>
      <c r="I49" s="300"/>
      <c r="J49" s="142"/>
      <c r="K49" s="391"/>
    </row>
    <row r="50" spans="2:11">
      <c r="B50" s="146" t="s">
        <v>20</v>
      </c>
      <c r="C50" s="191" t="s">
        <v>297</v>
      </c>
      <c r="D50" s="197">
        <f t="shared" si="0"/>
        <v>4.6837408023728819E-4</v>
      </c>
      <c r="E50" s="197">
        <f t="shared" si="0"/>
        <v>4.6837408023728819E-4</v>
      </c>
      <c r="F50" s="197">
        <f t="shared" si="0"/>
        <v>4.6837408023728819E-4</v>
      </c>
      <c r="G50" s="197">
        <f t="shared" si="0"/>
        <v>4.6837408023728819E-4</v>
      </c>
      <c r="H50" s="198"/>
      <c r="I50" s="300"/>
      <c r="J50" s="142"/>
      <c r="K50" s="391"/>
    </row>
    <row r="51" spans="2:11">
      <c r="B51" s="146" t="s">
        <v>114</v>
      </c>
      <c r="C51" s="191" t="s">
        <v>297</v>
      </c>
      <c r="D51" s="197">
        <f t="shared" si="0"/>
        <v>0.34889924166526276</v>
      </c>
      <c r="E51" s="197">
        <f t="shared" si="0"/>
        <v>3.6446302941253436E-2</v>
      </c>
      <c r="F51" s="197">
        <f t="shared" si="0"/>
        <v>3.6446302941253436E-2</v>
      </c>
      <c r="G51" s="197">
        <f t="shared" si="0"/>
        <v>3.6446302941253436E-2</v>
      </c>
      <c r="H51" s="166"/>
      <c r="I51" s="300"/>
      <c r="J51" s="142"/>
      <c r="K51" s="391"/>
    </row>
    <row r="52" spans="2:11">
      <c r="B52" s="146" t="s">
        <v>21</v>
      </c>
      <c r="C52" s="191" t="s">
        <v>297</v>
      </c>
      <c r="D52" s="197">
        <f t="shared" si="0"/>
        <v>3.2979813853448933E-3</v>
      </c>
      <c r="E52" s="197">
        <f t="shared" si="0"/>
        <v>3.606443341182961E-4</v>
      </c>
      <c r="F52" s="197">
        <f t="shared" si="0"/>
        <v>3.6064433411829615E-4</v>
      </c>
      <c r="G52" s="197">
        <f t="shared" si="0"/>
        <v>3.6064433411829615E-4</v>
      </c>
      <c r="H52" s="166"/>
      <c r="I52" s="300"/>
      <c r="J52" s="142"/>
      <c r="K52" s="391"/>
    </row>
    <row r="53" spans="2:11">
      <c r="B53" s="146"/>
      <c r="C53" s="191"/>
      <c r="D53" s="195"/>
      <c r="E53" s="145"/>
      <c r="F53" s="145"/>
      <c r="G53" s="145"/>
      <c r="H53" s="166"/>
      <c r="I53" s="300"/>
      <c r="J53" s="142"/>
      <c r="K53" s="391"/>
    </row>
    <row r="54" spans="2:11">
      <c r="B54" s="196" t="s">
        <v>27</v>
      </c>
      <c r="C54" s="191"/>
      <c r="D54" s="207"/>
      <c r="E54" s="166"/>
      <c r="F54" s="166"/>
      <c r="G54" s="166"/>
      <c r="H54" s="193"/>
      <c r="I54" s="300"/>
      <c r="J54" s="142"/>
      <c r="K54" s="391"/>
    </row>
    <row r="55" spans="2:11">
      <c r="B55" s="146" t="s">
        <v>17</v>
      </c>
      <c r="C55" s="191" t="s">
        <v>297</v>
      </c>
      <c r="D55" s="402"/>
      <c r="E55" s="194"/>
      <c r="F55" s="194"/>
      <c r="G55" s="194"/>
      <c r="H55" s="322"/>
      <c r="I55" s="300"/>
      <c r="J55" s="192" t="s">
        <v>113</v>
      </c>
      <c r="K55" s="391"/>
    </row>
    <row r="56" spans="2:11">
      <c r="B56" s="146" t="s">
        <v>18</v>
      </c>
      <c r="C56" s="191" t="s">
        <v>297</v>
      </c>
      <c r="D56" s="190">
        <f t="shared" ref="D56:G60" si="1">D48</f>
        <v>5.70067229895981E-4</v>
      </c>
      <c r="E56" s="190">
        <f t="shared" si="1"/>
        <v>1.6299243669067753E-4</v>
      </c>
      <c r="F56" s="190">
        <f t="shared" si="1"/>
        <v>1.6299243669067753E-4</v>
      </c>
      <c r="G56" s="190">
        <f t="shared" si="1"/>
        <v>1.6299243669067753E-4</v>
      </c>
      <c r="H56" s="322"/>
      <c r="I56" s="300"/>
      <c r="J56" s="142"/>
      <c r="K56" s="391"/>
    </row>
    <row r="57" spans="2:11">
      <c r="B57" s="146" t="s">
        <v>19</v>
      </c>
      <c r="C57" s="191" t="s">
        <v>297</v>
      </c>
      <c r="D57" s="190">
        <f t="shared" si="1"/>
        <v>3.3862691824031411E-3</v>
      </c>
      <c r="E57" s="190">
        <f t="shared" si="1"/>
        <v>3.3862691824031407E-3</v>
      </c>
      <c r="F57" s="190">
        <f t="shared" si="1"/>
        <v>3.3862691824031407E-3</v>
      </c>
      <c r="G57" s="190">
        <f t="shared" si="1"/>
        <v>3.3862691824031402E-3</v>
      </c>
      <c r="H57" s="322"/>
      <c r="I57" s="300"/>
      <c r="J57" s="142"/>
      <c r="K57" s="391"/>
    </row>
    <row r="58" spans="2:11">
      <c r="B58" s="146" t="s">
        <v>20</v>
      </c>
      <c r="C58" s="191" t="s">
        <v>297</v>
      </c>
      <c r="D58" s="190">
        <f t="shared" si="1"/>
        <v>4.6837408023728819E-4</v>
      </c>
      <c r="E58" s="190">
        <f t="shared" si="1"/>
        <v>4.6837408023728819E-4</v>
      </c>
      <c r="F58" s="190">
        <f t="shared" si="1"/>
        <v>4.6837408023728819E-4</v>
      </c>
      <c r="G58" s="190">
        <f t="shared" si="1"/>
        <v>4.6837408023728819E-4</v>
      </c>
      <c r="H58" s="322"/>
      <c r="I58" s="300"/>
      <c r="J58" s="142"/>
      <c r="K58" s="391"/>
    </row>
    <row r="59" spans="2:11">
      <c r="B59" s="146" t="s">
        <v>114</v>
      </c>
      <c r="C59" s="191" t="s">
        <v>297</v>
      </c>
      <c r="D59" s="190">
        <f t="shared" si="1"/>
        <v>0.34889924166526276</v>
      </c>
      <c r="E59" s="190">
        <f t="shared" si="1"/>
        <v>3.6446302941253436E-2</v>
      </c>
      <c r="F59" s="190">
        <f t="shared" si="1"/>
        <v>3.6446302941253436E-2</v>
      </c>
      <c r="G59" s="190">
        <f t="shared" si="1"/>
        <v>3.6446302941253436E-2</v>
      </c>
      <c r="H59" s="322"/>
      <c r="I59" s="300"/>
      <c r="J59" s="142"/>
      <c r="K59" s="391"/>
    </row>
    <row r="60" spans="2:11">
      <c r="B60" s="146" t="s">
        <v>21</v>
      </c>
      <c r="C60" s="191" t="s">
        <v>297</v>
      </c>
      <c r="D60" s="190">
        <f t="shared" si="1"/>
        <v>3.2979813853448933E-3</v>
      </c>
      <c r="E60" s="190">
        <f t="shared" si="1"/>
        <v>3.606443341182961E-4</v>
      </c>
      <c r="F60" s="190">
        <f t="shared" si="1"/>
        <v>3.6064433411829615E-4</v>
      </c>
      <c r="G60" s="190">
        <f t="shared" si="1"/>
        <v>3.6064433411829615E-4</v>
      </c>
      <c r="H60" s="208"/>
      <c r="I60" s="300"/>
      <c r="J60" s="142"/>
      <c r="K60" s="391"/>
    </row>
    <row r="61" spans="2:11" ht="13.5" thickBot="1">
      <c r="B61" s="188"/>
      <c r="C61" s="187"/>
      <c r="D61" s="186"/>
      <c r="E61" s="140"/>
      <c r="F61" s="140"/>
      <c r="G61" s="140"/>
      <c r="H61" s="140"/>
      <c r="I61" s="315"/>
      <c r="J61" s="158"/>
      <c r="K61" s="391"/>
    </row>
    <row r="62" spans="2:11">
      <c r="K62" s="391"/>
    </row>
    <row r="63" spans="2:11">
      <c r="K63" s="391"/>
    </row>
    <row r="64" spans="2:11" ht="15.4" thickBot="1">
      <c r="B64" s="157" t="s">
        <v>115</v>
      </c>
      <c r="K64" s="391"/>
    </row>
    <row r="65" spans="2:11">
      <c r="B65" s="156"/>
      <c r="C65" s="183"/>
      <c r="D65" s="153"/>
      <c r="E65" s="153"/>
      <c r="F65" s="153"/>
      <c r="G65" s="153"/>
      <c r="H65" s="153"/>
      <c r="I65" s="153"/>
      <c r="J65" s="151"/>
      <c r="K65" s="391"/>
    </row>
    <row r="66" spans="2:11">
      <c r="B66" s="182"/>
      <c r="C66" s="181" t="s">
        <v>95</v>
      </c>
      <c r="D66" s="180">
        <v>2015</v>
      </c>
      <c r="E66" s="179">
        <v>2020</v>
      </c>
      <c r="F66" s="179">
        <v>2035</v>
      </c>
      <c r="G66" s="179">
        <v>2050</v>
      </c>
      <c r="H66" s="179"/>
      <c r="I66" s="227"/>
      <c r="J66" s="177"/>
      <c r="K66" s="391"/>
    </row>
    <row r="67" spans="2:11">
      <c r="B67" s="146" t="s">
        <v>22</v>
      </c>
      <c r="C67" s="163" t="s">
        <v>198</v>
      </c>
      <c r="D67" s="401">
        <f>'EU Lastbil'!D67</f>
        <v>2.5327000000000002</v>
      </c>
      <c r="E67" s="401">
        <f>'EU Lastbil'!E67</f>
        <v>2.4180000000000001</v>
      </c>
      <c r="F67" s="401">
        <f>'EU Lastbil'!F67</f>
        <v>2.3034000000000003</v>
      </c>
      <c r="G67" s="401">
        <f>'EU Lastbil'!G67</f>
        <v>2.2607999999999997</v>
      </c>
      <c r="H67" s="401"/>
      <c r="I67" s="147" t="s">
        <v>531</v>
      </c>
      <c r="J67" s="142"/>
      <c r="K67" s="391"/>
    </row>
    <row r="68" spans="2:11">
      <c r="B68" s="146" t="s">
        <v>121</v>
      </c>
      <c r="C68" s="163" t="s">
        <v>122</v>
      </c>
      <c r="D68" s="400">
        <f>'EU Lastbil'!D68</f>
        <v>50000</v>
      </c>
      <c r="E68" s="400">
        <f>'EU Lastbil'!E68</f>
        <v>50000</v>
      </c>
      <c r="F68" s="400">
        <f>'EU Lastbil'!F68</f>
        <v>50000</v>
      </c>
      <c r="G68" s="400">
        <f>'EU Lastbil'!G68</f>
        <v>50000</v>
      </c>
      <c r="H68" s="400"/>
      <c r="I68" s="167" t="s">
        <v>388</v>
      </c>
      <c r="J68" s="142"/>
      <c r="K68" s="391"/>
    </row>
    <row r="69" spans="2:11">
      <c r="B69" s="146" t="s">
        <v>124</v>
      </c>
      <c r="C69" s="346" t="s">
        <v>33</v>
      </c>
      <c r="D69" s="398">
        <f>'EU Lastbil'!D69</f>
        <v>3.12</v>
      </c>
      <c r="E69" s="398">
        <f>'EU Lastbil'!E69</f>
        <v>3.12</v>
      </c>
      <c r="F69" s="398">
        <f>'EU Lastbil'!F69</f>
        <v>3.12</v>
      </c>
      <c r="G69" s="398">
        <f>'EU Lastbil'!G69</f>
        <v>3.12</v>
      </c>
      <c r="H69" s="399"/>
      <c r="I69" s="167" t="s">
        <v>388</v>
      </c>
      <c r="J69" s="192"/>
      <c r="K69" s="391"/>
    </row>
    <row r="70" spans="2:11">
      <c r="B70" s="257" t="s">
        <v>234</v>
      </c>
      <c r="C70" s="346" t="s">
        <v>235</v>
      </c>
      <c r="D70" s="413">
        <v>1.442482725944644</v>
      </c>
      <c r="E70" s="413">
        <v>1.5896013234077748</v>
      </c>
      <c r="F70" s="413">
        <v>1.8339046626725708</v>
      </c>
      <c r="G70" s="413">
        <v>2.0367905166312812</v>
      </c>
      <c r="H70" s="397"/>
      <c r="I70" s="167"/>
      <c r="J70" s="142"/>
      <c r="K70" s="391"/>
    </row>
    <row r="71" spans="2:11">
      <c r="B71" s="257" t="s">
        <v>236</v>
      </c>
      <c r="C71" s="346" t="s">
        <v>23</v>
      </c>
      <c r="D71" s="396">
        <v>0.192</v>
      </c>
      <c r="E71" s="396">
        <v>0.20200000000000001</v>
      </c>
      <c r="F71" s="396">
        <v>0.222</v>
      </c>
      <c r="G71" s="396">
        <v>0.24199999999999999</v>
      </c>
      <c r="H71" s="396"/>
      <c r="I71" s="147" t="s">
        <v>531</v>
      </c>
      <c r="J71" s="192"/>
      <c r="K71" s="391"/>
    </row>
    <row r="72" spans="2:11" ht="13.5" thickBot="1">
      <c r="B72" s="395"/>
      <c r="C72" s="394"/>
      <c r="D72" s="393"/>
      <c r="E72" s="393"/>
      <c r="F72" s="393"/>
      <c r="G72" s="393"/>
      <c r="H72" s="393"/>
      <c r="I72" s="167"/>
      <c r="J72" s="158"/>
      <c r="K72" s="391"/>
    </row>
    <row r="73" spans="2:11">
      <c r="D73" s="314"/>
      <c r="E73" s="314"/>
      <c r="F73" s="314"/>
      <c r="G73" s="314"/>
      <c r="H73" s="314"/>
      <c r="K73" s="391"/>
    </row>
    <row r="74" spans="2:11" ht="15.4" thickBot="1">
      <c r="B74" s="157" t="s">
        <v>126</v>
      </c>
      <c r="K74" s="391"/>
    </row>
    <row r="75" spans="2:11">
      <c r="B75" s="156" t="s">
        <v>182</v>
      </c>
      <c r="C75" s="153"/>
      <c r="D75" s="279">
        <f>D67/D71</f>
        <v>13.191145833333334</v>
      </c>
      <c r="E75" s="279">
        <f>E67/E71</f>
        <v>11.970297029702971</v>
      </c>
      <c r="F75" s="279">
        <f>F67/F71</f>
        <v>10.375675675675677</v>
      </c>
      <c r="G75" s="279">
        <f>G67/G71</f>
        <v>9.3421487603305771</v>
      </c>
      <c r="H75" s="279"/>
      <c r="I75" s="147" t="s">
        <v>531</v>
      </c>
      <c r="J75" s="151"/>
      <c r="K75" s="391"/>
    </row>
    <row r="76" spans="2:11">
      <c r="B76" s="146"/>
      <c r="C76" s="145"/>
      <c r="D76" s="392"/>
      <c r="E76" s="392"/>
      <c r="F76" s="392"/>
      <c r="G76" s="392"/>
      <c r="H76" s="392"/>
      <c r="I76" s="145"/>
      <c r="J76" s="142"/>
      <c r="K76" s="391"/>
    </row>
    <row r="77" spans="2:11">
      <c r="B77" s="146" t="s">
        <v>17</v>
      </c>
      <c r="C77" s="145" t="s">
        <v>24</v>
      </c>
      <c r="D77" s="412"/>
      <c r="E77" s="412"/>
      <c r="F77" s="412"/>
      <c r="G77" s="412"/>
      <c r="H77" s="412"/>
      <c r="I77" s="145"/>
      <c r="J77" s="142"/>
      <c r="K77" s="391"/>
    </row>
    <row r="78" spans="2:11">
      <c r="B78" s="146" t="s">
        <v>18</v>
      </c>
      <c r="C78" s="145" t="s">
        <v>24</v>
      </c>
      <c r="D78" s="412">
        <f t="shared" ref="D78:G82" si="2">D88/1000*D$75</f>
        <v>7.519839964362245E-3</v>
      </c>
      <c r="E78" s="412">
        <f t="shared" si="2"/>
        <v>1.9510678807824668E-3</v>
      </c>
      <c r="F78" s="412">
        <f t="shared" si="2"/>
        <v>1.6911566606905705E-3</v>
      </c>
      <c r="G78" s="412">
        <f t="shared" si="2"/>
        <v>1.5226995903730731E-3</v>
      </c>
      <c r="H78" s="412"/>
      <c r="I78" s="145"/>
      <c r="J78" s="142"/>
      <c r="K78" s="391"/>
    </row>
    <row r="79" spans="2:11">
      <c r="B79" s="146" t="s">
        <v>19</v>
      </c>
      <c r="C79" s="145" t="s">
        <v>24</v>
      </c>
      <c r="D79" s="412">
        <f t="shared" si="2"/>
        <v>4.4668770616002267E-2</v>
      </c>
      <c r="E79" s="412">
        <f t="shared" si="2"/>
        <v>4.0534647935895021E-2</v>
      </c>
      <c r="F79" s="412">
        <f t="shared" si="2"/>
        <v>3.5134830787150427E-2</v>
      </c>
      <c r="G79" s="412">
        <f t="shared" si="2"/>
        <v>3.1635030444533134E-2</v>
      </c>
      <c r="H79" s="412"/>
      <c r="I79" s="145"/>
      <c r="J79" s="142"/>
      <c r="K79" s="391"/>
    </row>
    <row r="80" spans="2:11">
      <c r="B80" s="146" t="s">
        <v>20</v>
      </c>
      <c r="C80" s="145" t="s">
        <v>24</v>
      </c>
      <c r="D80" s="412">
        <f t="shared" si="2"/>
        <v>6.1783907969634368E-3</v>
      </c>
      <c r="E80" s="412">
        <f t="shared" si="2"/>
        <v>5.6065768614542719E-3</v>
      </c>
      <c r="F80" s="412">
        <f t="shared" si="2"/>
        <v>4.8596975514349989E-3</v>
      </c>
      <c r="G80" s="412">
        <f t="shared" si="2"/>
        <v>4.3756203330597562E-3</v>
      </c>
      <c r="H80" s="412"/>
      <c r="I80" s="145"/>
      <c r="J80" s="142"/>
      <c r="K80" s="391"/>
    </row>
    <row r="81" spans="2:11">
      <c r="B81" s="257" t="s">
        <v>35</v>
      </c>
      <c r="C81" s="145" t="s">
        <v>24</v>
      </c>
      <c r="D81" s="412">
        <f t="shared" si="2"/>
        <v>4.602380777945891</v>
      </c>
      <c r="E81" s="412">
        <f t="shared" si="2"/>
        <v>0.43627307184134068</v>
      </c>
      <c r="F81" s="412">
        <f t="shared" si="2"/>
        <v>0.37815501889587017</v>
      </c>
      <c r="G81" s="412">
        <f t="shared" si="2"/>
        <v>0.34048678384126346</v>
      </c>
      <c r="H81" s="412"/>
      <c r="I81" s="145"/>
      <c r="J81" s="192"/>
      <c r="K81" s="391"/>
    </row>
    <row r="82" spans="2:11">
      <c r="B82" s="146" t="s">
        <v>21</v>
      </c>
      <c r="C82" s="145" t="s">
        <v>24</v>
      </c>
      <c r="D82" s="412">
        <f t="shared" si="2"/>
        <v>4.3504153409703185E-2</v>
      </c>
      <c r="E82" s="412">
        <f t="shared" si="2"/>
        <v>4.317019801475446E-3</v>
      </c>
      <c r="F82" s="412">
        <f t="shared" si="2"/>
        <v>3.7419286450814568E-3</v>
      </c>
      <c r="G82" s="412">
        <f t="shared" si="2"/>
        <v>3.3691930189034868E-3</v>
      </c>
      <c r="H82" s="412"/>
      <c r="I82" s="145"/>
      <c r="J82" s="192"/>
    </row>
    <row r="83" spans="2:11" ht="13.5" thickBot="1">
      <c r="B83" s="141"/>
      <c r="C83" s="140"/>
      <c r="D83" s="389"/>
      <c r="E83" s="389"/>
      <c r="F83" s="389"/>
      <c r="G83" s="389"/>
      <c r="H83" s="389"/>
      <c r="I83" s="140"/>
      <c r="J83" s="158"/>
    </row>
    <row r="85" spans="2:11" ht="13.5" thickBot="1">
      <c r="B85" s="229" t="s">
        <v>243</v>
      </c>
    </row>
    <row r="86" spans="2:11">
      <c r="B86" s="156"/>
      <c r="C86" s="153"/>
      <c r="D86" s="388">
        <v>2015</v>
      </c>
      <c r="E86" s="388">
        <v>2020</v>
      </c>
      <c r="F86" s="388">
        <v>2035</v>
      </c>
      <c r="G86" s="388">
        <v>2050</v>
      </c>
      <c r="H86" s="411"/>
    </row>
    <row r="87" spans="2:11">
      <c r="B87" s="387" t="s">
        <v>17</v>
      </c>
      <c r="C87" s="208" t="s">
        <v>244</v>
      </c>
      <c r="D87" s="385"/>
      <c r="E87" s="385"/>
      <c r="F87" s="385"/>
      <c r="G87" s="385"/>
      <c r="H87" s="409"/>
    </row>
    <row r="88" spans="2:11">
      <c r="B88" s="387" t="s">
        <v>18</v>
      </c>
      <c r="C88" s="145" t="s">
        <v>244</v>
      </c>
      <c r="D88" s="386">
        <f>'EU Lastbil'!D88</f>
        <v>0.57006722989598102</v>
      </c>
      <c r="E88" s="386">
        <f>'EU Lastbil'!E88</f>
        <v>0.16299243669067753</v>
      </c>
      <c r="F88" s="386">
        <f>'EU Lastbil'!F88</f>
        <v>0.16299243669067753</v>
      </c>
      <c r="G88" s="386">
        <f>'EU Lastbil'!G88</f>
        <v>0.16299243669067753</v>
      </c>
      <c r="H88" s="410"/>
    </row>
    <row r="89" spans="2:11">
      <c r="B89" s="387" t="s">
        <v>19</v>
      </c>
      <c r="C89" s="145" t="s">
        <v>244</v>
      </c>
      <c r="D89" s="386">
        <f>'EU Lastbil'!D89</f>
        <v>3.3862691824031406</v>
      </c>
      <c r="E89" s="386">
        <f>'EU Lastbil'!E89</f>
        <v>3.3862691824031406</v>
      </c>
      <c r="F89" s="386">
        <f>'EU Lastbil'!F89</f>
        <v>3.3862691824031406</v>
      </c>
      <c r="G89" s="386">
        <f>'EU Lastbil'!G89</f>
        <v>3.3862691824031406</v>
      </c>
      <c r="H89" s="410"/>
    </row>
    <row r="90" spans="2:11">
      <c r="B90" s="387" t="s">
        <v>20</v>
      </c>
      <c r="C90" s="145" t="s">
        <v>244</v>
      </c>
      <c r="D90" s="386">
        <f>'EU Lastbil'!D90</f>
        <v>0.46837408023728822</v>
      </c>
      <c r="E90" s="386">
        <f>'EU Lastbil'!E90</f>
        <v>0.46837408023728822</v>
      </c>
      <c r="F90" s="386">
        <f>'EU Lastbil'!F90</f>
        <v>0.46837408023728822</v>
      </c>
      <c r="G90" s="386">
        <f>'EU Lastbil'!G90</f>
        <v>0.46837408023728822</v>
      </c>
      <c r="H90" s="410"/>
    </row>
    <row r="91" spans="2:11">
      <c r="B91" s="206" t="s">
        <v>35</v>
      </c>
      <c r="C91" s="145" t="s">
        <v>244</v>
      </c>
      <c r="D91" s="385">
        <f>'EU Lastbil'!D91</f>
        <v>348.89924166526276</v>
      </c>
      <c r="E91" s="385">
        <f>'EU Lastbil'!E91</f>
        <v>36.446302941253435</v>
      </c>
      <c r="F91" s="385">
        <f>'EU Lastbil'!F91</f>
        <v>36.446302941253435</v>
      </c>
      <c r="G91" s="385">
        <f>'EU Lastbil'!G91</f>
        <v>36.446302941253435</v>
      </c>
      <c r="H91" s="409"/>
    </row>
    <row r="92" spans="2:11" ht="13.5" thickBot="1">
      <c r="B92" s="384" t="s">
        <v>21</v>
      </c>
      <c r="C92" s="140" t="s">
        <v>244</v>
      </c>
      <c r="D92" s="383">
        <f>'EU Lastbil'!D92</f>
        <v>3.2979813853448934</v>
      </c>
      <c r="E92" s="383">
        <f>'EU Lastbil'!E92</f>
        <v>0.36064433411829616</v>
      </c>
      <c r="F92" s="383">
        <f>'EU Lastbil'!F92</f>
        <v>0.36064433411829616</v>
      </c>
      <c r="G92" s="383">
        <f>'EU Lastbil'!G92</f>
        <v>0.36064433411829616</v>
      </c>
      <c r="H92" s="408"/>
    </row>
    <row r="95" spans="2:11">
      <c r="H95" s="136"/>
    </row>
    <row r="96" spans="2:11">
      <c r="H96" s="136"/>
    </row>
    <row r="97" spans="8:8">
      <c r="H97" s="136"/>
    </row>
    <row r="98" spans="8:8">
      <c r="H98" s="136"/>
    </row>
    <row r="99" spans="8:8">
      <c r="H99"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2060"/>
  </sheetPr>
  <dimension ref="A1:U121"/>
  <sheetViews>
    <sheetView zoomScale="80" zoomScaleNormal="80" workbookViewId="0">
      <selection activeCell="N5" sqref="N5:N27"/>
    </sheetView>
  </sheetViews>
  <sheetFormatPr defaultColWidth="9.1328125" defaultRowHeight="13.15"/>
  <cols>
    <col min="1" max="1" width="2.86328125" style="414" customWidth="1"/>
    <col min="2" max="2" width="35" style="414" customWidth="1"/>
    <col min="3" max="3" width="18" style="414" customWidth="1"/>
    <col min="4" max="7" width="15.86328125" style="414" customWidth="1"/>
    <col min="8" max="8" width="15.86328125" style="133" customWidth="1"/>
    <col min="9" max="9" width="47.33203125" style="414" customWidth="1"/>
    <col min="10" max="10" width="37.46484375" style="414" customWidth="1"/>
    <col min="11" max="21" width="9.1328125" style="414"/>
    <col min="22" max="22" width="15.53125" style="414" customWidth="1"/>
    <col min="23" max="24" width="10" style="414" customWidth="1"/>
    <col min="25" max="16384" width="9.1328125" style="414"/>
  </cols>
  <sheetData>
    <row r="1" spans="1:19" s="130" customFormat="1" ht="21">
      <c r="B1" s="130" t="s">
        <v>400</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3.5" thickBot="1">
      <c r="A4" s="133"/>
      <c r="B4" s="229" t="s">
        <v>86</v>
      </c>
      <c r="C4" s="133"/>
      <c r="D4" s="133"/>
      <c r="E4" s="133"/>
      <c r="F4" s="133"/>
      <c r="G4" s="133"/>
      <c r="I4" s="133"/>
      <c r="J4" s="133"/>
      <c r="K4" s="133"/>
      <c r="L4" s="133"/>
      <c r="M4" s="133"/>
      <c r="N4" s="133"/>
      <c r="O4" s="133"/>
      <c r="P4" s="133"/>
      <c r="Q4" s="133"/>
      <c r="R4" s="133"/>
    </row>
    <row r="5" spans="1:19">
      <c r="A5" s="133"/>
      <c r="B5" s="232" t="s">
        <v>87</v>
      </c>
      <c r="C5" s="153"/>
      <c r="D5" s="153"/>
      <c r="E5" s="153"/>
      <c r="F5" s="153"/>
      <c r="G5" s="153"/>
      <c r="H5" s="153"/>
      <c r="I5" s="153"/>
      <c r="J5" s="153"/>
      <c r="K5" s="153"/>
      <c r="L5" s="153"/>
      <c r="M5" s="153"/>
      <c r="N5" s="153"/>
      <c r="O5" s="151"/>
      <c r="P5" s="133"/>
      <c r="Q5" s="133"/>
      <c r="R5" s="133"/>
    </row>
    <row r="6" spans="1:19">
      <c r="A6" s="133"/>
      <c r="B6" s="206" t="s">
        <v>399</v>
      </c>
      <c r="C6" s="145"/>
      <c r="D6" s="145"/>
      <c r="E6" s="145"/>
      <c r="F6" s="145"/>
      <c r="G6" s="145"/>
      <c r="H6" s="145"/>
      <c r="I6" s="145"/>
      <c r="J6" s="145"/>
      <c r="K6" s="145"/>
      <c r="L6" s="145"/>
      <c r="M6" s="145"/>
      <c r="N6" s="145"/>
      <c r="O6" s="142"/>
      <c r="P6" s="133"/>
      <c r="Q6" s="133"/>
      <c r="R6" s="133"/>
    </row>
    <row r="7" spans="1:19">
      <c r="A7" s="133"/>
      <c r="B7" s="206" t="s">
        <v>398</v>
      </c>
      <c r="C7" s="145"/>
      <c r="D7" s="145"/>
      <c r="E7" s="145"/>
      <c r="F7" s="145"/>
      <c r="G7" s="145"/>
      <c r="H7" s="145"/>
      <c r="I7" s="145"/>
      <c r="J7" s="145"/>
      <c r="K7" s="145"/>
      <c r="L7" s="145"/>
      <c r="M7" s="145"/>
      <c r="N7" s="145"/>
      <c r="O7" s="142"/>
      <c r="P7" s="133"/>
      <c r="Q7" s="133"/>
      <c r="R7" s="133"/>
    </row>
    <row r="8" spans="1:19">
      <c r="A8" s="133"/>
      <c r="B8" s="206" t="s">
        <v>397</v>
      </c>
      <c r="C8" s="145"/>
      <c r="D8" s="145"/>
      <c r="E8" s="145"/>
      <c r="F8" s="145"/>
      <c r="G8" s="145"/>
      <c r="H8" s="145"/>
      <c r="I8" s="145"/>
      <c r="J8" s="145"/>
      <c r="K8" s="145"/>
      <c r="L8" s="145"/>
      <c r="M8" s="145"/>
      <c r="N8" s="145"/>
      <c r="O8" s="142"/>
      <c r="P8" s="133"/>
      <c r="Q8" s="133"/>
      <c r="R8" s="133"/>
    </row>
    <row r="9" spans="1:19">
      <c r="A9" s="133"/>
      <c r="B9" s="231" t="s">
        <v>293</v>
      </c>
      <c r="C9" s="128" t="s">
        <v>292</v>
      </c>
      <c r="D9" s="145"/>
      <c r="E9" s="145"/>
      <c r="F9" s="145"/>
      <c r="G9" s="145"/>
      <c r="H9" s="145"/>
      <c r="I9" s="145"/>
      <c r="J9" s="145"/>
      <c r="K9" s="145"/>
      <c r="L9" s="145"/>
      <c r="M9" s="145"/>
      <c r="N9" s="145"/>
      <c r="O9" s="142"/>
      <c r="P9" s="133"/>
      <c r="Q9" s="133"/>
      <c r="R9" s="133"/>
    </row>
    <row r="10" spans="1:19">
      <c r="A10" s="133"/>
      <c r="B10" s="206"/>
      <c r="C10" s="145"/>
      <c r="D10" s="145"/>
      <c r="E10" s="145"/>
      <c r="F10" s="145"/>
      <c r="G10" s="145"/>
      <c r="H10" s="145"/>
      <c r="I10" s="145"/>
      <c r="J10" s="145"/>
      <c r="K10" s="145"/>
      <c r="L10" s="145"/>
      <c r="M10" s="145"/>
      <c r="N10" s="145"/>
      <c r="O10" s="142"/>
      <c r="P10" s="133"/>
      <c r="Q10" s="133"/>
      <c r="R10" s="133"/>
    </row>
    <row r="11" spans="1:19">
      <c r="A11" s="133"/>
      <c r="B11" s="230" t="s">
        <v>90</v>
      </c>
      <c r="C11" s="145"/>
      <c r="D11" s="145"/>
      <c r="E11" s="145"/>
      <c r="F11" s="145"/>
      <c r="G11" s="145"/>
      <c r="H11" s="145"/>
      <c r="I11" s="145"/>
      <c r="J11" s="145"/>
      <c r="K11" s="145"/>
      <c r="L11" s="145"/>
      <c r="M11" s="145"/>
      <c r="N11" s="145"/>
      <c r="O11" s="142"/>
      <c r="P11" s="133"/>
      <c r="Q11" s="133"/>
      <c r="R11" s="133"/>
    </row>
    <row r="12" spans="1:19">
      <c r="A12" s="133"/>
      <c r="B12" s="206" t="s">
        <v>396</v>
      </c>
      <c r="C12" s="145"/>
      <c r="D12" s="145"/>
      <c r="E12" s="145"/>
      <c r="F12" s="145"/>
      <c r="G12" s="145"/>
      <c r="H12" s="145"/>
      <c r="I12" s="145"/>
      <c r="J12" s="145"/>
      <c r="K12" s="145"/>
      <c r="L12" s="145"/>
      <c r="M12" s="145"/>
      <c r="N12" s="145"/>
      <c r="O12" s="142"/>
      <c r="P12" s="133"/>
      <c r="Q12" s="133"/>
      <c r="R12" s="133"/>
    </row>
    <row r="13" spans="1:19">
      <c r="A13" s="133"/>
      <c r="B13" s="206" t="s">
        <v>395</v>
      </c>
      <c r="C13" s="145"/>
      <c r="D13" s="145"/>
      <c r="E13" s="145"/>
      <c r="F13" s="145"/>
      <c r="G13" s="145"/>
      <c r="H13" s="145"/>
      <c r="I13" s="145"/>
      <c r="J13" s="145"/>
      <c r="K13" s="145"/>
      <c r="L13" s="145"/>
      <c r="M13" s="145"/>
      <c r="N13" s="145"/>
      <c r="O13" s="142"/>
      <c r="P13" s="133"/>
      <c r="Q13" s="133"/>
      <c r="R13" s="133"/>
    </row>
    <row r="14" spans="1:19">
      <c r="A14" s="133"/>
      <c r="B14" s="230" t="s">
        <v>91</v>
      </c>
      <c r="C14" s="145"/>
      <c r="D14" s="145"/>
      <c r="E14" s="145"/>
      <c r="F14" s="145"/>
      <c r="G14" s="145"/>
      <c r="H14" s="145"/>
      <c r="I14" s="145"/>
      <c r="J14" s="145"/>
      <c r="K14" s="145"/>
      <c r="L14" s="145"/>
      <c r="M14" s="145"/>
      <c r="N14" s="145"/>
      <c r="O14" s="142"/>
      <c r="P14" s="133"/>
      <c r="Q14" s="133"/>
      <c r="R14" s="133"/>
    </row>
    <row r="15" spans="1:19">
      <c r="A15" s="133"/>
      <c r="B15" s="206"/>
      <c r="C15" s="145"/>
      <c r="D15" s="145"/>
      <c r="E15" s="145"/>
      <c r="F15" s="145"/>
      <c r="G15" s="145"/>
      <c r="H15" s="145"/>
      <c r="I15" s="145"/>
      <c r="J15" s="145"/>
      <c r="K15" s="145"/>
      <c r="L15" s="145"/>
      <c r="M15" s="145"/>
      <c r="N15" s="145"/>
      <c r="O15" s="142"/>
      <c r="P15" s="133"/>
      <c r="Q15" s="133"/>
      <c r="R15" s="133"/>
    </row>
    <row r="16" spans="1:19">
      <c r="A16" s="133"/>
      <c r="B16" s="201"/>
      <c r="C16" s="145"/>
      <c r="D16" s="145"/>
      <c r="E16" s="145"/>
      <c r="F16" s="145"/>
      <c r="G16" s="145"/>
      <c r="H16" s="145"/>
      <c r="I16" s="145"/>
      <c r="J16" s="145"/>
      <c r="K16" s="145"/>
      <c r="L16" s="145"/>
      <c r="M16" s="145"/>
      <c r="N16" s="145"/>
      <c r="O16" s="142"/>
      <c r="P16" s="133"/>
      <c r="Q16" s="133"/>
      <c r="R16" s="133"/>
    </row>
    <row r="17" spans="1:18" ht="13.5" thickBot="1">
      <c r="A17" s="133"/>
      <c r="B17" s="141"/>
      <c r="C17" s="140"/>
      <c r="D17" s="140"/>
      <c r="E17" s="140"/>
      <c r="F17" s="140"/>
      <c r="G17" s="140"/>
      <c r="H17" s="140"/>
      <c r="I17" s="140"/>
      <c r="J17" s="140"/>
      <c r="K17" s="140"/>
      <c r="L17" s="140"/>
      <c r="M17" s="140"/>
      <c r="N17" s="140"/>
      <c r="O17" s="158"/>
      <c r="P17" s="133"/>
      <c r="Q17" s="133"/>
      <c r="R17" s="133"/>
    </row>
    <row r="18" spans="1:18">
      <c r="A18" s="133"/>
      <c r="B18" s="133"/>
      <c r="C18" s="133"/>
      <c r="D18" s="133"/>
      <c r="E18" s="133"/>
      <c r="F18" s="133"/>
      <c r="G18" s="133"/>
      <c r="I18" s="133"/>
      <c r="J18" s="133"/>
      <c r="K18" s="133"/>
      <c r="L18" s="133"/>
      <c r="M18" s="133"/>
      <c r="N18" s="133"/>
      <c r="O18" s="133"/>
      <c r="P18" s="133"/>
      <c r="Q18" s="133"/>
      <c r="R18" s="133"/>
    </row>
    <row r="19" spans="1:18" ht="13.5" thickBot="1">
      <c r="A19" s="133"/>
      <c r="B19" s="229" t="s">
        <v>92</v>
      </c>
      <c r="C19" s="133"/>
      <c r="D19" s="133"/>
      <c r="E19" s="228"/>
      <c r="F19" s="228"/>
      <c r="G19" s="228"/>
      <c r="I19" s="133"/>
      <c r="J19" s="133"/>
      <c r="K19" s="133"/>
      <c r="L19" s="133"/>
      <c r="M19" s="133"/>
      <c r="N19" s="133"/>
      <c r="O19" s="133"/>
      <c r="P19" s="133"/>
      <c r="Q19" s="133"/>
      <c r="R19" s="133"/>
    </row>
    <row r="20" spans="1:18">
      <c r="A20" s="133"/>
      <c r="B20" s="156"/>
      <c r="C20" s="183"/>
      <c r="D20" s="265"/>
      <c r="E20" s="153"/>
      <c r="F20" s="153"/>
      <c r="G20" s="153"/>
      <c r="H20" s="153"/>
      <c r="I20" s="153" t="s">
        <v>93</v>
      </c>
      <c r="J20" s="151" t="s">
        <v>94</v>
      </c>
      <c r="K20" s="133"/>
      <c r="L20" s="133"/>
      <c r="M20" s="133"/>
      <c r="N20" s="133"/>
      <c r="O20" s="133"/>
      <c r="P20" s="133"/>
      <c r="Q20" s="133"/>
      <c r="R20" s="133"/>
    </row>
    <row r="21" spans="1:18">
      <c r="A21" s="133"/>
      <c r="B21" s="182"/>
      <c r="C21" s="181" t="s">
        <v>95</v>
      </c>
      <c r="D21" s="180">
        <v>2015</v>
      </c>
      <c r="E21" s="179">
        <v>2020</v>
      </c>
      <c r="F21" s="179">
        <v>2035</v>
      </c>
      <c r="G21" s="179">
        <v>2050</v>
      </c>
      <c r="H21" s="179" t="s">
        <v>96</v>
      </c>
      <c r="I21" s="227"/>
      <c r="J21" s="177"/>
      <c r="K21" s="133"/>
      <c r="L21" s="133"/>
      <c r="M21" s="133"/>
      <c r="N21" s="133"/>
      <c r="O21" s="133"/>
      <c r="P21" s="133"/>
      <c r="Q21" s="133"/>
      <c r="R21" s="133"/>
    </row>
    <row r="22" spans="1:18">
      <c r="A22" s="133"/>
      <c r="B22" s="201" t="s">
        <v>97</v>
      </c>
      <c r="C22" s="191"/>
      <c r="D22" s="277"/>
      <c r="E22" s="226"/>
      <c r="F22" s="226"/>
      <c r="G22" s="226"/>
      <c r="H22" s="226"/>
      <c r="I22" s="145"/>
      <c r="J22" s="142"/>
      <c r="K22" s="133"/>
      <c r="L22" s="133"/>
      <c r="M22" s="133"/>
      <c r="N22" s="133"/>
      <c r="O22" s="133"/>
      <c r="P22" s="133"/>
      <c r="Q22" s="133"/>
      <c r="R22" s="133"/>
    </row>
    <row r="23" spans="1:18">
      <c r="A23" s="133"/>
      <c r="B23" s="218" t="s">
        <v>98</v>
      </c>
      <c r="C23" s="191" t="s">
        <v>133</v>
      </c>
      <c r="D23" s="421">
        <f>D71</f>
        <v>0.19</v>
      </c>
      <c r="E23" s="420">
        <f>E71</f>
        <v>0.2</v>
      </c>
      <c r="F23" s="420">
        <f>F71</f>
        <v>0.22</v>
      </c>
      <c r="G23" s="420">
        <f>G71</f>
        <v>0.24</v>
      </c>
      <c r="H23" s="222"/>
      <c r="I23" s="300"/>
      <c r="J23" s="142"/>
      <c r="K23" s="391"/>
      <c r="L23" s="133"/>
      <c r="M23" s="133"/>
      <c r="N23" s="133"/>
      <c r="O23" s="133"/>
      <c r="P23" s="133"/>
      <c r="Q23" s="133"/>
      <c r="R23" s="133"/>
    </row>
    <row r="24" spans="1:18">
      <c r="A24" s="133"/>
      <c r="B24" s="218" t="s">
        <v>100</v>
      </c>
      <c r="C24" s="191" t="s">
        <v>133</v>
      </c>
      <c r="D24" s="217">
        <f>D23</f>
        <v>0.19</v>
      </c>
      <c r="E24" s="216">
        <f>E23</f>
        <v>0.2</v>
      </c>
      <c r="F24" s="216">
        <f>F23</f>
        <v>0.22</v>
      </c>
      <c r="G24" s="216">
        <f>G23</f>
        <v>0.24</v>
      </c>
      <c r="H24" s="222"/>
      <c r="I24" s="300"/>
      <c r="J24" s="142"/>
      <c r="K24" s="391"/>
      <c r="L24" s="133"/>
      <c r="M24" s="133"/>
      <c r="N24" s="133"/>
      <c r="O24" s="133"/>
      <c r="P24" s="133"/>
      <c r="Q24" s="133"/>
      <c r="R24" s="133"/>
    </row>
    <row r="25" spans="1:18">
      <c r="A25" s="133"/>
      <c r="B25" s="218" t="s">
        <v>101</v>
      </c>
      <c r="C25" s="191" t="s">
        <v>102</v>
      </c>
      <c r="D25" s="217">
        <f>D75</f>
        <v>13.33</v>
      </c>
      <c r="E25" s="216">
        <f>E75</f>
        <v>12.09</v>
      </c>
      <c r="F25" s="216">
        <f>F75</f>
        <v>10.47</v>
      </c>
      <c r="G25" s="216">
        <f>G75</f>
        <v>9.42</v>
      </c>
      <c r="H25" s="215"/>
      <c r="I25" s="300"/>
      <c r="J25" s="142"/>
      <c r="K25" s="391"/>
      <c r="L25" s="133"/>
      <c r="M25" s="133"/>
      <c r="N25" s="133"/>
      <c r="O25" s="133"/>
      <c r="P25" s="133"/>
      <c r="Q25" s="133"/>
      <c r="R25" s="133"/>
    </row>
    <row r="26" spans="1:18">
      <c r="A26" s="133"/>
      <c r="B26" s="218" t="s">
        <v>103</v>
      </c>
      <c r="C26" s="191" t="s">
        <v>102</v>
      </c>
      <c r="D26" s="217"/>
      <c r="E26" s="216"/>
      <c r="F26" s="216"/>
      <c r="G26" s="216"/>
      <c r="H26" s="215"/>
      <c r="I26" s="300"/>
      <c r="J26" s="142"/>
      <c r="K26" s="391"/>
      <c r="L26" s="133"/>
      <c r="M26" s="133"/>
      <c r="N26" s="133"/>
      <c r="O26" s="133"/>
      <c r="P26" s="133"/>
      <c r="Q26" s="133"/>
      <c r="R26" s="133"/>
    </row>
    <row r="27" spans="1:18">
      <c r="A27" s="133"/>
      <c r="B27" s="206" t="s">
        <v>104</v>
      </c>
      <c r="C27" s="191" t="s">
        <v>105</v>
      </c>
      <c r="D27" s="213">
        <v>6</v>
      </c>
      <c r="E27" s="198">
        <v>6</v>
      </c>
      <c r="F27" s="198">
        <v>6</v>
      </c>
      <c r="G27" s="198">
        <v>6</v>
      </c>
      <c r="H27" s="198"/>
      <c r="I27" s="167" t="s">
        <v>388</v>
      </c>
      <c r="J27" s="142"/>
      <c r="K27" s="391"/>
      <c r="L27" s="133"/>
      <c r="M27" s="133"/>
      <c r="N27" s="133"/>
      <c r="O27" s="133"/>
      <c r="P27" s="133"/>
      <c r="Q27" s="133"/>
      <c r="R27" s="133"/>
    </row>
    <row r="28" spans="1:18">
      <c r="A28" s="133"/>
      <c r="B28" s="206" t="s">
        <v>106</v>
      </c>
      <c r="C28" s="191" t="s">
        <v>107</v>
      </c>
      <c r="D28" s="274">
        <f>+D67*D68/1000</f>
        <v>126.63500000000002</v>
      </c>
      <c r="E28" s="212">
        <f>+E67*E68/1000</f>
        <v>120.90000000000002</v>
      </c>
      <c r="F28" s="212">
        <f>+F67*F68/1000</f>
        <v>115.17000000000002</v>
      </c>
      <c r="G28" s="212">
        <f>+G67*G68/1000</f>
        <v>113.03999999999999</v>
      </c>
      <c r="H28" s="211"/>
      <c r="I28" s="300"/>
      <c r="J28" s="142"/>
      <c r="K28" s="391"/>
      <c r="L28" s="133"/>
      <c r="M28" s="133"/>
      <c r="N28" s="133"/>
      <c r="O28" s="133"/>
      <c r="P28" s="133"/>
      <c r="Q28" s="133"/>
      <c r="R28" s="133"/>
    </row>
    <row r="29" spans="1:18">
      <c r="A29" s="133"/>
      <c r="B29" s="146"/>
      <c r="C29" s="210"/>
      <c r="D29" s="207"/>
      <c r="E29" s="166"/>
      <c r="F29" s="166"/>
      <c r="G29" s="166"/>
      <c r="H29" s="166"/>
      <c r="I29" s="145"/>
      <c r="J29" s="142"/>
      <c r="K29" s="391"/>
      <c r="L29" s="133"/>
      <c r="M29" s="133"/>
      <c r="N29" s="133"/>
      <c r="O29" s="133"/>
      <c r="P29" s="133"/>
      <c r="Q29" s="133"/>
      <c r="R29" s="133"/>
    </row>
    <row r="30" spans="1:18">
      <c r="A30" s="133"/>
      <c r="B30" s="201" t="s">
        <v>108</v>
      </c>
      <c r="C30" s="191"/>
      <c r="D30" s="207"/>
      <c r="E30" s="166"/>
      <c r="F30" s="166"/>
      <c r="G30" s="166"/>
      <c r="H30" s="166"/>
      <c r="I30" s="145"/>
      <c r="J30" s="142"/>
      <c r="K30" s="391"/>
      <c r="L30" s="133"/>
      <c r="M30" s="133"/>
      <c r="N30" s="133"/>
      <c r="O30" s="133"/>
      <c r="P30" s="133"/>
      <c r="Q30" s="133"/>
      <c r="R30" s="133"/>
    </row>
    <row r="31" spans="1:18" s="133" customFormat="1">
      <c r="B31" s="206" t="s">
        <v>109</v>
      </c>
      <c r="C31" s="191" t="s">
        <v>12</v>
      </c>
      <c r="D31" s="209">
        <v>790278.38024566823</v>
      </c>
      <c r="E31" s="209">
        <v>790278.38024566823</v>
      </c>
      <c r="F31" s="209">
        <v>790278.38024566823</v>
      </c>
      <c r="G31" s="209">
        <v>790278.38024566823</v>
      </c>
      <c r="H31" s="208">
        <v>2015</v>
      </c>
      <c r="I31" s="147"/>
      <c r="J31" s="142"/>
    </row>
    <row r="32" spans="1:18" s="133" customFormat="1">
      <c r="B32" s="146" t="s">
        <v>13</v>
      </c>
      <c r="C32" s="191" t="s">
        <v>14</v>
      </c>
      <c r="D32" s="209">
        <v>2508.7574133441076</v>
      </c>
      <c r="E32" s="209">
        <v>2627.7625726950455</v>
      </c>
      <c r="F32" s="209">
        <v>2758.5004344779982</v>
      </c>
      <c r="G32" s="209">
        <v>2810.47854776036</v>
      </c>
      <c r="H32" s="208">
        <v>2015</v>
      </c>
      <c r="I32" s="147"/>
      <c r="J32" s="142"/>
    </row>
    <row r="33" spans="1:18" s="133" customFormat="1">
      <c r="B33" s="202" t="s">
        <v>15</v>
      </c>
      <c r="C33" s="191" t="s">
        <v>14</v>
      </c>
      <c r="D33" s="209">
        <v>1229.5072103148589</v>
      </c>
      <c r="E33" s="209">
        <v>1287.8299882400509</v>
      </c>
      <c r="F33" s="209">
        <v>1351.9028008875764</v>
      </c>
      <c r="G33" s="209">
        <v>1377.3765532397576</v>
      </c>
      <c r="H33" s="208">
        <v>2015</v>
      </c>
      <c r="I33" s="147"/>
      <c r="J33" s="142"/>
    </row>
    <row r="34" spans="1:18" s="133" customFormat="1">
      <c r="B34" s="202" t="s">
        <v>16</v>
      </c>
      <c r="C34" s="191" t="s">
        <v>14</v>
      </c>
      <c r="D34" s="209">
        <v>1279.2502030292483</v>
      </c>
      <c r="E34" s="209">
        <v>1339.9325844549946</v>
      </c>
      <c r="F34" s="209">
        <v>1406.5976335904218</v>
      </c>
      <c r="G34" s="209">
        <v>1433.1019945206024</v>
      </c>
      <c r="H34" s="208">
        <v>2015</v>
      </c>
      <c r="I34" s="147"/>
      <c r="J34" s="142"/>
    </row>
    <row r="35" spans="1:18" s="133" customFormat="1">
      <c r="B35" s="202"/>
      <c r="C35" s="191"/>
      <c r="D35" s="209"/>
      <c r="E35" s="209"/>
      <c r="F35" s="209"/>
      <c r="G35" s="209"/>
      <c r="H35" s="208"/>
      <c r="I35" s="147"/>
      <c r="J35" s="142"/>
    </row>
    <row r="36" spans="1:18" s="133" customFormat="1">
      <c r="B36" s="202" t="s">
        <v>110</v>
      </c>
      <c r="C36" s="191" t="s">
        <v>14</v>
      </c>
      <c r="D36" s="209">
        <v>0</v>
      </c>
      <c r="E36" s="209">
        <v>0</v>
      </c>
      <c r="F36" s="209">
        <v>0</v>
      </c>
      <c r="G36" s="209">
        <v>0</v>
      </c>
      <c r="H36" s="208">
        <v>2015</v>
      </c>
      <c r="I36" s="147"/>
      <c r="J36" s="142"/>
    </row>
    <row r="37" spans="1:18" s="133" customFormat="1">
      <c r="B37" s="201"/>
      <c r="C37" s="191"/>
      <c r="D37" s="207"/>
      <c r="E37" s="166"/>
      <c r="F37" s="166"/>
      <c r="G37" s="166"/>
      <c r="H37" s="166"/>
      <c r="I37" s="147"/>
      <c r="J37" s="142"/>
    </row>
    <row r="38" spans="1:18">
      <c r="A38" s="133"/>
      <c r="B38" s="206" t="s">
        <v>109</v>
      </c>
      <c r="C38" s="191" t="s">
        <v>12</v>
      </c>
      <c r="D38" s="400">
        <f>'EU Lastbil'!D38+10000</f>
        <v>761018.91308317415</v>
      </c>
      <c r="E38" s="400">
        <f>'EU Lastbil'!E38+10000</f>
        <v>761018.91308317415</v>
      </c>
      <c r="F38" s="400">
        <f>'EU Lastbil'!F38+10000</f>
        <v>761018.91308317415</v>
      </c>
      <c r="G38" s="400">
        <f>'EU Lastbil'!G38+10000</f>
        <v>761018.91308317415</v>
      </c>
      <c r="H38" s="203">
        <v>2013</v>
      </c>
      <c r="I38" s="167" t="s">
        <v>394</v>
      </c>
      <c r="J38" s="142"/>
      <c r="K38" s="391"/>
      <c r="L38" s="133"/>
      <c r="M38" s="133"/>
      <c r="N38" s="133"/>
      <c r="O38" s="133"/>
      <c r="P38" s="133"/>
      <c r="Q38" s="133"/>
      <c r="R38" s="133"/>
    </row>
    <row r="39" spans="1:18">
      <c r="A39" s="133"/>
      <c r="B39" s="146" t="s">
        <v>13</v>
      </c>
      <c r="C39" s="191" t="s">
        <v>14</v>
      </c>
      <c r="D39" s="404">
        <f>+SUM(D40:D43)</f>
        <v>2415.8725426589363</v>
      </c>
      <c r="E39" s="405">
        <f>+SUM(E40:E43)</f>
        <v>2530.4716248107061</v>
      </c>
      <c r="F39" s="405">
        <f>+SUM(F40:F43)</f>
        <v>2656.3690148442683</v>
      </c>
      <c r="G39" s="405">
        <f>+SUM(G40:G43)</f>
        <v>2706.4226772789671</v>
      </c>
      <c r="H39" s="203">
        <v>2013</v>
      </c>
      <c r="I39" s="300"/>
      <c r="J39" s="142"/>
      <c r="K39" s="391"/>
      <c r="L39" s="133"/>
      <c r="M39" s="133"/>
      <c r="N39" s="133"/>
      <c r="O39" s="133"/>
      <c r="P39" s="133"/>
      <c r="Q39" s="133"/>
      <c r="R39" s="133"/>
    </row>
    <row r="40" spans="1:18">
      <c r="A40" s="133"/>
      <c r="B40" s="202" t="s">
        <v>15</v>
      </c>
      <c r="C40" s="191" t="s">
        <v>14</v>
      </c>
      <c r="D40" s="404">
        <v>1183.9856235607406</v>
      </c>
      <c r="E40" s="405">
        <v>1240.1490441655449</v>
      </c>
      <c r="F40" s="405">
        <v>1301.8496087489311</v>
      </c>
      <c r="G40" s="405">
        <v>1326.3802144339563</v>
      </c>
      <c r="H40" s="203">
        <v>2013</v>
      </c>
      <c r="I40" s="300"/>
      <c r="J40" s="142"/>
      <c r="K40" s="391"/>
      <c r="L40" s="133"/>
      <c r="M40" s="133"/>
      <c r="N40" s="133"/>
      <c r="O40" s="133"/>
      <c r="P40" s="133"/>
      <c r="Q40" s="133"/>
      <c r="R40" s="133"/>
    </row>
    <row r="41" spans="1:18">
      <c r="A41" s="133"/>
      <c r="B41" s="202" t="s">
        <v>16</v>
      </c>
      <c r="C41" s="191" t="s">
        <v>14</v>
      </c>
      <c r="D41" s="404">
        <f>(D68*D69)/D28</f>
        <v>1231.8869190981954</v>
      </c>
      <c r="E41" s="405">
        <f>(E68*E69)/E28</f>
        <v>1290.322580645161</v>
      </c>
      <c r="F41" s="405">
        <f>(F68*F69)/F28</f>
        <v>1354.5194060953372</v>
      </c>
      <c r="G41" s="405">
        <f>(G68*G69)/G28</f>
        <v>1380.0424628450107</v>
      </c>
      <c r="H41" s="203">
        <v>2013</v>
      </c>
      <c r="I41" s="192" t="s">
        <v>227</v>
      </c>
      <c r="J41" s="192"/>
      <c r="K41" s="391"/>
      <c r="L41" s="133"/>
      <c r="M41" s="133"/>
      <c r="N41" s="133"/>
      <c r="O41" s="133"/>
      <c r="P41" s="133"/>
      <c r="Q41" s="133"/>
      <c r="R41" s="133"/>
    </row>
    <row r="42" spans="1:18">
      <c r="A42" s="133"/>
      <c r="B42" s="202"/>
      <c r="C42" s="191"/>
      <c r="D42" s="207"/>
      <c r="E42" s="166"/>
      <c r="F42" s="166"/>
      <c r="G42" s="166"/>
      <c r="H42" s="203"/>
      <c r="I42" s="300"/>
      <c r="J42" s="142"/>
      <c r="K42" s="391"/>
      <c r="L42" s="133"/>
      <c r="M42" s="133"/>
      <c r="N42" s="133"/>
      <c r="O42" s="133"/>
      <c r="P42" s="133"/>
      <c r="Q42" s="133"/>
      <c r="R42" s="133"/>
    </row>
    <row r="43" spans="1:18">
      <c r="A43" s="133"/>
      <c r="B43" s="202" t="s">
        <v>110</v>
      </c>
      <c r="C43" s="191" t="s">
        <v>14</v>
      </c>
      <c r="D43" s="404">
        <v>0</v>
      </c>
      <c r="E43" s="403">
        <v>0</v>
      </c>
      <c r="F43" s="403">
        <v>0</v>
      </c>
      <c r="G43" s="403">
        <v>0</v>
      </c>
      <c r="H43" s="203">
        <v>2013</v>
      </c>
      <c r="I43" s="300"/>
      <c r="J43" s="192"/>
      <c r="K43" s="391"/>
      <c r="L43" s="133"/>
      <c r="M43" s="133"/>
      <c r="N43" s="133"/>
      <c r="O43" s="133"/>
      <c r="P43" s="133"/>
      <c r="Q43" s="133"/>
      <c r="R43" s="133"/>
    </row>
    <row r="44" spans="1:18">
      <c r="A44" s="133"/>
      <c r="B44" s="202"/>
      <c r="C44" s="191"/>
      <c r="D44" s="207"/>
      <c r="E44" s="166"/>
      <c r="F44" s="166"/>
      <c r="G44" s="166"/>
      <c r="H44" s="166"/>
      <c r="I44" s="300"/>
      <c r="J44" s="142"/>
      <c r="K44" s="391"/>
      <c r="L44" s="133"/>
      <c r="M44" s="133"/>
      <c r="N44" s="133"/>
      <c r="O44" s="133"/>
      <c r="P44" s="133"/>
      <c r="Q44" s="133"/>
      <c r="R44" s="133"/>
    </row>
    <row r="45" spans="1:18">
      <c r="A45" s="133"/>
      <c r="B45" s="201" t="s">
        <v>111</v>
      </c>
      <c r="C45" s="191"/>
      <c r="D45" s="207"/>
      <c r="E45" s="166"/>
      <c r="F45" s="166"/>
      <c r="G45" s="166"/>
      <c r="H45" s="200"/>
      <c r="I45" s="300"/>
      <c r="J45" s="142"/>
      <c r="K45" s="391"/>
      <c r="L45" s="133"/>
      <c r="M45" s="133"/>
      <c r="N45" s="133"/>
      <c r="O45" s="133"/>
      <c r="P45" s="133"/>
      <c r="Q45" s="133"/>
      <c r="R45" s="133"/>
    </row>
    <row r="46" spans="1:18">
      <c r="A46" s="133"/>
      <c r="B46" s="196" t="s">
        <v>26</v>
      </c>
      <c r="C46" s="191"/>
      <c r="D46" s="207"/>
      <c r="E46" s="166"/>
      <c r="F46" s="166"/>
      <c r="G46" s="166"/>
      <c r="H46" s="199"/>
      <c r="I46" s="300"/>
      <c r="J46" s="142"/>
      <c r="K46" s="391"/>
      <c r="L46" s="133"/>
      <c r="M46" s="133"/>
      <c r="N46" s="133"/>
      <c r="O46" s="133"/>
      <c r="P46" s="133"/>
      <c r="Q46" s="133"/>
      <c r="R46" s="133"/>
    </row>
    <row r="47" spans="1:18">
      <c r="A47" s="133"/>
      <c r="B47" s="146" t="s">
        <v>17</v>
      </c>
      <c r="C47" s="191" t="s">
        <v>134</v>
      </c>
      <c r="D47" s="402"/>
      <c r="E47" s="194"/>
      <c r="F47" s="194"/>
      <c r="G47" s="194"/>
      <c r="H47" s="199"/>
      <c r="I47" s="300"/>
      <c r="J47" s="192" t="s">
        <v>113</v>
      </c>
      <c r="K47" s="391"/>
      <c r="L47" s="133"/>
      <c r="M47" s="133"/>
      <c r="N47" s="133"/>
      <c r="O47" s="133"/>
      <c r="P47" s="133"/>
      <c r="Q47" s="133"/>
      <c r="R47" s="133"/>
    </row>
    <row r="48" spans="1:18">
      <c r="A48" s="133"/>
      <c r="B48" s="146" t="s">
        <v>18</v>
      </c>
      <c r="C48" s="191" t="s">
        <v>134</v>
      </c>
      <c r="D48" s="197">
        <f t="shared" ref="D48:G52" si="0">D78/D$75</f>
        <v>5.70067229895981E-4</v>
      </c>
      <c r="E48" s="197">
        <f t="shared" si="0"/>
        <v>1.6299243669067753E-4</v>
      </c>
      <c r="F48" s="197">
        <f t="shared" si="0"/>
        <v>1.6299243669067753E-4</v>
      </c>
      <c r="G48" s="197">
        <f t="shared" si="0"/>
        <v>1.6299243669067753E-4</v>
      </c>
      <c r="H48" s="193"/>
      <c r="I48" s="300"/>
      <c r="J48" s="142"/>
      <c r="K48" s="391"/>
      <c r="L48" s="133"/>
      <c r="M48" s="133"/>
      <c r="N48" s="133"/>
      <c r="O48" s="133"/>
      <c r="P48" s="133"/>
      <c r="Q48" s="133"/>
      <c r="R48" s="133"/>
    </row>
    <row r="49" spans="1:18">
      <c r="A49" s="133"/>
      <c r="B49" s="146" t="s">
        <v>19</v>
      </c>
      <c r="C49" s="191" t="s">
        <v>134</v>
      </c>
      <c r="D49" s="197">
        <f t="shared" si="0"/>
        <v>3.3862691824031407E-3</v>
      </c>
      <c r="E49" s="197">
        <f t="shared" si="0"/>
        <v>3.3862691824031407E-3</v>
      </c>
      <c r="F49" s="197">
        <f t="shared" si="0"/>
        <v>3.3862691824031407E-3</v>
      </c>
      <c r="G49" s="197">
        <f t="shared" si="0"/>
        <v>3.3862691824031407E-3</v>
      </c>
      <c r="H49" s="166"/>
      <c r="I49" s="300"/>
      <c r="J49" s="142"/>
      <c r="K49" s="391"/>
      <c r="L49" s="133"/>
      <c r="M49" s="133"/>
      <c r="N49" s="133"/>
      <c r="O49" s="133"/>
      <c r="P49" s="133"/>
      <c r="Q49" s="133"/>
      <c r="R49" s="133"/>
    </row>
    <row r="50" spans="1:18">
      <c r="A50" s="133"/>
      <c r="B50" s="146" t="s">
        <v>20</v>
      </c>
      <c r="C50" s="191" t="s">
        <v>134</v>
      </c>
      <c r="D50" s="197">
        <f t="shared" si="0"/>
        <v>4.2579461839753469E-4</v>
      </c>
      <c r="E50" s="197">
        <f t="shared" si="0"/>
        <v>4.2579461839753463E-4</v>
      </c>
      <c r="F50" s="197">
        <f t="shared" si="0"/>
        <v>4.2579461839753469E-4</v>
      </c>
      <c r="G50" s="197">
        <f t="shared" si="0"/>
        <v>4.2579461839753474E-4</v>
      </c>
      <c r="H50" s="198"/>
      <c r="I50" s="300"/>
      <c r="J50" s="142"/>
      <c r="K50" s="391"/>
      <c r="L50" s="133"/>
      <c r="M50" s="133"/>
      <c r="N50" s="133"/>
      <c r="O50" s="133"/>
      <c r="P50" s="133"/>
      <c r="Q50" s="133"/>
      <c r="R50" s="133"/>
    </row>
    <row r="51" spans="1:18">
      <c r="A51" s="133"/>
      <c r="B51" s="146" t="s">
        <v>114</v>
      </c>
      <c r="C51" s="191" t="s">
        <v>134</v>
      </c>
      <c r="D51" s="197">
        <f t="shared" si="0"/>
        <v>0.41867908999831532</v>
      </c>
      <c r="E51" s="197">
        <f t="shared" si="0"/>
        <v>4.3735563529504119E-2</v>
      </c>
      <c r="F51" s="197">
        <f t="shared" si="0"/>
        <v>4.3735563529504119E-2</v>
      </c>
      <c r="G51" s="197">
        <f t="shared" si="0"/>
        <v>4.3735563529504119E-2</v>
      </c>
      <c r="H51" s="166"/>
      <c r="I51" s="300"/>
      <c r="J51" s="142"/>
      <c r="K51" s="391"/>
      <c r="L51" s="133"/>
      <c r="M51" s="133"/>
      <c r="N51" s="133"/>
      <c r="O51" s="133"/>
      <c r="P51" s="133"/>
      <c r="Q51" s="133"/>
      <c r="R51" s="133"/>
    </row>
    <row r="52" spans="1:18">
      <c r="A52" s="133"/>
      <c r="B52" s="146" t="s">
        <v>21</v>
      </c>
      <c r="C52" s="191" t="s">
        <v>134</v>
      </c>
      <c r="D52" s="197">
        <f t="shared" si="0"/>
        <v>3.2979813853448933E-3</v>
      </c>
      <c r="E52" s="197">
        <f t="shared" si="0"/>
        <v>3.6064433411829615E-4</v>
      </c>
      <c r="F52" s="197">
        <f t="shared" si="0"/>
        <v>3.6064433411829615E-4</v>
      </c>
      <c r="G52" s="197">
        <f t="shared" si="0"/>
        <v>3.6064433411829615E-4</v>
      </c>
      <c r="H52" s="166"/>
      <c r="I52" s="300"/>
      <c r="J52" s="142"/>
      <c r="K52" s="391"/>
      <c r="L52" s="133"/>
      <c r="M52" s="133"/>
      <c r="N52" s="133"/>
      <c r="O52" s="133"/>
      <c r="P52" s="133"/>
      <c r="Q52" s="133"/>
      <c r="R52" s="133"/>
    </row>
    <row r="53" spans="1:18">
      <c r="A53" s="133"/>
      <c r="B53" s="146"/>
      <c r="C53" s="191"/>
      <c r="D53" s="195"/>
      <c r="E53" s="145"/>
      <c r="F53" s="145"/>
      <c r="G53" s="145"/>
      <c r="H53" s="166"/>
      <c r="I53" s="300"/>
      <c r="J53" s="142"/>
      <c r="K53" s="391"/>
      <c r="L53" s="133"/>
      <c r="M53" s="133"/>
      <c r="N53" s="133"/>
      <c r="O53" s="133"/>
      <c r="P53" s="133"/>
      <c r="Q53" s="133"/>
      <c r="R53" s="133"/>
    </row>
    <row r="54" spans="1:18">
      <c r="A54" s="133"/>
      <c r="B54" s="196" t="s">
        <v>27</v>
      </c>
      <c r="C54" s="191"/>
      <c r="D54" s="207"/>
      <c r="E54" s="166"/>
      <c r="F54" s="166"/>
      <c r="G54" s="166"/>
      <c r="H54" s="193"/>
      <c r="I54" s="300"/>
      <c r="J54" s="142"/>
      <c r="K54" s="391"/>
      <c r="L54" s="133"/>
      <c r="M54" s="133"/>
      <c r="N54" s="133"/>
      <c r="O54" s="133"/>
      <c r="P54" s="133"/>
      <c r="Q54" s="133"/>
      <c r="R54" s="133"/>
    </row>
    <row r="55" spans="1:18">
      <c r="A55" s="133"/>
      <c r="B55" s="146" t="s">
        <v>17</v>
      </c>
      <c r="C55" s="191" t="s">
        <v>134</v>
      </c>
      <c r="D55" s="402"/>
      <c r="E55" s="194"/>
      <c r="F55" s="194"/>
      <c r="G55" s="194"/>
      <c r="H55" s="322"/>
      <c r="I55" s="300"/>
      <c r="J55" s="192" t="s">
        <v>113</v>
      </c>
      <c r="K55" s="391"/>
      <c r="L55" s="133"/>
      <c r="M55" s="133"/>
      <c r="N55" s="133"/>
      <c r="O55" s="133"/>
      <c r="P55" s="133"/>
      <c r="Q55" s="133"/>
      <c r="R55" s="133"/>
    </row>
    <row r="56" spans="1:18">
      <c r="A56" s="133"/>
      <c r="B56" s="146" t="s">
        <v>18</v>
      </c>
      <c r="C56" s="191" t="s">
        <v>134</v>
      </c>
      <c r="D56" s="190">
        <f t="shared" ref="D56:G60" si="1">D48</f>
        <v>5.70067229895981E-4</v>
      </c>
      <c r="E56" s="190">
        <f t="shared" si="1"/>
        <v>1.6299243669067753E-4</v>
      </c>
      <c r="F56" s="190">
        <f t="shared" si="1"/>
        <v>1.6299243669067753E-4</v>
      </c>
      <c r="G56" s="190">
        <f t="shared" si="1"/>
        <v>1.6299243669067753E-4</v>
      </c>
      <c r="H56" s="322"/>
      <c r="I56" s="300"/>
      <c r="J56" s="142"/>
      <c r="K56" s="391"/>
      <c r="L56" s="133"/>
      <c r="M56" s="133"/>
      <c r="N56" s="133"/>
      <c r="O56" s="133"/>
      <c r="P56" s="133"/>
      <c r="Q56" s="133"/>
      <c r="R56" s="133"/>
    </row>
    <row r="57" spans="1:18">
      <c r="A57" s="133"/>
      <c r="B57" s="146" t="s">
        <v>19</v>
      </c>
      <c r="C57" s="191" t="s">
        <v>134</v>
      </c>
      <c r="D57" s="190">
        <f t="shared" si="1"/>
        <v>3.3862691824031407E-3</v>
      </c>
      <c r="E57" s="190">
        <f t="shared" si="1"/>
        <v>3.3862691824031407E-3</v>
      </c>
      <c r="F57" s="190">
        <f t="shared" si="1"/>
        <v>3.3862691824031407E-3</v>
      </c>
      <c r="G57" s="190">
        <f t="shared" si="1"/>
        <v>3.3862691824031407E-3</v>
      </c>
      <c r="H57" s="322"/>
      <c r="I57" s="300"/>
      <c r="J57" s="142"/>
      <c r="K57" s="391"/>
      <c r="L57" s="133"/>
      <c r="M57" s="133"/>
      <c r="N57" s="133"/>
      <c r="O57" s="133"/>
      <c r="P57" s="133"/>
      <c r="Q57" s="133"/>
      <c r="R57" s="133"/>
    </row>
    <row r="58" spans="1:18">
      <c r="A58" s="133"/>
      <c r="B58" s="146" t="s">
        <v>20</v>
      </c>
      <c r="C58" s="191" t="s">
        <v>134</v>
      </c>
      <c r="D58" s="190">
        <f t="shared" si="1"/>
        <v>4.2579461839753469E-4</v>
      </c>
      <c r="E58" s="190">
        <f t="shared" si="1"/>
        <v>4.2579461839753463E-4</v>
      </c>
      <c r="F58" s="190">
        <f t="shared" si="1"/>
        <v>4.2579461839753469E-4</v>
      </c>
      <c r="G58" s="190">
        <f t="shared" si="1"/>
        <v>4.2579461839753474E-4</v>
      </c>
      <c r="H58" s="322"/>
      <c r="I58" s="300"/>
      <c r="J58" s="142"/>
      <c r="K58" s="391"/>
      <c r="L58" s="133"/>
      <c r="M58" s="133"/>
      <c r="N58" s="133"/>
      <c r="O58" s="133"/>
      <c r="P58" s="133"/>
      <c r="Q58" s="133"/>
      <c r="R58" s="133"/>
    </row>
    <row r="59" spans="1:18">
      <c r="A59" s="133"/>
      <c r="B59" s="146" t="s">
        <v>114</v>
      </c>
      <c r="C59" s="191" t="s">
        <v>134</v>
      </c>
      <c r="D59" s="190">
        <f t="shared" si="1"/>
        <v>0.41867908999831532</v>
      </c>
      <c r="E59" s="190">
        <f t="shared" si="1"/>
        <v>4.3735563529504119E-2</v>
      </c>
      <c r="F59" s="190">
        <f t="shared" si="1"/>
        <v>4.3735563529504119E-2</v>
      </c>
      <c r="G59" s="190">
        <f t="shared" si="1"/>
        <v>4.3735563529504119E-2</v>
      </c>
      <c r="H59" s="322"/>
      <c r="I59" s="300"/>
      <c r="J59" s="142"/>
      <c r="K59" s="391"/>
      <c r="L59" s="133"/>
      <c r="M59" s="133"/>
      <c r="N59" s="133"/>
      <c r="O59" s="133"/>
      <c r="P59" s="133"/>
      <c r="Q59" s="133"/>
      <c r="R59" s="133"/>
    </row>
    <row r="60" spans="1:18">
      <c r="A60" s="133"/>
      <c r="B60" s="146" t="s">
        <v>21</v>
      </c>
      <c r="C60" s="191" t="s">
        <v>134</v>
      </c>
      <c r="D60" s="190">
        <f t="shared" si="1"/>
        <v>3.2979813853448933E-3</v>
      </c>
      <c r="E60" s="190">
        <f t="shared" si="1"/>
        <v>3.6064433411829615E-4</v>
      </c>
      <c r="F60" s="190">
        <f t="shared" si="1"/>
        <v>3.6064433411829615E-4</v>
      </c>
      <c r="G60" s="190">
        <f t="shared" si="1"/>
        <v>3.6064433411829615E-4</v>
      </c>
      <c r="H60" s="208"/>
      <c r="I60" s="300"/>
      <c r="J60" s="142"/>
      <c r="K60" s="391"/>
      <c r="L60" s="133"/>
      <c r="M60" s="133"/>
      <c r="N60" s="133"/>
      <c r="O60" s="133"/>
      <c r="P60" s="133"/>
      <c r="Q60" s="133"/>
      <c r="R60" s="133"/>
    </row>
    <row r="61" spans="1:18" ht="13.5" thickBot="1">
      <c r="A61" s="133"/>
      <c r="B61" s="188"/>
      <c r="C61" s="187"/>
      <c r="D61" s="186"/>
      <c r="E61" s="140"/>
      <c r="F61" s="140"/>
      <c r="G61" s="140"/>
      <c r="H61" s="140"/>
      <c r="I61" s="315"/>
      <c r="J61" s="158"/>
      <c r="K61" s="391"/>
      <c r="L61" s="133"/>
      <c r="M61" s="133"/>
      <c r="N61" s="133"/>
      <c r="O61" s="133"/>
      <c r="P61" s="133"/>
      <c r="Q61" s="133"/>
      <c r="R61" s="133"/>
    </row>
    <row r="62" spans="1:18">
      <c r="A62" s="133"/>
      <c r="B62" s="133"/>
      <c r="C62" s="133"/>
      <c r="D62" s="133"/>
      <c r="E62" s="133"/>
      <c r="F62" s="133"/>
      <c r="G62" s="133"/>
      <c r="I62" s="133"/>
      <c r="J62" s="133"/>
      <c r="K62" s="391"/>
      <c r="L62" s="133"/>
      <c r="M62" s="133"/>
      <c r="N62" s="133"/>
      <c r="O62" s="133"/>
      <c r="P62" s="133"/>
      <c r="Q62" s="133"/>
      <c r="R62" s="133"/>
    </row>
    <row r="63" spans="1:18">
      <c r="A63" s="133"/>
      <c r="B63" s="133"/>
      <c r="C63" s="133"/>
      <c r="D63" s="133"/>
      <c r="E63" s="133"/>
      <c r="F63" s="133"/>
      <c r="G63" s="133"/>
      <c r="I63" s="133"/>
      <c r="J63" s="133"/>
      <c r="K63" s="391"/>
      <c r="L63" s="133"/>
      <c r="M63" s="133"/>
      <c r="N63" s="133"/>
      <c r="O63" s="133"/>
      <c r="P63" s="133"/>
      <c r="Q63" s="133"/>
      <c r="R63" s="133"/>
    </row>
    <row r="64" spans="1:18" ht="15.4" thickBot="1">
      <c r="A64" s="133"/>
      <c r="B64" s="157" t="s">
        <v>115</v>
      </c>
      <c r="C64" s="133"/>
      <c r="D64" s="133"/>
      <c r="E64" s="133"/>
      <c r="F64" s="133"/>
      <c r="G64" s="133"/>
      <c r="I64" s="133"/>
      <c r="J64" s="133"/>
      <c r="K64" s="391"/>
      <c r="L64" s="133"/>
      <c r="M64" s="133"/>
      <c r="N64" s="133"/>
      <c r="O64" s="133"/>
      <c r="P64" s="133"/>
      <c r="Q64" s="133"/>
      <c r="R64" s="133"/>
    </row>
    <row r="65" spans="1:18">
      <c r="A65" s="133"/>
      <c r="B65" s="156"/>
      <c r="C65" s="183"/>
      <c r="D65" s="153"/>
      <c r="E65" s="153"/>
      <c r="F65" s="153"/>
      <c r="G65" s="153"/>
      <c r="H65" s="153"/>
      <c r="I65" s="153"/>
      <c r="J65" s="151"/>
      <c r="K65" s="391"/>
      <c r="L65" s="133"/>
      <c r="M65" s="133"/>
      <c r="N65" s="133"/>
      <c r="O65" s="133"/>
      <c r="P65" s="133"/>
      <c r="Q65" s="133"/>
      <c r="R65" s="133"/>
    </row>
    <row r="66" spans="1:18">
      <c r="A66" s="133"/>
      <c r="B66" s="182"/>
      <c r="C66" s="181" t="s">
        <v>95</v>
      </c>
      <c r="D66" s="180">
        <v>2015</v>
      </c>
      <c r="E66" s="179">
        <v>2020</v>
      </c>
      <c r="F66" s="179">
        <v>2035</v>
      </c>
      <c r="G66" s="179">
        <v>2050</v>
      </c>
      <c r="H66" s="179"/>
      <c r="I66" s="227"/>
      <c r="J66" s="177"/>
      <c r="K66" s="391"/>
      <c r="L66" s="133"/>
      <c r="M66" s="133"/>
      <c r="N66" s="133"/>
      <c r="O66" s="133"/>
      <c r="P66" s="133"/>
      <c r="Q66" s="133"/>
      <c r="R66" s="133"/>
    </row>
    <row r="67" spans="1:18">
      <c r="A67" s="133"/>
      <c r="B67" s="146" t="s">
        <v>22</v>
      </c>
      <c r="C67" s="163" t="s">
        <v>198</v>
      </c>
      <c r="D67" s="401">
        <f>'EU Lastbil'!D67</f>
        <v>2.5327000000000002</v>
      </c>
      <c r="E67" s="401">
        <f>'EU Lastbil'!E67</f>
        <v>2.4180000000000001</v>
      </c>
      <c r="F67" s="401">
        <f>'EU Lastbil'!F67</f>
        <v>2.3034000000000003</v>
      </c>
      <c r="G67" s="401">
        <f>'EU Lastbil'!G67</f>
        <v>2.2607999999999997</v>
      </c>
      <c r="H67" s="401"/>
      <c r="I67" s="147" t="s">
        <v>531</v>
      </c>
      <c r="J67" s="142"/>
      <c r="K67" s="391"/>
      <c r="L67" s="133"/>
      <c r="M67" s="133"/>
      <c r="N67" s="133"/>
      <c r="O67" s="133"/>
      <c r="P67" s="133"/>
      <c r="Q67" s="133"/>
      <c r="R67" s="133"/>
    </row>
    <row r="68" spans="1:18">
      <c r="A68" s="133"/>
      <c r="B68" s="146" t="s">
        <v>121</v>
      </c>
      <c r="C68" s="163" t="s">
        <v>122</v>
      </c>
      <c r="D68" s="400">
        <f>'EU Lastbil'!D68</f>
        <v>50000</v>
      </c>
      <c r="E68" s="400">
        <f>'EU Lastbil'!E68</f>
        <v>50000</v>
      </c>
      <c r="F68" s="400">
        <f>'EU Lastbil'!F68</f>
        <v>50000</v>
      </c>
      <c r="G68" s="400">
        <f>'EU Lastbil'!G68</f>
        <v>50000</v>
      </c>
      <c r="H68" s="400"/>
      <c r="I68" s="167" t="s">
        <v>388</v>
      </c>
      <c r="J68" s="142"/>
      <c r="K68" s="391"/>
      <c r="L68" s="133"/>
      <c r="M68" s="133"/>
      <c r="N68" s="133"/>
      <c r="O68" s="133"/>
      <c r="P68" s="133"/>
      <c r="Q68" s="133"/>
      <c r="R68" s="133"/>
    </row>
    <row r="69" spans="1:18">
      <c r="A69" s="133"/>
      <c r="B69" s="146" t="s">
        <v>124</v>
      </c>
      <c r="C69" s="346" t="s">
        <v>33</v>
      </c>
      <c r="D69" s="398">
        <f>'EU Lastbil'!D69</f>
        <v>3.12</v>
      </c>
      <c r="E69" s="398">
        <f>'EU Lastbil'!E69</f>
        <v>3.12</v>
      </c>
      <c r="F69" s="398">
        <f>'EU Lastbil'!F69</f>
        <v>3.12</v>
      </c>
      <c r="G69" s="398">
        <f>'EU Lastbil'!G69</f>
        <v>3.12</v>
      </c>
      <c r="H69" s="399"/>
      <c r="I69" s="167" t="s">
        <v>388</v>
      </c>
      <c r="J69" s="192"/>
      <c r="K69" s="391"/>
      <c r="L69" s="133"/>
      <c r="M69" s="133"/>
      <c r="N69" s="133"/>
      <c r="O69" s="133"/>
      <c r="P69" s="133"/>
      <c r="Q69" s="133"/>
      <c r="R69" s="133"/>
    </row>
    <row r="70" spans="1:18">
      <c r="A70" s="133"/>
      <c r="B70" s="257" t="s">
        <v>234</v>
      </c>
      <c r="C70" s="346" t="s">
        <v>235</v>
      </c>
      <c r="D70" s="413">
        <v>2.4703675918979746</v>
      </c>
      <c r="E70" s="413">
        <v>2.7237386269644333</v>
      </c>
      <c r="F70" s="413">
        <v>3.1451766953199614</v>
      </c>
      <c r="G70" s="413">
        <v>3.4957537154989384</v>
      </c>
      <c r="H70" s="397"/>
      <c r="I70" s="167"/>
      <c r="J70" s="192"/>
      <c r="K70" s="391"/>
      <c r="L70" s="133"/>
      <c r="M70" s="135"/>
      <c r="N70" s="310"/>
      <c r="O70" s="310"/>
      <c r="P70" s="133"/>
      <c r="Q70" s="133"/>
      <c r="R70" s="133"/>
    </row>
    <row r="71" spans="1:18">
      <c r="A71" s="133"/>
      <c r="B71" s="257" t="s">
        <v>236</v>
      </c>
      <c r="C71" s="346" t="s">
        <v>23</v>
      </c>
      <c r="D71" s="396">
        <v>0.19</v>
      </c>
      <c r="E71" s="396">
        <v>0.2</v>
      </c>
      <c r="F71" s="396">
        <v>0.22</v>
      </c>
      <c r="G71" s="396">
        <v>0.24</v>
      </c>
      <c r="H71" s="396"/>
      <c r="I71" s="147" t="s">
        <v>531</v>
      </c>
      <c r="J71" s="192"/>
      <c r="K71" s="391"/>
      <c r="L71" s="133"/>
      <c r="M71" s="133"/>
      <c r="N71" s="133"/>
      <c r="O71" s="133"/>
      <c r="P71" s="133"/>
      <c r="Q71" s="133"/>
      <c r="R71" s="133"/>
    </row>
    <row r="72" spans="1:18" ht="13.5" thickBot="1">
      <c r="A72" s="133"/>
      <c r="B72" s="395"/>
      <c r="C72" s="394"/>
      <c r="D72" s="393"/>
      <c r="E72" s="393"/>
      <c r="F72" s="393"/>
      <c r="G72" s="393"/>
      <c r="H72" s="393"/>
      <c r="I72" s="167"/>
      <c r="J72" s="158"/>
      <c r="K72" s="391"/>
      <c r="L72" s="133"/>
      <c r="M72" s="133"/>
      <c r="N72" s="133"/>
      <c r="O72" s="133"/>
      <c r="P72" s="133"/>
      <c r="Q72" s="133"/>
      <c r="R72" s="133"/>
    </row>
    <row r="73" spans="1:18">
      <c r="A73" s="133"/>
      <c r="B73" s="133"/>
      <c r="C73" s="133"/>
      <c r="D73" s="314"/>
      <c r="E73" s="314"/>
      <c r="F73" s="314"/>
      <c r="G73" s="314"/>
      <c r="H73" s="314"/>
      <c r="I73" s="133"/>
      <c r="J73" s="133"/>
      <c r="K73" s="391"/>
      <c r="L73" s="133"/>
      <c r="M73" s="133"/>
      <c r="N73" s="133"/>
      <c r="O73" s="133"/>
      <c r="P73" s="133"/>
      <c r="Q73" s="133"/>
      <c r="R73" s="133"/>
    </row>
    <row r="74" spans="1:18" ht="15.4" thickBot="1">
      <c r="A74" s="133"/>
      <c r="B74" s="157" t="s">
        <v>126</v>
      </c>
      <c r="C74" s="133"/>
      <c r="D74" s="133"/>
      <c r="E74" s="133"/>
      <c r="F74" s="133"/>
      <c r="G74" s="133"/>
      <c r="I74" s="133"/>
      <c r="J74" s="133"/>
      <c r="K74" s="391"/>
      <c r="L74" s="133"/>
      <c r="M74" s="133"/>
      <c r="N74" s="133"/>
      <c r="O74" s="133"/>
      <c r="P74" s="133"/>
      <c r="Q74" s="133"/>
      <c r="R74" s="133"/>
    </row>
    <row r="75" spans="1:18">
      <c r="A75" s="133"/>
      <c r="B75" s="156" t="s">
        <v>182</v>
      </c>
      <c r="C75" s="153"/>
      <c r="D75" s="279">
        <f>D67/D71</f>
        <v>13.33</v>
      </c>
      <c r="E75" s="279">
        <f>E67/E71</f>
        <v>12.09</v>
      </c>
      <c r="F75" s="279">
        <f>F67/F71</f>
        <v>10.47</v>
      </c>
      <c r="G75" s="279">
        <f>G67/G71</f>
        <v>9.42</v>
      </c>
      <c r="H75" s="279"/>
      <c r="I75" s="147"/>
      <c r="J75" s="151"/>
      <c r="K75" s="391"/>
      <c r="L75" s="133"/>
      <c r="M75" s="133"/>
      <c r="N75" s="133"/>
      <c r="O75" s="133"/>
      <c r="P75" s="133"/>
      <c r="Q75" s="133"/>
      <c r="R75" s="133"/>
    </row>
    <row r="76" spans="1:18">
      <c r="A76" s="133"/>
      <c r="B76" s="146"/>
      <c r="C76" s="145"/>
      <c r="D76" s="419"/>
      <c r="E76" s="419"/>
      <c r="F76" s="419"/>
      <c r="G76" s="419"/>
      <c r="H76" s="392"/>
      <c r="I76" s="145"/>
      <c r="J76" s="142"/>
      <c r="K76" s="391"/>
      <c r="L76" s="133"/>
      <c r="M76" s="133"/>
      <c r="N76" s="133"/>
      <c r="O76" s="133"/>
      <c r="P76" s="133"/>
      <c r="Q76" s="133"/>
      <c r="R76" s="133"/>
    </row>
    <row r="77" spans="1:18">
      <c r="A77" s="133"/>
      <c r="B77" s="146" t="s">
        <v>17</v>
      </c>
      <c r="C77" s="145" t="s">
        <v>24</v>
      </c>
      <c r="D77" s="417"/>
      <c r="E77" s="417"/>
      <c r="F77" s="417"/>
      <c r="G77" s="417"/>
      <c r="H77" s="417"/>
      <c r="I77" s="145"/>
      <c r="J77" s="142"/>
      <c r="K77" s="391"/>
      <c r="L77" s="133"/>
      <c r="M77" s="133"/>
      <c r="N77" s="133"/>
      <c r="O77" s="133"/>
      <c r="P77" s="133"/>
      <c r="Q77" s="133"/>
      <c r="R77" s="133"/>
    </row>
    <row r="78" spans="1:18">
      <c r="A78" s="133"/>
      <c r="B78" s="146" t="s">
        <v>18</v>
      </c>
      <c r="C78" s="145" t="s">
        <v>24</v>
      </c>
      <c r="D78" s="417">
        <f t="shared" ref="D78:G79" si="2">D88/1000*D$75</f>
        <v>7.5989961745134265E-3</v>
      </c>
      <c r="E78" s="417">
        <f t="shared" si="2"/>
        <v>1.9705785595902914E-3</v>
      </c>
      <c r="F78" s="417">
        <f t="shared" si="2"/>
        <v>1.7065308121513938E-3</v>
      </c>
      <c r="G78" s="417">
        <f t="shared" si="2"/>
        <v>1.5353887536261822E-3</v>
      </c>
      <c r="H78" s="417"/>
      <c r="I78" s="145"/>
      <c r="J78" s="142"/>
      <c r="K78" s="391"/>
      <c r="L78" s="133"/>
      <c r="M78" s="133"/>
      <c r="N78" s="133"/>
      <c r="O78" s="133"/>
      <c r="P78" s="133"/>
      <c r="Q78" s="133"/>
      <c r="R78" s="133"/>
    </row>
    <row r="79" spans="1:18">
      <c r="A79" s="133"/>
      <c r="B79" s="146" t="s">
        <v>19</v>
      </c>
      <c r="C79" s="145" t="s">
        <v>24</v>
      </c>
      <c r="D79" s="417">
        <f t="shared" si="2"/>
        <v>4.5138968201433864E-2</v>
      </c>
      <c r="E79" s="417">
        <f t="shared" si="2"/>
        <v>4.093999441525397E-2</v>
      </c>
      <c r="F79" s="417">
        <f t="shared" si="2"/>
        <v>3.5454238339760885E-2</v>
      </c>
      <c r="G79" s="417">
        <f t="shared" si="2"/>
        <v>3.1898655698237584E-2</v>
      </c>
      <c r="H79" s="417"/>
      <c r="I79" s="145"/>
      <c r="J79" s="142"/>
      <c r="K79" s="391"/>
      <c r="L79" s="133"/>
      <c r="M79" s="133"/>
      <c r="N79" s="133"/>
      <c r="O79" s="133"/>
      <c r="P79" s="133"/>
      <c r="Q79" s="133"/>
      <c r="R79" s="133"/>
    </row>
    <row r="80" spans="1:18">
      <c r="A80" s="133"/>
      <c r="B80" s="146" t="s">
        <v>20</v>
      </c>
      <c r="C80" s="145" t="s">
        <v>24</v>
      </c>
      <c r="D80" s="418">
        <f>D90/1000*D$75/1.1</f>
        <v>5.6758422632391375E-3</v>
      </c>
      <c r="E80" s="418">
        <f>E90/1000*E$75/1.1</f>
        <v>5.1478569364261937E-3</v>
      </c>
      <c r="F80" s="418">
        <f>F90/1000*F$75/1.1</f>
        <v>4.4580696546221883E-3</v>
      </c>
      <c r="G80" s="418">
        <f>G90/1000*G$75/1.1</f>
        <v>4.010985305304777E-3</v>
      </c>
      <c r="H80" s="418"/>
      <c r="I80" s="167" t="s">
        <v>550</v>
      </c>
      <c r="J80" s="192" t="s">
        <v>393</v>
      </c>
      <c r="K80" s="416"/>
      <c r="L80" s="133"/>
      <c r="M80" s="133"/>
      <c r="N80" s="133"/>
      <c r="O80" s="133"/>
      <c r="P80" s="133"/>
      <c r="Q80" s="133"/>
      <c r="R80" s="133"/>
    </row>
    <row r="81" spans="1:21">
      <c r="A81" s="133"/>
      <c r="B81" s="257" t="s">
        <v>35</v>
      </c>
      <c r="C81" s="145" t="s">
        <v>24</v>
      </c>
      <c r="D81" s="418">
        <f>1.2*$D91/1000*D$75</f>
        <v>5.5809922696775436</v>
      </c>
      <c r="E81" s="418">
        <f>1.2*$E91/1000*E$75</f>
        <v>0.52876296307170478</v>
      </c>
      <c r="F81" s="418">
        <f>1.2*$F91/1000*F$75</f>
        <v>0.45791135015390816</v>
      </c>
      <c r="G81" s="418">
        <f>1.2*$F91/1000*G$75</f>
        <v>0.4119890084479288</v>
      </c>
      <c r="H81" s="418"/>
      <c r="I81" s="167" t="s">
        <v>550</v>
      </c>
      <c r="J81" s="192" t="s">
        <v>392</v>
      </c>
      <c r="K81" s="391"/>
      <c r="L81" s="133"/>
      <c r="M81" s="133"/>
      <c r="N81" s="133"/>
      <c r="O81" s="133"/>
      <c r="P81" s="133"/>
      <c r="Q81" s="133"/>
      <c r="R81" s="133"/>
    </row>
    <row r="82" spans="1:21">
      <c r="A82" s="133"/>
      <c r="B82" s="146" t="s">
        <v>21</v>
      </c>
      <c r="C82" s="145" t="s">
        <v>24</v>
      </c>
      <c r="D82" s="417">
        <f>D92/1000*D$75</f>
        <v>4.3962091866647429E-2</v>
      </c>
      <c r="E82" s="417">
        <f>E92/1000*E$75</f>
        <v>4.3601899994902002E-3</v>
      </c>
      <c r="F82" s="417">
        <f>F92/1000*F$75</f>
        <v>3.7759461782185611E-3</v>
      </c>
      <c r="G82" s="417">
        <f>G92/1000*G$75</f>
        <v>3.3972696273943497E-3</v>
      </c>
      <c r="H82" s="417"/>
      <c r="I82" s="145"/>
      <c r="J82" s="192"/>
      <c r="K82" s="416"/>
      <c r="L82" s="133"/>
      <c r="M82" s="133"/>
      <c r="N82" s="133"/>
      <c r="O82" s="133"/>
      <c r="P82" s="133"/>
      <c r="Q82" s="133"/>
      <c r="R82" s="133"/>
    </row>
    <row r="83" spans="1:21" ht="13.5" thickBot="1">
      <c r="A83" s="133"/>
      <c r="B83" s="141"/>
      <c r="C83" s="140"/>
      <c r="D83" s="389"/>
      <c r="E83" s="389"/>
      <c r="F83" s="389"/>
      <c r="G83" s="389"/>
      <c r="H83" s="389"/>
      <c r="I83" s="140"/>
      <c r="J83" s="158"/>
      <c r="K83" s="133"/>
      <c r="L83" s="133"/>
      <c r="M83" s="133"/>
      <c r="N83" s="133"/>
      <c r="O83" s="133"/>
      <c r="P83" s="133"/>
      <c r="Q83" s="133"/>
      <c r="R83" s="133"/>
    </row>
    <row r="84" spans="1:21">
      <c r="A84" s="133"/>
      <c r="B84" s="133"/>
      <c r="C84" s="133"/>
      <c r="D84" s="133"/>
      <c r="E84" s="133"/>
      <c r="F84" s="133"/>
      <c r="G84" s="133"/>
      <c r="I84" s="133"/>
      <c r="J84" s="133"/>
      <c r="K84" s="133"/>
      <c r="L84" s="133"/>
      <c r="M84" s="133"/>
      <c r="N84" s="133"/>
      <c r="O84" s="133"/>
      <c r="P84" s="133"/>
      <c r="Q84" s="133"/>
      <c r="R84" s="133"/>
    </row>
    <row r="85" spans="1:21" ht="13.5" thickBot="1">
      <c r="A85" s="133"/>
      <c r="B85" s="229" t="s">
        <v>243</v>
      </c>
      <c r="C85" s="133"/>
      <c r="D85" s="133"/>
      <c r="E85" s="133"/>
      <c r="F85" s="133"/>
      <c r="G85" s="133"/>
      <c r="I85" s="133"/>
      <c r="J85" s="133"/>
      <c r="K85" s="133"/>
      <c r="L85" s="133"/>
      <c r="M85" s="133"/>
      <c r="N85" s="133"/>
      <c r="O85" s="133"/>
      <c r="P85" s="133"/>
      <c r="Q85" s="133"/>
      <c r="R85" s="133"/>
    </row>
    <row r="86" spans="1:21">
      <c r="A86" s="133"/>
      <c r="B86" s="156"/>
      <c r="C86" s="153"/>
      <c r="D86" s="388">
        <v>2015</v>
      </c>
      <c r="E86" s="388">
        <v>2020</v>
      </c>
      <c r="F86" s="388">
        <v>2035</v>
      </c>
      <c r="G86" s="388">
        <v>2050</v>
      </c>
      <c r="H86" s="388"/>
      <c r="I86" s="133"/>
      <c r="J86" s="133"/>
      <c r="K86" s="133"/>
      <c r="L86" s="133"/>
      <c r="M86" s="133"/>
      <c r="N86" s="133"/>
      <c r="O86" s="133"/>
      <c r="P86" s="133"/>
      <c r="Q86" s="133"/>
      <c r="R86" s="133"/>
    </row>
    <row r="87" spans="1:21">
      <c r="A87" s="133"/>
      <c r="B87" s="387" t="s">
        <v>17</v>
      </c>
      <c r="C87" s="208" t="s">
        <v>244</v>
      </c>
      <c r="D87" s="385"/>
      <c r="E87" s="385"/>
      <c r="F87" s="385"/>
      <c r="G87" s="385"/>
      <c r="H87" s="385"/>
      <c r="I87" s="133"/>
      <c r="J87" s="133"/>
      <c r="K87" s="133"/>
      <c r="L87" s="133"/>
      <c r="M87" s="133"/>
      <c r="N87" s="133"/>
      <c r="O87" s="133"/>
      <c r="P87" s="133"/>
      <c r="Q87" s="133"/>
      <c r="R87" s="133"/>
    </row>
    <row r="88" spans="1:21">
      <c r="A88" s="133"/>
      <c r="B88" s="387" t="s">
        <v>18</v>
      </c>
      <c r="C88" s="145" t="s">
        <v>244</v>
      </c>
      <c r="D88" s="386">
        <f>'EU Lastbil'!D88</f>
        <v>0.57006722989598102</v>
      </c>
      <c r="E88" s="386">
        <f>'EU Lastbil'!E88</f>
        <v>0.16299243669067753</v>
      </c>
      <c r="F88" s="386">
        <f>'EU Lastbil'!F88</f>
        <v>0.16299243669067753</v>
      </c>
      <c r="G88" s="386">
        <f>'EU Lastbil'!G88</f>
        <v>0.16299243669067753</v>
      </c>
      <c r="H88" s="386"/>
      <c r="I88" s="133"/>
      <c r="J88" s="133"/>
      <c r="K88" s="133"/>
      <c r="L88" s="133"/>
      <c r="M88" s="133"/>
      <c r="N88" s="133"/>
      <c r="O88" s="133"/>
      <c r="P88" s="133"/>
      <c r="Q88" s="133"/>
      <c r="R88" s="133"/>
    </row>
    <row r="89" spans="1:21">
      <c r="A89" s="133"/>
      <c r="B89" s="387" t="s">
        <v>19</v>
      </c>
      <c r="C89" s="145" t="s">
        <v>244</v>
      </c>
      <c r="D89" s="386">
        <f>'EU Lastbil'!D89</f>
        <v>3.3862691824031406</v>
      </c>
      <c r="E89" s="386">
        <f>'EU Lastbil'!E89</f>
        <v>3.3862691824031406</v>
      </c>
      <c r="F89" s="386">
        <f>'EU Lastbil'!F89</f>
        <v>3.3862691824031406</v>
      </c>
      <c r="G89" s="386">
        <f>'EU Lastbil'!G89</f>
        <v>3.3862691824031406</v>
      </c>
      <c r="H89" s="386"/>
      <c r="I89" s="133"/>
      <c r="J89" s="133"/>
      <c r="K89" s="133"/>
      <c r="L89" s="133"/>
      <c r="M89" s="133"/>
      <c r="N89" s="133"/>
      <c r="O89" s="133"/>
      <c r="P89" s="133"/>
      <c r="Q89" s="133"/>
      <c r="R89" s="133"/>
    </row>
    <row r="90" spans="1:21">
      <c r="A90" s="133"/>
      <c r="B90" s="387" t="s">
        <v>20</v>
      </c>
      <c r="C90" s="145" t="s">
        <v>244</v>
      </c>
      <c r="D90" s="386">
        <f>'EU Lastbil'!D90</f>
        <v>0.46837408023728822</v>
      </c>
      <c r="E90" s="386">
        <f>'EU Lastbil'!E90</f>
        <v>0.46837408023728822</v>
      </c>
      <c r="F90" s="386">
        <f>'EU Lastbil'!F90</f>
        <v>0.46837408023728822</v>
      </c>
      <c r="G90" s="386">
        <f>'EU Lastbil'!G90</f>
        <v>0.46837408023728822</v>
      </c>
      <c r="H90" s="386"/>
      <c r="I90" s="133"/>
      <c r="J90" s="133"/>
      <c r="K90" s="133"/>
      <c r="L90" s="133"/>
      <c r="M90" s="133"/>
      <c r="N90" s="133"/>
      <c r="O90" s="133"/>
      <c r="P90" s="133"/>
      <c r="Q90" s="133"/>
      <c r="R90" s="133"/>
      <c r="T90" s="415"/>
      <c r="U90" s="415"/>
    </row>
    <row r="91" spans="1:21">
      <c r="A91" s="133"/>
      <c r="B91" s="206" t="s">
        <v>35</v>
      </c>
      <c r="C91" s="145" t="s">
        <v>244</v>
      </c>
      <c r="D91" s="385">
        <f>'EU Lastbil'!D91</f>
        <v>348.89924166526276</v>
      </c>
      <c r="E91" s="385">
        <f>'EU Lastbil'!E91</f>
        <v>36.446302941253435</v>
      </c>
      <c r="F91" s="385">
        <f>'EU Lastbil'!F91</f>
        <v>36.446302941253435</v>
      </c>
      <c r="G91" s="385">
        <f>'EU Lastbil'!G91</f>
        <v>36.446302941253435</v>
      </c>
      <c r="H91" s="385"/>
      <c r="I91" s="133"/>
      <c r="J91" s="133"/>
      <c r="K91" s="133"/>
      <c r="L91" s="133"/>
      <c r="M91" s="133"/>
      <c r="N91" s="133"/>
      <c r="O91" s="133"/>
      <c r="P91" s="133"/>
      <c r="Q91" s="133"/>
      <c r="R91" s="133"/>
    </row>
    <row r="92" spans="1:21" ht="13.5" thickBot="1">
      <c r="A92" s="133"/>
      <c r="B92" s="384" t="s">
        <v>21</v>
      </c>
      <c r="C92" s="140" t="s">
        <v>244</v>
      </c>
      <c r="D92" s="383">
        <f>'EU Lastbil'!D92</f>
        <v>3.2979813853448934</v>
      </c>
      <c r="E92" s="383">
        <f>'EU Lastbil'!E92</f>
        <v>0.36064433411829616</v>
      </c>
      <c r="F92" s="383">
        <f>'EU Lastbil'!F92</f>
        <v>0.36064433411829616</v>
      </c>
      <c r="G92" s="383">
        <f>'EU Lastbil'!G92</f>
        <v>0.36064433411829616</v>
      </c>
      <c r="H92" s="383"/>
      <c r="I92" s="133"/>
      <c r="J92" s="133"/>
      <c r="K92" s="133"/>
      <c r="L92" s="133"/>
      <c r="M92" s="133"/>
      <c r="N92" s="133"/>
      <c r="O92" s="133"/>
      <c r="P92" s="133"/>
      <c r="Q92" s="133"/>
      <c r="R92" s="133"/>
      <c r="T92" s="415"/>
    </row>
    <row r="93" spans="1:21">
      <c r="A93" s="133"/>
      <c r="B93" s="133"/>
      <c r="C93" s="133"/>
      <c r="D93" s="133"/>
      <c r="E93" s="133"/>
      <c r="F93" s="133"/>
      <c r="G93" s="133"/>
      <c r="I93" s="133"/>
      <c r="J93" s="133"/>
      <c r="K93" s="133"/>
      <c r="L93" s="133"/>
      <c r="M93" s="133"/>
      <c r="N93" s="133"/>
      <c r="O93" s="133"/>
      <c r="P93" s="133"/>
      <c r="Q93" s="133"/>
      <c r="R93" s="133"/>
      <c r="T93" s="415"/>
    </row>
    <row r="94" spans="1:21">
      <c r="A94" s="133"/>
      <c r="B94" s="133"/>
      <c r="C94" s="133"/>
      <c r="D94" s="133"/>
      <c r="E94" s="133"/>
      <c r="F94" s="133"/>
      <c r="G94" s="133"/>
      <c r="I94" s="133"/>
      <c r="J94" s="133"/>
      <c r="K94" s="133"/>
      <c r="L94" s="133"/>
      <c r="M94" s="133"/>
      <c r="N94" s="133"/>
      <c r="O94" s="133"/>
      <c r="P94" s="133"/>
      <c r="Q94" s="133"/>
      <c r="R94" s="133"/>
    </row>
    <row r="95" spans="1:21">
      <c r="A95" s="133"/>
      <c r="B95" s="133"/>
      <c r="C95" s="133"/>
      <c r="D95" s="133"/>
      <c r="E95" s="133"/>
      <c r="F95" s="133"/>
      <c r="G95" s="133"/>
      <c r="H95" s="136"/>
      <c r="I95" s="133"/>
      <c r="J95" s="133"/>
      <c r="K95" s="133"/>
      <c r="L95" s="133"/>
      <c r="M95" s="133"/>
      <c r="N95" s="133"/>
      <c r="O95" s="133"/>
      <c r="P95" s="133"/>
      <c r="Q95" s="133"/>
      <c r="R95" s="133"/>
    </row>
    <row r="96" spans="1:21">
      <c r="A96" s="133"/>
      <c r="B96" s="133"/>
      <c r="C96" s="133"/>
      <c r="D96" s="133"/>
      <c r="E96" s="133"/>
      <c r="F96" s="133"/>
      <c r="G96" s="133"/>
      <c r="H96" s="136"/>
      <c r="I96" s="133"/>
      <c r="J96" s="133"/>
      <c r="K96" s="133"/>
      <c r="L96" s="133"/>
      <c r="M96" s="133"/>
      <c r="N96" s="133"/>
      <c r="O96" s="133"/>
      <c r="P96" s="133"/>
      <c r="Q96" s="133"/>
      <c r="R96" s="133"/>
    </row>
    <row r="97" spans="1:18">
      <c r="A97" s="133"/>
      <c r="B97" s="133"/>
      <c r="C97" s="133"/>
      <c r="D97" s="133"/>
      <c r="E97" s="133"/>
      <c r="F97" s="133"/>
      <c r="G97" s="133"/>
      <c r="H97" s="136"/>
      <c r="I97" s="133"/>
      <c r="J97" s="133"/>
      <c r="K97" s="133"/>
      <c r="L97" s="133"/>
      <c r="M97" s="133"/>
      <c r="N97" s="133"/>
      <c r="O97" s="133"/>
      <c r="P97" s="133"/>
      <c r="Q97" s="133"/>
      <c r="R97" s="133"/>
    </row>
    <row r="98" spans="1:18">
      <c r="A98" s="133"/>
      <c r="B98" s="133"/>
      <c r="C98" s="133"/>
      <c r="D98" s="133"/>
      <c r="E98" s="133"/>
      <c r="F98" s="133"/>
      <c r="G98" s="133"/>
      <c r="H98" s="136"/>
      <c r="I98" s="133"/>
      <c r="J98" s="133"/>
      <c r="K98" s="133"/>
      <c r="L98" s="133"/>
      <c r="M98" s="133"/>
      <c r="N98" s="133"/>
      <c r="O98" s="133"/>
      <c r="P98" s="133"/>
      <c r="Q98" s="133"/>
      <c r="R98" s="133"/>
    </row>
    <row r="99" spans="1:18">
      <c r="A99" s="133"/>
      <c r="B99" s="133"/>
      <c r="C99" s="133"/>
      <c r="D99" s="133"/>
      <c r="E99" s="133"/>
      <c r="F99" s="133"/>
      <c r="G99" s="133"/>
      <c r="H99" s="136"/>
      <c r="I99" s="133"/>
      <c r="J99" s="133"/>
      <c r="K99" s="133"/>
      <c r="L99" s="133"/>
      <c r="M99" s="133"/>
      <c r="N99" s="133"/>
      <c r="O99" s="133"/>
      <c r="P99" s="133"/>
      <c r="Q99" s="133"/>
      <c r="R99" s="133"/>
    </row>
    <row r="100" spans="1:18">
      <c r="A100" s="133"/>
      <c r="B100" s="133"/>
      <c r="C100" s="133"/>
      <c r="D100" s="133"/>
      <c r="E100" s="133"/>
      <c r="F100" s="133"/>
      <c r="G100" s="133"/>
      <c r="I100" s="133"/>
      <c r="J100" s="133"/>
      <c r="K100" s="133"/>
      <c r="L100" s="133"/>
      <c r="M100" s="133"/>
      <c r="N100" s="133"/>
      <c r="O100" s="133"/>
      <c r="P100" s="133"/>
      <c r="Q100" s="133"/>
      <c r="R100" s="133"/>
    </row>
    <row r="101" spans="1:18">
      <c r="A101" s="133"/>
      <c r="B101" s="133"/>
      <c r="C101" s="133"/>
      <c r="D101" s="133"/>
      <c r="E101" s="133"/>
      <c r="F101" s="133"/>
      <c r="G101" s="133"/>
      <c r="I101" s="133"/>
      <c r="J101" s="133"/>
      <c r="K101" s="133"/>
      <c r="L101" s="133"/>
      <c r="M101" s="133"/>
      <c r="N101" s="133"/>
      <c r="O101" s="133"/>
      <c r="P101" s="133"/>
      <c r="Q101" s="133"/>
      <c r="R101" s="133"/>
    </row>
    <row r="102" spans="1:18">
      <c r="A102" s="133"/>
      <c r="B102" s="133"/>
      <c r="C102" s="133"/>
      <c r="D102" s="133"/>
      <c r="E102" s="133"/>
      <c r="F102" s="133"/>
      <c r="G102" s="133"/>
      <c r="I102" s="133"/>
      <c r="J102" s="133"/>
      <c r="K102" s="133"/>
      <c r="L102" s="133"/>
      <c r="M102" s="133"/>
      <c r="N102" s="133"/>
      <c r="O102" s="133"/>
      <c r="P102" s="133"/>
      <c r="Q102" s="133"/>
      <c r="R102" s="133"/>
    </row>
    <row r="103" spans="1:18">
      <c r="A103" s="133"/>
      <c r="B103" s="133"/>
      <c r="C103" s="133"/>
      <c r="D103" s="133"/>
      <c r="E103" s="133"/>
      <c r="F103" s="133"/>
      <c r="G103" s="133"/>
      <c r="I103" s="133"/>
      <c r="J103" s="133"/>
      <c r="K103" s="133"/>
      <c r="L103" s="133"/>
      <c r="M103" s="133"/>
      <c r="N103" s="133"/>
      <c r="O103" s="133"/>
      <c r="P103" s="133"/>
      <c r="Q103" s="133"/>
      <c r="R103" s="133"/>
    </row>
    <row r="104" spans="1:18">
      <c r="A104" s="133"/>
      <c r="B104" s="133"/>
      <c r="C104" s="133"/>
      <c r="D104" s="133"/>
      <c r="E104" s="133"/>
      <c r="F104" s="133"/>
      <c r="G104" s="133"/>
      <c r="I104" s="133"/>
      <c r="J104" s="133"/>
      <c r="K104" s="133"/>
      <c r="L104" s="133"/>
      <c r="M104" s="133"/>
      <c r="N104" s="133"/>
      <c r="O104" s="133"/>
      <c r="P104" s="133"/>
      <c r="Q104" s="133"/>
      <c r="R104" s="133"/>
    </row>
    <row r="105" spans="1:18">
      <c r="A105" s="133"/>
      <c r="B105" s="133"/>
      <c r="C105" s="133"/>
      <c r="D105" s="133"/>
      <c r="E105" s="133"/>
      <c r="F105" s="133"/>
      <c r="G105" s="133"/>
      <c r="I105" s="133"/>
      <c r="J105" s="133"/>
      <c r="K105" s="133"/>
      <c r="L105" s="133"/>
      <c r="M105" s="133"/>
      <c r="N105" s="133"/>
      <c r="O105" s="133"/>
      <c r="P105" s="133"/>
      <c r="Q105" s="133"/>
      <c r="R105" s="133"/>
    </row>
    <row r="106" spans="1:18">
      <c r="A106" s="133"/>
      <c r="B106" s="133"/>
      <c r="C106" s="133"/>
      <c r="D106" s="133"/>
      <c r="E106" s="133"/>
      <c r="F106" s="133"/>
      <c r="G106" s="133"/>
      <c r="I106" s="133"/>
      <c r="J106" s="133"/>
      <c r="K106" s="133"/>
      <c r="L106" s="133"/>
      <c r="M106" s="133"/>
      <c r="N106" s="133"/>
      <c r="O106" s="133"/>
      <c r="P106" s="133"/>
      <c r="Q106" s="133"/>
      <c r="R106" s="133"/>
    </row>
    <row r="107" spans="1:18">
      <c r="A107" s="133"/>
      <c r="B107" s="133"/>
      <c r="C107" s="133"/>
      <c r="D107" s="133"/>
      <c r="E107" s="133"/>
      <c r="F107" s="133"/>
      <c r="G107" s="133"/>
      <c r="I107" s="133"/>
      <c r="J107" s="133"/>
      <c r="K107" s="133"/>
      <c r="L107" s="133"/>
      <c r="M107" s="133"/>
      <c r="N107" s="133"/>
      <c r="O107" s="133"/>
      <c r="P107" s="133"/>
      <c r="Q107" s="133"/>
      <c r="R107" s="133"/>
    </row>
    <row r="108" spans="1:18">
      <c r="A108" s="133"/>
      <c r="B108" s="133"/>
      <c r="C108" s="133"/>
      <c r="D108" s="133"/>
      <c r="E108" s="133"/>
      <c r="F108" s="133"/>
      <c r="G108" s="133"/>
      <c r="I108" s="133"/>
      <c r="J108" s="133"/>
      <c r="K108" s="133"/>
      <c r="L108" s="133"/>
      <c r="M108" s="133"/>
      <c r="N108" s="133"/>
      <c r="O108" s="133"/>
      <c r="P108" s="133"/>
      <c r="Q108" s="133"/>
      <c r="R108" s="133"/>
    </row>
    <row r="109" spans="1:18">
      <c r="A109" s="133"/>
      <c r="B109" s="133"/>
      <c r="C109" s="133"/>
      <c r="D109" s="133"/>
      <c r="E109" s="133"/>
      <c r="F109" s="133"/>
      <c r="G109" s="133"/>
      <c r="I109" s="133"/>
      <c r="J109" s="133"/>
      <c r="K109" s="133"/>
      <c r="L109" s="133"/>
      <c r="M109" s="133"/>
      <c r="N109" s="133"/>
      <c r="O109" s="133"/>
      <c r="P109" s="133"/>
      <c r="Q109" s="133"/>
      <c r="R109" s="133"/>
    </row>
    <row r="110" spans="1:18">
      <c r="A110" s="133"/>
      <c r="B110" s="133"/>
      <c r="C110" s="133"/>
      <c r="D110" s="133"/>
      <c r="E110" s="133"/>
      <c r="F110" s="133"/>
      <c r="G110" s="133"/>
      <c r="I110" s="133"/>
      <c r="J110" s="133"/>
      <c r="K110" s="133"/>
      <c r="L110" s="133"/>
      <c r="M110" s="133"/>
      <c r="N110" s="133"/>
      <c r="O110" s="133"/>
      <c r="P110" s="133"/>
      <c r="Q110" s="133"/>
      <c r="R110" s="133"/>
    </row>
    <row r="111" spans="1:18">
      <c r="A111" s="133"/>
      <c r="B111" s="133"/>
      <c r="C111" s="133"/>
      <c r="D111" s="133"/>
      <c r="E111" s="133"/>
      <c r="F111" s="133"/>
      <c r="G111" s="133"/>
      <c r="I111" s="133"/>
      <c r="J111" s="133"/>
      <c r="K111" s="133"/>
      <c r="L111" s="133"/>
      <c r="M111" s="133"/>
      <c r="N111" s="133"/>
      <c r="O111" s="133"/>
      <c r="P111" s="133"/>
      <c r="Q111" s="133"/>
      <c r="R111" s="133"/>
    </row>
    <row r="112" spans="1:18">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002060"/>
    <pageSetUpPr fitToPage="1"/>
  </sheetPr>
  <dimension ref="A1:S102"/>
  <sheetViews>
    <sheetView topLeftCell="A52" zoomScale="80" zoomScaleNormal="80" workbookViewId="0">
      <selection activeCell="N5" sqref="N5:N27"/>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12.33203125" style="133" customWidth="1"/>
    <col min="10" max="10" width="37.46484375" style="133" customWidth="1"/>
    <col min="11" max="11" width="9" style="133" customWidth="1"/>
    <col min="12" max="12" width="10.86328125" style="133" customWidth="1"/>
    <col min="13" max="13" width="9.1328125" style="133" customWidth="1"/>
    <col min="14" max="14" width="9" style="133" customWidth="1"/>
    <col min="15" max="15" width="8.86328125" style="133"/>
    <col min="16" max="16" width="37.86328125" style="133" customWidth="1"/>
    <col min="17" max="18" width="8.86328125" style="133"/>
    <col min="19" max="19" width="9.1328125" style="133" customWidth="1"/>
    <col min="20" max="16384" width="8.86328125" style="133"/>
  </cols>
  <sheetData>
    <row r="1" spans="2:19" s="130" customFormat="1" ht="21">
      <c r="B1" s="130" t="s">
        <v>31</v>
      </c>
      <c r="Q1" s="130">
        <v>0</v>
      </c>
      <c r="R1" s="132">
        <v>0</v>
      </c>
      <c r="S1" s="131"/>
    </row>
    <row r="2" spans="2:19">
      <c r="R2" s="233"/>
      <c r="S2" s="233"/>
    </row>
    <row r="4" spans="2:19" ht="13.5" thickBot="1">
      <c r="B4" s="229" t="s">
        <v>86</v>
      </c>
    </row>
    <row r="5" spans="2:19">
      <c r="B5" s="232" t="s">
        <v>87</v>
      </c>
      <c r="C5" s="153"/>
      <c r="D5" s="153"/>
      <c r="E5" s="153"/>
      <c r="F5" s="153"/>
      <c r="G5" s="153"/>
      <c r="H5" s="153"/>
      <c r="I5" s="153"/>
      <c r="J5" s="153"/>
      <c r="K5" s="153"/>
      <c r="L5" s="153"/>
      <c r="M5" s="153"/>
      <c r="N5" s="153"/>
      <c r="O5" s="151"/>
    </row>
    <row r="6" spans="2:19">
      <c r="B6" s="206" t="s">
        <v>411</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304</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c r="C12" s="145"/>
      <c r="D12" s="145"/>
      <c r="E12" s="145"/>
      <c r="F12" s="145"/>
      <c r="G12" s="145"/>
      <c r="H12" s="145"/>
      <c r="I12" s="145"/>
      <c r="J12" s="145"/>
      <c r="K12" s="145"/>
      <c r="L12" s="145"/>
      <c r="M12" s="145"/>
      <c r="N12" s="145"/>
      <c r="O12" s="142"/>
    </row>
    <row r="13" spans="2:19">
      <c r="B13" s="206"/>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3.5" thickBot="1">
      <c r="B17" s="141"/>
      <c r="C17" s="140"/>
      <c r="D17" s="140"/>
      <c r="E17" s="140"/>
      <c r="F17" s="140"/>
      <c r="G17" s="140"/>
      <c r="H17" s="140"/>
      <c r="I17" s="140"/>
      <c r="J17" s="140"/>
      <c r="K17" s="140"/>
      <c r="L17" s="140"/>
      <c r="M17" s="140"/>
      <c r="N17" s="140"/>
      <c r="O17" s="158"/>
    </row>
    <row r="19" spans="2:15" ht="13.5"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c r="H21" s="179" t="s">
        <v>96</v>
      </c>
      <c r="I21" s="227"/>
      <c r="J21" s="177"/>
    </row>
    <row r="22" spans="2:15">
      <c r="B22" s="201" t="s">
        <v>97</v>
      </c>
      <c r="C22" s="191"/>
      <c r="D22" s="277"/>
      <c r="E22" s="226"/>
      <c r="F22" s="226"/>
      <c r="G22" s="226"/>
      <c r="H22" s="226"/>
      <c r="I22" s="145"/>
      <c r="J22" s="142"/>
    </row>
    <row r="23" spans="2:15">
      <c r="B23" s="218" t="s">
        <v>98</v>
      </c>
      <c r="C23" s="191" t="s">
        <v>245</v>
      </c>
      <c r="D23" s="407">
        <f>D72</f>
        <v>0.16</v>
      </c>
      <c r="E23" s="406">
        <f>E72</f>
        <v>0.17699999999999999</v>
      </c>
      <c r="F23" s="406">
        <f>F72</f>
        <v>0.20599999999999999</v>
      </c>
      <c r="G23" s="406">
        <f>G72</f>
        <v>0.23200000000000001</v>
      </c>
      <c r="H23" s="222"/>
      <c r="I23" s="300"/>
      <c r="J23" s="142"/>
      <c r="K23" s="391"/>
    </row>
    <row r="24" spans="2:15">
      <c r="B24" s="218" t="s">
        <v>100</v>
      </c>
      <c r="C24" s="191" t="s">
        <v>245</v>
      </c>
      <c r="D24" s="217">
        <f>D23</f>
        <v>0.16</v>
      </c>
      <c r="E24" s="216">
        <f>E23</f>
        <v>0.17699999999999999</v>
      </c>
      <c r="F24" s="216">
        <f>F23</f>
        <v>0.20599999999999999</v>
      </c>
      <c r="G24" s="216">
        <f>G23</f>
        <v>0.23200000000000001</v>
      </c>
      <c r="H24" s="222"/>
      <c r="I24" s="300"/>
      <c r="J24" s="142"/>
      <c r="K24" s="391"/>
    </row>
    <row r="25" spans="2:15">
      <c r="B25" s="218" t="s">
        <v>101</v>
      </c>
      <c r="C25" s="191" t="s">
        <v>102</v>
      </c>
      <c r="D25" s="217">
        <f>D76</f>
        <v>15.829375000000001</v>
      </c>
      <c r="E25" s="216">
        <f>E76</f>
        <v>13.661016949152543</v>
      </c>
      <c r="F25" s="216">
        <f>F76</f>
        <v>11.181553398058254</v>
      </c>
      <c r="G25" s="216">
        <f>G76</f>
        <v>9.7448275862068954</v>
      </c>
      <c r="H25" s="215"/>
      <c r="I25" s="300"/>
      <c r="J25" s="142"/>
      <c r="K25" s="391"/>
    </row>
    <row r="26" spans="2:15">
      <c r="B26" s="218" t="s">
        <v>103</v>
      </c>
      <c r="C26" s="191" t="s">
        <v>102</v>
      </c>
      <c r="D26" s="217"/>
      <c r="E26" s="216"/>
      <c r="F26" s="216"/>
      <c r="G26" s="216"/>
      <c r="H26" s="215"/>
      <c r="I26" s="300"/>
      <c r="J26" s="142"/>
      <c r="K26" s="391"/>
    </row>
    <row r="27" spans="2:15">
      <c r="B27" s="206" t="s">
        <v>104</v>
      </c>
      <c r="C27" s="191" t="s">
        <v>105</v>
      </c>
      <c r="D27" s="213">
        <v>6</v>
      </c>
      <c r="E27" s="198">
        <v>6</v>
      </c>
      <c r="F27" s="198">
        <v>6</v>
      </c>
      <c r="G27" s="198">
        <v>6</v>
      </c>
      <c r="H27" s="198"/>
      <c r="I27" s="145" t="s">
        <v>541</v>
      </c>
      <c r="J27" s="142"/>
      <c r="K27" s="391"/>
    </row>
    <row r="28" spans="2:15">
      <c r="B28" s="206" t="s">
        <v>106</v>
      </c>
      <c r="C28" s="191" t="s">
        <v>107</v>
      </c>
      <c r="D28" s="274">
        <f>+D67*D69/1000</f>
        <v>126.63500000000002</v>
      </c>
      <c r="E28" s="212">
        <f>+E67*E69/1000</f>
        <v>120.90000000000002</v>
      </c>
      <c r="F28" s="212">
        <f>+F67*F69/1000</f>
        <v>115.17000000000002</v>
      </c>
      <c r="G28" s="212">
        <f>+G67*G69/1000</f>
        <v>113.03999999999999</v>
      </c>
      <c r="H28" s="211"/>
      <c r="I28" s="300"/>
      <c r="J28" s="142"/>
      <c r="K28" s="391"/>
    </row>
    <row r="29" spans="2:15">
      <c r="B29" s="146"/>
      <c r="C29" s="210"/>
      <c r="D29" s="207"/>
      <c r="E29" s="166"/>
      <c r="F29" s="166"/>
      <c r="G29" s="166"/>
      <c r="H29" s="166"/>
      <c r="I29" s="145"/>
      <c r="J29" s="142"/>
      <c r="K29" s="391"/>
    </row>
    <row r="30" spans="2:15">
      <c r="B30" s="201" t="s">
        <v>108</v>
      </c>
      <c r="C30" s="191"/>
      <c r="D30" s="207"/>
      <c r="E30" s="166"/>
      <c r="F30" s="166"/>
      <c r="G30" s="166"/>
      <c r="H30" s="166"/>
      <c r="I30" s="145"/>
      <c r="J30" s="142"/>
      <c r="K30" s="391"/>
    </row>
    <row r="31" spans="2:15">
      <c r="B31" s="206" t="s">
        <v>109</v>
      </c>
      <c r="C31" s="191" t="s">
        <v>12</v>
      </c>
      <c r="D31" s="209">
        <v>861886.33721906622</v>
      </c>
      <c r="E31" s="209">
        <v>861886.33721906622</v>
      </c>
      <c r="F31" s="209">
        <v>861886.33721906622</v>
      </c>
      <c r="G31" s="209">
        <v>861886.33721906622</v>
      </c>
      <c r="H31" s="208">
        <v>2015</v>
      </c>
      <c r="I31" s="147"/>
      <c r="J31" s="142"/>
    </row>
    <row r="32" spans="2:15">
      <c r="B32" s="146" t="s">
        <v>13</v>
      </c>
      <c r="C32" s="191" t="s">
        <v>14</v>
      </c>
      <c r="D32" s="209">
        <v>2669.3662884351793</v>
      </c>
      <c r="E32" s="209">
        <v>2795.9900739122327</v>
      </c>
      <c r="F32" s="209">
        <v>2935.097681132143</v>
      </c>
      <c r="G32" s="209">
        <v>2990.4033964613322</v>
      </c>
      <c r="H32" s="208">
        <v>2015</v>
      </c>
      <c r="I32" s="147"/>
      <c r="J32" s="142"/>
    </row>
    <row r="33" spans="2:11">
      <c r="B33" s="202" t="s">
        <v>15</v>
      </c>
      <c r="C33" s="191" t="s">
        <v>14</v>
      </c>
      <c r="D33" s="209">
        <v>1340.9141545201908</v>
      </c>
      <c r="E33" s="209">
        <v>1404.5216208243535</v>
      </c>
      <c r="F33" s="209">
        <v>1474.4001385574745</v>
      </c>
      <c r="G33" s="209">
        <v>1502.1820944591684</v>
      </c>
      <c r="H33" s="208">
        <v>2015</v>
      </c>
      <c r="I33" s="147"/>
      <c r="J33" s="142"/>
    </row>
    <row r="34" spans="2:11">
      <c r="B34" s="202" t="s">
        <v>16</v>
      </c>
      <c r="C34" s="191" t="s">
        <v>14</v>
      </c>
      <c r="D34" s="209">
        <v>1328.4521339149887</v>
      </c>
      <c r="E34" s="209">
        <v>1391.468453087879</v>
      </c>
      <c r="F34" s="209">
        <v>1460.6975425746687</v>
      </c>
      <c r="G34" s="209">
        <v>1488.2213020021638</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829975.63889802131</v>
      </c>
      <c r="E38" s="400">
        <v>829975.63889802131</v>
      </c>
      <c r="F38" s="400">
        <v>829975.63889802131</v>
      </c>
      <c r="G38" s="400">
        <v>829975.63889802131</v>
      </c>
      <c r="H38" s="203">
        <v>2013</v>
      </c>
      <c r="I38" s="145" t="s">
        <v>541</v>
      </c>
      <c r="J38" s="192"/>
      <c r="K38" s="391"/>
    </row>
    <row r="39" spans="2:11">
      <c r="B39" s="146" t="s">
        <v>13</v>
      </c>
      <c r="C39" s="191" t="s">
        <v>14</v>
      </c>
      <c r="D39" s="404">
        <f>+SUM(D40:D43)</f>
        <v>2570.5349940286969</v>
      </c>
      <c r="E39" s="405">
        <f>+SUM(E40:E43)</f>
        <v>2692.470628360827</v>
      </c>
      <c r="F39" s="405">
        <f>+SUM(F40:F43)</f>
        <v>2826.4278802537465</v>
      </c>
      <c r="G39" s="405">
        <f>+SUM(G40:G43)</f>
        <v>2879.6859427532208</v>
      </c>
      <c r="H39" s="203">
        <v>2013</v>
      </c>
      <c r="I39" s="300"/>
      <c r="J39" s="142"/>
      <c r="K39" s="391"/>
    </row>
    <row r="40" spans="2:11">
      <c r="B40" s="202" t="s">
        <v>15</v>
      </c>
      <c r="C40" s="191" t="s">
        <v>14</v>
      </c>
      <c r="D40" s="404">
        <v>1291.26780881134</v>
      </c>
      <c r="E40" s="405">
        <v>1352.5202561523906</v>
      </c>
      <c r="F40" s="405">
        <v>1419.8115739239736</v>
      </c>
      <c r="G40" s="405">
        <v>1446.5649236449406</v>
      </c>
      <c r="H40" s="203">
        <v>2013</v>
      </c>
      <c r="I40" s="300"/>
      <c r="J40" s="142"/>
      <c r="K40" s="391"/>
    </row>
    <row r="41" spans="2:11">
      <c r="B41" s="202" t="s">
        <v>16</v>
      </c>
      <c r="C41" s="191" t="s">
        <v>14</v>
      </c>
      <c r="D41" s="404">
        <f>(D69*D70)/D28</f>
        <v>1279.2671852173569</v>
      </c>
      <c r="E41" s="405">
        <f>(E69*E70)/E28</f>
        <v>1339.9503722084364</v>
      </c>
      <c r="F41" s="405">
        <f>(F69*F70)/F28</f>
        <v>1406.6163063297731</v>
      </c>
      <c r="G41" s="405">
        <f>(G69*G70)/G28</f>
        <v>1433.1210191082803</v>
      </c>
      <c r="H41" s="203">
        <v>2013</v>
      </c>
      <c r="I41" s="300"/>
      <c r="J41" s="192" t="s">
        <v>227</v>
      </c>
      <c r="K41" s="391"/>
    </row>
    <row r="42" spans="2:11">
      <c r="B42" s="202"/>
      <c r="C42" s="191"/>
      <c r="D42" s="207"/>
      <c r="E42" s="166"/>
      <c r="F42" s="166"/>
      <c r="G42" s="166"/>
      <c r="H42" s="203"/>
      <c r="I42" s="300"/>
      <c r="J42" s="142"/>
      <c r="K42" s="391"/>
    </row>
    <row r="43" spans="2:11">
      <c r="B43" s="202" t="s">
        <v>110</v>
      </c>
      <c r="C43" s="191" t="s">
        <v>14</v>
      </c>
      <c r="D43" s="404">
        <v>0</v>
      </c>
      <c r="E43" s="403">
        <v>0</v>
      </c>
      <c r="F43" s="403">
        <v>0</v>
      </c>
      <c r="G43" s="403">
        <v>0</v>
      </c>
      <c r="H43" s="203">
        <v>2013</v>
      </c>
      <c r="I43" s="300"/>
      <c r="J43" s="192"/>
      <c r="K43" s="391"/>
    </row>
    <row r="44" spans="2:11">
      <c r="B44" s="202"/>
      <c r="C44" s="191"/>
      <c r="D44" s="207"/>
      <c r="E44" s="166"/>
      <c r="F44" s="166"/>
      <c r="G44" s="166"/>
      <c r="H44" s="166"/>
      <c r="I44" s="300"/>
      <c r="J44" s="142"/>
      <c r="K44" s="391"/>
    </row>
    <row r="45" spans="2:11">
      <c r="B45" s="201" t="s">
        <v>111</v>
      </c>
      <c r="C45" s="191"/>
      <c r="D45" s="207"/>
      <c r="E45" s="166"/>
      <c r="F45" s="166"/>
      <c r="G45" s="166"/>
      <c r="H45" s="200"/>
      <c r="I45" s="300"/>
      <c r="J45" s="142"/>
      <c r="K45" s="391"/>
    </row>
    <row r="46" spans="2:11">
      <c r="B46" s="196" t="s">
        <v>26</v>
      </c>
      <c r="C46" s="191"/>
      <c r="D46" s="207"/>
      <c r="E46" s="166"/>
      <c r="F46" s="166"/>
      <c r="G46" s="166"/>
      <c r="H46" s="199"/>
      <c r="I46" s="300"/>
      <c r="J46" s="142"/>
      <c r="K46" s="391"/>
    </row>
    <row r="47" spans="2:11">
      <c r="B47" s="146" t="s">
        <v>17</v>
      </c>
      <c r="C47" s="191" t="s">
        <v>246</v>
      </c>
      <c r="D47" s="402"/>
      <c r="E47" s="194"/>
      <c r="F47" s="194"/>
      <c r="G47" s="194"/>
      <c r="H47" s="199"/>
      <c r="I47" s="300"/>
      <c r="J47" s="192" t="s">
        <v>113</v>
      </c>
      <c r="K47" s="391"/>
    </row>
    <row r="48" spans="2:11">
      <c r="B48" s="146" t="s">
        <v>18</v>
      </c>
      <c r="C48" s="191" t="s">
        <v>246</v>
      </c>
      <c r="D48" s="197">
        <f t="shared" ref="D48:G52" si="0">D79/D$76</f>
        <v>4.8888888888888898E-2</v>
      </c>
      <c r="E48" s="197">
        <f t="shared" si="0"/>
        <v>2.4583333333333336E-2</v>
      </c>
      <c r="F48" s="197">
        <f t="shared" si="0"/>
        <v>2.8611111111111115E-2</v>
      </c>
      <c r="G48" s="197">
        <f t="shared" si="0"/>
        <v>3.2222222222222222E-2</v>
      </c>
      <c r="H48" s="193"/>
      <c r="I48" s="300"/>
      <c r="J48" s="142"/>
      <c r="K48" s="391"/>
    </row>
    <row r="49" spans="2:11">
      <c r="B49" s="146" t="s">
        <v>19</v>
      </c>
      <c r="C49" s="191" t="s">
        <v>246</v>
      </c>
      <c r="D49" s="197">
        <f t="shared" si="0"/>
        <v>3.3862691824031407E-3</v>
      </c>
      <c r="E49" s="197">
        <f t="shared" si="0"/>
        <v>3.3862691824031407E-3</v>
      </c>
      <c r="F49" s="197">
        <f t="shared" si="0"/>
        <v>3.3862691824031411E-3</v>
      </c>
      <c r="G49" s="197">
        <f t="shared" si="0"/>
        <v>3.3862691824031407E-3</v>
      </c>
      <c r="H49" s="166"/>
      <c r="I49" s="300"/>
      <c r="J49" s="142"/>
      <c r="K49" s="391"/>
    </row>
    <row r="50" spans="2:11">
      <c r="B50" s="146" t="s">
        <v>20</v>
      </c>
      <c r="C50" s="191" t="s">
        <v>246</v>
      </c>
      <c r="D50" s="197">
        <f t="shared" si="0"/>
        <v>4.6837408023728819E-4</v>
      </c>
      <c r="E50" s="197">
        <f t="shared" si="0"/>
        <v>4.6837408023728819E-4</v>
      </c>
      <c r="F50" s="197">
        <f t="shared" si="0"/>
        <v>4.6837408023728819E-4</v>
      </c>
      <c r="G50" s="197">
        <f t="shared" si="0"/>
        <v>4.6837408023728819E-4</v>
      </c>
      <c r="H50" s="198"/>
      <c r="I50" s="300"/>
      <c r="J50" s="142"/>
      <c r="K50" s="391"/>
    </row>
    <row r="51" spans="2:11">
      <c r="B51" s="146" t="s">
        <v>114</v>
      </c>
      <c r="C51" s="191" t="s">
        <v>246</v>
      </c>
      <c r="D51" s="197">
        <f t="shared" si="0"/>
        <v>0.34889924166526276</v>
      </c>
      <c r="E51" s="197">
        <f t="shared" si="0"/>
        <v>3.6446302941253436E-2</v>
      </c>
      <c r="F51" s="197">
        <f t="shared" si="0"/>
        <v>3.6446302941253436E-2</v>
      </c>
      <c r="G51" s="197">
        <f t="shared" si="0"/>
        <v>3.6446302941253436E-2</v>
      </c>
      <c r="H51" s="166"/>
      <c r="I51" s="300"/>
      <c r="J51" s="142"/>
      <c r="K51" s="391"/>
    </row>
    <row r="52" spans="2:11">
      <c r="B52" s="146" t="s">
        <v>21</v>
      </c>
      <c r="C52" s="191" t="s">
        <v>246</v>
      </c>
      <c r="D52" s="197">
        <f t="shared" si="0"/>
        <v>3.2979813853448933E-3</v>
      </c>
      <c r="E52" s="197">
        <f t="shared" si="0"/>
        <v>3.6064433411829615E-4</v>
      </c>
      <c r="F52" s="197">
        <f t="shared" si="0"/>
        <v>3.6064433411829615E-4</v>
      </c>
      <c r="G52" s="197">
        <f t="shared" si="0"/>
        <v>3.6064433411829615E-4</v>
      </c>
      <c r="H52" s="166"/>
      <c r="I52" s="300"/>
      <c r="J52" s="142"/>
      <c r="K52" s="391"/>
    </row>
    <row r="53" spans="2:11">
      <c r="B53" s="146"/>
      <c r="C53" s="191"/>
      <c r="D53" s="195"/>
      <c r="E53" s="145"/>
      <c r="F53" s="145"/>
      <c r="G53" s="145"/>
      <c r="H53" s="166"/>
      <c r="I53" s="300"/>
      <c r="J53" s="142"/>
      <c r="K53" s="391"/>
    </row>
    <row r="54" spans="2:11">
      <c r="B54" s="196" t="s">
        <v>27</v>
      </c>
      <c r="C54" s="191"/>
      <c r="D54" s="207"/>
      <c r="E54" s="166"/>
      <c r="F54" s="166"/>
      <c r="G54" s="166"/>
      <c r="H54" s="193"/>
      <c r="I54" s="300"/>
      <c r="J54" s="142"/>
      <c r="K54" s="391"/>
    </row>
    <row r="55" spans="2:11">
      <c r="B55" s="146" t="s">
        <v>17</v>
      </c>
      <c r="C55" s="191" t="s">
        <v>246</v>
      </c>
      <c r="D55" s="402"/>
      <c r="E55" s="194"/>
      <c r="F55" s="194"/>
      <c r="G55" s="194"/>
      <c r="H55" s="452"/>
      <c r="I55" s="300"/>
      <c r="J55" s="192" t="s">
        <v>113</v>
      </c>
      <c r="K55" s="391"/>
    </row>
    <row r="56" spans="2:11">
      <c r="B56" s="146" t="s">
        <v>18</v>
      </c>
      <c r="C56" s="191" t="s">
        <v>246</v>
      </c>
      <c r="D56" s="190">
        <f t="shared" ref="D56:G60" si="1">D48</f>
        <v>4.8888888888888898E-2</v>
      </c>
      <c r="E56" s="190">
        <f t="shared" si="1"/>
        <v>2.4583333333333336E-2</v>
      </c>
      <c r="F56" s="190">
        <f t="shared" si="1"/>
        <v>2.8611111111111115E-2</v>
      </c>
      <c r="G56" s="190">
        <f t="shared" si="1"/>
        <v>3.2222222222222222E-2</v>
      </c>
      <c r="H56" s="190"/>
      <c r="I56" s="300"/>
      <c r="J56" s="142"/>
      <c r="K56" s="391"/>
    </row>
    <row r="57" spans="2:11">
      <c r="B57" s="146" t="s">
        <v>19</v>
      </c>
      <c r="C57" s="191" t="s">
        <v>246</v>
      </c>
      <c r="D57" s="190">
        <f t="shared" si="1"/>
        <v>3.3862691824031407E-3</v>
      </c>
      <c r="E57" s="190">
        <f t="shared" si="1"/>
        <v>3.3862691824031407E-3</v>
      </c>
      <c r="F57" s="190">
        <f t="shared" si="1"/>
        <v>3.3862691824031411E-3</v>
      </c>
      <c r="G57" s="190">
        <f t="shared" si="1"/>
        <v>3.3862691824031407E-3</v>
      </c>
      <c r="H57" s="190"/>
      <c r="I57" s="300"/>
      <c r="J57" s="142"/>
      <c r="K57" s="391"/>
    </row>
    <row r="58" spans="2:11">
      <c r="B58" s="146" t="s">
        <v>20</v>
      </c>
      <c r="C58" s="191" t="s">
        <v>246</v>
      </c>
      <c r="D58" s="190">
        <f t="shared" si="1"/>
        <v>4.6837408023728819E-4</v>
      </c>
      <c r="E58" s="190">
        <f t="shared" si="1"/>
        <v>4.6837408023728819E-4</v>
      </c>
      <c r="F58" s="190">
        <f t="shared" si="1"/>
        <v>4.6837408023728819E-4</v>
      </c>
      <c r="G58" s="190">
        <f t="shared" si="1"/>
        <v>4.6837408023728819E-4</v>
      </c>
      <c r="H58" s="190"/>
      <c r="I58" s="300"/>
      <c r="J58" s="142"/>
      <c r="K58" s="391"/>
    </row>
    <row r="59" spans="2:11">
      <c r="B59" s="146" t="s">
        <v>114</v>
      </c>
      <c r="C59" s="191" t="s">
        <v>246</v>
      </c>
      <c r="D59" s="190">
        <f t="shared" si="1"/>
        <v>0.34889924166526276</v>
      </c>
      <c r="E59" s="190">
        <f t="shared" si="1"/>
        <v>3.6446302941253436E-2</v>
      </c>
      <c r="F59" s="190">
        <f t="shared" si="1"/>
        <v>3.6446302941253436E-2</v>
      </c>
      <c r="G59" s="190">
        <f t="shared" si="1"/>
        <v>3.6446302941253436E-2</v>
      </c>
      <c r="H59" s="190"/>
      <c r="I59" s="300"/>
      <c r="J59" s="142"/>
      <c r="K59" s="391"/>
    </row>
    <row r="60" spans="2:11">
      <c r="B60" s="146" t="s">
        <v>21</v>
      </c>
      <c r="C60" s="191" t="s">
        <v>246</v>
      </c>
      <c r="D60" s="190">
        <f t="shared" si="1"/>
        <v>3.2979813853448933E-3</v>
      </c>
      <c r="E60" s="190">
        <f t="shared" si="1"/>
        <v>3.6064433411829615E-4</v>
      </c>
      <c r="F60" s="190">
        <f t="shared" si="1"/>
        <v>3.6064433411829615E-4</v>
      </c>
      <c r="G60" s="190">
        <f t="shared" si="1"/>
        <v>3.6064433411829615E-4</v>
      </c>
      <c r="H60" s="190"/>
      <c r="I60" s="300"/>
      <c r="J60" s="142"/>
      <c r="K60" s="391"/>
    </row>
    <row r="61" spans="2:11" ht="13.5" thickBot="1">
      <c r="B61" s="188"/>
      <c r="C61" s="187"/>
      <c r="D61" s="186"/>
      <c r="E61" s="140"/>
      <c r="F61" s="140"/>
      <c r="G61" s="140"/>
      <c r="H61" s="140"/>
      <c r="I61" s="315"/>
      <c r="J61" s="158"/>
      <c r="K61" s="391"/>
    </row>
    <row r="62" spans="2:11">
      <c r="K62" s="391"/>
    </row>
    <row r="63" spans="2:11">
      <c r="K63" s="391"/>
    </row>
    <row r="64" spans="2:11" ht="15.4" thickBot="1">
      <c r="B64" s="157" t="s">
        <v>115</v>
      </c>
      <c r="K64" s="391"/>
    </row>
    <row r="65" spans="1:11">
      <c r="B65" s="156"/>
      <c r="C65" s="183"/>
      <c r="D65" s="153"/>
      <c r="E65" s="153"/>
      <c r="F65" s="153"/>
      <c r="G65" s="153"/>
      <c r="H65" s="153"/>
      <c r="I65" s="153"/>
      <c r="J65" s="151"/>
      <c r="K65" s="391"/>
    </row>
    <row r="66" spans="1:11">
      <c r="B66" s="182"/>
      <c r="C66" s="181" t="s">
        <v>95</v>
      </c>
      <c r="D66" s="180">
        <v>2015</v>
      </c>
      <c r="E66" s="179">
        <v>2020</v>
      </c>
      <c r="F66" s="179">
        <v>2035</v>
      </c>
      <c r="G66" s="179">
        <v>2050</v>
      </c>
      <c r="H66" s="179"/>
      <c r="I66" s="227"/>
      <c r="J66" s="177"/>
      <c r="K66" s="391"/>
    </row>
    <row r="67" spans="1:11">
      <c r="B67" s="146" t="s">
        <v>22</v>
      </c>
      <c r="C67" s="163" t="s">
        <v>198</v>
      </c>
      <c r="D67" s="451">
        <f>'EU Lastbil'!D67</f>
        <v>2.5327000000000002</v>
      </c>
      <c r="E67" s="451">
        <f>'EU Lastbil'!E67</f>
        <v>2.4180000000000001</v>
      </c>
      <c r="F67" s="451">
        <f>'EU Lastbil'!F67</f>
        <v>2.3034000000000003</v>
      </c>
      <c r="G67" s="451">
        <f>'EU Lastbil'!G67</f>
        <v>2.2607999999999997</v>
      </c>
      <c r="H67" s="401"/>
      <c r="I67" s="145" t="s">
        <v>531</v>
      </c>
      <c r="J67" s="142"/>
      <c r="K67" s="391"/>
    </row>
    <row r="68" spans="1:11">
      <c r="B68" s="146" t="s">
        <v>247</v>
      </c>
      <c r="C68" s="163" t="s">
        <v>23</v>
      </c>
      <c r="D68" s="450">
        <f>D76/'EU Lastbil'!D75-1</f>
        <v>0.1875</v>
      </c>
      <c r="E68" s="450">
        <f>E76/'EU Lastbil'!E75-1</f>
        <v>0.12994350282485878</v>
      </c>
      <c r="F68" s="450">
        <f>F76/'EU Lastbil'!F75-1</f>
        <v>6.7961165048543881E-2</v>
      </c>
      <c r="G68" s="450">
        <f>G76/'EU Lastbil'!G75-1</f>
        <v>3.4482758620689502E-2</v>
      </c>
      <c r="H68" s="396"/>
      <c r="I68" s="145"/>
      <c r="J68" s="192"/>
      <c r="K68" s="391"/>
    </row>
    <row r="69" spans="1:11">
      <c r="B69" s="146" t="s">
        <v>121</v>
      </c>
      <c r="C69" s="163" t="s">
        <v>122</v>
      </c>
      <c r="D69" s="400">
        <v>50000</v>
      </c>
      <c r="E69" s="400">
        <v>50000</v>
      </c>
      <c r="F69" s="400">
        <v>50000</v>
      </c>
      <c r="G69" s="400">
        <v>50000</v>
      </c>
      <c r="H69" s="400"/>
      <c r="I69" s="145" t="s">
        <v>541</v>
      </c>
      <c r="J69" s="142"/>
      <c r="K69" s="391"/>
    </row>
    <row r="70" spans="1:11">
      <c r="B70" s="146" t="s">
        <v>124</v>
      </c>
      <c r="C70" s="346" t="s">
        <v>33</v>
      </c>
      <c r="D70" s="399">
        <f>162000/D69</f>
        <v>3.24</v>
      </c>
      <c r="E70" s="399">
        <f>162000/E69</f>
        <v>3.24</v>
      </c>
      <c r="F70" s="399">
        <f>162000/F69</f>
        <v>3.24</v>
      </c>
      <c r="G70" s="399">
        <f>162000/G69</f>
        <v>3.24</v>
      </c>
      <c r="H70" s="399"/>
      <c r="I70" s="145" t="s">
        <v>541</v>
      </c>
      <c r="J70" s="192"/>
      <c r="K70" s="391"/>
    </row>
    <row r="71" spans="1:11">
      <c r="B71" s="257" t="s">
        <v>234</v>
      </c>
      <c r="C71" s="346" t="s">
        <v>249</v>
      </c>
      <c r="D71" s="397">
        <v>2.4928337347494769</v>
      </c>
      <c r="E71" s="397">
        <v>2.8885111662531018</v>
      </c>
      <c r="F71" s="397">
        <v>3.5290266562472863</v>
      </c>
      <c r="G71" s="397">
        <v>4.0493276716206656</v>
      </c>
      <c r="H71" s="397"/>
      <c r="I71" s="145"/>
      <c r="J71" s="142"/>
      <c r="K71" s="391"/>
    </row>
    <row r="72" spans="1:11">
      <c r="B72" s="257" t="s">
        <v>236</v>
      </c>
      <c r="C72" s="346" t="s">
        <v>23</v>
      </c>
      <c r="D72" s="449">
        <v>0.16</v>
      </c>
      <c r="E72" s="449">
        <v>0.17699999999999999</v>
      </c>
      <c r="F72" s="449">
        <v>0.20599999999999999</v>
      </c>
      <c r="G72" s="449">
        <v>0.23200000000000001</v>
      </c>
      <c r="H72" s="449"/>
      <c r="I72" s="147" t="s">
        <v>531</v>
      </c>
      <c r="J72" s="192"/>
      <c r="K72" s="391"/>
    </row>
    <row r="73" spans="1:11" ht="13.5" thickBot="1">
      <c r="B73" s="395"/>
      <c r="C73" s="394"/>
      <c r="D73" s="393"/>
      <c r="E73" s="393"/>
      <c r="F73" s="393"/>
      <c r="G73" s="393"/>
      <c r="H73" s="393"/>
      <c r="I73" s="393"/>
      <c r="J73" s="158"/>
      <c r="K73" s="391"/>
    </row>
    <row r="74" spans="1:11">
      <c r="D74" s="314"/>
      <c r="E74" s="314"/>
      <c r="F74" s="314"/>
      <c r="G74" s="314"/>
      <c r="H74" s="314"/>
      <c r="I74" s="314"/>
      <c r="K74" s="391"/>
    </row>
    <row r="75" spans="1:11" ht="15.4" thickBot="1">
      <c r="B75" s="157" t="s">
        <v>126</v>
      </c>
      <c r="K75" s="391"/>
    </row>
    <row r="76" spans="1:11">
      <c r="A76" s="133" t="s">
        <v>254</v>
      </c>
      <c r="B76" s="156" t="s">
        <v>182</v>
      </c>
      <c r="C76" s="153"/>
      <c r="D76" s="279">
        <f>D67/D72</f>
        <v>15.829375000000001</v>
      </c>
      <c r="E76" s="279">
        <f>E67/E72</f>
        <v>13.661016949152543</v>
      </c>
      <c r="F76" s="279">
        <f>F67/F72</f>
        <v>11.181553398058254</v>
      </c>
      <c r="G76" s="279">
        <f>G67/G72</f>
        <v>9.7448275862068954</v>
      </c>
      <c r="H76" s="279"/>
      <c r="I76" s="147"/>
      <c r="J76" s="151"/>
      <c r="K76" s="391"/>
    </row>
    <row r="77" spans="1:11">
      <c r="B77" s="146"/>
      <c r="C77" s="145"/>
      <c r="D77" s="392"/>
      <c r="E77" s="392"/>
      <c r="F77" s="392"/>
      <c r="G77" s="392"/>
      <c r="H77" s="392"/>
      <c r="I77" s="145"/>
      <c r="J77" s="142"/>
      <c r="K77" s="391"/>
    </row>
    <row r="78" spans="1:11">
      <c r="B78" s="146" t="s">
        <v>17</v>
      </c>
      <c r="C78" s="145" t="s">
        <v>24</v>
      </c>
      <c r="D78" s="448"/>
      <c r="E78" s="448"/>
      <c r="F78" s="448"/>
      <c r="G78" s="448"/>
      <c r="H78" s="412"/>
      <c r="I78" s="145"/>
      <c r="J78" s="142"/>
      <c r="K78" s="391"/>
    </row>
    <row r="79" spans="1:11">
      <c r="B79" s="146" t="s">
        <v>18</v>
      </c>
      <c r="C79" s="145" t="s">
        <v>24</v>
      </c>
      <c r="D79" s="447">
        <f>D89/1000*D$67</f>
        <v>0.77388055555555568</v>
      </c>
      <c r="E79" s="447">
        <f>E89/1000*E$67</f>
        <v>0.33583333333333337</v>
      </c>
      <c r="F79" s="447">
        <f>F89/1000*F$67</f>
        <v>0.31991666666666674</v>
      </c>
      <c r="G79" s="447">
        <f>G89/1000*G$67</f>
        <v>0.31399999999999995</v>
      </c>
      <c r="H79" s="447"/>
      <c r="I79" s="145"/>
      <c r="J79" s="142" t="s">
        <v>250</v>
      </c>
      <c r="K79" s="391"/>
    </row>
    <row r="80" spans="1:11">
      <c r="B80" s="146" t="s">
        <v>19</v>
      </c>
      <c r="C80" s="145" t="s">
        <v>24</v>
      </c>
      <c r="D80" s="412">
        <f t="shared" ref="D80:G83" si="2">D90/1000*D$76</f>
        <v>5.3602524739202718E-2</v>
      </c>
      <c r="E80" s="412">
        <f t="shared" si="2"/>
        <v>4.6259880695202232E-2</v>
      </c>
      <c r="F80" s="412">
        <f t="shared" si="2"/>
        <v>3.7863749683239786E-2</v>
      </c>
      <c r="G80" s="412">
        <f t="shared" si="2"/>
        <v>3.2998609343004394E-2</v>
      </c>
      <c r="H80" s="412"/>
      <c r="I80" s="145"/>
      <c r="J80" s="142"/>
      <c r="K80" s="391"/>
    </row>
    <row r="81" spans="2:11">
      <c r="B81" s="146" t="s">
        <v>20</v>
      </c>
      <c r="C81" s="145" t="s">
        <v>24</v>
      </c>
      <c r="D81" s="412">
        <f t="shared" si="2"/>
        <v>7.4140689563561239E-3</v>
      </c>
      <c r="E81" s="412">
        <f t="shared" si="2"/>
        <v>6.3984662486653273E-3</v>
      </c>
      <c r="F81" s="412">
        <f t="shared" si="2"/>
        <v>5.237149788439659E-3</v>
      </c>
      <c r="G81" s="412">
        <f t="shared" si="2"/>
        <v>4.5642246577606077E-3</v>
      </c>
      <c r="H81" s="412"/>
      <c r="I81" s="145"/>
      <c r="J81" s="142"/>
      <c r="K81" s="391"/>
    </row>
    <row r="82" spans="2:11">
      <c r="B82" s="257" t="s">
        <v>35</v>
      </c>
      <c r="C82" s="145" t="s">
        <v>24</v>
      </c>
      <c r="D82" s="412">
        <f t="shared" si="2"/>
        <v>5.5228569335350688</v>
      </c>
      <c r="E82" s="412">
        <f t="shared" si="2"/>
        <v>0.49789356221441139</v>
      </c>
      <c r="F82" s="412">
        <f t="shared" si="2"/>
        <v>0.4075262824994329</v>
      </c>
      <c r="G82" s="412">
        <f t="shared" si="2"/>
        <v>0.35516293831717999</v>
      </c>
      <c r="H82" s="412"/>
      <c r="I82" s="145"/>
      <c r="J82" s="192"/>
      <c r="K82" s="391"/>
    </row>
    <row r="83" spans="2:11">
      <c r="B83" s="146" t="s">
        <v>21</v>
      </c>
      <c r="C83" s="145" t="s">
        <v>24</v>
      </c>
      <c r="D83" s="412">
        <f t="shared" si="2"/>
        <v>5.220498409164382E-2</v>
      </c>
      <c r="E83" s="412">
        <f t="shared" si="2"/>
        <v>4.9267683610058769E-3</v>
      </c>
      <c r="F83" s="412">
        <f t="shared" si="2"/>
        <v>4.0325638796508906E-3</v>
      </c>
      <c r="G83" s="412">
        <f t="shared" si="2"/>
        <v>3.514416855925189E-3</v>
      </c>
      <c r="H83" s="412"/>
      <c r="I83" s="145"/>
      <c r="J83" s="192"/>
    </row>
    <row r="84" spans="2:11" ht="13.5" thickBot="1">
      <c r="B84" s="141"/>
      <c r="C84" s="140"/>
      <c r="D84" s="389"/>
      <c r="E84" s="389"/>
      <c r="F84" s="389"/>
      <c r="G84" s="389"/>
      <c r="H84" s="389"/>
      <c r="I84" s="140"/>
      <c r="J84" s="158"/>
    </row>
    <row r="86" spans="2:11" ht="13.5" thickBot="1">
      <c r="B86" s="229" t="s">
        <v>243</v>
      </c>
    </row>
    <row r="87" spans="2:11">
      <c r="B87" s="156"/>
      <c r="C87" s="153"/>
      <c r="D87" s="388">
        <v>2015</v>
      </c>
      <c r="E87" s="388">
        <v>2020</v>
      </c>
      <c r="F87" s="388">
        <v>2035</v>
      </c>
      <c r="G87" s="388"/>
      <c r="H87" s="388"/>
      <c r="I87" s="153"/>
      <c r="J87" s="151"/>
    </row>
    <row r="88" spans="2:11">
      <c r="B88" s="387" t="s">
        <v>17</v>
      </c>
      <c r="C88" s="208" t="s">
        <v>244</v>
      </c>
      <c r="D88" s="446"/>
      <c r="E88" s="446"/>
      <c r="F88" s="446"/>
      <c r="G88" s="446"/>
      <c r="H88" s="385"/>
      <c r="I88" s="145"/>
      <c r="J88" s="142"/>
    </row>
    <row r="89" spans="2:11">
      <c r="B89" s="387" t="s">
        <v>18</v>
      </c>
      <c r="C89" s="145" t="s">
        <v>244</v>
      </c>
      <c r="D89" s="445">
        <f>'EU Lastbil Gas'!$G$101</f>
        <v>305.5555555555556</v>
      </c>
      <c r="E89" s="445">
        <f>'EU Lastbil Gas'!$I$101</f>
        <v>138.88888888888889</v>
      </c>
      <c r="F89" s="445">
        <f>'EU Lastbil Gas'!$I$101</f>
        <v>138.88888888888889</v>
      </c>
      <c r="G89" s="445">
        <f>F89</f>
        <v>138.88888888888889</v>
      </c>
      <c r="H89" s="445"/>
      <c r="I89" s="145" t="s">
        <v>542</v>
      </c>
      <c r="J89" s="192" t="s">
        <v>251</v>
      </c>
    </row>
    <row r="90" spans="2:11">
      <c r="B90" s="387" t="s">
        <v>19</v>
      </c>
      <c r="C90" s="145" t="s">
        <v>244</v>
      </c>
      <c r="D90" s="386">
        <f>'EU Lastbil'!D89</f>
        <v>3.3862691824031406</v>
      </c>
      <c r="E90" s="386">
        <f>'EU Lastbil'!E89</f>
        <v>3.3862691824031406</v>
      </c>
      <c r="F90" s="386">
        <f>'EU Lastbil'!F89</f>
        <v>3.3862691824031406</v>
      </c>
      <c r="G90" s="386">
        <f>'EU Lastbil'!G89</f>
        <v>3.3862691824031406</v>
      </c>
      <c r="H90" s="386"/>
      <c r="I90" s="145"/>
      <c r="J90" s="142"/>
    </row>
    <row r="91" spans="2:11">
      <c r="B91" s="387" t="s">
        <v>20</v>
      </c>
      <c r="C91" s="145" t="s">
        <v>244</v>
      </c>
      <c r="D91" s="386">
        <f>'EU Lastbil'!D90</f>
        <v>0.46837408023728822</v>
      </c>
      <c r="E91" s="386">
        <f>'EU Lastbil'!E90</f>
        <v>0.46837408023728822</v>
      </c>
      <c r="F91" s="386">
        <f>'EU Lastbil'!F90</f>
        <v>0.46837408023728822</v>
      </c>
      <c r="G91" s="386">
        <f>'EU Lastbil'!G90</f>
        <v>0.46837408023728822</v>
      </c>
      <c r="H91" s="386"/>
      <c r="I91" s="145"/>
      <c r="J91" s="142"/>
    </row>
    <row r="92" spans="2:11">
      <c r="B92" s="206" t="s">
        <v>35</v>
      </c>
      <c r="C92" s="145" t="s">
        <v>244</v>
      </c>
      <c r="D92" s="385">
        <f>'EU Lastbil'!D91</f>
        <v>348.89924166526276</v>
      </c>
      <c r="E92" s="385">
        <f>'EU Lastbil'!E91</f>
        <v>36.446302941253435</v>
      </c>
      <c r="F92" s="385">
        <f>'EU Lastbil'!F91</f>
        <v>36.446302941253435</v>
      </c>
      <c r="G92" s="385">
        <f>'EU Lastbil'!G91</f>
        <v>36.446302941253435</v>
      </c>
      <c r="H92" s="385"/>
      <c r="I92" s="145"/>
      <c r="J92" s="142"/>
    </row>
    <row r="93" spans="2:11" ht="13.5" thickBot="1">
      <c r="B93" s="384" t="s">
        <v>21</v>
      </c>
      <c r="C93" s="140" t="s">
        <v>244</v>
      </c>
      <c r="D93" s="383">
        <f>'EU Lastbil'!D92</f>
        <v>3.2979813853448934</v>
      </c>
      <c r="E93" s="383">
        <f>'EU Lastbil'!E92</f>
        <v>0.36064433411829616</v>
      </c>
      <c r="F93" s="383">
        <f>'EU Lastbil'!F92</f>
        <v>0.36064433411829616</v>
      </c>
      <c r="G93" s="383">
        <f>'EU Lastbil'!G92</f>
        <v>0.36064433411829616</v>
      </c>
      <c r="H93" s="383"/>
      <c r="I93" s="140"/>
      <c r="J93" s="158"/>
    </row>
    <row r="95" spans="2:11">
      <c r="B95" s="444" t="s">
        <v>410</v>
      </c>
      <c r="C95" s="443"/>
      <c r="D95" s="443"/>
      <c r="E95" s="443"/>
      <c r="F95" s="443"/>
      <c r="G95" s="443"/>
      <c r="H95" s="443"/>
      <c r="I95" s="443"/>
      <c r="J95" s="368"/>
    </row>
    <row r="96" spans="2:11">
      <c r="B96" s="442"/>
      <c r="C96" s="442"/>
      <c r="D96" s="441" t="s">
        <v>409</v>
      </c>
      <c r="E96" s="441" t="s">
        <v>408</v>
      </c>
      <c r="F96" s="441" t="s">
        <v>407</v>
      </c>
      <c r="G96" s="441" t="s">
        <v>406</v>
      </c>
      <c r="H96" s="441" t="s">
        <v>405</v>
      </c>
      <c r="I96" s="441" t="s">
        <v>404</v>
      </c>
      <c r="J96" s="441" t="s">
        <v>403</v>
      </c>
    </row>
    <row r="97" spans="2:10">
      <c r="B97" s="432" t="s">
        <v>35</v>
      </c>
      <c r="C97" s="432" t="s">
        <v>401</v>
      </c>
      <c r="D97" s="440"/>
      <c r="E97" s="440"/>
      <c r="F97" s="439">
        <v>5</v>
      </c>
      <c r="G97" s="439">
        <v>3.5</v>
      </c>
      <c r="H97" s="439">
        <v>2</v>
      </c>
      <c r="I97" s="439">
        <v>0.4</v>
      </c>
      <c r="J97" s="439">
        <v>2</v>
      </c>
    </row>
    <row r="98" spans="2:10">
      <c r="B98" s="429" t="s">
        <v>18</v>
      </c>
      <c r="C98" s="429" t="s">
        <v>256</v>
      </c>
      <c r="D98" s="438"/>
      <c r="E98" s="438"/>
      <c r="F98" s="437">
        <v>1.6</v>
      </c>
      <c r="G98" s="437">
        <v>1.1000000000000001</v>
      </c>
      <c r="H98" s="437">
        <v>1.1000000000000001</v>
      </c>
      <c r="I98" s="436">
        <v>0.5</v>
      </c>
      <c r="J98" s="435">
        <v>0.65</v>
      </c>
    </row>
    <row r="99" spans="2:10">
      <c r="B99" s="426" t="s">
        <v>402</v>
      </c>
      <c r="C99" s="426" t="s">
        <v>401</v>
      </c>
      <c r="D99" s="434"/>
      <c r="E99" s="434"/>
      <c r="F99" s="433">
        <v>0.15</v>
      </c>
      <c r="G99" s="433">
        <v>0.03</v>
      </c>
      <c r="H99" s="433">
        <v>0.01</v>
      </c>
      <c r="I99" s="433">
        <v>0.01</v>
      </c>
      <c r="J99" s="433">
        <v>0.02</v>
      </c>
    </row>
    <row r="100" spans="2:10">
      <c r="B100" s="432" t="str">
        <f>B97</f>
        <v>NOx</v>
      </c>
      <c r="C100" s="432" t="s">
        <v>244</v>
      </c>
      <c r="D100" s="431"/>
      <c r="E100" s="431"/>
      <c r="F100" s="430">
        <v>1388.8888888888889</v>
      </c>
      <c r="G100" s="430">
        <v>972.22222222222217</v>
      </c>
      <c r="H100" s="430">
        <v>555.55555555555554</v>
      </c>
      <c r="I100" s="430">
        <v>111.11111111111111</v>
      </c>
      <c r="J100" s="430">
        <v>555.55555555555554</v>
      </c>
    </row>
    <row r="101" spans="2:10">
      <c r="B101" s="429" t="s">
        <v>18</v>
      </c>
      <c r="C101" s="429" t="s">
        <v>244</v>
      </c>
      <c r="D101" s="428"/>
      <c r="E101" s="428"/>
      <c r="F101" s="427">
        <v>444.44444444444446</v>
      </c>
      <c r="G101" s="427">
        <v>305.5555555555556</v>
      </c>
      <c r="H101" s="427">
        <v>305.5555555555556</v>
      </c>
      <c r="I101" s="427">
        <v>138.88888888888889</v>
      </c>
      <c r="J101" s="427">
        <v>180.55555555555557</v>
      </c>
    </row>
    <row r="102" spans="2:10">
      <c r="B102" s="426" t="str">
        <f>B99</f>
        <v>PM</v>
      </c>
      <c r="C102" s="426" t="s">
        <v>244</v>
      </c>
      <c r="D102" s="425"/>
      <c r="E102" s="425"/>
      <c r="F102" s="424">
        <v>41.666666666666664</v>
      </c>
      <c r="G102" s="423">
        <v>8.3333333333333321</v>
      </c>
      <c r="H102" s="423">
        <v>2.7777777777777777</v>
      </c>
      <c r="I102" s="423">
        <v>2.7777777777777777</v>
      </c>
      <c r="J102" s="423">
        <v>5.5555555555555554</v>
      </c>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 r:id="rId1"/>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2060"/>
    <pageSetUpPr fitToPage="1"/>
  </sheetPr>
  <dimension ref="B1:S102"/>
  <sheetViews>
    <sheetView zoomScale="80" zoomScaleNormal="80" workbookViewId="0">
      <selection activeCell="E92" sqref="E9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2" width="10" style="133" customWidth="1"/>
    <col min="13" max="14" width="9" style="133" customWidth="1"/>
    <col min="15" max="15" width="37.86328125" style="133" customWidth="1"/>
    <col min="16" max="18" width="8.86328125" style="133"/>
    <col min="19" max="19" width="9.1328125" style="133" customWidth="1"/>
    <col min="20" max="16384" width="8.86328125" style="133"/>
  </cols>
  <sheetData>
    <row r="1" spans="2:19" s="130" customFormat="1" ht="21">
      <c r="B1" s="130" t="s">
        <v>28</v>
      </c>
      <c r="Q1" s="130">
        <v>0</v>
      </c>
      <c r="R1" s="132">
        <v>0</v>
      </c>
      <c r="S1" s="131"/>
    </row>
    <row r="2" spans="2:19">
      <c r="R2" s="233"/>
      <c r="S2" s="233"/>
    </row>
    <row r="4" spans="2:19" ht="13.5" thickBot="1">
      <c r="B4" s="229" t="s">
        <v>86</v>
      </c>
    </row>
    <row r="5" spans="2:19">
      <c r="B5" s="232" t="s">
        <v>87</v>
      </c>
      <c r="C5" s="153"/>
      <c r="D5" s="153"/>
      <c r="E5" s="153"/>
      <c r="F5" s="153"/>
      <c r="G5" s="153"/>
      <c r="H5" s="153"/>
      <c r="I5" s="153"/>
      <c r="J5" s="153"/>
      <c r="K5" s="153"/>
      <c r="L5" s="153"/>
      <c r="M5" s="153"/>
      <c r="N5" s="151"/>
    </row>
    <row r="6" spans="2:19">
      <c r="B6" s="206" t="s">
        <v>131</v>
      </c>
      <c r="C6" s="145"/>
      <c r="D6" s="145"/>
      <c r="E6" s="145"/>
      <c r="F6" s="145"/>
      <c r="G6" s="145"/>
      <c r="H6" s="145"/>
      <c r="I6" s="145"/>
      <c r="J6" s="145"/>
      <c r="K6" s="145"/>
      <c r="L6" s="145"/>
      <c r="M6" s="145"/>
      <c r="N6" s="142"/>
    </row>
    <row r="7" spans="2:19">
      <c r="B7" s="206" t="s">
        <v>132</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3.5" thickBot="1">
      <c r="B17" s="141"/>
      <c r="C17" s="140"/>
      <c r="D17" s="140"/>
      <c r="E17" s="140"/>
      <c r="F17" s="140"/>
      <c r="G17" s="140"/>
      <c r="H17" s="140"/>
      <c r="I17" s="140"/>
      <c r="J17" s="140"/>
      <c r="K17" s="140"/>
      <c r="L17" s="140"/>
      <c r="M17" s="140"/>
      <c r="N17" s="158"/>
    </row>
    <row r="19" spans="2:14" ht="13.5"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0.20246141829792766</v>
      </c>
      <c r="E23" s="225">
        <f>E67/E25</f>
        <v>0.20672264814901495</v>
      </c>
      <c r="F23" s="225">
        <f>F67/F25</f>
        <v>0.22195162429963761</v>
      </c>
      <c r="G23" s="225">
        <f>G67/G25</f>
        <v>0.22989892439552775</v>
      </c>
      <c r="H23" s="222"/>
      <c r="I23" s="167" t="s">
        <v>531</v>
      </c>
      <c r="J23" s="214"/>
    </row>
    <row r="24" spans="2:14">
      <c r="B24" s="218" t="s">
        <v>100</v>
      </c>
      <c r="C24" s="191" t="s">
        <v>133</v>
      </c>
      <c r="D24" s="224">
        <f>D23</f>
        <v>0.20246141829792766</v>
      </c>
      <c r="E24" s="223">
        <f>E23</f>
        <v>0.20672264814901495</v>
      </c>
      <c r="F24" s="223">
        <f>F23</f>
        <v>0.22195162429963761</v>
      </c>
      <c r="G24" s="223">
        <f>G23</f>
        <v>0.22989892439552775</v>
      </c>
      <c r="H24" s="222"/>
      <c r="I24" s="167"/>
      <c r="J24" s="214"/>
    </row>
    <row r="25" spans="2:14">
      <c r="B25" s="218" t="s">
        <v>101</v>
      </c>
      <c r="C25" s="191" t="s">
        <v>102</v>
      </c>
      <c r="D25" s="221">
        <v>1.99</v>
      </c>
      <c r="E25" s="220">
        <v>1.91</v>
      </c>
      <c r="F25" s="219">
        <v>1.69</v>
      </c>
      <c r="G25" s="219">
        <v>1.55</v>
      </c>
      <c r="H25" s="215"/>
      <c r="I25" s="167" t="s">
        <v>531</v>
      </c>
      <c r="J25" s="214"/>
    </row>
    <row r="26" spans="2:14">
      <c r="B26" s="218" t="s">
        <v>103</v>
      </c>
      <c r="C26" s="191" t="s">
        <v>102</v>
      </c>
      <c r="D26" s="217"/>
      <c r="E26" s="216"/>
      <c r="F26" s="216"/>
      <c r="G26" s="216"/>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12">
        <f>+D73</f>
        <v>7.2521680034317688</v>
      </c>
      <c r="E28" s="212">
        <f>+E73</f>
        <v>7.1071246433631332</v>
      </c>
      <c r="F28" s="212">
        <f>+F73</f>
        <v>6.7517684111949761</v>
      </c>
      <c r="G28" s="212">
        <f>+G73</f>
        <v>6.4141799906352244</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170976.00394645846</v>
      </c>
      <c r="E31" s="209">
        <v>170976.00394645846</v>
      </c>
      <c r="F31" s="209">
        <v>170976.00394645846</v>
      </c>
      <c r="G31" s="209">
        <v>170976.00394645846</v>
      </c>
      <c r="H31" s="208">
        <v>2015</v>
      </c>
      <c r="I31" s="147"/>
      <c r="J31" s="362"/>
    </row>
    <row r="32" spans="2:14">
      <c r="B32" s="146" t="s">
        <v>13</v>
      </c>
      <c r="C32" s="191" t="s">
        <v>14</v>
      </c>
      <c r="D32" s="209">
        <v>3073.6477797791986</v>
      </c>
      <c r="E32" s="209">
        <v>3199.7230258763689</v>
      </c>
      <c r="F32" s="209">
        <v>3315.1335300660435</v>
      </c>
      <c r="G32" s="209">
        <v>3436.6182713183334</v>
      </c>
      <c r="H32" s="208">
        <v>2015</v>
      </c>
      <c r="I32" s="147"/>
      <c r="J32" s="142"/>
    </row>
    <row r="33" spans="2:10">
      <c r="B33" s="202" t="s">
        <v>15</v>
      </c>
      <c r="C33" s="191" t="s">
        <v>14</v>
      </c>
      <c r="D33" s="209">
        <v>2148.9435880117371</v>
      </c>
      <c r="E33" s="209">
        <v>2192.7995796038131</v>
      </c>
      <c r="F33" s="209">
        <v>2308.2100837934881</v>
      </c>
      <c r="G33" s="209">
        <v>2429.6948250457776</v>
      </c>
      <c r="H33" s="208">
        <v>2015</v>
      </c>
      <c r="I33" s="147"/>
      <c r="J33" s="142"/>
    </row>
    <row r="34" spans="2:10">
      <c r="B34" s="202" t="s">
        <v>16</v>
      </c>
      <c r="C34" s="191" t="s">
        <v>14</v>
      </c>
      <c r="D34" s="209">
        <v>924.70419176746179</v>
      </c>
      <c r="E34" s="209">
        <v>1006.9234462725556</v>
      </c>
      <c r="F34" s="209">
        <v>1006.9234462725556</v>
      </c>
      <c r="G34" s="209">
        <v>1006.9234462725556</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5">
        <v>160622</v>
      </c>
      <c r="E38" s="205">
        <v>160622</v>
      </c>
      <c r="F38" s="205">
        <v>160622</v>
      </c>
      <c r="G38" s="205">
        <v>160622</v>
      </c>
      <c r="H38" s="203">
        <v>2011</v>
      </c>
      <c r="I38" s="167" t="s">
        <v>511</v>
      </c>
      <c r="J38" s="142"/>
    </row>
    <row r="39" spans="2:10">
      <c r="B39" s="146" t="s">
        <v>13</v>
      </c>
      <c r="C39" s="191" t="s">
        <v>14</v>
      </c>
      <c r="D39" s="199">
        <f>+SUM(D40:D43)</f>
        <v>2887.5131146373988</v>
      </c>
      <c r="E39" s="199">
        <f>+SUM(E40:E43)</f>
        <v>3005.9534671500305</v>
      </c>
      <c r="F39" s="199">
        <f>+SUM(F40:F43)</f>
        <v>3114.3749156344566</v>
      </c>
      <c r="G39" s="199">
        <f>+SUM(G40:G43)</f>
        <v>3228.502756144379</v>
      </c>
      <c r="H39" s="203">
        <v>2011</v>
      </c>
      <c r="I39" s="167"/>
      <c r="J39" s="142"/>
    </row>
    <row r="40" spans="2:10">
      <c r="B40" s="202" t="s">
        <v>15</v>
      </c>
      <c r="C40" s="191" t="s">
        <v>14</v>
      </c>
      <c r="D40" s="199">
        <v>2018.8073707800031</v>
      </c>
      <c r="E40" s="199">
        <v>2060.0075212040847</v>
      </c>
      <c r="F40" s="199">
        <v>2168.4289696885107</v>
      </c>
      <c r="G40" s="199">
        <v>2282.5568101984331</v>
      </c>
      <c r="H40" s="203">
        <v>2011</v>
      </c>
      <c r="I40" s="167"/>
      <c r="J40" s="142"/>
    </row>
    <row r="41" spans="2:10">
      <c r="B41" s="202" t="s">
        <v>16</v>
      </c>
      <c r="C41" s="191" t="s">
        <v>14</v>
      </c>
      <c r="D41" s="204">
        <f>+D74</f>
        <v>868.70574385739587</v>
      </c>
      <c r="E41" s="204">
        <v>945.94594594594594</v>
      </c>
      <c r="F41" s="204">
        <v>945.94594594594594</v>
      </c>
      <c r="G41" s="204">
        <v>945.94594594594594</v>
      </c>
      <c r="H41" s="203">
        <v>2011</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2011</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2.5125628140703519E-2</v>
      </c>
      <c r="E48" s="197">
        <f t="shared" si="0"/>
        <v>4.712041884816754E-2</v>
      </c>
      <c r="F48" s="197">
        <f t="shared" si="0"/>
        <v>5.3254437869822487E-2</v>
      </c>
      <c r="G48" s="197">
        <f t="shared" si="0"/>
        <v>5.8064516129032254E-2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9.0452261306532666E-2</v>
      </c>
      <c r="E51" s="197">
        <f t="shared" si="0"/>
        <v>4.1884816753926704E-2</v>
      </c>
      <c r="F51" s="197">
        <f t="shared" si="0"/>
        <v>4.7337278106508882E-2</v>
      </c>
      <c r="G51" s="197">
        <f t="shared" si="0"/>
        <v>5.1612903225806452E-2</v>
      </c>
      <c r="H51" s="166"/>
      <c r="I51" s="167"/>
      <c r="J51" s="142"/>
    </row>
    <row r="52" spans="2:10">
      <c r="B52" s="146" t="s">
        <v>21</v>
      </c>
      <c r="C52" s="191" t="s">
        <v>134</v>
      </c>
      <c r="D52" s="197">
        <f t="shared" si="0"/>
        <v>2.5125628140703518E-3</v>
      </c>
      <c r="E52" s="197">
        <f t="shared" si="0"/>
        <v>2.617801047120419E-3</v>
      </c>
      <c r="F52" s="197">
        <f t="shared" si="0"/>
        <v>2.9585798816568051E-3</v>
      </c>
      <c r="G52" s="197">
        <f t="shared" si="0"/>
        <v>3.2258064516129032E-3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2.5125628140703519E-2</v>
      </c>
      <c r="E56" s="190">
        <f t="shared" si="1"/>
        <v>4.712041884816754E-2</v>
      </c>
      <c r="F56" s="190">
        <f t="shared" si="1"/>
        <v>5.3254437869822487E-2</v>
      </c>
      <c r="G56" s="190">
        <f t="shared" si="1"/>
        <v>5.8064516129032254E-2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9.0452261306532666E-2</v>
      </c>
      <c r="E59" s="190">
        <f t="shared" si="1"/>
        <v>4.1884816753926704E-2</v>
      </c>
      <c r="F59" s="190">
        <f t="shared" si="1"/>
        <v>4.7337278106508882E-2</v>
      </c>
      <c r="G59" s="190">
        <f t="shared" si="1"/>
        <v>5.1612903225806452E-2</v>
      </c>
      <c r="H59" s="189"/>
      <c r="I59" s="167"/>
      <c r="J59" s="142"/>
    </row>
    <row r="60" spans="2:10">
      <c r="B60" s="146" t="s">
        <v>21</v>
      </c>
      <c r="C60" s="191" t="s">
        <v>134</v>
      </c>
      <c r="D60" s="190">
        <f t="shared" si="1"/>
        <v>2.5125628140703518E-3</v>
      </c>
      <c r="E60" s="190">
        <f t="shared" si="1"/>
        <v>2.617801047120419E-3</v>
      </c>
      <c r="F60" s="190">
        <f t="shared" si="1"/>
        <v>2.9585798816568051E-3</v>
      </c>
      <c r="G60" s="190">
        <f t="shared" si="1"/>
        <v>3.2258064516129032E-3</v>
      </c>
      <c r="H60" s="189"/>
      <c r="I60" s="167"/>
      <c r="J60" s="142"/>
    </row>
    <row r="61" spans="2:10" ht="13.5" thickBot="1">
      <c r="B61" s="188"/>
      <c r="C61" s="187"/>
      <c r="D61" s="186"/>
      <c r="E61" s="140"/>
      <c r="F61" s="140"/>
      <c r="G61" s="140"/>
      <c r="H61" s="185"/>
      <c r="I61" s="184"/>
      <c r="J61" s="158"/>
    </row>
    <row r="62" spans="2:10">
      <c r="I62" s="137"/>
    </row>
    <row r="63" spans="2:10">
      <c r="I63" s="137"/>
    </row>
    <row r="64" spans="2:10" ht="15.4"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ht="14.25">
      <c r="B67" s="146" t="s">
        <v>22</v>
      </c>
      <c r="C67" s="163" t="s">
        <v>135</v>
      </c>
      <c r="D67" s="176">
        <v>0.40289822241287604</v>
      </c>
      <c r="E67" s="175">
        <v>0.39484025796461852</v>
      </c>
      <c r="F67" s="175">
        <v>0.37509824506638756</v>
      </c>
      <c r="G67" s="175">
        <v>0.35634333281306801</v>
      </c>
      <c r="H67" s="168"/>
      <c r="I67" s="147"/>
      <c r="J67" s="142"/>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3">
        <v>1370</v>
      </c>
      <c r="E69" s="173"/>
      <c r="F69" s="173"/>
      <c r="G69" s="173"/>
      <c r="H69" s="172"/>
      <c r="I69" s="167" t="s">
        <v>532</v>
      </c>
      <c r="J69" s="142" t="s">
        <v>138</v>
      </c>
    </row>
    <row r="70" spans="2:10">
      <c r="B70" s="146" t="s">
        <v>139</v>
      </c>
      <c r="C70" s="163" t="s">
        <v>117</v>
      </c>
      <c r="D70" s="172">
        <f>'EU Std benzin personbil'!D68</f>
        <v>1310</v>
      </c>
      <c r="E70" s="172"/>
      <c r="F70" s="172"/>
      <c r="G70" s="172"/>
      <c r="H70" s="168"/>
      <c r="I70" s="147"/>
      <c r="J70" s="142"/>
    </row>
    <row r="71" spans="2:10">
      <c r="B71" s="146" t="s">
        <v>119</v>
      </c>
      <c r="C71" s="163" t="s">
        <v>23</v>
      </c>
      <c r="D71" s="171"/>
      <c r="E71" s="170">
        <v>0.02</v>
      </c>
      <c r="F71" s="169">
        <v>0.05</v>
      </c>
      <c r="G71" s="169">
        <v>0.05</v>
      </c>
      <c r="H71" s="168"/>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7.2521680034317688</v>
      </c>
      <c r="E73" s="145">
        <f>+E67*E72/1000</f>
        <v>7.1071246433631332</v>
      </c>
      <c r="F73" s="145">
        <f>+F67*F72/1000</f>
        <v>6.7517684111949761</v>
      </c>
      <c r="G73" s="145">
        <f>+G67*G72/1000</f>
        <v>6.4141799906352244</v>
      </c>
      <c r="H73" s="145"/>
      <c r="I73" s="147"/>
      <c r="J73" s="142" t="s">
        <v>123</v>
      </c>
    </row>
    <row r="74" spans="2:10">
      <c r="B74" s="146" t="s">
        <v>124</v>
      </c>
      <c r="C74" s="163" t="s">
        <v>14</v>
      </c>
      <c r="D74" s="165">
        <f>D75*1000/D67</f>
        <v>868.70574385739587</v>
      </c>
      <c r="E74" s="165">
        <f>E75*1000/E67</f>
        <v>886.43443250754683</v>
      </c>
      <c r="F74" s="165">
        <f>F75*1000/F67</f>
        <v>933.08887632373353</v>
      </c>
      <c r="G74" s="165">
        <f>G75*1000/G67</f>
        <v>982.19881718287786</v>
      </c>
      <c r="H74" s="165"/>
      <c r="I74" s="147"/>
      <c r="J74" s="142" t="s">
        <v>140</v>
      </c>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2.1047120418848264E-2</v>
      </c>
      <c r="F76" s="161">
        <f>(F23/$D$23)-1</f>
        <v>9.6266272189349023E-2</v>
      </c>
      <c r="G76" s="161">
        <f>(G23/$D$23)-1</f>
        <v>0.13551967741935411</v>
      </c>
      <c r="H76" s="160"/>
      <c r="I76" s="143" t="s">
        <v>518</v>
      </c>
      <c r="J76" s="142"/>
    </row>
    <row r="77" spans="2:10" ht="13.5" thickBot="1">
      <c r="B77" s="141"/>
      <c r="C77" s="159"/>
      <c r="D77" s="140"/>
      <c r="E77" s="140"/>
      <c r="F77" s="140"/>
      <c r="G77" s="140"/>
      <c r="H77" s="140"/>
      <c r="I77" s="139"/>
      <c r="J77" s="158"/>
    </row>
    <row r="78" spans="2:10">
      <c r="I78" s="137"/>
    </row>
    <row r="79" spans="2:10" ht="15.4"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0.05</v>
      </c>
      <c r="E83" s="144">
        <v>0.09</v>
      </c>
      <c r="F83" s="144">
        <v>0.09</v>
      </c>
      <c r="G83" s="144">
        <v>0.09</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0.18</v>
      </c>
      <c r="E86" s="144">
        <v>0.08</v>
      </c>
      <c r="F86" s="144">
        <v>0.08</v>
      </c>
      <c r="G86" s="144">
        <v>0.08</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3.5"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2060"/>
    <pageSetUpPr fitToPage="1"/>
  </sheetPr>
  <dimension ref="B1:S94"/>
  <sheetViews>
    <sheetView zoomScale="80" zoomScaleNormal="80" workbookViewId="0">
      <selection activeCell="E92" sqref="E9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3" width="9.1328125" style="133" customWidth="1"/>
    <col min="14" max="14" width="9" style="133" customWidth="1"/>
    <col min="15" max="15" width="37.86328125" style="133" customWidth="1"/>
    <col min="16" max="18" width="8.86328125" style="133"/>
    <col min="19" max="19" width="9.1328125" style="133" customWidth="1"/>
    <col min="20" max="16384" width="8.86328125" style="133"/>
  </cols>
  <sheetData>
    <row r="1" spans="2:19" s="130" customFormat="1" ht="21">
      <c r="B1" s="130" t="s">
        <v>302</v>
      </c>
      <c r="Q1" s="130">
        <v>0</v>
      </c>
      <c r="R1" s="132">
        <v>0</v>
      </c>
      <c r="S1" s="131"/>
    </row>
    <row r="2" spans="2:19">
      <c r="R2" s="233"/>
      <c r="S2" s="233"/>
    </row>
    <row r="4" spans="2:19" ht="13.5" thickBot="1">
      <c r="B4" s="229" t="s">
        <v>86</v>
      </c>
    </row>
    <row r="5" spans="2:19">
      <c r="B5" s="258" t="s">
        <v>87</v>
      </c>
      <c r="C5" s="250"/>
      <c r="D5" s="250"/>
      <c r="E5" s="250"/>
      <c r="F5" s="250"/>
      <c r="G5" s="250"/>
      <c r="H5" s="153"/>
      <c r="I5" s="250"/>
      <c r="J5" s="250"/>
      <c r="K5" s="250"/>
      <c r="L5" s="250"/>
      <c r="M5" s="250"/>
      <c r="N5" s="249"/>
    </row>
    <row r="6" spans="2:19">
      <c r="B6" s="257" t="s">
        <v>301</v>
      </c>
      <c r="C6" s="254"/>
      <c r="D6" s="254"/>
      <c r="E6" s="254"/>
      <c r="F6" s="254"/>
      <c r="G6" s="254"/>
      <c r="H6" s="145"/>
      <c r="I6" s="254"/>
      <c r="J6" s="254"/>
      <c r="K6" s="254"/>
      <c r="L6" s="254"/>
      <c r="M6" s="254"/>
      <c r="N6" s="142"/>
    </row>
    <row r="7" spans="2:19">
      <c r="B7" s="257" t="s">
        <v>300</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3.5" thickBot="1">
      <c r="B17" s="141"/>
      <c r="C17" s="253"/>
      <c r="D17" s="253"/>
      <c r="E17" s="253"/>
      <c r="F17" s="253"/>
      <c r="G17" s="253"/>
      <c r="H17" s="140"/>
      <c r="I17" s="253"/>
      <c r="J17" s="253"/>
      <c r="K17" s="253"/>
      <c r="L17" s="253"/>
      <c r="M17" s="253"/>
      <c r="N17" s="158"/>
    </row>
    <row r="19" spans="2:14" ht="13.5" thickBot="1">
      <c r="B19" s="229" t="s">
        <v>92</v>
      </c>
      <c r="E19" s="228"/>
    </row>
    <row r="20" spans="2:14">
      <c r="B20" s="252"/>
      <c r="C20" s="251"/>
      <c r="D20" s="250"/>
      <c r="E20" s="250"/>
      <c r="F20" s="250"/>
      <c r="G20" s="250"/>
      <c r="H20" s="153"/>
      <c r="I20" s="250" t="s">
        <v>93</v>
      </c>
      <c r="J20" s="249" t="s">
        <v>94</v>
      </c>
    </row>
    <row r="21" spans="2:14">
      <c r="B21" s="248"/>
      <c r="C21" s="247" t="s">
        <v>95</v>
      </c>
      <c r="D21" s="241">
        <v>2015</v>
      </c>
      <c r="E21" s="241">
        <v>2020</v>
      </c>
      <c r="F21" s="241">
        <v>2035</v>
      </c>
      <c r="G21" s="241">
        <v>2050</v>
      </c>
      <c r="H21" s="179" t="s">
        <v>96</v>
      </c>
      <c r="I21" s="246"/>
      <c r="J21" s="245"/>
    </row>
    <row r="22" spans="2:14">
      <c r="B22" s="201" t="s">
        <v>97</v>
      </c>
      <c r="C22" s="191"/>
      <c r="D22" s="226"/>
      <c r="E22" s="226"/>
      <c r="F22" s="226"/>
      <c r="G22" s="226"/>
      <c r="H22" s="226"/>
      <c r="I22" s="145"/>
      <c r="J22" s="142"/>
    </row>
    <row r="23" spans="2:14">
      <c r="B23" s="218" t="s">
        <v>98</v>
      </c>
      <c r="C23" s="191" t="s">
        <v>298</v>
      </c>
      <c r="D23" s="244">
        <f>D67/D25</f>
        <v>0.20451686416897261</v>
      </c>
      <c r="E23" s="244">
        <f>E67/E25</f>
        <v>0.20891018939926906</v>
      </c>
      <c r="F23" s="244">
        <f>F67/F25</f>
        <v>0.22460972758466322</v>
      </c>
      <c r="G23" s="244">
        <f>G67/G25</f>
        <v>0.23139177455394028</v>
      </c>
      <c r="H23" s="222"/>
      <c r="I23" s="167" t="s">
        <v>531</v>
      </c>
      <c r="J23" s="142"/>
    </row>
    <row r="24" spans="2:14">
      <c r="B24" s="218" t="s">
        <v>100</v>
      </c>
      <c r="C24" s="191" t="s">
        <v>298</v>
      </c>
      <c r="D24" s="244">
        <f>D23</f>
        <v>0.20451686416897261</v>
      </c>
      <c r="E24" s="243">
        <f>E23</f>
        <v>0.20891018939926906</v>
      </c>
      <c r="F24" s="243">
        <f>F23</f>
        <v>0.22460972758466322</v>
      </c>
      <c r="G24" s="243">
        <f>G23</f>
        <v>0.23139177455394028</v>
      </c>
      <c r="H24" s="222"/>
      <c r="I24" s="167"/>
      <c r="J24" s="142"/>
    </row>
    <row r="25" spans="2:14">
      <c r="B25" s="218" t="s">
        <v>101</v>
      </c>
      <c r="C25" s="191" t="s">
        <v>102</v>
      </c>
      <c r="D25" s="221">
        <v>1.97</v>
      </c>
      <c r="E25" s="220">
        <v>1.89</v>
      </c>
      <c r="F25" s="219">
        <v>1.67</v>
      </c>
      <c r="G25" s="219">
        <v>1.54</v>
      </c>
      <c r="H25" s="215"/>
      <c r="I25" s="167" t="s">
        <v>531</v>
      </c>
      <c r="J25" s="214"/>
    </row>
    <row r="26" spans="2:14">
      <c r="B26" s="218" t="s">
        <v>103</v>
      </c>
      <c r="C26" s="191" t="s">
        <v>102</v>
      </c>
      <c r="D26" s="217"/>
      <c r="E26" s="216"/>
      <c r="F26" s="216"/>
      <c r="G26" s="216"/>
      <c r="H26" s="215"/>
      <c r="I26" s="167"/>
      <c r="J26" s="142"/>
    </row>
    <row r="27" spans="2:14">
      <c r="B27" s="206" t="s">
        <v>104</v>
      </c>
      <c r="C27" s="191" t="s">
        <v>105</v>
      </c>
      <c r="D27" s="213">
        <v>16.3</v>
      </c>
      <c r="E27" s="198">
        <v>16.3</v>
      </c>
      <c r="F27" s="198">
        <v>16.3</v>
      </c>
      <c r="G27" s="198">
        <v>16.3</v>
      </c>
      <c r="H27" s="198"/>
      <c r="I27" s="143" t="s">
        <v>515</v>
      </c>
      <c r="J27" s="142"/>
    </row>
    <row r="28" spans="2:14">
      <c r="B28" s="206" t="s">
        <v>106</v>
      </c>
      <c r="C28" s="191" t="s">
        <v>107</v>
      </c>
      <c r="D28" s="212">
        <f>+D73</f>
        <v>7.2521680034317688</v>
      </c>
      <c r="E28" s="212">
        <f>+E73</f>
        <v>7.1071246433631332</v>
      </c>
      <c r="F28" s="212">
        <f>+F73</f>
        <v>6.7517684111949761</v>
      </c>
      <c r="G28" s="212">
        <f>+G73</f>
        <v>6.4141799906352244</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178707.98928262715</v>
      </c>
      <c r="E31" s="209">
        <v>178707.98928262715</v>
      </c>
      <c r="F31" s="209">
        <v>178707.98928262715</v>
      </c>
      <c r="G31" s="209">
        <v>178707.98928262715</v>
      </c>
      <c r="H31" s="208">
        <v>2015</v>
      </c>
      <c r="I31" s="147"/>
      <c r="J31" s="142"/>
    </row>
    <row r="32" spans="2:14">
      <c r="B32" s="146" t="s">
        <v>13</v>
      </c>
      <c r="C32" s="191" t="s">
        <v>14</v>
      </c>
      <c r="D32" s="209">
        <v>3170.8286702389128</v>
      </c>
      <c r="E32" s="209">
        <v>3298.8871998148529</v>
      </c>
      <c r="F32" s="209">
        <v>3419.5168710539215</v>
      </c>
      <c r="G32" s="209">
        <v>3546.4954723582046</v>
      </c>
      <c r="H32" s="208">
        <v>2015</v>
      </c>
      <c r="I32" s="147"/>
      <c r="J32" s="142"/>
    </row>
    <row r="33" spans="2:10">
      <c r="B33" s="202" t="s">
        <v>15</v>
      </c>
      <c r="C33" s="191" t="s">
        <v>14</v>
      </c>
      <c r="D33" s="209">
        <v>2246.1244784714509</v>
      </c>
      <c r="E33" s="209">
        <v>2291.9637535422976</v>
      </c>
      <c r="F33" s="209">
        <v>2412.5934247813657</v>
      </c>
      <c r="G33" s="209">
        <v>2539.5720260856492</v>
      </c>
      <c r="H33" s="208">
        <v>2015</v>
      </c>
      <c r="I33" s="147"/>
      <c r="J33" s="142"/>
    </row>
    <row r="34" spans="2:10">
      <c r="B34" s="202" t="s">
        <v>16</v>
      </c>
      <c r="C34" s="191" t="s">
        <v>14</v>
      </c>
      <c r="D34" s="209">
        <v>924.70419176746179</v>
      </c>
      <c r="E34" s="209">
        <v>1006.9234462725556</v>
      </c>
      <c r="F34" s="209">
        <v>1006.9234462725556</v>
      </c>
      <c r="G34" s="209">
        <v>1006.9234462725556</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5">
        <v>167885.75</v>
      </c>
      <c r="E38" s="205">
        <v>167885.75</v>
      </c>
      <c r="F38" s="205">
        <v>167885.75</v>
      </c>
      <c r="G38" s="205">
        <v>167885.75</v>
      </c>
      <c r="H38" s="203">
        <v>2011</v>
      </c>
      <c r="I38" s="167" t="s">
        <v>511</v>
      </c>
      <c r="J38" s="142"/>
    </row>
    <row r="39" spans="2:10">
      <c r="B39" s="146" t="s">
        <v>13</v>
      </c>
      <c r="C39" s="191" t="s">
        <v>14</v>
      </c>
      <c r="D39" s="199">
        <f>+SUM(D40:D43)</f>
        <v>2978.808902508943</v>
      </c>
      <c r="E39" s="199">
        <f>+SUM(E40:E43)</f>
        <v>3099.1124343658926</v>
      </c>
      <c r="F39" s="199">
        <f>+SUM(F40:F43)</f>
        <v>3212.4369863879951</v>
      </c>
      <c r="G39" s="199">
        <f>+SUM(G40:G43)</f>
        <v>3331.7259885165249</v>
      </c>
      <c r="H39" s="203">
        <v>2011</v>
      </c>
      <c r="I39" s="167"/>
      <c r="J39" s="142"/>
    </row>
    <row r="40" spans="2:10">
      <c r="B40" s="202" t="s">
        <v>15</v>
      </c>
      <c r="C40" s="191" t="s">
        <v>14</v>
      </c>
      <c r="D40" s="199">
        <v>2110.1031586515473</v>
      </c>
      <c r="E40" s="199">
        <v>2153.1664884199467</v>
      </c>
      <c r="F40" s="199">
        <v>2266.4910404420493</v>
      </c>
      <c r="G40" s="199">
        <v>2385.7800425705791</v>
      </c>
      <c r="H40" s="203">
        <v>2011</v>
      </c>
      <c r="I40" s="167"/>
      <c r="J40" s="142"/>
    </row>
    <row r="41" spans="2:10">
      <c r="B41" s="202" t="s">
        <v>16</v>
      </c>
      <c r="C41" s="191" t="s">
        <v>14</v>
      </c>
      <c r="D41" s="204">
        <f>+D74</f>
        <v>868.70574385739587</v>
      </c>
      <c r="E41" s="204">
        <v>945.94594594594594</v>
      </c>
      <c r="F41" s="204">
        <v>945.94594594594594</v>
      </c>
      <c r="G41" s="204">
        <v>945.94594594594594</v>
      </c>
      <c r="H41" s="203">
        <v>2011</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2011</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297</v>
      </c>
      <c r="D47" s="242"/>
      <c r="E47" s="242"/>
      <c r="F47" s="242"/>
      <c r="G47" s="242"/>
      <c r="H47" s="199"/>
      <c r="I47" s="167"/>
      <c r="J47" s="192" t="s">
        <v>113</v>
      </c>
    </row>
    <row r="48" spans="2:10">
      <c r="B48" s="146" t="s">
        <v>18</v>
      </c>
      <c r="C48" s="191" t="s">
        <v>297</v>
      </c>
      <c r="D48" s="197">
        <f t="shared" ref="D48:G52" si="0">D83/D$25</f>
        <v>2.538071065989848E-2</v>
      </c>
      <c r="E48" s="197">
        <f t="shared" si="0"/>
        <v>4.7619047619047616E-2</v>
      </c>
      <c r="F48" s="197">
        <f t="shared" si="0"/>
        <v>5.3892215568862277E-2</v>
      </c>
      <c r="G48" s="197">
        <f t="shared" si="0"/>
        <v>5.844155844155844E-2</v>
      </c>
      <c r="H48" s="193"/>
      <c r="I48" s="167"/>
      <c r="J48" s="142"/>
    </row>
    <row r="49" spans="2:10">
      <c r="B49" s="146" t="s">
        <v>19</v>
      </c>
      <c r="C49" s="191" t="s">
        <v>297</v>
      </c>
      <c r="D49" s="197">
        <f t="shared" si="0"/>
        <v>0</v>
      </c>
      <c r="E49" s="197">
        <f t="shared" si="0"/>
        <v>0</v>
      </c>
      <c r="F49" s="197">
        <f t="shared" si="0"/>
        <v>0</v>
      </c>
      <c r="G49" s="197">
        <f t="shared" si="0"/>
        <v>0</v>
      </c>
      <c r="H49" s="166"/>
      <c r="I49" s="167"/>
      <c r="J49" s="142"/>
    </row>
    <row r="50" spans="2:10">
      <c r="B50" s="146" t="s">
        <v>20</v>
      </c>
      <c r="C50" s="191" t="s">
        <v>297</v>
      </c>
      <c r="D50" s="197">
        <f t="shared" si="0"/>
        <v>0</v>
      </c>
      <c r="E50" s="197">
        <f t="shared" si="0"/>
        <v>0</v>
      </c>
      <c r="F50" s="197">
        <f t="shared" si="0"/>
        <v>0</v>
      </c>
      <c r="G50" s="197">
        <f t="shared" si="0"/>
        <v>0</v>
      </c>
      <c r="H50" s="198"/>
      <c r="I50" s="167"/>
      <c r="J50" s="142"/>
    </row>
    <row r="51" spans="2:10">
      <c r="B51" s="146" t="s">
        <v>114</v>
      </c>
      <c r="C51" s="191" t="s">
        <v>297</v>
      </c>
      <c r="D51" s="197">
        <f t="shared" si="0"/>
        <v>9.1370558375634514E-2</v>
      </c>
      <c r="E51" s="197">
        <f t="shared" si="0"/>
        <v>4.2328042328042333E-2</v>
      </c>
      <c r="F51" s="197">
        <f t="shared" si="0"/>
        <v>4.790419161676647E-2</v>
      </c>
      <c r="G51" s="197">
        <f t="shared" si="0"/>
        <v>5.1948051948051945E-2</v>
      </c>
      <c r="H51" s="166"/>
      <c r="I51" s="167"/>
      <c r="J51" s="142"/>
    </row>
    <row r="52" spans="2:10">
      <c r="B52" s="146" t="s">
        <v>21</v>
      </c>
      <c r="C52" s="191" t="s">
        <v>297</v>
      </c>
      <c r="D52" s="197">
        <f t="shared" si="0"/>
        <v>2.538071065989848E-3</v>
      </c>
      <c r="E52" s="197">
        <f t="shared" si="0"/>
        <v>2.6455026455026458E-3</v>
      </c>
      <c r="F52" s="197">
        <f t="shared" si="0"/>
        <v>2.9940119760479044E-3</v>
      </c>
      <c r="G52" s="197">
        <f t="shared" si="0"/>
        <v>3.2467532467532465E-3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297</v>
      </c>
      <c r="D55" s="242"/>
      <c r="E55" s="242"/>
      <c r="F55" s="242"/>
      <c r="G55" s="242"/>
      <c r="H55" s="193"/>
      <c r="I55" s="167"/>
      <c r="J55" s="192" t="s">
        <v>113</v>
      </c>
    </row>
    <row r="56" spans="2:10">
      <c r="B56" s="146" t="s">
        <v>18</v>
      </c>
      <c r="C56" s="191" t="s">
        <v>297</v>
      </c>
      <c r="D56" s="190">
        <f t="shared" ref="D56:G60" si="1">D48</f>
        <v>2.538071065989848E-2</v>
      </c>
      <c r="E56" s="190">
        <f t="shared" si="1"/>
        <v>4.7619047619047616E-2</v>
      </c>
      <c r="F56" s="190">
        <f t="shared" si="1"/>
        <v>5.3892215568862277E-2</v>
      </c>
      <c r="G56" s="190">
        <f t="shared" si="1"/>
        <v>5.844155844155844E-2</v>
      </c>
      <c r="H56" s="189"/>
      <c r="I56" s="167"/>
      <c r="J56" s="142"/>
    </row>
    <row r="57" spans="2:10">
      <c r="B57" s="146" t="s">
        <v>19</v>
      </c>
      <c r="C57" s="191" t="s">
        <v>297</v>
      </c>
      <c r="D57" s="190">
        <f t="shared" si="1"/>
        <v>0</v>
      </c>
      <c r="E57" s="190">
        <f t="shared" si="1"/>
        <v>0</v>
      </c>
      <c r="F57" s="190">
        <f t="shared" si="1"/>
        <v>0</v>
      </c>
      <c r="G57" s="190">
        <f t="shared" si="1"/>
        <v>0</v>
      </c>
      <c r="H57" s="189"/>
      <c r="I57" s="167"/>
      <c r="J57" s="142"/>
    </row>
    <row r="58" spans="2:10">
      <c r="B58" s="146" t="s">
        <v>20</v>
      </c>
      <c r="C58" s="191" t="s">
        <v>297</v>
      </c>
      <c r="D58" s="190">
        <f t="shared" si="1"/>
        <v>0</v>
      </c>
      <c r="E58" s="190">
        <f t="shared" si="1"/>
        <v>0</v>
      </c>
      <c r="F58" s="190">
        <f t="shared" si="1"/>
        <v>0</v>
      </c>
      <c r="G58" s="190">
        <f t="shared" si="1"/>
        <v>0</v>
      </c>
      <c r="H58" s="189"/>
      <c r="I58" s="167"/>
      <c r="J58" s="142"/>
    </row>
    <row r="59" spans="2:10">
      <c r="B59" s="146" t="s">
        <v>114</v>
      </c>
      <c r="C59" s="191" t="s">
        <v>297</v>
      </c>
      <c r="D59" s="190">
        <f t="shared" si="1"/>
        <v>9.1370558375634514E-2</v>
      </c>
      <c r="E59" s="190">
        <f t="shared" si="1"/>
        <v>4.2328042328042333E-2</v>
      </c>
      <c r="F59" s="190">
        <f t="shared" si="1"/>
        <v>4.790419161676647E-2</v>
      </c>
      <c r="G59" s="190">
        <f t="shared" si="1"/>
        <v>5.1948051948051945E-2</v>
      </c>
      <c r="H59" s="189"/>
      <c r="I59" s="167"/>
      <c r="J59" s="142"/>
    </row>
    <row r="60" spans="2:10">
      <c r="B60" s="146" t="s">
        <v>21</v>
      </c>
      <c r="C60" s="191" t="s">
        <v>297</v>
      </c>
      <c r="D60" s="190">
        <f t="shared" si="1"/>
        <v>2.538071065989848E-3</v>
      </c>
      <c r="E60" s="190">
        <f t="shared" si="1"/>
        <v>2.6455026455026458E-3</v>
      </c>
      <c r="F60" s="190">
        <f t="shared" si="1"/>
        <v>2.9940119760479044E-3</v>
      </c>
      <c r="G60" s="190">
        <f t="shared" si="1"/>
        <v>3.2467532467532465E-3</v>
      </c>
      <c r="H60" s="189"/>
      <c r="I60" s="167"/>
      <c r="J60" s="142"/>
    </row>
    <row r="61" spans="2:10" ht="13.5" thickBot="1">
      <c r="B61" s="188"/>
      <c r="C61" s="187"/>
      <c r="D61" s="186"/>
      <c r="E61" s="140"/>
      <c r="F61" s="140"/>
      <c r="G61" s="140"/>
      <c r="H61" s="185"/>
      <c r="I61" s="184"/>
      <c r="J61" s="158"/>
    </row>
    <row r="62" spans="2:10">
      <c r="I62" s="137"/>
    </row>
    <row r="63" spans="2:10">
      <c r="I63" s="137"/>
    </row>
    <row r="64" spans="2:10" ht="15.4" thickBot="1">
      <c r="B64" s="157" t="s">
        <v>115</v>
      </c>
      <c r="I64" s="137"/>
    </row>
    <row r="65" spans="2:10">
      <c r="B65" s="156"/>
      <c r="C65" s="183"/>
      <c r="D65" s="153"/>
      <c r="E65" s="153"/>
      <c r="F65" s="153"/>
      <c r="G65" s="153"/>
      <c r="H65" s="153"/>
      <c r="I65" s="152" t="s">
        <v>93</v>
      </c>
      <c r="J65" s="151" t="s">
        <v>94</v>
      </c>
    </row>
    <row r="66" spans="2:10">
      <c r="B66" s="182"/>
      <c r="C66" s="181" t="s">
        <v>95</v>
      </c>
      <c r="D66" s="241">
        <v>2015</v>
      </c>
      <c r="E66" s="241">
        <v>2020</v>
      </c>
      <c r="F66" s="241">
        <v>2035</v>
      </c>
      <c r="G66" s="241">
        <v>2050</v>
      </c>
      <c r="H66" s="179"/>
      <c r="I66" s="178"/>
      <c r="J66" s="177"/>
    </row>
    <row r="67" spans="2:10">
      <c r="B67" s="146" t="s">
        <v>22</v>
      </c>
      <c r="C67" s="163" t="s">
        <v>135</v>
      </c>
      <c r="D67" s="240">
        <f>'EU Std diesel personbil'!D67</f>
        <v>0.40289822241287604</v>
      </c>
      <c r="E67" s="240">
        <f>'EU Std diesel personbil'!E67</f>
        <v>0.39484025796461852</v>
      </c>
      <c r="F67" s="240">
        <f>'EU Std diesel personbil'!F67</f>
        <v>0.37509824506638756</v>
      </c>
      <c r="G67" s="240">
        <f>'EU Std diesel personbil'!G67</f>
        <v>0.35634333281306801</v>
      </c>
      <c r="H67" s="168"/>
      <c r="I67" s="147"/>
      <c r="J67" s="142" t="s">
        <v>296</v>
      </c>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3">
        <v>1448</v>
      </c>
      <c r="E69" s="173"/>
      <c r="F69" s="173"/>
      <c r="G69" s="173"/>
      <c r="H69" s="172"/>
      <c r="I69" s="167" t="s">
        <v>532</v>
      </c>
      <c r="J69" s="142" t="s">
        <v>138</v>
      </c>
    </row>
    <row r="70" spans="2:10">
      <c r="B70" s="146" t="s">
        <v>139</v>
      </c>
      <c r="C70" s="163" t="s">
        <v>117</v>
      </c>
      <c r="D70" s="172">
        <f>'EU Std benzin personbil'!D68</f>
        <v>1310</v>
      </c>
      <c r="E70" s="172"/>
      <c r="F70" s="172"/>
      <c r="G70" s="172"/>
      <c r="H70" s="168"/>
      <c r="I70" s="147"/>
      <c r="J70" s="142"/>
    </row>
    <row r="71" spans="2:10">
      <c r="B71" s="146" t="s">
        <v>119</v>
      </c>
      <c r="C71" s="163" t="s">
        <v>23</v>
      </c>
      <c r="D71" s="239"/>
      <c r="E71" s="238">
        <v>8.3000000000000004E-2</v>
      </c>
      <c r="F71" s="172"/>
      <c r="G71" s="172"/>
      <c r="H71" s="168"/>
      <c r="I71" s="167" t="s">
        <v>532</v>
      </c>
      <c r="J71" s="142" t="s">
        <v>120</v>
      </c>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7.2521680034317688</v>
      </c>
      <c r="E73" s="145">
        <f>+E67*E72/1000</f>
        <v>7.1071246433631332</v>
      </c>
      <c r="F73" s="145">
        <f>+F67*F72/1000</f>
        <v>6.7517684111949761</v>
      </c>
      <c r="G73" s="145">
        <f>+G67*G72/1000</f>
        <v>6.4141799906352244</v>
      </c>
      <c r="H73" s="145"/>
      <c r="I73" s="147"/>
      <c r="J73" s="142" t="s">
        <v>123</v>
      </c>
    </row>
    <row r="74" spans="2:10">
      <c r="B74" s="146" t="s">
        <v>124</v>
      </c>
      <c r="C74" s="163" t="s">
        <v>14</v>
      </c>
      <c r="D74" s="165">
        <f>D75*1000/D67</f>
        <v>868.70574385739587</v>
      </c>
      <c r="E74" s="165">
        <f>E75*1000/E67</f>
        <v>886.43443250754683</v>
      </c>
      <c r="F74" s="165">
        <f>F75*1000/F67</f>
        <v>933.08887632373353</v>
      </c>
      <c r="G74" s="165">
        <f>G75*1000/G67</f>
        <v>982.19881718287786</v>
      </c>
      <c r="H74" s="165"/>
      <c r="I74" s="147"/>
      <c r="J74" s="142" t="s">
        <v>140</v>
      </c>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2.1481481481481435E-2</v>
      </c>
      <c r="F76" s="161">
        <f>(F23/$D$23)-1</f>
        <v>9.8245508982035767E-2</v>
      </c>
      <c r="G76" s="161">
        <f>(G23/$D$23)-1</f>
        <v>0.13140681818181754</v>
      </c>
      <c r="H76" s="160"/>
      <c r="I76" s="143" t="s">
        <v>518</v>
      </c>
      <c r="J76" s="142" t="s">
        <v>295</v>
      </c>
    </row>
    <row r="77" spans="2:10" ht="13.5" thickBot="1">
      <c r="B77" s="141"/>
      <c r="C77" s="159"/>
      <c r="D77" s="140"/>
      <c r="E77" s="140"/>
      <c r="F77" s="140"/>
      <c r="G77" s="140"/>
      <c r="H77" s="140"/>
      <c r="I77" s="139"/>
      <c r="J77" s="158"/>
    </row>
    <row r="78" spans="2:10">
      <c r="I78" s="137"/>
    </row>
    <row r="79" spans="2:10" ht="15.4" thickBot="1">
      <c r="B79" s="157" t="s">
        <v>126</v>
      </c>
      <c r="I79" s="137"/>
    </row>
    <row r="80" spans="2:10">
      <c r="B80" s="156"/>
      <c r="C80" s="153"/>
      <c r="D80" s="237"/>
      <c r="E80" s="237"/>
      <c r="F80" s="237"/>
      <c r="G80" s="237"/>
      <c r="H80" s="153"/>
      <c r="I80" s="152"/>
      <c r="J80" s="151"/>
    </row>
    <row r="81" spans="2:10">
      <c r="B81" s="146"/>
      <c r="C81" s="145"/>
      <c r="D81" s="145"/>
      <c r="E81" s="145"/>
      <c r="F81" s="145"/>
      <c r="G81" s="145"/>
      <c r="H81" s="145"/>
      <c r="I81" s="147"/>
      <c r="J81" s="142"/>
    </row>
    <row r="82" spans="2:10">
      <c r="B82" s="146" t="s">
        <v>17</v>
      </c>
      <c r="C82" s="145" t="s">
        <v>24</v>
      </c>
      <c r="D82" s="236"/>
      <c r="E82" s="235"/>
      <c r="F82" s="235"/>
      <c r="G82" s="235"/>
      <c r="H82" s="148"/>
      <c r="I82" s="147"/>
      <c r="J82" s="142" t="s">
        <v>127</v>
      </c>
    </row>
    <row r="83" spans="2:10">
      <c r="B83" s="146" t="s">
        <v>18</v>
      </c>
      <c r="C83" s="145" t="s">
        <v>24</v>
      </c>
      <c r="D83" s="234">
        <f>'EU Std diesel personbil'!D83</f>
        <v>0.05</v>
      </c>
      <c r="E83" s="234">
        <f>'EU Std diesel personbil'!E83</f>
        <v>0.09</v>
      </c>
      <c r="F83" s="234">
        <f>'EU Std diesel personbil'!F83</f>
        <v>0.09</v>
      </c>
      <c r="G83" s="234">
        <f>'EU Std diesel personbil'!G83</f>
        <v>0.09</v>
      </c>
      <c r="H83" s="144"/>
      <c r="I83" s="143" t="s">
        <v>518</v>
      </c>
      <c r="J83" s="142" t="s">
        <v>128</v>
      </c>
    </row>
    <row r="84" spans="2:10">
      <c r="B84" s="146" t="s">
        <v>19</v>
      </c>
      <c r="C84" s="145" t="s">
        <v>24</v>
      </c>
      <c r="D84" s="234">
        <f>'EU Std diesel personbil'!D84</f>
        <v>0</v>
      </c>
      <c r="E84" s="234">
        <f>'EU Std diesel personbil'!E84</f>
        <v>0</v>
      </c>
      <c r="F84" s="234">
        <f>'EU Std diesel personbil'!F84</f>
        <v>0</v>
      </c>
      <c r="G84" s="234">
        <f>'EU Std diesel personbil'!G84</f>
        <v>0</v>
      </c>
      <c r="H84" s="144"/>
      <c r="I84" s="143" t="s">
        <v>518</v>
      </c>
      <c r="J84" s="142" t="s">
        <v>129</v>
      </c>
    </row>
    <row r="85" spans="2:10">
      <c r="B85" s="146" t="s">
        <v>20</v>
      </c>
      <c r="C85" s="145" t="s">
        <v>24</v>
      </c>
      <c r="D85" s="234">
        <f>'EU Std diesel personbil'!D85</f>
        <v>0</v>
      </c>
      <c r="E85" s="234">
        <f>'EU Std diesel personbil'!E85</f>
        <v>0</v>
      </c>
      <c r="F85" s="234">
        <f>'EU Std diesel personbil'!F85</f>
        <v>0</v>
      </c>
      <c r="G85" s="234">
        <f>'EU Std diesel personbil'!G85</f>
        <v>0</v>
      </c>
      <c r="H85" s="144"/>
      <c r="I85" s="143" t="s">
        <v>518</v>
      </c>
      <c r="J85" s="142" t="s">
        <v>130</v>
      </c>
    </row>
    <row r="86" spans="2:10">
      <c r="B86" s="146" t="s">
        <v>114</v>
      </c>
      <c r="C86" s="145" t="s">
        <v>24</v>
      </c>
      <c r="D86" s="234">
        <f>'EU Std diesel personbil'!D86</f>
        <v>0.18</v>
      </c>
      <c r="E86" s="234">
        <f>'EU Std diesel personbil'!E86</f>
        <v>0.08</v>
      </c>
      <c r="F86" s="234">
        <f>'EU Std diesel personbil'!F86</f>
        <v>0.08</v>
      </c>
      <c r="G86" s="234">
        <f>'EU Std diesel personbil'!G86</f>
        <v>0.08</v>
      </c>
      <c r="H86" s="144"/>
      <c r="I86" s="143" t="s">
        <v>518</v>
      </c>
      <c r="J86" s="142"/>
    </row>
    <row r="87" spans="2:10">
      <c r="B87" s="146" t="s">
        <v>21</v>
      </c>
      <c r="C87" s="145" t="s">
        <v>24</v>
      </c>
      <c r="D87" s="234">
        <f>'EU Std diesel personbil'!D87</f>
        <v>5.0000000000000001E-3</v>
      </c>
      <c r="E87" s="234">
        <f>'EU Std diesel personbil'!E87</f>
        <v>5.0000000000000001E-3</v>
      </c>
      <c r="F87" s="234">
        <f>'EU Std diesel personbil'!F87</f>
        <v>5.0000000000000001E-3</v>
      </c>
      <c r="G87" s="234">
        <f>'EU Std diesel personbil'!G87</f>
        <v>5.0000000000000001E-3</v>
      </c>
      <c r="H87" s="144"/>
      <c r="I87" s="143" t="s">
        <v>518</v>
      </c>
      <c r="J87" s="142"/>
    </row>
    <row r="88" spans="2:10" ht="13.5" thickBot="1">
      <c r="B88" s="141"/>
      <c r="C88" s="140"/>
      <c r="D88" s="140"/>
      <c r="E88" s="140"/>
      <c r="F88" s="140"/>
      <c r="G88" s="140"/>
      <c r="H88" s="140"/>
      <c r="I88" s="140"/>
      <c r="J88" s="138"/>
    </row>
    <row r="90" spans="2:10">
      <c r="H90" s="136"/>
    </row>
    <row r="91" spans="2:10">
      <c r="H91" s="136"/>
    </row>
    <row r="92" spans="2:10">
      <c r="H92" s="136"/>
    </row>
    <row r="93" spans="2:10">
      <c r="H93" s="136"/>
    </row>
    <row r="94" spans="2:10">
      <c r="H94"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2060"/>
    <pageSetUpPr fitToPage="1"/>
  </sheetPr>
  <dimension ref="B1:S94"/>
  <sheetViews>
    <sheetView topLeftCell="A17" zoomScale="80" zoomScaleNormal="80" workbookViewId="0">
      <selection activeCell="E92" sqref="E9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4" width="9" style="133" customWidth="1"/>
    <col min="15" max="15" width="37.86328125" style="133" customWidth="1"/>
    <col min="16" max="18" width="8.86328125" style="133"/>
    <col min="19" max="19" width="9.1328125" style="133" customWidth="1"/>
    <col min="20" max="16384" width="8.86328125" style="133"/>
  </cols>
  <sheetData>
    <row r="1" spans="2:19" s="130" customFormat="1" ht="21">
      <c r="B1" s="130" t="s">
        <v>29</v>
      </c>
      <c r="Q1" s="130">
        <v>0</v>
      </c>
      <c r="R1" s="132">
        <v>0</v>
      </c>
      <c r="S1" s="131"/>
    </row>
    <row r="2" spans="2:19">
      <c r="R2" s="233"/>
      <c r="S2" s="233"/>
    </row>
    <row r="4" spans="2:19" ht="13.5" thickBot="1">
      <c r="B4" s="229" t="s">
        <v>86</v>
      </c>
    </row>
    <row r="5" spans="2:19">
      <c r="B5" s="258" t="s">
        <v>87</v>
      </c>
      <c r="C5" s="250"/>
      <c r="D5" s="250"/>
      <c r="E5" s="250"/>
      <c r="F5" s="250"/>
      <c r="G5" s="250"/>
      <c r="H5" s="153"/>
      <c r="I5" s="250"/>
      <c r="J5" s="250"/>
      <c r="K5" s="250"/>
      <c r="L5" s="250"/>
      <c r="M5" s="250"/>
      <c r="N5" s="249"/>
    </row>
    <row r="6" spans="2:19">
      <c r="B6" s="257" t="s">
        <v>141</v>
      </c>
      <c r="C6" s="254"/>
      <c r="D6" s="254"/>
      <c r="E6" s="254"/>
      <c r="F6" s="254"/>
      <c r="G6" s="254"/>
      <c r="H6" s="145"/>
      <c r="I6" s="254"/>
      <c r="J6" s="254"/>
      <c r="K6" s="254"/>
      <c r="L6" s="254"/>
      <c r="M6" s="254"/>
      <c r="N6" s="142"/>
    </row>
    <row r="7" spans="2:19">
      <c r="B7" s="257" t="s">
        <v>142</v>
      </c>
      <c r="C7" s="254"/>
      <c r="D7" s="254"/>
      <c r="E7" s="254"/>
      <c r="F7" s="254"/>
      <c r="G7" s="254"/>
      <c r="H7" s="145"/>
      <c r="I7" s="254"/>
      <c r="J7" s="254"/>
      <c r="K7" s="254"/>
      <c r="L7" s="254"/>
      <c r="M7" s="254"/>
      <c r="N7" s="142"/>
    </row>
    <row r="8" spans="2:19">
      <c r="B8" s="257" t="s">
        <v>89</v>
      </c>
      <c r="C8" s="254"/>
      <c r="D8" s="254"/>
      <c r="E8" s="254"/>
      <c r="F8" s="254"/>
      <c r="G8" s="254"/>
      <c r="H8" s="145"/>
      <c r="I8" s="254"/>
      <c r="J8" s="254"/>
      <c r="K8" s="254"/>
      <c r="L8" s="254"/>
      <c r="M8" s="254"/>
      <c r="N8" s="142"/>
    </row>
    <row r="9" spans="2:19">
      <c r="B9" s="231" t="s">
        <v>293</v>
      </c>
      <c r="C9" s="128" t="s">
        <v>304</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143</v>
      </c>
      <c r="C12" s="254"/>
      <c r="D12" s="254"/>
      <c r="E12" s="254"/>
      <c r="F12" s="254"/>
      <c r="G12" s="254"/>
      <c r="H12" s="145"/>
      <c r="I12" s="254"/>
      <c r="J12" s="254"/>
      <c r="K12" s="254"/>
      <c r="L12" s="254"/>
      <c r="M12" s="254"/>
      <c r="N12" s="142"/>
    </row>
    <row r="13" spans="2:19">
      <c r="B13" s="257" t="s">
        <v>144</v>
      </c>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3.5" thickBot="1">
      <c r="B17" s="141"/>
      <c r="C17" s="253"/>
      <c r="D17" s="253"/>
      <c r="E17" s="253"/>
      <c r="F17" s="253"/>
      <c r="G17" s="253"/>
      <c r="H17" s="140"/>
      <c r="I17" s="253"/>
      <c r="J17" s="253"/>
      <c r="K17" s="253"/>
      <c r="L17" s="253"/>
      <c r="M17" s="253"/>
      <c r="N17" s="158"/>
    </row>
    <row r="19" spans="2:14" ht="13.5" thickBot="1">
      <c r="B19" s="229" t="s">
        <v>92</v>
      </c>
      <c r="E19" s="228"/>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v>2050</v>
      </c>
      <c r="H21" s="179" t="s">
        <v>96</v>
      </c>
      <c r="I21" s="227"/>
      <c r="J21" s="177"/>
    </row>
    <row r="22" spans="2:14">
      <c r="B22" s="201" t="s">
        <v>97</v>
      </c>
      <c r="C22" s="191"/>
      <c r="D22" s="277"/>
      <c r="E22" s="226"/>
      <c r="F22" s="226"/>
      <c r="G22" s="226"/>
      <c r="H22" s="226"/>
      <c r="I22" s="147"/>
      <c r="J22" s="142"/>
    </row>
    <row r="23" spans="2:14">
      <c r="B23" s="218" t="s">
        <v>98</v>
      </c>
      <c r="C23" s="191" t="s">
        <v>99</v>
      </c>
      <c r="D23" s="276">
        <v>0.186</v>
      </c>
      <c r="E23" s="275">
        <v>0.20399999999999999</v>
      </c>
      <c r="F23" s="275">
        <v>0.219</v>
      </c>
      <c r="G23" s="275">
        <v>0.22700000000000001</v>
      </c>
      <c r="H23" s="222"/>
      <c r="I23" s="167" t="s">
        <v>531</v>
      </c>
      <c r="J23" s="214"/>
    </row>
    <row r="24" spans="2:14">
      <c r="B24" s="218" t="s">
        <v>100</v>
      </c>
      <c r="C24" s="191" t="s">
        <v>99</v>
      </c>
      <c r="D24" s="217">
        <f>D23</f>
        <v>0.186</v>
      </c>
      <c r="E24" s="216">
        <f>E23</f>
        <v>0.20399999999999999</v>
      </c>
      <c r="F24" s="216">
        <f>F23</f>
        <v>0.219</v>
      </c>
      <c r="G24" s="216">
        <f>G23</f>
        <v>0.22700000000000001</v>
      </c>
      <c r="H24" s="222"/>
      <c r="I24" s="167"/>
      <c r="J24" s="214"/>
    </row>
    <row r="25" spans="2:14">
      <c r="B25" s="218" t="s">
        <v>101</v>
      </c>
      <c r="C25" s="191" t="s">
        <v>102</v>
      </c>
      <c r="D25" s="221">
        <v>2.12</v>
      </c>
      <c r="E25" s="220">
        <v>1.89</v>
      </c>
      <c r="F25" s="219">
        <v>1.67</v>
      </c>
      <c r="G25" s="219">
        <v>1.53</v>
      </c>
      <c r="H25" s="215"/>
      <c r="I25" s="167" t="s">
        <v>531</v>
      </c>
      <c r="J25" s="214"/>
    </row>
    <row r="26" spans="2:14">
      <c r="B26" s="218" t="s">
        <v>103</v>
      </c>
      <c r="C26" s="191" t="s">
        <v>102</v>
      </c>
      <c r="D26" s="217"/>
      <c r="E26" s="216"/>
      <c r="F26" s="216"/>
      <c r="G26" s="216"/>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7.0915834961999984</v>
      </c>
      <c r="E28" s="212">
        <f>+E73</f>
        <v>6.9497518262759979</v>
      </c>
      <c r="F28" s="212">
        <f>+F73</f>
        <v>6.6022642349621981</v>
      </c>
      <c r="G28" s="212">
        <f>+G73</f>
        <v>6.2721510232140885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170603.44227133761</v>
      </c>
      <c r="E31" s="209">
        <v>170603.44227133761</v>
      </c>
      <c r="F31" s="209">
        <v>170603.44227133761</v>
      </c>
      <c r="G31" s="209">
        <v>170603.44227133761</v>
      </c>
      <c r="H31" s="208">
        <v>2015</v>
      </c>
      <c r="I31" s="147"/>
      <c r="J31" s="142"/>
    </row>
    <row r="32" spans="2:14">
      <c r="B32" s="146" t="s">
        <v>13</v>
      </c>
      <c r="C32" s="191" t="s">
        <v>14</v>
      </c>
      <c r="D32" s="209">
        <v>3138.4599809869292</v>
      </c>
      <c r="E32" s="209">
        <v>3202.5101846805405</v>
      </c>
      <c r="F32" s="209">
        <v>3371.0633522953058</v>
      </c>
      <c r="G32" s="209">
        <v>3548.4877392582171</v>
      </c>
      <c r="H32" s="208">
        <v>2015</v>
      </c>
      <c r="I32" s="147"/>
      <c r="J32" s="142"/>
    </row>
    <row r="33" spans="2:10">
      <c r="B33" s="202" t="s">
        <v>15</v>
      </c>
      <c r="C33" s="191" t="s">
        <v>14</v>
      </c>
      <c r="D33" s="209">
        <v>2192.816436668701</v>
      </c>
      <c r="E33" s="209">
        <v>2237.567792519083</v>
      </c>
      <c r="F33" s="209">
        <v>2355.3345184411401</v>
      </c>
      <c r="G33" s="209">
        <v>2479.2994930959371</v>
      </c>
      <c r="H33" s="208">
        <v>2015</v>
      </c>
      <c r="I33" s="147"/>
      <c r="J33" s="142"/>
    </row>
    <row r="34" spans="2:10">
      <c r="B34" s="202" t="s">
        <v>16</v>
      </c>
      <c r="C34" s="191" t="s">
        <v>14</v>
      </c>
      <c r="D34" s="209">
        <v>945.64354431822846</v>
      </c>
      <c r="E34" s="209">
        <v>964.94239216145763</v>
      </c>
      <c r="F34" s="209">
        <v>1015.7288338541659</v>
      </c>
      <c r="G34" s="209">
        <v>1069.1882461622799</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73">
        <v>160272</v>
      </c>
      <c r="E38" s="200">
        <v>160272</v>
      </c>
      <c r="F38" s="200">
        <v>160272</v>
      </c>
      <c r="G38" s="200">
        <v>160272</v>
      </c>
      <c r="H38" s="203">
        <v>2011</v>
      </c>
      <c r="I38" s="167" t="s">
        <v>511</v>
      </c>
      <c r="J38" s="142"/>
    </row>
    <row r="39" spans="2:10">
      <c r="B39" s="146" t="s">
        <v>13</v>
      </c>
      <c r="C39" s="191" t="s">
        <v>14</v>
      </c>
      <c r="D39" s="272">
        <f>+SUM(D40:D43)</f>
        <v>2948.4004037428813</v>
      </c>
      <c r="E39" s="199">
        <f>+SUM(E40:E43)</f>
        <v>3008.571840553961</v>
      </c>
      <c r="F39" s="199">
        <f>+SUM(F40:F43)</f>
        <v>3166.917726898906</v>
      </c>
      <c r="G39" s="199">
        <f>+SUM(G40:G43)</f>
        <v>3333.5976072620069</v>
      </c>
      <c r="H39" s="203">
        <v>2011</v>
      </c>
      <c r="I39" s="167"/>
      <c r="J39" s="142"/>
    </row>
    <row r="40" spans="2:10">
      <c r="B40" s="202" t="s">
        <v>15</v>
      </c>
      <c r="C40" s="191" t="s">
        <v>14</v>
      </c>
      <c r="D40" s="272">
        <v>2060.0233574349822</v>
      </c>
      <c r="E40" s="199">
        <v>2102.0646504438596</v>
      </c>
      <c r="F40" s="199">
        <v>2212.6996320461681</v>
      </c>
      <c r="G40" s="199">
        <v>2329.1575074170191</v>
      </c>
      <c r="H40" s="203">
        <v>2011</v>
      </c>
      <c r="I40" s="167"/>
      <c r="J40" s="142"/>
    </row>
    <row r="41" spans="2:10">
      <c r="B41" s="202" t="s">
        <v>16</v>
      </c>
      <c r="C41" s="191" t="s">
        <v>14</v>
      </c>
      <c r="D41" s="271">
        <f>+D74</f>
        <v>888.37704630789926</v>
      </c>
      <c r="E41" s="204">
        <f>+E74</f>
        <v>906.50719011010131</v>
      </c>
      <c r="F41" s="204">
        <f>+F74</f>
        <v>954.2180948527382</v>
      </c>
      <c r="G41" s="204">
        <f>+G74</f>
        <v>1004.4400998449876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112</v>
      </c>
      <c r="D47" s="268"/>
      <c r="E47" s="242"/>
      <c r="F47" s="242"/>
      <c r="G47" s="242"/>
      <c r="H47" s="199"/>
      <c r="I47" s="167"/>
      <c r="J47" s="192" t="s">
        <v>113</v>
      </c>
    </row>
    <row r="48" spans="2:10">
      <c r="B48" s="146" t="s">
        <v>18</v>
      </c>
      <c r="C48" s="191" t="s">
        <v>112</v>
      </c>
      <c r="D48" s="270">
        <f t="shared" ref="D48:G52" si="0">D83/D$25</f>
        <v>4.0431266846361183E-2</v>
      </c>
      <c r="E48" s="197">
        <f t="shared" si="0"/>
        <v>4.5351473922902494E-2</v>
      </c>
      <c r="F48" s="197">
        <f t="shared" si="0"/>
        <v>5.1325919589392643E-2</v>
      </c>
      <c r="G48" s="197">
        <f t="shared" si="0"/>
        <v>5.6022408963585436E-2</v>
      </c>
      <c r="H48" s="193"/>
      <c r="I48" s="167"/>
      <c r="J48" s="142"/>
    </row>
    <row r="49" spans="2:10">
      <c r="B49" s="146" t="s">
        <v>19</v>
      </c>
      <c r="C49" s="191" t="s">
        <v>112</v>
      </c>
      <c r="D49" s="270">
        <f t="shared" si="0"/>
        <v>0</v>
      </c>
      <c r="E49" s="197">
        <f t="shared" si="0"/>
        <v>0</v>
      </c>
      <c r="F49" s="197">
        <f t="shared" si="0"/>
        <v>0</v>
      </c>
      <c r="G49" s="197">
        <f t="shared" si="0"/>
        <v>0</v>
      </c>
      <c r="H49" s="166"/>
      <c r="I49" s="167"/>
      <c r="J49" s="142"/>
    </row>
    <row r="50" spans="2:10">
      <c r="B50" s="146" t="s">
        <v>20</v>
      </c>
      <c r="C50" s="191" t="s">
        <v>112</v>
      </c>
      <c r="D50" s="270">
        <f t="shared" si="0"/>
        <v>0</v>
      </c>
      <c r="E50" s="197">
        <f t="shared" si="0"/>
        <v>0</v>
      </c>
      <c r="F50" s="197">
        <f t="shared" si="0"/>
        <v>0</v>
      </c>
      <c r="G50" s="197">
        <f t="shared" si="0"/>
        <v>0</v>
      </c>
      <c r="H50" s="198"/>
      <c r="I50" s="167"/>
      <c r="J50" s="142"/>
    </row>
    <row r="51" spans="2:10">
      <c r="B51" s="146" t="s">
        <v>114</v>
      </c>
      <c r="C51" s="191" t="s">
        <v>112</v>
      </c>
      <c r="D51" s="270">
        <f t="shared" si="0"/>
        <v>2.8301886792452827E-2</v>
      </c>
      <c r="E51" s="197">
        <f t="shared" si="0"/>
        <v>3.1746031746031744E-2</v>
      </c>
      <c r="F51" s="197">
        <f t="shared" si="0"/>
        <v>3.5928143712574849E-2</v>
      </c>
      <c r="G51" s="197">
        <f t="shared" si="0"/>
        <v>3.9215686274509803E-2</v>
      </c>
      <c r="H51" s="166"/>
      <c r="I51" s="167"/>
      <c r="J51" s="142"/>
    </row>
    <row r="52" spans="2:10">
      <c r="B52" s="146" t="s">
        <v>21</v>
      </c>
      <c r="C52" s="191" t="s">
        <v>112</v>
      </c>
      <c r="D52" s="270">
        <f t="shared" si="0"/>
        <v>2.3584905660377358E-3</v>
      </c>
      <c r="E52" s="197">
        <f t="shared" si="0"/>
        <v>2.6455026455026458E-3</v>
      </c>
      <c r="F52" s="197">
        <f t="shared" si="0"/>
        <v>2.9940119760479044E-3</v>
      </c>
      <c r="G52" s="197">
        <f t="shared" si="0"/>
        <v>3.2679738562091504E-3</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112</v>
      </c>
      <c r="D55" s="268"/>
      <c r="E55" s="242"/>
      <c r="F55" s="242"/>
      <c r="G55" s="242"/>
      <c r="H55" s="193"/>
      <c r="I55" s="167"/>
      <c r="J55" s="192" t="s">
        <v>113</v>
      </c>
    </row>
    <row r="56" spans="2:10">
      <c r="B56" s="146" t="s">
        <v>18</v>
      </c>
      <c r="C56" s="191" t="s">
        <v>112</v>
      </c>
      <c r="D56" s="267">
        <f t="shared" ref="D56:G60" si="1">D48</f>
        <v>4.0431266846361183E-2</v>
      </c>
      <c r="E56" s="190">
        <f t="shared" si="1"/>
        <v>4.5351473922902494E-2</v>
      </c>
      <c r="F56" s="190">
        <f t="shared" si="1"/>
        <v>5.1325919589392643E-2</v>
      </c>
      <c r="G56" s="190">
        <f t="shared" si="1"/>
        <v>5.6022408963585436E-2</v>
      </c>
      <c r="H56" s="189"/>
      <c r="I56" s="167"/>
      <c r="J56" s="142"/>
    </row>
    <row r="57" spans="2:10">
      <c r="B57" s="146" t="s">
        <v>19</v>
      </c>
      <c r="C57" s="191" t="s">
        <v>112</v>
      </c>
      <c r="D57" s="267">
        <f t="shared" si="1"/>
        <v>0</v>
      </c>
      <c r="E57" s="190">
        <f t="shared" si="1"/>
        <v>0</v>
      </c>
      <c r="F57" s="190">
        <f t="shared" si="1"/>
        <v>0</v>
      </c>
      <c r="G57" s="190">
        <f t="shared" si="1"/>
        <v>0</v>
      </c>
      <c r="H57" s="189"/>
      <c r="I57" s="167"/>
      <c r="J57" s="142"/>
    </row>
    <row r="58" spans="2:10">
      <c r="B58" s="146" t="s">
        <v>20</v>
      </c>
      <c r="C58" s="191" t="s">
        <v>112</v>
      </c>
      <c r="D58" s="267">
        <f t="shared" si="1"/>
        <v>0</v>
      </c>
      <c r="E58" s="190">
        <f t="shared" si="1"/>
        <v>0</v>
      </c>
      <c r="F58" s="190">
        <f t="shared" si="1"/>
        <v>0</v>
      </c>
      <c r="G58" s="190">
        <f t="shared" si="1"/>
        <v>0</v>
      </c>
      <c r="H58" s="189"/>
      <c r="I58" s="167"/>
      <c r="J58" s="142"/>
    </row>
    <row r="59" spans="2:10">
      <c r="B59" s="146" t="s">
        <v>114</v>
      </c>
      <c r="C59" s="191" t="s">
        <v>112</v>
      </c>
      <c r="D59" s="267">
        <f t="shared" si="1"/>
        <v>2.8301886792452827E-2</v>
      </c>
      <c r="E59" s="190">
        <f t="shared" si="1"/>
        <v>3.1746031746031744E-2</v>
      </c>
      <c r="F59" s="190">
        <f t="shared" si="1"/>
        <v>3.5928143712574849E-2</v>
      </c>
      <c r="G59" s="190">
        <f t="shared" si="1"/>
        <v>3.9215686274509803E-2</v>
      </c>
      <c r="H59" s="189"/>
      <c r="I59" s="167"/>
      <c r="J59" s="142"/>
    </row>
    <row r="60" spans="2:10">
      <c r="B60" s="146" t="s">
        <v>21</v>
      </c>
      <c r="C60" s="191" t="s">
        <v>112</v>
      </c>
      <c r="D60" s="267">
        <f t="shared" si="1"/>
        <v>2.3584905660377358E-3</v>
      </c>
      <c r="E60" s="190">
        <f t="shared" si="1"/>
        <v>2.6455026455026458E-3</v>
      </c>
      <c r="F60" s="190">
        <f t="shared" si="1"/>
        <v>2.9940119760479044E-3</v>
      </c>
      <c r="G60" s="190">
        <f t="shared" si="1"/>
        <v>3.2679738562091504E-3</v>
      </c>
      <c r="H60" s="189"/>
      <c r="I60" s="167"/>
      <c r="J60" s="142"/>
    </row>
    <row r="61" spans="2:10" ht="13.5" thickBot="1">
      <c r="B61" s="188"/>
      <c r="C61" s="187"/>
      <c r="D61" s="266"/>
      <c r="E61" s="140"/>
      <c r="F61" s="140"/>
      <c r="G61" s="140"/>
      <c r="H61" s="185"/>
      <c r="I61" s="184"/>
      <c r="J61" s="158"/>
    </row>
    <row r="62" spans="2:10">
      <c r="I62" s="137"/>
    </row>
    <row r="63" spans="2:10">
      <c r="I63" s="137"/>
    </row>
    <row r="64" spans="2:10" ht="15.4" thickBot="1">
      <c r="B64" s="157" t="s">
        <v>115</v>
      </c>
      <c r="I64" s="137"/>
    </row>
    <row r="65" spans="2:10">
      <c r="B65" s="156"/>
      <c r="C65" s="183"/>
      <c r="D65" s="265"/>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64">
        <f>'EU Std benzin personbil'!D67</f>
        <v>0.39397686089999989</v>
      </c>
      <c r="E67" s="264">
        <f>'EU Std benzin personbil'!E67</f>
        <v>0.38609732368199989</v>
      </c>
      <c r="F67" s="264">
        <f>'EU Std benzin personbil'!F67</f>
        <v>0.3667924574978999</v>
      </c>
      <c r="G67" s="264">
        <f>'EU Std benzin personbil'!G67</f>
        <v>0.34845283462300491</v>
      </c>
      <c r="H67" s="168"/>
      <c r="I67" s="147"/>
      <c r="J67" s="142" t="s">
        <v>303</v>
      </c>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2">
        <f>'EU Std benzin personbil'!D68</f>
        <v>1310</v>
      </c>
      <c r="E69" s="173"/>
      <c r="F69" s="173"/>
      <c r="G69" s="173"/>
      <c r="H69" s="172"/>
      <c r="I69" s="167"/>
      <c r="J69" s="142"/>
    </row>
    <row r="70" spans="2:10">
      <c r="B70" s="146" t="s">
        <v>139</v>
      </c>
      <c r="C70" s="163" t="s">
        <v>117</v>
      </c>
      <c r="D70" s="172">
        <f>'EU Std benzin personbil'!D68</f>
        <v>1310</v>
      </c>
      <c r="E70" s="172"/>
      <c r="F70" s="172"/>
      <c r="G70" s="172"/>
      <c r="H70" s="168"/>
      <c r="I70" s="147"/>
      <c r="J70" s="142"/>
    </row>
    <row r="71" spans="2:10">
      <c r="B71" s="146"/>
      <c r="C71" s="163" t="s">
        <v>23</v>
      </c>
      <c r="D71" s="239"/>
      <c r="E71" s="238"/>
      <c r="F71" s="172"/>
      <c r="G71" s="172"/>
      <c r="H71" s="168"/>
      <c r="I71" s="167"/>
      <c r="J71" s="142"/>
    </row>
    <row r="72" spans="2:10">
      <c r="B72" s="146" t="s">
        <v>121</v>
      </c>
      <c r="C72" s="163" t="s">
        <v>122</v>
      </c>
      <c r="D72" s="207">
        <v>18000</v>
      </c>
      <c r="E72" s="166">
        <v>18000</v>
      </c>
      <c r="F72" s="166">
        <v>18000</v>
      </c>
      <c r="G72" s="166">
        <v>18000</v>
      </c>
      <c r="H72" s="166"/>
      <c r="I72" s="147"/>
      <c r="J72" s="142"/>
    </row>
    <row r="73" spans="2:10">
      <c r="B73" s="146" t="s">
        <v>106</v>
      </c>
      <c r="C73" s="163" t="s">
        <v>107</v>
      </c>
      <c r="D73" s="162">
        <f>+D67*D72/1000</f>
        <v>7.0915834961999984</v>
      </c>
      <c r="E73" s="145">
        <f>+E67*E72/1000</f>
        <v>6.9497518262759979</v>
      </c>
      <c r="F73" s="145">
        <f>+F67*F72/1000</f>
        <v>6.6022642349621981</v>
      </c>
      <c r="G73" s="145">
        <f>+G67*G72/1000</f>
        <v>6.2721510232140885</v>
      </c>
      <c r="H73" s="145"/>
      <c r="I73" s="147"/>
      <c r="J73" s="142" t="s">
        <v>123</v>
      </c>
    </row>
    <row r="74" spans="2:10">
      <c r="B74" s="146" t="s">
        <v>124</v>
      </c>
      <c r="C74" s="163" t="s">
        <v>14</v>
      </c>
      <c r="D74" s="263">
        <f>D75*1000/D67</f>
        <v>888.37704630789926</v>
      </c>
      <c r="E74" s="165">
        <f>E75*1000/E67</f>
        <v>906.50719011010131</v>
      </c>
      <c r="F74" s="165">
        <f>F75*1000/F67</f>
        <v>954.2180948527382</v>
      </c>
      <c r="G74" s="165">
        <f>G75*1000/G67</f>
        <v>1004.4400998449876</v>
      </c>
      <c r="H74" s="165"/>
      <c r="I74" s="147"/>
      <c r="J74" s="142"/>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9.6774193548387011E-2</v>
      </c>
      <c r="F76" s="161">
        <f>(F23/$D$23)-1</f>
        <v>0.17741935483870974</v>
      </c>
      <c r="G76" s="161">
        <f>(G23/$D$23)-1</f>
        <v>0.22043010752688175</v>
      </c>
      <c r="H76" s="160"/>
      <c r="I76" s="143"/>
      <c r="J76" s="142"/>
    </row>
    <row r="77" spans="2:10" ht="13.5" thickBot="1">
      <c r="B77" s="141"/>
      <c r="C77" s="159"/>
      <c r="D77" s="262"/>
      <c r="E77" s="140"/>
      <c r="F77" s="140"/>
      <c r="G77" s="140"/>
      <c r="H77" s="140"/>
      <c r="I77" s="139"/>
      <c r="J77" s="158"/>
    </row>
    <row r="78" spans="2:10">
      <c r="I78" s="137"/>
    </row>
    <row r="79" spans="2:10" ht="15.4" thickBot="1">
      <c r="B79" s="157" t="s">
        <v>126</v>
      </c>
      <c r="I79" s="137"/>
    </row>
    <row r="80" spans="2:10">
      <c r="B80" s="156"/>
      <c r="C80" s="153"/>
      <c r="D80" s="261"/>
      <c r="E80" s="260"/>
      <c r="F80" s="260"/>
      <c r="G80" s="260"/>
      <c r="H80" s="153"/>
      <c r="I80" s="152"/>
      <c r="J80" s="151"/>
    </row>
    <row r="81" spans="2:10">
      <c r="B81" s="146"/>
      <c r="C81" s="145"/>
      <c r="D81" s="145"/>
      <c r="E81" s="145"/>
      <c r="F81" s="145"/>
      <c r="G81" s="145"/>
      <c r="H81" s="145"/>
      <c r="I81" s="147"/>
      <c r="J81" s="142"/>
    </row>
    <row r="82" spans="2:10">
      <c r="B82" s="146" t="s">
        <v>17</v>
      </c>
      <c r="C82" s="145" t="s">
        <v>24</v>
      </c>
      <c r="D82" s="259"/>
      <c r="E82" s="259"/>
      <c r="F82" s="259"/>
      <c r="G82" s="259"/>
      <c r="H82" s="148"/>
      <c r="I82" s="167"/>
      <c r="J82" s="142"/>
    </row>
    <row r="83" spans="2:10">
      <c r="B83" s="146" t="s">
        <v>18</v>
      </c>
      <c r="C83" s="145" t="s">
        <v>24</v>
      </c>
      <c r="D83" s="144">
        <f>1.8/21</f>
        <v>8.5714285714285715E-2</v>
      </c>
      <c r="E83" s="144">
        <f>1.8/21</f>
        <v>8.5714285714285715E-2</v>
      </c>
      <c r="F83" s="144">
        <f>1.8/21</f>
        <v>8.5714285714285715E-2</v>
      </c>
      <c r="G83" s="144">
        <f>1.8/21</f>
        <v>8.5714285714285715E-2</v>
      </c>
      <c r="H83" s="144"/>
      <c r="I83" s="143" t="s">
        <v>523</v>
      </c>
      <c r="J83" s="142" t="s">
        <v>145</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146</v>
      </c>
    </row>
    <row r="86" spans="2:10">
      <c r="B86" s="146" t="s">
        <v>114</v>
      </c>
      <c r="C86" s="145" t="s">
        <v>24</v>
      </c>
      <c r="D86" s="234">
        <f>'EU Std benzin personbil'!D86</f>
        <v>0.06</v>
      </c>
      <c r="E86" s="234">
        <f>'EU Std benzin personbil'!E86</f>
        <v>0.06</v>
      </c>
      <c r="F86" s="234">
        <f>'EU Std benzin personbil'!F86</f>
        <v>0.06</v>
      </c>
      <c r="G86" s="234">
        <f>'EU Std benzin personbil'!G86</f>
        <v>0.06</v>
      </c>
      <c r="H86" s="144"/>
      <c r="I86" s="143" t="s">
        <v>518</v>
      </c>
      <c r="J86" s="142"/>
    </row>
    <row r="87" spans="2:10">
      <c r="B87" s="146" t="s">
        <v>21</v>
      </c>
      <c r="C87" s="145" t="s">
        <v>24</v>
      </c>
      <c r="D87" s="234">
        <f>'EU Std benzin personbil'!D87</f>
        <v>5.0000000000000001E-3</v>
      </c>
      <c r="E87" s="234">
        <f>'EU Std benzin personbil'!E87</f>
        <v>5.0000000000000001E-3</v>
      </c>
      <c r="F87" s="234">
        <f>'EU Std benzin personbil'!F87</f>
        <v>5.0000000000000001E-3</v>
      </c>
      <c r="G87" s="234">
        <f>'EU Std benzin personbil'!G87</f>
        <v>5.0000000000000001E-3</v>
      </c>
      <c r="H87" s="144"/>
      <c r="I87" s="143" t="s">
        <v>518</v>
      </c>
      <c r="J87" s="142"/>
    </row>
    <row r="88" spans="2:10" ht="13.5" thickBot="1">
      <c r="B88" s="141"/>
      <c r="C88" s="140"/>
      <c r="D88" s="140"/>
      <c r="E88" s="140"/>
      <c r="F88" s="140"/>
      <c r="G88" s="140"/>
      <c r="H88" s="140"/>
      <c r="I88" s="140"/>
      <c r="J88" s="158"/>
    </row>
    <row r="90" spans="2:10">
      <c r="H90" s="136"/>
    </row>
    <row r="91" spans="2:10">
      <c r="H91" s="136"/>
    </row>
    <row r="92" spans="2:10">
      <c r="H92" s="136"/>
    </row>
    <row r="93" spans="2:10">
      <c r="H93" s="136"/>
    </row>
    <row r="94" spans="2:10">
      <c r="H94"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2060"/>
    <pageSetUpPr fitToPage="1"/>
  </sheetPr>
  <dimension ref="B1:S106"/>
  <sheetViews>
    <sheetView topLeftCell="A46" zoomScale="80" zoomScaleNormal="80" workbookViewId="0">
      <selection activeCell="E92" sqref="E9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1" width="9.1328125" style="133" customWidth="1"/>
    <col min="12" max="12" width="9" style="133" customWidth="1"/>
    <col min="13" max="13" width="9.1328125" style="133" customWidth="1"/>
    <col min="14" max="14" width="8.86328125" style="133"/>
    <col min="15" max="15" width="37.86328125" style="133" customWidth="1"/>
    <col min="16" max="18" width="8.86328125" style="133"/>
    <col min="19" max="19" width="9.1328125" style="133" customWidth="1"/>
    <col min="20" max="16384" width="8.86328125" style="133"/>
  </cols>
  <sheetData>
    <row r="1" spans="2:19" s="130" customFormat="1" ht="21">
      <c r="B1" s="130" t="s">
        <v>183</v>
      </c>
      <c r="Q1" s="130">
        <v>0</v>
      </c>
      <c r="R1" s="132">
        <v>0</v>
      </c>
      <c r="S1" s="131"/>
    </row>
    <row r="2" spans="2:19">
      <c r="R2" s="233"/>
      <c r="S2" s="233"/>
    </row>
    <row r="4" spans="2:19" ht="13.5" thickBot="1">
      <c r="B4" s="229" t="s">
        <v>86</v>
      </c>
    </row>
    <row r="5" spans="2:19">
      <c r="B5" s="258" t="s">
        <v>87</v>
      </c>
      <c r="C5" s="250"/>
      <c r="D5" s="250"/>
      <c r="E5" s="250"/>
      <c r="F5" s="250"/>
      <c r="G5" s="250"/>
      <c r="H5" s="153"/>
      <c r="I5" s="250"/>
      <c r="J5" s="250"/>
      <c r="K5" s="250"/>
      <c r="L5" s="250"/>
      <c r="M5" s="250"/>
      <c r="N5" s="249"/>
    </row>
    <row r="6" spans="2:19">
      <c r="B6" s="257" t="s">
        <v>199</v>
      </c>
      <c r="C6" s="254"/>
      <c r="D6" s="254"/>
      <c r="E6" s="254"/>
      <c r="F6" s="254"/>
      <c r="G6" s="254"/>
      <c r="H6" s="145"/>
      <c r="I6" s="254"/>
      <c r="J6" s="254"/>
      <c r="K6" s="254"/>
      <c r="L6" s="254"/>
      <c r="M6" s="254"/>
      <c r="N6" s="142"/>
    </row>
    <row r="7" spans="2:19">
      <c r="B7" s="257"/>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3.5" thickBot="1">
      <c r="B17" s="141"/>
      <c r="C17" s="253"/>
      <c r="D17" s="253"/>
      <c r="E17" s="253"/>
      <c r="F17" s="253"/>
      <c r="G17" s="253"/>
      <c r="H17" s="140"/>
      <c r="I17" s="253"/>
      <c r="J17" s="253"/>
      <c r="K17" s="253"/>
      <c r="L17" s="253"/>
      <c r="M17" s="253"/>
      <c r="N17" s="158"/>
    </row>
    <row r="18" spans="2:14">
      <c r="F18" s="302"/>
      <c r="G18" s="302"/>
      <c r="I18" s="303"/>
      <c r="J18" s="302"/>
    </row>
    <row r="19" spans="2:14" ht="13.5"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37</v>
      </c>
      <c r="D23" s="304">
        <f>'EU Brændselscelle, brint bil'!D23</f>
        <v>0.37455096376469144</v>
      </c>
      <c r="E23" s="304">
        <f>'EU Brændselscelle, brint bil'!E23</f>
        <v>0.38235410884312254</v>
      </c>
      <c r="F23" s="304">
        <f>'EU Brændselscelle, brint bil'!F23</f>
        <v>0.39268800367672035</v>
      </c>
      <c r="G23" s="304">
        <f>'EU Brændselscelle, brint bil'!G23</f>
        <v>0.40998960383871447</v>
      </c>
      <c r="H23" s="222"/>
      <c r="I23" s="300"/>
      <c r="J23" s="214" t="s">
        <v>324</v>
      </c>
      <c r="M23" s="135"/>
    </row>
    <row r="24" spans="2:14">
      <c r="B24" s="218" t="s">
        <v>100</v>
      </c>
      <c r="C24" s="191" t="s">
        <v>37</v>
      </c>
      <c r="D24" s="304">
        <f>'EU El personbil, stort bat.'!D23</f>
        <v>0.73399999999999999</v>
      </c>
      <c r="E24" s="304">
        <f>'EU El personbil, stort bat.'!E23</f>
        <v>0.73699999999999999</v>
      </c>
      <c r="F24" s="304">
        <f>'EU El personbil, stort bat.'!F23</f>
        <v>0.755</v>
      </c>
      <c r="G24" s="304">
        <f>'EU El personbil, stort bat.'!G23</f>
        <v>0.77900000000000003</v>
      </c>
      <c r="H24" s="222"/>
      <c r="I24" s="167" t="s">
        <v>531</v>
      </c>
      <c r="J24" s="142" t="s">
        <v>323</v>
      </c>
    </row>
    <row r="25" spans="2:14">
      <c r="B25" s="218" t="s">
        <v>101</v>
      </c>
      <c r="C25" s="191" t="s">
        <v>102</v>
      </c>
      <c r="D25" s="304">
        <f>D67/D23</f>
        <v>1.25</v>
      </c>
      <c r="E25" s="304">
        <f>E67/E23</f>
        <v>1.2</v>
      </c>
      <c r="F25" s="304">
        <f>F67/F23</f>
        <v>1.1100000000000001</v>
      </c>
      <c r="G25" s="304">
        <f>G67/G23</f>
        <v>1.01</v>
      </c>
      <c r="H25" s="215"/>
      <c r="I25" s="167"/>
      <c r="J25" s="142"/>
    </row>
    <row r="26" spans="2:14">
      <c r="B26" s="218" t="s">
        <v>103</v>
      </c>
      <c r="C26" s="191" t="s">
        <v>102</v>
      </c>
      <c r="D26" s="304">
        <f>D67/D24</f>
        <v>0.63785927071643644</v>
      </c>
      <c r="E26" s="304">
        <f>E67/E24</f>
        <v>0.62255757206478568</v>
      </c>
      <c r="F26" s="304">
        <f>F67/F24</f>
        <v>0.57732938288895319</v>
      </c>
      <c r="G26" s="304">
        <f>G67/G24</f>
        <v>0.53156546839165808</v>
      </c>
      <c r="H26" s="215"/>
      <c r="I26" s="167" t="s">
        <v>531</v>
      </c>
      <c r="J26" s="142" t="s">
        <v>322</v>
      </c>
      <c r="L26" s="135"/>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8.4273966847055579</v>
      </c>
      <c r="E28" s="212">
        <f>+E73</f>
        <v>8.2588487510114472</v>
      </c>
      <c r="F28" s="212">
        <f>+F73</f>
        <v>7.8459063134608735</v>
      </c>
      <c r="G28" s="212">
        <f>+G73</f>
        <v>7.4536109977878295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281555.76862359443</v>
      </c>
      <c r="E31" s="209">
        <v>224225.25954419668</v>
      </c>
      <c r="F31" s="209">
        <v>205819.65165774152</v>
      </c>
      <c r="G31" s="209">
        <v>203974.72690783179</v>
      </c>
      <c r="H31" s="208">
        <v>2015</v>
      </c>
      <c r="I31" s="147"/>
      <c r="J31" s="142"/>
    </row>
    <row r="32" spans="2:14">
      <c r="B32" s="146" t="s">
        <v>13</v>
      </c>
      <c r="C32" s="191" t="s">
        <v>14</v>
      </c>
      <c r="D32" s="209">
        <v>3419.2933322462709</v>
      </c>
      <c r="E32" s="209">
        <v>2856.3367167843485</v>
      </c>
      <c r="F32" s="209">
        <v>2792.8421383303289</v>
      </c>
      <c r="G32" s="209">
        <v>2917.2722429484611</v>
      </c>
      <c r="H32" s="208">
        <v>2015</v>
      </c>
      <c r="I32" s="147"/>
      <c r="J32" s="142"/>
    </row>
    <row r="33" spans="2:10">
      <c r="B33" s="202" t="s">
        <v>15</v>
      </c>
      <c r="C33" s="191" t="s">
        <v>14</v>
      </c>
      <c r="D33" s="209">
        <v>3045.2903169091005</v>
      </c>
      <c r="E33" s="209">
        <v>2474.7009868484602</v>
      </c>
      <c r="F33" s="209">
        <v>2391.1203173451831</v>
      </c>
      <c r="G33" s="209">
        <v>2494.4071682272552</v>
      </c>
      <c r="H33" s="208">
        <v>2015</v>
      </c>
      <c r="I33" s="147"/>
      <c r="J33" s="142"/>
    </row>
    <row r="34" spans="2:10">
      <c r="B34" s="202" t="s">
        <v>16</v>
      </c>
      <c r="C34" s="191" t="s">
        <v>14</v>
      </c>
      <c r="D34" s="209">
        <v>374.00301533717061</v>
      </c>
      <c r="E34" s="209">
        <v>381.63572993588832</v>
      </c>
      <c r="F34" s="209">
        <v>401.72182098514571</v>
      </c>
      <c r="G34" s="209">
        <v>422.86507472120593</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264505.25</v>
      </c>
      <c r="E38" s="294">
        <f>E80</f>
        <v>210646.57500000001</v>
      </c>
      <c r="F38" s="294">
        <f>F80</f>
        <v>193355.578125</v>
      </c>
      <c r="G38" s="294">
        <f>G80</f>
        <v>191622.37875</v>
      </c>
      <c r="H38" s="203">
        <v>2011</v>
      </c>
      <c r="I38" s="167" t="s">
        <v>511</v>
      </c>
      <c r="J38" s="142"/>
    </row>
    <row r="39" spans="2:10">
      <c r="B39" s="146" t="s">
        <v>13</v>
      </c>
      <c r="C39" s="191" t="s">
        <v>14</v>
      </c>
      <c r="D39" s="272">
        <f>+SUM(D40:D43)</f>
        <v>3212.2269846945783</v>
      </c>
      <c r="E39" s="199">
        <f>+SUM(E40:E43)</f>
        <v>2683.3620246909441</v>
      </c>
      <c r="F39" s="199">
        <f>+SUM(F40:F43)</f>
        <v>2623.7125654391343</v>
      </c>
      <c r="G39" s="199">
        <f>+SUM(G40:G43)</f>
        <v>2740.6074033266332</v>
      </c>
      <c r="H39" s="203">
        <v>2011</v>
      </c>
      <c r="I39" s="167"/>
      <c r="J39" s="142"/>
    </row>
    <row r="40" spans="2:10">
      <c r="B40" s="202" t="s">
        <v>15</v>
      </c>
      <c r="C40" s="191" t="s">
        <v>14</v>
      </c>
      <c r="D40" s="272">
        <v>2860.8729294886848</v>
      </c>
      <c r="E40" s="199">
        <v>2324.8374785624815</v>
      </c>
      <c r="F40" s="199">
        <v>2246.3183063565421</v>
      </c>
      <c r="G40" s="199">
        <v>2343.350288502852</v>
      </c>
      <c r="H40" s="203">
        <v>2011</v>
      </c>
      <c r="I40" s="167"/>
      <c r="J40" s="142"/>
    </row>
    <row r="41" spans="2:10">
      <c r="B41" s="202" t="s">
        <v>16</v>
      </c>
      <c r="C41" s="191" t="s">
        <v>14</v>
      </c>
      <c r="D41" s="271">
        <f>+D74</f>
        <v>351.35405520589342</v>
      </c>
      <c r="E41" s="204">
        <f>+E74</f>
        <v>358.52454612846265</v>
      </c>
      <c r="F41" s="204">
        <f>+F74</f>
        <v>377.39425908259233</v>
      </c>
      <c r="G41" s="204">
        <f>+G74</f>
        <v>397.25711482378136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36</v>
      </c>
      <c r="D47" s="268"/>
      <c r="E47" s="242"/>
      <c r="F47" s="242"/>
      <c r="G47" s="242"/>
      <c r="H47" s="199"/>
      <c r="I47" s="167"/>
      <c r="J47" s="192" t="s">
        <v>113</v>
      </c>
    </row>
    <row r="48" spans="2:10">
      <c r="B48" s="146" t="s">
        <v>18</v>
      </c>
      <c r="C48" s="191" t="s">
        <v>36</v>
      </c>
      <c r="D48" s="270">
        <f t="shared" ref="D48:G52" si="0">D101/D$25</f>
        <v>0</v>
      </c>
      <c r="E48" s="197">
        <f t="shared" si="0"/>
        <v>0</v>
      </c>
      <c r="F48" s="197">
        <f t="shared" si="0"/>
        <v>0</v>
      </c>
      <c r="G48" s="197">
        <f t="shared" si="0"/>
        <v>0</v>
      </c>
      <c r="H48" s="193"/>
      <c r="I48" s="167"/>
      <c r="J48" s="142"/>
    </row>
    <row r="49" spans="2:10">
      <c r="B49" s="146" t="s">
        <v>19</v>
      </c>
      <c r="C49" s="191" t="s">
        <v>36</v>
      </c>
      <c r="D49" s="270">
        <f t="shared" si="0"/>
        <v>0</v>
      </c>
      <c r="E49" s="197">
        <f t="shared" si="0"/>
        <v>0</v>
      </c>
      <c r="F49" s="197">
        <f t="shared" si="0"/>
        <v>0</v>
      </c>
      <c r="G49" s="197">
        <f t="shared" si="0"/>
        <v>0</v>
      </c>
      <c r="H49" s="166"/>
      <c r="I49" s="167"/>
      <c r="J49" s="142"/>
    </row>
    <row r="50" spans="2:10">
      <c r="B50" s="146" t="s">
        <v>20</v>
      </c>
      <c r="C50" s="191" t="s">
        <v>36</v>
      </c>
      <c r="D50" s="270">
        <f t="shared" si="0"/>
        <v>0</v>
      </c>
      <c r="E50" s="197">
        <f t="shared" si="0"/>
        <v>0</v>
      </c>
      <c r="F50" s="197">
        <f t="shared" si="0"/>
        <v>0</v>
      </c>
      <c r="G50" s="197">
        <f t="shared" si="0"/>
        <v>0</v>
      </c>
      <c r="H50" s="198"/>
      <c r="I50" s="167"/>
      <c r="J50" s="142"/>
    </row>
    <row r="51" spans="2:10">
      <c r="B51" s="146" t="s">
        <v>114</v>
      </c>
      <c r="C51" s="191" t="s">
        <v>36</v>
      </c>
      <c r="D51" s="270">
        <f t="shared" si="0"/>
        <v>0</v>
      </c>
      <c r="E51" s="197">
        <f t="shared" si="0"/>
        <v>0</v>
      </c>
      <c r="F51" s="197">
        <f t="shared" si="0"/>
        <v>0</v>
      </c>
      <c r="G51" s="197">
        <f t="shared" si="0"/>
        <v>0</v>
      </c>
      <c r="H51" s="166"/>
      <c r="I51" s="167"/>
      <c r="J51" s="142"/>
    </row>
    <row r="52" spans="2:10">
      <c r="B52" s="146" t="s">
        <v>21</v>
      </c>
      <c r="C52" s="191" t="s">
        <v>36</v>
      </c>
      <c r="D52" s="270">
        <f t="shared" si="0"/>
        <v>0</v>
      </c>
      <c r="E52" s="197">
        <f t="shared" si="0"/>
        <v>0</v>
      </c>
      <c r="F52" s="197">
        <f t="shared" si="0"/>
        <v>0</v>
      </c>
      <c r="G52" s="197">
        <f t="shared" si="0"/>
        <v>0</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36</v>
      </c>
      <c r="D55" s="268"/>
      <c r="E55" s="242"/>
      <c r="F55" s="242"/>
      <c r="G55" s="242"/>
      <c r="H55" s="193"/>
      <c r="I55" s="167"/>
      <c r="J55" s="192" t="s">
        <v>113</v>
      </c>
    </row>
    <row r="56" spans="2:10">
      <c r="B56" s="146" t="s">
        <v>18</v>
      </c>
      <c r="C56" s="191" t="s">
        <v>36</v>
      </c>
      <c r="D56" s="267">
        <f>'EU El personbil'!D48</f>
        <v>0</v>
      </c>
      <c r="E56" s="190">
        <f>'EU El personbil'!E48</f>
        <v>0</v>
      </c>
      <c r="F56" s="190">
        <f>'EU El personbil'!F48</f>
        <v>0</v>
      </c>
      <c r="G56" s="190">
        <f>'EU El personbil'!G48</f>
        <v>0</v>
      </c>
      <c r="H56" s="189"/>
      <c r="I56" s="167"/>
      <c r="J56" s="142"/>
    </row>
    <row r="57" spans="2:10">
      <c r="B57" s="146" t="s">
        <v>19</v>
      </c>
      <c r="C57" s="191" t="s">
        <v>36</v>
      </c>
      <c r="D57" s="267">
        <f>'EU El personbil'!D49</f>
        <v>0</v>
      </c>
      <c r="E57" s="190">
        <f>'EU El personbil'!E49</f>
        <v>0</v>
      </c>
      <c r="F57" s="190">
        <f>'EU El personbil'!F49</f>
        <v>0</v>
      </c>
      <c r="G57" s="190">
        <f>'EU El personbil'!G49</f>
        <v>0</v>
      </c>
      <c r="H57" s="189"/>
      <c r="I57" s="167"/>
      <c r="J57" s="142"/>
    </row>
    <row r="58" spans="2:10">
      <c r="B58" s="146" t="s">
        <v>20</v>
      </c>
      <c r="C58" s="191" t="s">
        <v>36</v>
      </c>
      <c r="D58" s="267">
        <f>'EU El personbil'!D50</f>
        <v>0</v>
      </c>
      <c r="E58" s="190">
        <f>'EU El personbil'!E50</f>
        <v>0</v>
      </c>
      <c r="F58" s="190">
        <f>'EU El personbil'!F50</f>
        <v>0</v>
      </c>
      <c r="G58" s="190">
        <f>'EU El personbil'!G50</f>
        <v>0</v>
      </c>
      <c r="H58" s="189"/>
      <c r="I58" s="167"/>
      <c r="J58" s="142"/>
    </row>
    <row r="59" spans="2:10">
      <c r="B59" s="146" t="s">
        <v>114</v>
      </c>
      <c r="C59" s="191" t="s">
        <v>36</v>
      </c>
      <c r="D59" s="267">
        <f>'EU El personbil'!D51</f>
        <v>0</v>
      </c>
      <c r="E59" s="190">
        <f>'EU El personbil'!E51</f>
        <v>0</v>
      </c>
      <c r="F59" s="190">
        <f>'EU El personbil'!F51</f>
        <v>0</v>
      </c>
      <c r="G59" s="190">
        <f>'EU El personbil'!G51</f>
        <v>0</v>
      </c>
      <c r="H59" s="189"/>
      <c r="I59" s="167"/>
      <c r="J59" s="142"/>
    </row>
    <row r="60" spans="2:10">
      <c r="B60" s="146" t="s">
        <v>21</v>
      </c>
      <c r="C60" s="191" t="s">
        <v>36</v>
      </c>
      <c r="D60" s="267">
        <f>'EU El personbil'!D52</f>
        <v>0</v>
      </c>
      <c r="E60" s="190">
        <f>'EU El personbil'!E52</f>
        <v>0</v>
      </c>
      <c r="F60" s="190">
        <f>'EU El personbil'!F52</f>
        <v>0</v>
      </c>
      <c r="G60" s="190">
        <f>'EU El personbil'!G52</f>
        <v>0</v>
      </c>
      <c r="H60" s="189"/>
      <c r="I60" s="167"/>
      <c r="J60" s="142"/>
    </row>
    <row r="61" spans="2:10" ht="13.5" thickBot="1">
      <c r="B61" s="188"/>
      <c r="C61" s="187"/>
      <c r="D61" s="266"/>
      <c r="E61" s="140"/>
      <c r="F61" s="140"/>
      <c r="G61" s="140"/>
      <c r="H61" s="185"/>
      <c r="I61" s="184"/>
      <c r="J61" s="158"/>
    </row>
    <row r="62" spans="2:10">
      <c r="I62" s="137"/>
    </row>
    <row r="63" spans="2:10">
      <c r="D63" s="293"/>
      <c r="I63" s="137"/>
    </row>
    <row r="64" spans="2:10" ht="15.4" thickBot="1">
      <c r="B64" s="157" t="s">
        <v>115</v>
      </c>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c r="B67" s="146" t="s">
        <v>22</v>
      </c>
      <c r="C67" s="163" t="s">
        <v>135</v>
      </c>
      <c r="D67" s="264">
        <f>'EU Brændselscelle, brint bil'!D67</f>
        <v>0.46818870470586432</v>
      </c>
      <c r="E67" s="264">
        <f>'EU Brændselscelle, brint bil'!E67</f>
        <v>0.45882493061174701</v>
      </c>
      <c r="F67" s="264">
        <f>'EU Brændselscelle, brint bil'!F67</f>
        <v>0.43588368408115963</v>
      </c>
      <c r="G67" s="264">
        <f>'EU Brændselscelle, brint bil'!G67</f>
        <v>0.41408949987710164</v>
      </c>
      <c r="H67" s="147"/>
      <c r="I67" s="147" t="s">
        <v>531</v>
      </c>
      <c r="J67" s="142"/>
    </row>
    <row r="68" spans="2:10">
      <c r="B68" s="146" t="s">
        <v>136</v>
      </c>
      <c r="C68" s="163" t="s">
        <v>135</v>
      </c>
      <c r="D68" s="174"/>
      <c r="E68" s="174"/>
      <c r="F68" s="174"/>
      <c r="G68" s="174"/>
      <c r="H68" s="167"/>
      <c r="I68" s="167"/>
      <c r="J68" s="142"/>
    </row>
    <row r="69" spans="2:10">
      <c r="B69" s="146" t="s">
        <v>137</v>
      </c>
      <c r="C69" s="163" t="s">
        <v>117</v>
      </c>
      <c r="D69" s="173">
        <f>'EU Brændselscelle, brint bil'!D69</f>
        <v>1850</v>
      </c>
      <c r="E69" s="173"/>
      <c r="F69" s="173"/>
      <c r="G69" s="173"/>
      <c r="H69" s="167"/>
      <c r="I69" s="167" t="s">
        <v>321</v>
      </c>
      <c r="J69" s="142"/>
    </row>
    <row r="70" spans="2:10">
      <c r="B70" s="146" t="s">
        <v>139</v>
      </c>
      <c r="C70" s="163" t="s">
        <v>117</v>
      </c>
      <c r="D70" s="172">
        <f>'EU Std benzin personbil'!D68</f>
        <v>1310</v>
      </c>
      <c r="E70" s="172"/>
      <c r="F70" s="172"/>
      <c r="G70" s="172"/>
      <c r="H70" s="147"/>
      <c r="I70" s="147"/>
      <c r="J70" s="142"/>
    </row>
    <row r="71" spans="2:10">
      <c r="B71" s="146"/>
      <c r="C71" s="163"/>
      <c r="D71" s="239"/>
      <c r="E71" s="238"/>
      <c r="F71" s="172"/>
      <c r="G71" s="172"/>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8.4273966847055579</v>
      </c>
      <c r="E73" s="145">
        <f>+E67*E72/1000</f>
        <v>8.2588487510114472</v>
      </c>
      <c r="F73" s="145">
        <f>+F67*F72/1000</f>
        <v>7.8459063134608735</v>
      </c>
      <c r="G73" s="145">
        <f>+G67*G72/1000</f>
        <v>7.4536109977878295</v>
      </c>
      <c r="H73" s="147"/>
      <c r="I73" s="147"/>
      <c r="J73" s="142" t="s">
        <v>123</v>
      </c>
    </row>
    <row r="74" spans="2:10">
      <c r="B74" s="146" t="s">
        <v>124</v>
      </c>
      <c r="C74" s="163" t="s">
        <v>14</v>
      </c>
      <c r="D74" s="263">
        <f>D75*1000/D67</f>
        <v>351.35405520589342</v>
      </c>
      <c r="E74" s="165">
        <f>E75*1000/E67</f>
        <v>358.52454612846265</v>
      </c>
      <c r="F74" s="165">
        <f>F75*1000/F67</f>
        <v>377.39425908259233</v>
      </c>
      <c r="G74" s="165">
        <f>G75*1000/G67</f>
        <v>397.25711482378136</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3"/>
      <c r="I75" s="143"/>
      <c r="J75" s="19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2.0833333333333481E-2</v>
      </c>
      <c r="F78" s="161">
        <f>(F23/$D$23)-1</f>
        <v>4.8423423423423317E-2</v>
      </c>
      <c r="G78" s="161">
        <f>(G23/$D$23)-1</f>
        <v>9.4616336633663201E-2</v>
      </c>
      <c r="H78" s="143"/>
      <c r="I78" s="143"/>
      <c r="J78" s="142" t="s">
        <v>186</v>
      </c>
    </row>
    <row r="79" spans="2:10">
      <c r="B79" s="146"/>
      <c r="C79" s="163"/>
      <c r="D79" s="145"/>
      <c r="E79" s="160"/>
      <c r="F79" s="160"/>
      <c r="G79" s="160"/>
      <c r="H79" s="143"/>
      <c r="I79" s="143"/>
      <c r="J79" s="142"/>
    </row>
    <row r="80" spans="2:10">
      <c r="B80" s="146" t="s">
        <v>187</v>
      </c>
      <c r="C80" s="163" t="s">
        <v>12</v>
      </c>
      <c r="D80" s="287">
        <f>D81+D82+D85+D88</f>
        <v>264505.25</v>
      </c>
      <c r="E80" s="287">
        <f>E81+E82+E85+E88</f>
        <v>210646.57500000001</v>
      </c>
      <c r="F80" s="287">
        <f>F81+F82+F85+F88</f>
        <v>193355.578125</v>
      </c>
      <c r="G80" s="287">
        <f>G81+G82+G85+G88</f>
        <v>191622.37875</v>
      </c>
      <c r="H80" s="143"/>
      <c r="I80" s="143"/>
      <c r="J80" s="142"/>
    </row>
    <row r="81" spans="2:12">
      <c r="B81" s="146" t="s">
        <v>188</v>
      </c>
      <c r="C81" s="163" t="s">
        <v>12</v>
      </c>
      <c r="D81" s="285">
        <v>167662.25</v>
      </c>
      <c r="E81" s="285">
        <v>167662.25</v>
      </c>
      <c r="F81" s="285">
        <v>167662.25</v>
      </c>
      <c r="G81" s="285">
        <v>167662.25</v>
      </c>
      <c r="H81" s="167"/>
      <c r="I81" s="167" t="s">
        <v>511</v>
      </c>
      <c r="J81" s="192"/>
    </row>
    <row r="82" spans="2:12">
      <c r="B82" s="146" t="s">
        <v>189</v>
      </c>
      <c r="C82" s="163" t="s">
        <v>12</v>
      </c>
      <c r="D82" s="286">
        <f>D83*D84</f>
        <v>44520</v>
      </c>
      <c r="E82" s="286">
        <f>E83*E84</f>
        <v>19875</v>
      </c>
      <c r="F82" s="286">
        <f>F83*F84</f>
        <v>11250</v>
      </c>
      <c r="G82" s="286">
        <f>G83*G84</f>
        <v>11250</v>
      </c>
      <c r="H82" s="143"/>
      <c r="I82" s="143"/>
      <c r="J82" s="142"/>
    </row>
    <row r="83" spans="2:12">
      <c r="B83" s="146" t="s">
        <v>190</v>
      </c>
      <c r="C83" s="163" t="s">
        <v>12</v>
      </c>
      <c r="D83" s="285">
        <f>'EU Brændselscelle, brint bil'!D83</f>
        <v>1484</v>
      </c>
      <c r="E83" s="285">
        <f>'EU Brændselscelle, brint bil'!E83</f>
        <v>662.5</v>
      </c>
      <c r="F83" s="285">
        <v>375</v>
      </c>
      <c r="G83" s="285">
        <v>375</v>
      </c>
      <c r="H83" s="167"/>
      <c r="I83" s="167" t="s">
        <v>534</v>
      </c>
      <c r="J83" s="142" t="s">
        <v>310</v>
      </c>
    </row>
    <row r="84" spans="2:12">
      <c r="B84" s="146" t="s">
        <v>191</v>
      </c>
      <c r="C84" s="163" t="s">
        <v>12</v>
      </c>
      <c r="D84" s="160">
        <v>30</v>
      </c>
      <c r="E84" s="160">
        <v>30</v>
      </c>
      <c r="F84" s="160">
        <v>30</v>
      </c>
      <c r="G84" s="160">
        <v>30</v>
      </c>
      <c r="H84" s="167"/>
      <c r="I84" s="167" t="s">
        <v>532</v>
      </c>
      <c r="J84" s="142" t="s">
        <v>200</v>
      </c>
    </row>
    <row r="85" spans="2:12">
      <c r="B85" s="146" t="s">
        <v>193</v>
      </c>
      <c r="C85" s="163" t="s">
        <v>12</v>
      </c>
      <c r="D85" s="283"/>
      <c r="E85" s="283"/>
      <c r="F85" s="283"/>
      <c r="G85" s="283"/>
      <c r="H85" s="167"/>
      <c r="I85" s="167"/>
      <c r="J85" s="142"/>
    </row>
    <row r="86" spans="2:12">
      <c r="B86" s="146" t="s">
        <v>194</v>
      </c>
      <c r="C86" s="163" t="s">
        <v>12</v>
      </c>
      <c r="D86" s="160"/>
      <c r="E86" s="160"/>
      <c r="F86" s="160"/>
      <c r="G86" s="160"/>
      <c r="H86" s="167"/>
      <c r="I86" s="167"/>
      <c r="J86" s="142"/>
    </row>
    <row r="87" spans="2:12">
      <c r="B87" s="146" t="s">
        <v>195</v>
      </c>
      <c r="C87" s="163" t="s">
        <v>12</v>
      </c>
      <c r="D87" s="283"/>
      <c r="E87" s="283"/>
      <c r="F87" s="283"/>
      <c r="G87" s="283"/>
      <c r="H87" s="167"/>
      <c r="I87" s="167"/>
      <c r="J87" s="142"/>
    </row>
    <row r="88" spans="2:12">
      <c r="B88" s="146" t="s">
        <v>196</v>
      </c>
      <c r="C88" s="163" t="s">
        <v>12</v>
      </c>
      <c r="D88" s="282">
        <f>D89*D90*D27/D91</f>
        <v>52323.000000000007</v>
      </c>
      <c r="E88" s="282">
        <f>E89*E90*E27/E91</f>
        <v>23109.325000000001</v>
      </c>
      <c r="F88" s="282">
        <f>F89*F90*F27/F91</f>
        <v>14443.328124999998</v>
      </c>
      <c r="G88" s="282">
        <f>G89*G90*G27/G91</f>
        <v>12710.12875</v>
      </c>
      <c r="H88" s="167"/>
      <c r="I88" s="167"/>
      <c r="J88" s="142"/>
      <c r="L88" s="135"/>
    </row>
    <row r="89" spans="2:12">
      <c r="B89" s="146" t="s">
        <v>174</v>
      </c>
      <c r="C89" s="163" t="s">
        <v>12</v>
      </c>
      <c r="D89" s="281">
        <f>'EU Plugin Hybrid personbil'!D83</f>
        <v>3180</v>
      </c>
      <c r="E89" s="281">
        <f>'EU Plugin Hybrid personbil'!E83</f>
        <v>2120</v>
      </c>
      <c r="F89" s="281">
        <f>'EU Plugin Hybrid personbil'!F83</f>
        <v>1325</v>
      </c>
      <c r="G89" s="281">
        <f>'EU Plugin Hybrid personbil'!G83</f>
        <v>1166</v>
      </c>
      <c r="H89" s="167"/>
      <c r="I89" s="167"/>
      <c r="J89" s="142" t="s">
        <v>320</v>
      </c>
    </row>
    <row r="90" spans="2:12">
      <c r="B90" s="146" t="s">
        <v>177</v>
      </c>
      <c r="C90" s="163" t="s">
        <v>307</v>
      </c>
      <c r="D90" s="160">
        <v>10.7</v>
      </c>
      <c r="E90" s="160">
        <v>10.7</v>
      </c>
      <c r="F90" s="160">
        <v>10.7</v>
      </c>
      <c r="G90" s="160">
        <v>10.7</v>
      </c>
      <c r="H90" s="167"/>
      <c r="I90" s="167" t="s">
        <v>532</v>
      </c>
      <c r="J90" s="142" t="s">
        <v>200</v>
      </c>
    </row>
    <row r="91" spans="2:12">
      <c r="B91" s="146" t="s">
        <v>306</v>
      </c>
      <c r="C91" s="163" t="s">
        <v>305</v>
      </c>
      <c r="D91" s="160">
        <v>10.6</v>
      </c>
      <c r="E91" s="160">
        <v>16</v>
      </c>
      <c r="F91" s="160">
        <v>16</v>
      </c>
      <c r="G91" s="160">
        <v>16</v>
      </c>
      <c r="H91" s="167"/>
      <c r="I91" s="167"/>
      <c r="J91" s="142"/>
    </row>
    <row r="92" spans="2:12">
      <c r="B92" s="146"/>
      <c r="C92" s="163"/>
      <c r="D92" s="160"/>
      <c r="E92" s="160"/>
      <c r="F92" s="160"/>
      <c r="G92" s="160"/>
      <c r="H92" s="167"/>
      <c r="I92" s="167" t="s">
        <v>532</v>
      </c>
      <c r="J92" s="142" t="s">
        <v>201</v>
      </c>
    </row>
    <row r="93" spans="2:12">
      <c r="B93" s="146"/>
      <c r="C93" s="163"/>
      <c r="D93" s="160"/>
      <c r="E93" s="160"/>
      <c r="F93" s="160"/>
      <c r="G93" s="160"/>
      <c r="H93" s="167"/>
      <c r="I93" s="167"/>
      <c r="J93" s="142"/>
    </row>
    <row r="94" spans="2:12">
      <c r="B94" s="146"/>
      <c r="C94" s="163"/>
      <c r="D94" s="160"/>
      <c r="E94" s="160"/>
      <c r="F94" s="160"/>
      <c r="G94" s="160"/>
      <c r="H94" s="167"/>
      <c r="I94" s="167"/>
      <c r="J94" s="142"/>
    </row>
    <row r="95" spans="2:12" ht="13.5" thickBot="1">
      <c r="B95" s="141"/>
      <c r="C95" s="159"/>
      <c r="D95" s="280"/>
      <c r="E95" s="280"/>
      <c r="F95" s="280"/>
      <c r="G95" s="280"/>
      <c r="H95" s="184"/>
      <c r="I95" s="184"/>
      <c r="J95" s="158"/>
    </row>
    <row r="96" spans="2:12">
      <c r="H96" s="137"/>
      <c r="I96" s="137"/>
    </row>
    <row r="97" spans="2:10" ht="15.4" thickBot="1">
      <c r="B97" s="157" t="s">
        <v>126</v>
      </c>
    </row>
    <row r="98" spans="2:10">
      <c r="B98" s="252"/>
      <c r="C98" s="250"/>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v>0</v>
      </c>
      <c r="E100" s="278">
        <v>0</v>
      </c>
      <c r="F100" s="278">
        <v>0</v>
      </c>
      <c r="G100" s="278"/>
      <c r="H100" s="254"/>
      <c r="I100" s="254"/>
      <c r="J100" s="142"/>
    </row>
    <row r="101" spans="2:10">
      <c r="B101" s="146" t="s">
        <v>18</v>
      </c>
      <c r="C101" s="254" t="s">
        <v>24</v>
      </c>
      <c r="D101" s="278">
        <v>0</v>
      </c>
      <c r="E101" s="278">
        <v>0</v>
      </c>
      <c r="F101" s="278">
        <v>0</v>
      </c>
      <c r="G101" s="278"/>
      <c r="H101" s="254"/>
      <c r="I101" s="254"/>
      <c r="J101" s="142"/>
    </row>
    <row r="102" spans="2:10">
      <c r="B102" s="146" t="s">
        <v>19</v>
      </c>
      <c r="C102" s="254" t="s">
        <v>24</v>
      </c>
      <c r="D102" s="278">
        <v>0</v>
      </c>
      <c r="E102" s="278">
        <v>0</v>
      </c>
      <c r="F102" s="278">
        <v>0</v>
      </c>
      <c r="G102" s="278"/>
      <c r="H102" s="254"/>
      <c r="I102" s="254"/>
      <c r="J102" s="142"/>
    </row>
    <row r="103" spans="2:10">
      <c r="B103" s="146" t="s">
        <v>20</v>
      </c>
      <c r="C103" s="254" t="s">
        <v>24</v>
      </c>
      <c r="D103" s="278">
        <v>0</v>
      </c>
      <c r="E103" s="278">
        <v>0</v>
      </c>
      <c r="F103" s="278">
        <v>0</v>
      </c>
      <c r="G103" s="278"/>
      <c r="H103" s="254"/>
      <c r="I103" s="254"/>
      <c r="J103" s="142"/>
    </row>
    <row r="104" spans="2:10">
      <c r="B104" s="146" t="s">
        <v>114</v>
      </c>
      <c r="C104" s="254" t="s">
        <v>24</v>
      </c>
      <c r="D104" s="278">
        <v>0</v>
      </c>
      <c r="E104" s="278">
        <v>0</v>
      </c>
      <c r="F104" s="278">
        <v>0</v>
      </c>
      <c r="G104" s="278"/>
      <c r="H104" s="254"/>
      <c r="I104" s="254"/>
      <c r="J104" s="142"/>
    </row>
    <row r="105" spans="2:10">
      <c r="B105" s="146" t="s">
        <v>21</v>
      </c>
      <c r="C105" s="254" t="s">
        <v>24</v>
      </c>
      <c r="D105" s="278">
        <v>0</v>
      </c>
      <c r="E105" s="278">
        <v>0</v>
      </c>
      <c r="F105" s="278">
        <v>0</v>
      </c>
      <c r="G105" s="278"/>
      <c r="H105" s="254"/>
      <c r="I105" s="254"/>
      <c r="J105" s="142"/>
    </row>
    <row r="106" spans="2:10" ht="13.5" thickBot="1">
      <c r="B106" s="141"/>
      <c r="C106" s="253"/>
      <c r="D106" s="253"/>
      <c r="E106" s="253"/>
      <c r="F106" s="253"/>
      <c r="G106" s="253"/>
      <c r="H106" s="253"/>
      <c r="I106" s="253"/>
      <c r="J106"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O95"/>
  <sheetViews>
    <sheetView topLeftCell="A46" workbookViewId="0">
      <selection activeCell="F62" sqref="F62"/>
    </sheetView>
  </sheetViews>
  <sheetFormatPr defaultRowHeight="12.75"/>
  <cols>
    <col min="3" max="3" width="16.6640625" bestFit="1" customWidth="1"/>
  </cols>
  <sheetData>
    <row r="1" spans="2:15" ht="21">
      <c r="B1" s="607" t="s">
        <v>28</v>
      </c>
      <c r="C1" s="607"/>
      <c r="D1" s="607"/>
      <c r="E1" s="607"/>
      <c r="F1" s="607"/>
      <c r="G1" s="607"/>
      <c r="H1" s="607"/>
      <c r="I1" s="607"/>
      <c r="J1" s="607"/>
      <c r="K1" s="607"/>
      <c r="L1" s="607"/>
      <c r="M1" s="607"/>
      <c r="N1" s="607"/>
      <c r="O1" s="607"/>
    </row>
    <row r="2" spans="2:15">
      <c r="B2" s="606"/>
      <c r="C2" s="606"/>
      <c r="D2" s="606"/>
      <c r="E2" s="606"/>
      <c r="F2" s="606"/>
      <c r="G2" s="606"/>
      <c r="H2" s="606"/>
      <c r="I2" s="606"/>
      <c r="J2" s="606"/>
      <c r="K2" s="606"/>
      <c r="L2" s="606"/>
      <c r="M2" s="606"/>
      <c r="N2" s="606"/>
      <c r="O2" s="606"/>
    </row>
    <row r="4" spans="2:15" ht="13.5" thickBot="1">
      <c r="B4" s="608" t="s">
        <v>86</v>
      </c>
      <c r="C4" s="606"/>
      <c r="D4" s="606"/>
      <c r="E4" s="606"/>
      <c r="F4" s="606"/>
      <c r="G4" s="606"/>
      <c r="H4" s="606"/>
      <c r="I4" s="606"/>
      <c r="J4" s="606"/>
      <c r="K4" s="606"/>
      <c r="L4" s="606"/>
      <c r="M4" s="606"/>
      <c r="N4" s="606"/>
      <c r="O4" s="606"/>
    </row>
    <row r="5" spans="2:15" ht="13.15">
      <c r="B5" s="609" t="s">
        <v>87</v>
      </c>
      <c r="C5" s="610"/>
      <c r="D5" s="610"/>
      <c r="E5" s="610"/>
      <c r="F5" s="610"/>
      <c r="G5" s="610"/>
      <c r="H5" s="610"/>
      <c r="I5" s="610"/>
      <c r="J5" s="610"/>
      <c r="K5" s="610"/>
      <c r="L5" s="610"/>
      <c r="M5" s="610"/>
      <c r="N5" s="611"/>
      <c r="O5" s="606"/>
    </row>
    <row r="6" spans="2:15" ht="13.15">
      <c r="B6" s="612" t="s">
        <v>131</v>
      </c>
      <c r="C6" s="613"/>
      <c r="D6" s="613"/>
      <c r="E6" s="613"/>
      <c r="F6" s="613"/>
      <c r="G6" s="613"/>
      <c r="H6" s="613"/>
      <c r="I6" s="613"/>
      <c r="J6" s="613"/>
      <c r="K6" s="613"/>
      <c r="L6" s="613"/>
      <c r="M6" s="613"/>
      <c r="N6" s="614"/>
      <c r="O6" s="606"/>
    </row>
    <row r="7" spans="2:15" ht="13.15">
      <c r="B7" s="612" t="s">
        <v>132</v>
      </c>
      <c r="C7" s="613"/>
      <c r="D7" s="613"/>
      <c r="E7" s="613"/>
      <c r="F7" s="613"/>
      <c r="G7" s="613"/>
      <c r="H7" s="613"/>
      <c r="I7" s="613"/>
      <c r="J7" s="613"/>
      <c r="K7" s="613"/>
      <c r="L7" s="613"/>
      <c r="M7" s="613"/>
      <c r="N7" s="614"/>
      <c r="O7" s="606"/>
    </row>
    <row r="8" spans="2:15" ht="13.15">
      <c r="B8" s="612"/>
      <c r="C8" s="613"/>
      <c r="D8" s="613"/>
      <c r="E8" s="613"/>
      <c r="F8" s="613"/>
      <c r="G8" s="613"/>
      <c r="H8" s="613"/>
      <c r="I8" s="613"/>
      <c r="J8" s="613"/>
      <c r="K8" s="613"/>
      <c r="L8" s="613"/>
      <c r="M8" s="613"/>
      <c r="N8" s="614"/>
      <c r="O8" s="606"/>
    </row>
    <row r="9" spans="2:15" ht="13.15">
      <c r="B9" s="615"/>
      <c r="C9" s="613"/>
      <c r="D9" s="613"/>
      <c r="E9" s="613"/>
      <c r="F9" s="613"/>
      <c r="G9" s="613"/>
      <c r="H9" s="613"/>
      <c r="I9" s="613"/>
      <c r="J9" s="613"/>
      <c r="K9" s="613"/>
      <c r="L9" s="613"/>
      <c r="M9" s="613"/>
      <c r="N9" s="614"/>
      <c r="O9" s="606"/>
    </row>
    <row r="10" spans="2:15" ht="13.15">
      <c r="B10" s="615"/>
      <c r="C10" s="613"/>
      <c r="D10" s="613"/>
      <c r="E10" s="613"/>
      <c r="F10" s="613"/>
      <c r="G10" s="613"/>
      <c r="H10" s="613"/>
      <c r="I10" s="613"/>
      <c r="J10" s="613"/>
      <c r="K10" s="613"/>
      <c r="L10" s="613"/>
      <c r="M10" s="613"/>
      <c r="N10" s="614"/>
      <c r="O10" s="606"/>
    </row>
    <row r="11" spans="2:15" ht="13.15">
      <c r="B11" s="616" t="s">
        <v>90</v>
      </c>
      <c r="C11" s="613"/>
      <c r="D11" s="613"/>
      <c r="E11" s="613"/>
      <c r="F11" s="613"/>
      <c r="G11" s="613"/>
      <c r="H11" s="613"/>
      <c r="I11" s="613"/>
      <c r="J11" s="613"/>
      <c r="K11" s="613"/>
      <c r="L11" s="613"/>
      <c r="M11" s="613"/>
      <c r="N11" s="614"/>
      <c r="O11" s="606"/>
    </row>
    <row r="12" spans="2:15" ht="13.15">
      <c r="B12" s="612"/>
      <c r="C12" s="613"/>
      <c r="D12" s="613"/>
      <c r="E12" s="613"/>
      <c r="F12" s="613"/>
      <c r="G12" s="613"/>
      <c r="H12" s="613"/>
      <c r="I12" s="613"/>
      <c r="J12" s="613"/>
      <c r="K12" s="613"/>
      <c r="L12" s="613"/>
      <c r="M12" s="613"/>
      <c r="N12" s="614"/>
      <c r="O12" s="606"/>
    </row>
    <row r="13" spans="2:15" ht="13.15">
      <c r="B13" s="612"/>
      <c r="C13" s="613"/>
      <c r="D13" s="613"/>
      <c r="E13" s="613"/>
      <c r="F13" s="613"/>
      <c r="G13" s="613"/>
      <c r="H13" s="613"/>
      <c r="I13" s="613"/>
      <c r="J13" s="613"/>
      <c r="K13" s="613"/>
      <c r="L13" s="613"/>
      <c r="M13" s="613"/>
      <c r="N13" s="614"/>
      <c r="O13" s="606"/>
    </row>
    <row r="14" spans="2:15" ht="13.15">
      <c r="B14" s="616" t="s">
        <v>91</v>
      </c>
      <c r="C14" s="613"/>
      <c r="D14" s="613"/>
      <c r="E14" s="613"/>
      <c r="F14" s="613"/>
      <c r="G14" s="613"/>
      <c r="H14" s="613"/>
      <c r="I14" s="613"/>
      <c r="J14" s="613"/>
      <c r="K14" s="613"/>
      <c r="L14" s="613"/>
      <c r="M14" s="613"/>
      <c r="N14" s="614"/>
      <c r="O14" s="606"/>
    </row>
    <row r="15" spans="2:15" ht="13.15">
      <c r="B15" s="615"/>
      <c r="C15" s="613"/>
      <c r="D15" s="613"/>
      <c r="E15" s="613"/>
      <c r="F15" s="613"/>
      <c r="G15" s="613"/>
      <c r="H15" s="613"/>
      <c r="I15" s="613"/>
      <c r="J15" s="613"/>
      <c r="K15" s="613"/>
      <c r="L15" s="613"/>
      <c r="M15" s="613"/>
      <c r="N15" s="614"/>
      <c r="O15" s="606"/>
    </row>
    <row r="16" spans="2:15" ht="13.15">
      <c r="B16" s="615"/>
      <c r="C16" s="613"/>
      <c r="D16" s="613"/>
      <c r="E16" s="613"/>
      <c r="F16" s="613"/>
      <c r="G16" s="613"/>
      <c r="H16" s="613"/>
      <c r="I16" s="613"/>
      <c r="J16" s="613"/>
      <c r="K16" s="613"/>
      <c r="L16" s="613"/>
      <c r="M16" s="613"/>
      <c r="N16" s="614"/>
      <c r="O16" s="606"/>
    </row>
    <row r="17" spans="2:14" ht="13.5" thickBot="1">
      <c r="B17" s="617"/>
      <c r="C17" s="618"/>
      <c r="D17" s="618"/>
      <c r="E17" s="618"/>
      <c r="F17" s="618"/>
      <c r="G17" s="618"/>
      <c r="H17" s="618"/>
      <c r="I17" s="618"/>
      <c r="J17" s="618"/>
      <c r="K17" s="618"/>
      <c r="L17" s="618"/>
      <c r="M17" s="618"/>
      <c r="N17" s="619"/>
    </row>
    <row r="19" spans="2:14" ht="13.5" thickBot="1">
      <c r="B19" s="608" t="s">
        <v>92</v>
      </c>
      <c r="C19" s="606"/>
      <c r="D19" s="606"/>
      <c r="E19" s="679"/>
      <c r="F19" s="606"/>
      <c r="G19" s="606"/>
      <c r="H19" s="606"/>
      <c r="I19" s="606"/>
      <c r="J19" s="606"/>
      <c r="K19" s="606"/>
      <c r="L19" s="606"/>
      <c r="M19" s="606"/>
      <c r="N19" s="606"/>
    </row>
    <row r="20" spans="2:14" ht="13.15">
      <c r="B20" s="621"/>
      <c r="C20" s="622"/>
      <c r="D20" s="610"/>
      <c r="E20" s="610"/>
      <c r="F20" s="610"/>
      <c r="G20" s="610"/>
      <c r="H20" s="610"/>
      <c r="I20" s="610" t="s">
        <v>93</v>
      </c>
      <c r="J20" s="611" t="s">
        <v>94</v>
      </c>
      <c r="K20" s="606"/>
      <c r="L20" s="606"/>
      <c r="M20" s="606"/>
      <c r="N20" s="606"/>
    </row>
    <row r="21" spans="2:14" ht="13.15">
      <c r="B21" s="623"/>
      <c r="C21" s="624" t="s">
        <v>95</v>
      </c>
      <c r="D21" s="709">
        <v>2015</v>
      </c>
      <c r="E21" s="709">
        <v>2020</v>
      </c>
      <c r="F21" s="709">
        <v>2035</v>
      </c>
      <c r="G21" s="626">
        <v>2050</v>
      </c>
      <c r="H21" s="626" t="s">
        <v>96</v>
      </c>
      <c r="I21" s="627"/>
      <c r="J21" s="628"/>
      <c r="K21" s="606"/>
      <c r="L21" s="606"/>
      <c r="M21" s="606"/>
      <c r="N21" s="606"/>
    </row>
    <row r="22" spans="2:14" ht="13.15">
      <c r="B22" s="615" t="s">
        <v>97</v>
      </c>
      <c r="C22" s="629"/>
      <c r="D22" s="630"/>
      <c r="E22" s="630"/>
      <c r="F22" s="630"/>
      <c r="G22" s="630"/>
      <c r="H22" s="630"/>
      <c r="I22" s="613"/>
      <c r="J22" s="614"/>
      <c r="K22" s="606"/>
      <c r="L22" s="606"/>
      <c r="M22" s="606"/>
      <c r="N22" s="606"/>
    </row>
    <row r="23" spans="2:14" ht="13.15">
      <c r="B23" s="631" t="s">
        <v>98</v>
      </c>
      <c r="C23" s="629" t="s">
        <v>133</v>
      </c>
      <c r="D23" s="710">
        <v>0.255</v>
      </c>
      <c r="E23" s="710">
        <v>0.30982500000000002</v>
      </c>
      <c r="F23" s="710">
        <v>0.33150000000000002</v>
      </c>
      <c r="G23" s="632">
        <v>0.33150000000000002</v>
      </c>
      <c r="H23" s="633"/>
      <c r="I23" s="634" t="s">
        <v>519</v>
      </c>
      <c r="J23" s="635"/>
      <c r="K23" s="606"/>
      <c r="L23" s="606"/>
      <c r="M23" s="606"/>
      <c r="N23" s="606"/>
    </row>
    <row r="24" spans="2:14" ht="13.15">
      <c r="B24" s="631" t="s">
        <v>100</v>
      </c>
      <c r="C24" s="629" t="s">
        <v>133</v>
      </c>
      <c r="D24" s="680">
        <v>0.255</v>
      </c>
      <c r="E24" s="681">
        <v>0.30982500000000002</v>
      </c>
      <c r="F24" s="681">
        <v>0.33150000000000002</v>
      </c>
      <c r="G24" s="681">
        <v>0.33150000000000002</v>
      </c>
      <c r="H24" s="633"/>
      <c r="I24" s="634"/>
      <c r="J24" s="635"/>
      <c r="K24" s="606"/>
      <c r="L24" s="606"/>
      <c r="M24" s="606"/>
      <c r="N24" s="606"/>
    </row>
    <row r="25" spans="2:14" ht="13.15">
      <c r="B25" s="631" t="s">
        <v>101</v>
      </c>
      <c r="C25" s="629" t="s">
        <v>102</v>
      </c>
      <c r="D25" s="682">
        <v>1.625</v>
      </c>
      <c r="E25" s="683">
        <v>1.1850000000000001</v>
      </c>
      <c r="F25" s="684">
        <v>1.1850000000000001</v>
      </c>
      <c r="G25" s="684">
        <v>1.1850000000000001</v>
      </c>
      <c r="H25" s="636"/>
      <c r="I25" s="634" t="s">
        <v>513</v>
      </c>
      <c r="J25" s="635" t="s">
        <v>520</v>
      </c>
      <c r="K25" s="606"/>
      <c r="L25" s="606"/>
      <c r="M25" s="606"/>
      <c r="N25" s="606"/>
    </row>
    <row r="26" spans="2:14" ht="13.15">
      <c r="B26" s="631" t="s">
        <v>103</v>
      </c>
      <c r="C26" s="629" t="s">
        <v>102</v>
      </c>
      <c r="D26" s="685"/>
      <c r="E26" s="686"/>
      <c r="F26" s="686"/>
      <c r="G26" s="686"/>
      <c r="H26" s="636"/>
      <c r="I26" s="634"/>
      <c r="J26" s="635"/>
      <c r="K26" s="606"/>
      <c r="L26" s="606"/>
      <c r="M26" s="606"/>
      <c r="N26" s="606"/>
    </row>
    <row r="27" spans="2:14" ht="13.15">
      <c r="B27" s="612" t="s">
        <v>104</v>
      </c>
      <c r="C27" s="629" t="s">
        <v>105</v>
      </c>
      <c r="D27" s="706">
        <v>16.3</v>
      </c>
      <c r="E27" s="707">
        <v>16.3</v>
      </c>
      <c r="F27" s="707">
        <v>16.3</v>
      </c>
      <c r="G27" s="637">
        <v>16.3</v>
      </c>
      <c r="H27" s="637"/>
      <c r="I27" s="638" t="s">
        <v>515</v>
      </c>
      <c r="J27" s="614"/>
      <c r="K27" s="606"/>
      <c r="L27" s="606"/>
      <c r="M27" s="606"/>
      <c r="N27" s="606"/>
    </row>
    <row r="28" spans="2:14" ht="13.15">
      <c r="B28" s="612" t="s">
        <v>106</v>
      </c>
      <c r="C28" s="629" t="s">
        <v>107</v>
      </c>
      <c r="D28" s="639">
        <v>7.159682748091603</v>
      </c>
      <c r="E28" s="639">
        <v>6.5654290799999995</v>
      </c>
      <c r="F28" s="639">
        <v>6.5654290799999995</v>
      </c>
      <c r="G28" s="639">
        <v>6.5654290799999995</v>
      </c>
      <c r="H28" s="640"/>
      <c r="I28" s="634"/>
      <c r="J28" s="614"/>
      <c r="K28" s="606"/>
      <c r="L28" s="606"/>
      <c r="M28" s="606"/>
      <c r="N28" s="606"/>
    </row>
    <row r="29" spans="2:14" ht="13.15">
      <c r="B29" s="641"/>
      <c r="C29" s="642"/>
      <c r="D29" s="644"/>
      <c r="E29" s="644"/>
      <c r="F29" s="644"/>
      <c r="G29" s="644"/>
      <c r="H29" s="644"/>
      <c r="I29" s="645"/>
      <c r="J29" s="614"/>
      <c r="K29" s="606"/>
      <c r="L29" s="606"/>
      <c r="M29" s="606"/>
      <c r="N29" s="606"/>
    </row>
    <row r="30" spans="2:14" ht="13.15">
      <c r="B30" s="615" t="s">
        <v>108</v>
      </c>
      <c r="C30" s="629"/>
      <c r="D30" s="644"/>
      <c r="E30" s="644"/>
      <c r="F30" s="644"/>
      <c r="G30" s="644"/>
      <c r="H30" s="644"/>
      <c r="I30" s="645"/>
      <c r="J30" s="614"/>
      <c r="K30" s="606"/>
      <c r="L30" s="606"/>
      <c r="M30" s="606"/>
      <c r="N30" s="606"/>
    </row>
    <row r="31" spans="2:14" ht="13.15">
      <c r="B31" s="612" t="s">
        <v>109</v>
      </c>
      <c r="C31" s="629" t="s">
        <v>12</v>
      </c>
      <c r="D31" s="646">
        <v>170976.00394645846</v>
      </c>
      <c r="E31" s="646">
        <v>170976.00394645846</v>
      </c>
      <c r="F31" s="646">
        <v>170976.00394645846</v>
      </c>
      <c r="G31" s="646">
        <v>170976.00394645846</v>
      </c>
      <c r="H31" s="634">
        <v>2015</v>
      </c>
      <c r="I31" s="645"/>
      <c r="J31" s="614"/>
      <c r="K31" s="606"/>
      <c r="L31" s="606"/>
      <c r="M31" s="606"/>
      <c r="N31" s="606"/>
    </row>
    <row r="32" spans="2:14" ht="13.15">
      <c r="B32" s="641" t="s">
        <v>13</v>
      </c>
      <c r="C32" s="629" t="s">
        <v>14</v>
      </c>
      <c r="D32" s="646">
        <v>3113.3516479169853</v>
      </c>
      <c r="E32" s="646">
        <v>3380.6449106674736</v>
      </c>
      <c r="F32" s="646">
        <v>3380.6449106674736</v>
      </c>
      <c r="G32" s="646">
        <v>3380.6449106674736</v>
      </c>
      <c r="H32" s="634">
        <v>2015</v>
      </c>
      <c r="I32" s="645"/>
      <c r="J32" s="614"/>
      <c r="K32" s="606"/>
      <c r="L32" s="606"/>
      <c r="M32" s="606"/>
      <c r="N32" s="606"/>
    </row>
    <row r="33" spans="2:10" ht="13.15">
      <c r="B33" s="647" t="s">
        <v>15</v>
      </c>
      <c r="C33" s="629" t="s">
        <v>14</v>
      </c>
      <c r="D33" s="646">
        <v>2176.7025828501401</v>
      </c>
      <c r="E33" s="646">
        <v>2373.7214643949183</v>
      </c>
      <c r="F33" s="646">
        <v>2373.7214643949183</v>
      </c>
      <c r="G33" s="646">
        <v>2373.7214643949183</v>
      </c>
      <c r="H33" s="634">
        <v>2015</v>
      </c>
      <c r="I33" s="645"/>
      <c r="J33" s="614"/>
    </row>
    <row r="34" spans="2:10" ht="13.15">
      <c r="B34" s="647" t="s">
        <v>16</v>
      </c>
      <c r="C34" s="629" t="s">
        <v>14</v>
      </c>
      <c r="D34" s="646">
        <v>936.6490650668452</v>
      </c>
      <c r="E34" s="646">
        <v>1006.9234462725556</v>
      </c>
      <c r="F34" s="646">
        <v>1006.9234462725556</v>
      </c>
      <c r="G34" s="646">
        <v>1006.9234462725556</v>
      </c>
      <c r="H34" s="634">
        <v>2015</v>
      </c>
      <c r="I34" s="645"/>
      <c r="J34" s="614"/>
    </row>
    <row r="35" spans="2:10" ht="13.15">
      <c r="B35" s="647"/>
      <c r="C35" s="629"/>
      <c r="D35" s="646"/>
      <c r="E35" s="646"/>
      <c r="F35" s="646"/>
      <c r="G35" s="646"/>
      <c r="H35" s="634"/>
      <c r="I35" s="645"/>
      <c r="J35" s="614"/>
    </row>
    <row r="36" spans="2:10" ht="13.15">
      <c r="B36" s="647" t="s">
        <v>110</v>
      </c>
      <c r="C36" s="629" t="s">
        <v>14</v>
      </c>
      <c r="D36" s="646">
        <v>0</v>
      </c>
      <c r="E36" s="646">
        <v>0</v>
      </c>
      <c r="F36" s="646">
        <v>0</v>
      </c>
      <c r="G36" s="646">
        <v>0</v>
      </c>
      <c r="H36" s="634">
        <v>2015</v>
      </c>
      <c r="I36" s="645"/>
      <c r="J36" s="614"/>
    </row>
    <row r="37" spans="2:10" ht="13.15">
      <c r="B37" s="615"/>
      <c r="C37" s="629"/>
      <c r="D37" s="643"/>
      <c r="E37" s="644"/>
      <c r="F37" s="644"/>
      <c r="G37" s="644"/>
      <c r="H37" s="644"/>
      <c r="I37" s="645"/>
      <c r="J37" s="614"/>
    </row>
    <row r="38" spans="2:10" ht="13.15">
      <c r="B38" s="612" t="s">
        <v>109</v>
      </c>
      <c r="C38" s="629" t="s">
        <v>12</v>
      </c>
      <c r="D38" s="711">
        <v>160622</v>
      </c>
      <c r="E38" s="711">
        <v>160622</v>
      </c>
      <c r="F38" s="711">
        <v>160622</v>
      </c>
      <c r="G38" s="687">
        <v>160622</v>
      </c>
      <c r="H38" s="708">
        <v>2011</v>
      </c>
      <c r="I38" s="634" t="s">
        <v>511</v>
      </c>
      <c r="J38" s="614"/>
    </row>
    <row r="39" spans="2:10" ht="13.15">
      <c r="B39" s="641" t="s">
        <v>13</v>
      </c>
      <c r="C39" s="629" t="s">
        <v>14</v>
      </c>
      <c r="D39" s="649">
        <v>2924.8125868488596</v>
      </c>
      <c r="E39" s="649">
        <v>3175.9190430680237</v>
      </c>
      <c r="F39" s="649">
        <v>3175.9190430680237</v>
      </c>
      <c r="G39" s="649">
        <v>3175.9190430680237</v>
      </c>
      <c r="H39" s="648">
        <v>2011</v>
      </c>
      <c r="I39" s="634"/>
      <c r="J39" s="614"/>
    </row>
    <row r="40" spans="2:10" ht="13.15">
      <c r="B40" s="647" t="s">
        <v>15</v>
      </c>
      <c r="C40" s="629" t="s">
        <v>14</v>
      </c>
      <c r="D40" s="649">
        <v>2044.8853300609453</v>
      </c>
      <c r="E40" s="649">
        <v>2229.9730971220779</v>
      </c>
      <c r="F40" s="649">
        <v>2229.9730971220779</v>
      </c>
      <c r="G40" s="649">
        <v>2229.9730971220779</v>
      </c>
      <c r="H40" s="648">
        <v>2011</v>
      </c>
      <c r="I40" s="634"/>
      <c r="J40" s="614"/>
    </row>
    <row r="41" spans="2:10" ht="13.15">
      <c r="B41" s="647" t="s">
        <v>16</v>
      </c>
      <c r="C41" s="629" t="s">
        <v>14</v>
      </c>
      <c r="D41" s="650">
        <v>879.92725678791442</v>
      </c>
      <c r="E41" s="650">
        <v>945.94594594594594</v>
      </c>
      <c r="F41" s="650">
        <v>945.94594594594594</v>
      </c>
      <c r="G41" s="650">
        <v>945.94594594594594</v>
      </c>
      <c r="H41" s="648">
        <v>2011</v>
      </c>
      <c r="I41" s="634"/>
      <c r="J41" s="614"/>
    </row>
    <row r="42" spans="2:10" ht="13.15">
      <c r="B42" s="647"/>
      <c r="C42" s="629"/>
      <c r="D42" s="644"/>
      <c r="E42" s="644"/>
      <c r="F42" s="644"/>
      <c r="G42" s="644"/>
      <c r="H42" s="648"/>
      <c r="I42" s="634"/>
      <c r="J42" s="614"/>
    </row>
    <row r="43" spans="2:10" ht="13.15">
      <c r="B43" s="647" t="s">
        <v>110</v>
      </c>
      <c r="C43" s="629" t="s">
        <v>14</v>
      </c>
      <c r="D43" s="637">
        <v>0</v>
      </c>
      <c r="E43" s="637">
        <v>0</v>
      </c>
      <c r="F43" s="637">
        <v>0</v>
      </c>
      <c r="G43" s="637">
        <v>0</v>
      </c>
      <c r="H43" s="648">
        <v>2011</v>
      </c>
      <c r="I43" s="634"/>
      <c r="J43" s="614"/>
    </row>
    <row r="44" spans="2:10" ht="13.15">
      <c r="B44" s="647"/>
      <c r="C44" s="629"/>
      <c r="D44" s="644"/>
      <c r="E44" s="688"/>
      <c r="F44" s="688"/>
      <c r="G44" s="688"/>
      <c r="H44" s="644"/>
      <c r="I44" s="634"/>
      <c r="J44" s="614"/>
    </row>
    <row r="45" spans="2:10" ht="13.15">
      <c r="B45" s="615" t="s">
        <v>111</v>
      </c>
      <c r="C45" s="629"/>
      <c r="D45" s="644"/>
      <c r="E45" s="688"/>
      <c r="F45" s="688"/>
      <c r="G45" s="688"/>
      <c r="H45" s="689"/>
      <c r="I45" s="634"/>
      <c r="J45" s="614"/>
    </row>
    <row r="46" spans="2:10" ht="13.15">
      <c r="B46" s="651" t="s">
        <v>26</v>
      </c>
      <c r="C46" s="629"/>
      <c r="D46" s="644"/>
      <c r="E46" s="688"/>
      <c r="F46" s="688"/>
      <c r="G46" s="688"/>
      <c r="H46" s="649"/>
      <c r="I46" s="634"/>
      <c r="J46" s="614"/>
    </row>
    <row r="47" spans="2:10" ht="13.15">
      <c r="B47" s="641" t="s">
        <v>17</v>
      </c>
      <c r="C47" s="629" t="s">
        <v>134</v>
      </c>
      <c r="D47" s="690"/>
      <c r="E47" s="690"/>
      <c r="F47" s="690"/>
      <c r="G47" s="690"/>
      <c r="H47" s="649"/>
      <c r="I47" s="634"/>
      <c r="J47" s="653" t="s">
        <v>113</v>
      </c>
    </row>
    <row r="48" spans="2:10" ht="13.15">
      <c r="B48" s="641" t="s">
        <v>18</v>
      </c>
      <c r="C48" s="629" t="s">
        <v>134</v>
      </c>
      <c r="D48" s="654">
        <v>3.0769230769230771E-2</v>
      </c>
      <c r="E48" s="654">
        <v>7.5949367088607583E-2</v>
      </c>
      <c r="F48" s="654">
        <v>7.5949367088607583E-2</v>
      </c>
      <c r="G48" s="654">
        <v>7.5949367088607583E-2</v>
      </c>
      <c r="H48" s="652"/>
      <c r="I48" s="634"/>
      <c r="J48" s="614"/>
    </row>
    <row r="49" spans="2:10" ht="13.15">
      <c r="B49" s="641" t="s">
        <v>19</v>
      </c>
      <c r="C49" s="629" t="s">
        <v>134</v>
      </c>
      <c r="D49" s="654">
        <v>0</v>
      </c>
      <c r="E49" s="654">
        <v>0</v>
      </c>
      <c r="F49" s="654">
        <v>0</v>
      </c>
      <c r="G49" s="654">
        <v>0</v>
      </c>
      <c r="H49" s="644"/>
      <c r="I49" s="634"/>
      <c r="J49" s="614"/>
    </row>
    <row r="50" spans="2:10" ht="13.15">
      <c r="B50" s="641" t="s">
        <v>20</v>
      </c>
      <c r="C50" s="629" t="s">
        <v>134</v>
      </c>
      <c r="D50" s="654">
        <v>0</v>
      </c>
      <c r="E50" s="654">
        <v>0</v>
      </c>
      <c r="F50" s="654">
        <v>0</v>
      </c>
      <c r="G50" s="654">
        <v>0</v>
      </c>
      <c r="H50" s="637"/>
      <c r="I50" s="634"/>
      <c r="J50" s="614"/>
    </row>
    <row r="51" spans="2:10" ht="13.15">
      <c r="B51" s="641" t="s">
        <v>114</v>
      </c>
      <c r="C51" s="629" t="s">
        <v>134</v>
      </c>
      <c r="D51" s="654">
        <v>0.11076923076923076</v>
      </c>
      <c r="E51" s="654">
        <v>6.7510548523206745E-2</v>
      </c>
      <c r="F51" s="654">
        <v>6.7510548523206745E-2</v>
      </c>
      <c r="G51" s="654">
        <v>6.7510548523206745E-2</v>
      </c>
      <c r="H51" s="644"/>
      <c r="I51" s="634"/>
      <c r="J51" s="614"/>
    </row>
    <row r="52" spans="2:10" ht="13.15">
      <c r="B52" s="641" t="s">
        <v>21</v>
      </c>
      <c r="C52" s="629" t="s">
        <v>134</v>
      </c>
      <c r="D52" s="654">
        <v>3.0769230769230769E-3</v>
      </c>
      <c r="E52" s="654">
        <v>4.2194092827004216E-3</v>
      </c>
      <c r="F52" s="654">
        <v>4.2194092827004216E-3</v>
      </c>
      <c r="G52" s="654">
        <v>4.2194092827004216E-3</v>
      </c>
      <c r="H52" s="644"/>
      <c r="I52" s="634"/>
      <c r="J52" s="614"/>
    </row>
    <row r="53" spans="2:10" ht="13.15">
      <c r="B53" s="641"/>
      <c r="C53" s="629"/>
      <c r="D53" s="688"/>
      <c r="E53" s="613"/>
      <c r="F53" s="613"/>
      <c r="G53" s="613"/>
      <c r="H53" s="644"/>
      <c r="I53" s="634"/>
      <c r="J53" s="614"/>
    </row>
    <row r="54" spans="2:10" ht="13.15">
      <c r="B54" s="651" t="s">
        <v>27</v>
      </c>
      <c r="C54" s="629"/>
      <c r="D54" s="644"/>
      <c r="E54" s="688"/>
      <c r="F54" s="688"/>
      <c r="G54" s="688"/>
      <c r="H54" s="652"/>
      <c r="I54" s="634"/>
      <c r="J54" s="614"/>
    </row>
    <row r="55" spans="2:10" ht="13.15">
      <c r="B55" s="641" t="s">
        <v>17</v>
      </c>
      <c r="C55" s="629" t="s">
        <v>134</v>
      </c>
      <c r="D55" s="690"/>
      <c r="E55" s="690"/>
      <c r="F55" s="690"/>
      <c r="G55" s="690"/>
      <c r="H55" s="652"/>
      <c r="I55" s="634"/>
      <c r="J55" s="653" t="s">
        <v>113</v>
      </c>
    </row>
    <row r="56" spans="2:10" ht="13.15">
      <c r="B56" s="641" t="s">
        <v>18</v>
      </c>
      <c r="C56" s="629" t="s">
        <v>134</v>
      </c>
      <c r="D56" s="691">
        <v>3.0769230769230771E-2</v>
      </c>
      <c r="E56" s="691">
        <v>7.5949367088607583E-2</v>
      </c>
      <c r="F56" s="691">
        <v>7.5949367088607583E-2</v>
      </c>
      <c r="G56" s="691">
        <v>7.5949367088607583E-2</v>
      </c>
      <c r="H56" s="655"/>
      <c r="I56" s="634"/>
      <c r="J56" s="614"/>
    </row>
    <row r="57" spans="2:10" ht="13.15">
      <c r="B57" s="641" t="s">
        <v>19</v>
      </c>
      <c r="C57" s="629" t="s">
        <v>134</v>
      </c>
      <c r="D57" s="691">
        <v>0</v>
      </c>
      <c r="E57" s="691">
        <v>0</v>
      </c>
      <c r="F57" s="691">
        <v>0</v>
      </c>
      <c r="G57" s="691">
        <v>0</v>
      </c>
      <c r="H57" s="655"/>
      <c r="I57" s="634"/>
      <c r="J57" s="614"/>
    </row>
    <row r="58" spans="2:10" ht="13.15">
      <c r="B58" s="641" t="s">
        <v>20</v>
      </c>
      <c r="C58" s="629" t="s">
        <v>134</v>
      </c>
      <c r="D58" s="691">
        <v>0</v>
      </c>
      <c r="E58" s="691">
        <v>0</v>
      </c>
      <c r="F58" s="691">
        <v>0</v>
      </c>
      <c r="G58" s="691">
        <v>0</v>
      </c>
      <c r="H58" s="655"/>
      <c r="I58" s="634"/>
      <c r="J58" s="614"/>
    </row>
    <row r="59" spans="2:10" ht="13.15">
      <c r="B59" s="641" t="s">
        <v>114</v>
      </c>
      <c r="C59" s="629" t="s">
        <v>134</v>
      </c>
      <c r="D59" s="691">
        <v>0.11076923076923076</v>
      </c>
      <c r="E59" s="691">
        <v>6.7510548523206745E-2</v>
      </c>
      <c r="F59" s="691">
        <v>6.7510548523206745E-2</v>
      </c>
      <c r="G59" s="691">
        <v>6.7510548523206745E-2</v>
      </c>
      <c r="H59" s="655"/>
      <c r="I59" s="634"/>
      <c r="J59" s="614"/>
    </row>
    <row r="60" spans="2:10" ht="13.15">
      <c r="B60" s="641" t="s">
        <v>21</v>
      </c>
      <c r="C60" s="629" t="s">
        <v>134</v>
      </c>
      <c r="D60" s="691">
        <v>3.0769230769230769E-3</v>
      </c>
      <c r="E60" s="691">
        <v>4.2194092827004216E-3</v>
      </c>
      <c r="F60" s="691">
        <v>4.2194092827004216E-3</v>
      </c>
      <c r="G60" s="691">
        <v>4.2194092827004216E-3</v>
      </c>
      <c r="H60" s="655"/>
      <c r="I60" s="634"/>
      <c r="J60" s="614"/>
    </row>
    <row r="61" spans="2:10" ht="13.5" thickBot="1">
      <c r="B61" s="656"/>
      <c r="C61" s="657"/>
      <c r="D61" s="692"/>
      <c r="E61" s="618"/>
      <c r="F61" s="618"/>
      <c r="G61" s="618"/>
      <c r="H61" s="658"/>
      <c r="I61" s="658"/>
      <c r="J61" s="619"/>
    </row>
    <row r="62" spans="2:10" ht="13.15">
      <c r="B62" s="606"/>
      <c r="C62" s="606"/>
      <c r="D62" s="606"/>
      <c r="E62" s="606"/>
      <c r="F62" s="606"/>
      <c r="G62" s="606"/>
      <c r="H62" s="693"/>
      <c r="I62" s="620"/>
      <c r="J62" s="606"/>
    </row>
    <row r="63" spans="2:10" ht="13.15">
      <c r="B63" s="606"/>
      <c r="C63" s="606"/>
      <c r="D63" s="606"/>
      <c r="E63" s="606"/>
      <c r="F63" s="606"/>
      <c r="G63" s="606"/>
      <c r="H63" s="693"/>
      <c r="I63" s="620"/>
      <c r="J63" s="606"/>
    </row>
    <row r="64" spans="2:10" ht="15.4" thickBot="1">
      <c r="B64" s="659" t="s">
        <v>115</v>
      </c>
      <c r="C64" s="606"/>
      <c r="D64" s="606"/>
      <c r="E64" s="606"/>
      <c r="F64" s="606"/>
      <c r="G64" s="606"/>
      <c r="H64" s="693"/>
      <c r="I64" s="620"/>
      <c r="J64" s="606"/>
    </row>
    <row r="65" spans="2:10" ht="13.15">
      <c r="B65" s="621"/>
      <c r="C65" s="622"/>
      <c r="D65" s="610"/>
      <c r="E65" s="610"/>
      <c r="F65" s="610"/>
      <c r="G65" s="610"/>
      <c r="H65" s="610"/>
      <c r="I65" s="675" t="s">
        <v>93</v>
      </c>
      <c r="J65" s="611" t="s">
        <v>94</v>
      </c>
    </row>
    <row r="66" spans="2:10" ht="13.15">
      <c r="B66" s="623"/>
      <c r="C66" s="624" t="s">
        <v>95</v>
      </c>
      <c r="D66" s="625">
        <v>2015</v>
      </c>
      <c r="E66" s="626">
        <v>2020</v>
      </c>
      <c r="F66" s="626">
        <v>2035</v>
      </c>
      <c r="G66" s="626">
        <v>2050</v>
      </c>
      <c r="H66" s="626"/>
      <c r="I66" s="694"/>
      <c r="J66" s="628"/>
    </row>
    <row r="67" spans="2:10" ht="13.15">
      <c r="B67" s="641" t="s">
        <v>22</v>
      </c>
      <c r="C67" s="660" t="s">
        <v>135</v>
      </c>
      <c r="D67" s="661">
        <v>0.39776015267175568</v>
      </c>
      <c r="E67" s="661">
        <v>0.36474605999999998</v>
      </c>
      <c r="F67" s="661">
        <v>0.36474605999999998</v>
      </c>
      <c r="G67" s="661">
        <v>0.36474605999999998</v>
      </c>
      <c r="H67" s="662"/>
      <c r="I67" s="645"/>
      <c r="J67" s="614"/>
    </row>
    <row r="68" spans="2:10" ht="13.15">
      <c r="B68" s="641" t="s">
        <v>136</v>
      </c>
      <c r="C68" s="660" t="s">
        <v>135</v>
      </c>
      <c r="D68" s="695">
        <v>0.38034000000000001</v>
      </c>
      <c r="E68" s="695"/>
      <c r="F68" s="695"/>
      <c r="G68" s="695"/>
      <c r="H68" s="663"/>
      <c r="I68" s="634"/>
      <c r="J68" s="614"/>
    </row>
    <row r="69" spans="2:10" ht="13.15">
      <c r="B69" s="641" t="s">
        <v>137</v>
      </c>
      <c r="C69" s="660" t="s">
        <v>117</v>
      </c>
      <c r="D69" s="663">
        <v>1370</v>
      </c>
      <c r="E69" s="663"/>
      <c r="F69" s="663"/>
      <c r="G69" s="663"/>
      <c r="H69" s="667"/>
      <c r="I69" s="634" t="s">
        <v>513</v>
      </c>
      <c r="J69" s="614" t="s">
        <v>138</v>
      </c>
    </row>
    <row r="70" spans="2:10" ht="13.15">
      <c r="B70" s="641" t="s">
        <v>139</v>
      </c>
      <c r="C70" s="660" t="s">
        <v>117</v>
      </c>
      <c r="D70" s="667">
        <v>1310</v>
      </c>
      <c r="E70" s="667"/>
      <c r="F70" s="667"/>
      <c r="G70" s="667"/>
      <c r="H70" s="662"/>
      <c r="I70" s="645"/>
      <c r="J70" s="614"/>
    </row>
    <row r="71" spans="2:10" ht="13.15">
      <c r="B71" s="641" t="s">
        <v>119</v>
      </c>
      <c r="C71" s="660" t="s">
        <v>23</v>
      </c>
      <c r="D71" s="664"/>
      <c r="E71" s="665">
        <v>8.3000000000000004E-2</v>
      </c>
      <c r="F71" s="666"/>
      <c r="G71" s="666"/>
      <c r="H71" s="662"/>
      <c r="I71" s="634" t="s">
        <v>513</v>
      </c>
      <c r="J71" s="614" t="s">
        <v>120</v>
      </c>
    </row>
    <row r="72" spans="2:10" ht="13.15">
      <c r="B72" s="641" t="s">
        <v>121</v>
      </c>
      <c r="C72" s="660" t="s">
        <v>122</v>
      </c>
      <c r="D72" s="668">
        <v>18000</v>
      </c>
      <c r="E72" s="668">
        <v>18000</v>
      </c>
      <c r="F72" s="668">
        <v>18000</v>
      </c>
      <c r="G72" s="668">
        <v>18000</v>
      </c>
      <c r="H72" s="644"/>
      <c r="I72" s="645"/>
      <c r="J72" s="614"/>
    </row>
    <row r="73" spans="2:10" ht="13.15">
      <c r="B73" s="641" t="s">
        <v>106</v>
      </c>
      <c r="C73" s="660" t="s">
        <v>107</v>
      </c>
      <c r="D73" s="613">
        <v>7.159682748091603</v>
      </c>
      <c r="E73" s="613">
        <v>6.5654290799999995</v>
      </c>
      <c r="F73" s="613">
        <v>6.5654290799999995</v>
      </c>
      <c r="G73" s="613">
        <v>6.5654290799999995</v>
      </c>
      <c r="H73" s="613"/>
      <c r="I73" s="645"/>
      <c r="J73" s="614" t="s">
        <v>123</v>
      </c>
    </row>
    <row r="74" spans="2:10" ht="13.15">
      <c r="B74" s="641" t="s">
        <v>124</v>
      </c>
      <c r="C74" s="660" t="s">
        <v>14</v>
      </c>
      <c r="D74" s="670">
        <v>879.92725678791442</v>
      </c>
      <c r="E74" s="670">
        <v>959.57170860186955</v>
      </c>
      <c r="F74" s="670">
        <v>959.57170860186955</v>
      </c>
      <c r="G74" s="670">
        <v>959.57170860186955</v>
      </c>
      <c r="H74" s="670"/>
      <c r="I74" s="645"/>
      <c r="J74" s="614" t="s">
        <v>140</v>
      </c>
    </row>
    <row r="75" spans="2:10" ht="13.15">
      <c r="B75" s="641" t="s">
        <v>124</v>
      </c>
      <c r="C75" s="660" t="s">
        <v>33</v>
      </c>
      <c r="D75" s="712">
        <v>0.35</v>
      </c>
      <c r="E75" s="713">
        <v>0.35</v>
      </c>
      <c r="F75" s="713">
        <v>0.35</v>
      </c>
      <c r="G75" s="671">
        <v>0.35</v>
      </c>
      <c r="H75" s="672"/>
      <c r="I75" s="638" t="s">
        <v>516</v>
      </c>
      <c r="J75" s="614"/>
    </row>
    <row r="76" spans="2:10" ht="13.15">
      <c r="B76" s="641" t="s">
        <v>125</v>
      </c>
      <c r="C76" s="660" t="s">
        <v>23</v>
      </c>
      <c r="D76" s="669"/>
      <c r="E76" s="696">
        <v>0.215</v>
      </c>
      <c r="F76" s="697">
        <v>0.3</v>
      </c>
      <c r="G76" s="697">
        <v>0.3</v>
      </c>
      <c r="H76" s="672"/>
      <c r="I76" s="638" t="s">
        <v>518</v>
      </c>
      <c r="J76" s="614"/>
    </row>
    <row r="77" spans="2:10" ht="13.5" thickBot="1">
      <c r="B77" s="617"/>
      <c r="C77" s="673"/>
      <c r="D77" s="618"/>
      <c r="E77" s="618"/>
      <c r="F77" s="618"/>
      <c r="G77" s="618"/>
      <c r="H77" s="618"/>
      <c r="I77" s="674"/>
      <c r="J77" s="619"/>
    </row>
    <row r="78" spans="2:10" ht="13.15">
      <c r="B78" s="606"/>
      <c r="C78" s="606"/>
      <c r="D78" s="606"/>
      <c r="E78" s="606"/>
      <c r="F78" s="606"/>
      <c r="G78" s="606"/>
      <c r="H78" s="693"/>
      <c r="I78" s="620"/>
      <c r="J78" s="606"/>
    </row>
    <row r="79" spans="2:10" ht="15.4" thickBot="1">
      <c r="B79" s="659" t="s">
        <v>126</v>
      </c>
      <c r="C79" s="606"/>
      <c r="D79" s="606"/>
      <c r="E79" s="606"/>
      <c r="F79" s="606"/>
      <c r="G79" s="606"/>
      <c r="H79" s="693"/>
      <c r="I79" s="620"/>
      <c r="J79" s="606"/>
    </row>
    <row r="80" spans="2:10" ht="13.15">
      <c r="B80" s="621"/>
      <c r="C80" s="610"/>
      <c r="D80" s="698"/>
      <c r="E80" s="698"/>
      <c r="F80" s="698"/>
      <c r="G80" s="699"/>
      <c r="H80" s="610"/>
      <c r="I80" s="675"/>
      <c r="J80" s="611"/>
    </row>
    <row r="81" spans="2:11" ht="13.15">
      <c r="B81" s="641"/>
      <c r="C81" s="613"/>
      <c r="D81" s="613"/>
      <c r="E81" s="613"/>
      <c r="F81" s="613"/>
      <c r="G81" s="613"/>
      <c r="H81" s="613"/>
      <c r="I81" s="645"/>
      <c r="J81" s="614"/>
      <c r="K81" s="606"/>
    </row>
    <row r="82" spans="2:11" ht="13.15">
      <c r="B82" s="641" t="s">
        <v>17</v>
      </c>
      <c r="C82" s="613" t="s">
        <v>24</v>
      </c>
      <c r="D82" s="700"/>
      <c r="E82" s="701"/>
      <c r="F82" s="701"/>
      <c r="G82" s="701"/>
      <c r="H82" s="676"/>
      <c r="I82" s="645"/>
      <c r="J82" s="614" t="s">
        <v>127</v>
      </c>
      <c r="K82" s="702" t="s">
        <v>521</v>
      </c>
    </row>
    <row r="83" spans="2:11" ht="13.15">
      <c r="B83" s="641" t="s">
        <v>18</v>
      </c>
      <c r="C83" s="613" t="s">
        <v>24</v>
      </c>
      <c r="D83" s="677">
        <v>0.05</v>
      </c>
      <c r="E83" s="677">
        <v>0.09</v>
      </c>
      <c r="F83" s="677">
        <v>0.09</v>
      </c>
      <c r="G83" s="677">
        <v>0.09</v>
      </c>
      <c r="H83" s="677"/>
      <c r="I83" s="638" t="s">
        <v>518</v>
      </c>
      <c r="J83" s="614" t="s">
        <v>128</v>
      </c>
      <c r="K83" s="606"/>
    </row>
    <row r="84" spans="2:11" ht="13.15">
      <c r="B84" s="641" t="s">
        <v>19</v>
      </c>
      <c r="C84" s="613" t="s">
        <v>24</v>
      </c>
      <c r="D84" s="677"/>
      <c r="E84" s="677"/>
      <c r="F84" s="677"/>
      <c r="G84" s="677"/>
      <c r="H84" s="677"/>
      <c r="I84" s="638" t="s">
        <v>518</v>
      </c>
      <c r="J84" s="614" t="s">
        <v>129</v>
      </c>
      <c r="K84" s="606"/>
    </row>
    <row r="85" spans="2:11" ht="13.15">
      <c r="B85" s="641" t="s">
        <v>20</v>
      </c>
      <c r="C85" s="613" t="s">
        <v>24</v>
      </c>
      <c r="D85" s="677"/>
      <c r="E85" s="677"/>
      <c r="F85" s="677"/>
      <c r="G85" s="677"/>
      <c r="H85" s="677"/>
      <c r="I85" s="638" t="s">
        <v>518</v>
      </c>
      <c r="J85" s="614" t="s">
        <v>130</v>
      </c>
      <c r="K85" s="606"/>
    </row>
    <row r="86" spans="2:11" ht="13.15">
      <c r="B86" s="641" t="s">
        <v>114</v>
      </c>
      <c r="C86" s="613" t="s">
        <v>24</v>
      </c>
      <c r="D86" s="677">
        <v>0.18</v>
      </c>
      <c r="E86" s="677">
        <v>0.08</v>
      </c>
      <c r="F86" s="677">
        <v>0.08</v>
      </c>
      <c r="G86" s="677">
        <v>0.08</v>
      </c>
      <c r="H86" s="677"/>
      <c r="I86" s="638" t="s">
        <v>518</v>
      </c>
      <c r="J86" s="614"/>
      <c r="K86" s="606"/>
    </row>
    <row r="87" spans="2:11" ht="13.15">
      <c r="B87" s="641" t="s">
        <v>21</v>
      </c>
      <c r="C87" s="613" t="s">
        <v>24</v>
      </c>
      <c r="D87" s="677">
        <v>5.0000000000000001E-3</v>
      </c>
      <c r="E87" s="677">
        <v>5.0000000000000001E-3</v>
      </c>
      <c r="F87" s="677">
        <v>5.0000000000000001E-3</v>
      </c>
      <c r="G87" s="677">
        <v>5.0000000000000001E-3</v>
      </c>
      <c r="H87" s="677"/>
      <c r="I87" s="638" t="s">
        <v>518</v>
      </c>
      <c r="J87" s="614"/>
      <c r="K87" s="606"/>
    </row>
    <row r="88" spans="2:11" ht="13.5" thickBot="1">
      <c r="B88" s="617"/>
      <c r="C88" s="618"/>
      <c r="D88" s="618"/>
      <c r="E88" s="618"/>
      <c r="F88" s="618"/>
      <c r="G88" s="618"/>
      <c r="H88" s="618"/>
      <c r="I88" s="674"/>
      <c r="J88" s="703"/>
      <c r="K88" s="606"/>
    </row>
    <row r="89" spans="2:11" ht="13.15">
      <c r="B89" s="606"/>
      <c r="C89" s="606"/>
      <c r="D89" s="606"/>
      <c r="E89" s="606"/>
      <c r="F89" s="678"/>
      <c r="G89" s="678"/>
      <c r="H89" s="606"/>
      <c r="I89" s="620"/>
      <c r="J89" s="606"/>
      <c r="K89" s="606"/>
    </row>
    <row r="90" spans="2:11" ht="13.15">
      <c r="B90" s="606"/>
      <c r="C90" s="606"/>
      <c r="D90" s="606"/>
      <c r="E90" s="606"/>
      <c r="F90" s="678"/>
      <c r="G90" s="678"/>
      <c r="H90" s="678"/>
      <c r="I90" s="606"/>
      <c r="J90" s="606"/>
      <c r="K90" s="606"/>
    </row>
    <row r="91" spans="2:11" ht="13.15">
      <c r="B91" s="606"/>
      <c r="C91" s="606"/>
      <c r="D91" s="606"/>
      <c r="E91" s="606"/>
      <c r="F91" s="678"/>
      <c r="G91" s="678"/>
      <c r="H91" s="678"/>
      <c r="I91" s="606"/>
      <c r="J91" s="606"/>
      <c r="K91" s="606"/>
    </row>
    <row r="92" spans="2:11" ht="13.15">
      <c r="B92" s="606"/>
      <c r="C92" s="606"/>
      <c r="D92" s="606"/>
      <c r="E92" s="606"/>
      <c r="F92" s="678"/>
      <c r="G92" s="678"/>
      <c r="H92" s="678"/>
      <c r="I92" s="704"/>
      <c r="J92" s="606"/>
      <c r="K92" s="606"/>
    </row>
    <row r="93" spans="2:11" ht="13.15">
      <c r="B93" s="606"/>
      <c r="C93" s="606"/>
      <c r="D93" s="606"/>
      <c r="E93" s="606"/>
      <c r="F93" s="678"/>
      <c r="G93" s="678"/>
      <c r="H93" s="678"/>
      <c r="I93" s="606"/>
      <c r="J93" s="606"/>
      <c r="K93" s="606"/>
    </row>
    <row r="94" spans="2:11" ht="13.15">
      <c r="B94" s="606"/>
      <c r="C94" s="606"/>
      <c r="D94" s="606"/>
      <c r="E94" s="606"/>
      <c r="F94" s="678"/>
      <c r="G94" s="678"/>
      <c r="H94" s="678"/>
      <c r="I94" s="606"/>
      <c r="J94" s="606"/>
      <c r="K94" s="606"/>
    </row>
    <row r="95" spans="2:11" ht="13.15">
      <c r="B95" s="606"/>
      <c r="C95" s="606"/>
      <c r="D95" s="705"/>
      <c r="E95" s="606"/>
      <c r="F95" s="606"/>
      <c r="G95" s="606"/>
      <c r="H95" s="606"/>
      <c r="I95" s="704"/>
      <c r="J95" s="606"/>
      <c r="K95" s="606"/>
    </row>
  </sheetData>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2060"/>
    <pageSetUpPr fitToPage="1"/>
  </sheetPr>
  <dimension ref="B1:S106"/>
  <sheetViews>
    <sheetView zoomScale="80" zoomScaleNormal="80" workbookViewId="0">
      <selection activeCell="E92" sqref="E9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1" width="9.1328125" style="133" customWidth="1"/>
    <col min="12" max="12" width="9" style="133" customWidth="1"/>
    <col min="13" max="13" width="9.1328125" style="133" customWidth="1"/>
    <col min="14" max="14" width="8.86328125" style="133"/>
    <col min="15" max="15" width="37.86328125" style="133" customWidth="1"/>
    <col min="16" max="18" width="8.86328125" style="133"/>
    <col min="19" max="19" width="9.1328125" style="133" customWidth="1"/>
    <col min="20" max="16384" width="8.86328125" style="133"/>
  </cols>
  <sheetData>
    <row r="1" spans="2:19" s="130" customFormat="1" ht="21">
      <c r="B1" s="130" t="s">
        <v>202</v>
      </c>
      <c r="Q1" s="130">
        <v>0</v>
      </c>
      <c r="R1" s="132">
        <v>0</v>
      </c>
      <c r="S1" s="131"/>
    </row>
    <row r="2" spans="2:19">
      <c r="R2" s="233"/>
      <c r="S2" s="233"/>
    </row>
    <row r="4" spans="2:19" ht="13.5" thickBot="1">
      <c r="B4" s="229" t="s">
        <v>86</v>
      </c>
    </row>
    <row r="5" spans="2:19">
      <c r="B5" s="258" t="s">
        <v>87</v>
      </c>
      <c r="C5" s="250"/>
      <c r="D5" s="250"/>
      <c r="E5" s="250"/>
      <c r="F5" s="250"/>
      <c r="G5" s="250"/>
      <c r="H5" s="153"/>
      <c r="I5" s="250"/>
      <c r="J5" s="250"/>
      <c r="K5" s="250"/>
      <c r="L5" s="250"/>
      <c r="M5" s="250"/>
      <c r="N5" s="249"/>
    </row>
    <row r="6" spans="2:19">
      <c r="B6" s="257" t="s">
        <v>330</v>
      </c>
      <c r="C6" s="254"/>
      <c r="D6" s="254"/>
      <c r="E6" s="254"/>
      <c r="F6" s="254"/>
      <c r="G6" s="254"/>
      <c r="H6" s="145"/>
      <c r="I6" s="254"/>
      <c r="J6" s="254"/>
      <c r="K6" s="254"/>
      <c r="L6" s="254"/>
      <c r="M6" s="254"/>
      <c r="N6" s="142"/>
    </row>
    <row r="7" spans="2:19">
      <c r="B7" s="257" t="s">
        <v>329</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184</v>
      </c>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3.5" thickBot="1">
      <c r="B17" s="141"/>
      <c r="C17" s="253"/>
      <c r="D17" s="253"/>
      <c r="E17" s="253"/>
      <c r="F17" s="253"/>
      <c r="G17" s="253"/>
      <c r="H17" s="140"/>
      <c r="I17" s="253"/>
      <c r="J17" s="253"/>
      <c r="K17" s="253"/>
      <c r="L17" s="253"/>
      <c r="M17" s="253"/>
      <c r="N17" s="158"/>
    </row>
    <row r="18" spans="2:14">
      <c r="F18" s="302"/>
      <c r="G18" s="302"/>
      <c r="I18" s="303"/>
      <c r="J18" s="302"/>
    </row>
    <row r="19" spans="2:14" ht="13.5"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203</v>
      </c>
      <c r="D23" s="160">
        <f>'EU Brændselscelle, brint bil'!D23/(1+'EU FC, methanolhybrid personbil'!$D94)</f>
        <v>0.35671520358542042</v>
      </c>
      <c r="E23" s="160">
        <f>'EU Brændselscelle, brint bil'!E23/(1+'EU FC, methanolhybrid personbil'!$D94)</f>
        <v>0.36414677032678333</v>
      </c>
      <c r="F23" s="160">
        <f>'EU Brændselscelle, brint bil'!F23/(1+'EU FC, methanolhybrid personbil'!$D94)</f>
        <v>0.37398857493020987</v>
      </c>
      <c r="G23" s="160">
        <f>'EU Brændselscelle, brint bil'!G23/(1+'EU FC, methanolhybrid personbil'!$D94)</f>
        <v>0.39046628937020422</v>
      </c>
      <c r="H23" s="222"/>
      <c r="I23" s="167"/>
      <c r="J23" s="142"/>
      <c r="L23" s="310"/>
    </row>
    <row r="24" spans="2:14">
      <c r="B24" s="218" t="s">
        <v>100</v>
      </c>
      <c r="C24" s="163" t="s">
        <v>151</v>
      </c>
      <c r="D24" s="281">
        <f>'EU El personbil, stort bat.'!D24</f>
        <v>0.73399999999999999</v>
      </c>
      <c r="E24" s="281">
        <f>'EU El personbil, stort bat.'!E24</f>
        <v>0.73699999999999999</v>
      </c>
      <c r="F24" s="281">
        <f>'EU El personbil, stort bat.'!F24</f>
        <v>0.755</v>
      </c>
      <c r="G24" s="281">
        <f>'EU El personbil, stort bat.'!G24</f>
        <v>0.77900000000000003</v>
      </c>
      <c r="H24" s="222"/>
      <c r="I24" s="167" t="s">
        <v>328</v>
      </c>
      <c r="J24" s="142" t="s">
        <v>323</v>
      </c>
    </row>
    <row r="25" spans="2:14">
      <c r="B25" s="218" t="s">
        <v>101</v>
      </c>
      <c r="C25" s="191" t="s">
        <v>102</v>
      </c>
      <c r="D25" s="304">
        <f>D67/D23</f>
        <v>1.3245058997144477</v>
      </c>
      <c r="E25" s="304">
        <f>E67/E23</f>
        <v>1.2715256637258698</v>
      </c>
      <c r="F25" s="304">
        <f>F67/F23</f>
        <v>1.1761612389464295</v>
      </c>
      <c r="G25" s="304">
        <f>G67/G23</f>
        <v>1.0702007669692739</v>
      </c>
      <c r="H25" s="215"/>
      <c r="I25" s="167"/>
      <c r="J25" s="142"/>
    </row>
    <row r="26" spans="2:14">
      <c r="B26" s="218" t="s">
        <v>103</v>
      </c>
      <c r="C26" s="191" t="s">
        <v>102</v>
      </c>
      <c r="D26" s="281">
        <f>D67/D24</f>
        <v>0.64369399409636197</v>
      </c>
      <c r="E26" s="281">
        <f>E67/E24</f>
        <v>0.62825232541844644</v>
      </c>
      <c r="F26" s="281">
        <f>F67/F24</f>
        <v>0.58261041806851033</v>
      </c>
      <c r="G26" s="281">
        <f>G67/G24</f>
        <v>0.53642788492893323</v>
      </c>
      <c r="H26" s="215"/>
      <c r="I26" s="167"/>
      <c r="J26" s="142" t="s">
        <v>327</v>
      </c>
      <c r="L26" s="135"/>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8.5044850500011329</v>
      </c>
      <c r="E28" s="212">
        <f>+E73</f>
        <v>8.3343953490011113</v>
      </c>
      <c r="F28" s="212">
        <f>+F73</f>
        <v>7.9176755815510553</v>
      </c>
      <c r="G28" s="212">
        <f>+G73</f>
        <v>7.5217918024735022</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295329.37375281204</v>
      </c>
      <c r="E31" s="209">
        <v>218040.20350622619</v>
      </c>
      <c r="F31" s="209">
        <v>196026.06968074339</v>
      </c>
      <c r="G31" s="209">
        <v>194181.14493083366</v>
      </c>
      <c r="H31" s="208">
        <v>2015</v>
      </c>
      <c r="I31" s="147"/>
      <c r="J31" s="142"/>
    </row>
    <row r="32" spans="2:14">
      <c r="B32" s="146" t="s">
        <v>13</v>
      </c>
      <c r="C32" s="191" t="s">
        <v>14</v>
      </c>
      <c r="D32" s="209">
        <v>3535.9234824140922</v>
      </c>
      <c r="E32" s="209">
        <v>2762.8019501307731</v>
      </c>
      <c r="F32" s="209">
        <v>2654.7804873769578</v>
      </c>
      <c r="G32" s="209">
        <v>2772.1486973864608</v>
      </c>
      <c r="H32" s="208">
        <v>2015</v>
      </c>
      <c r="I32" s="147"/>
      <c r="J32" s="142"/>
    </row>
    <row r="33" spans="2:10">
      <c r="B33" s="202" t="s">
        <v>15</v>
      </c>
      <c r="C33" s="191" t="s">
        <v>14</v>
      </c>
      <c r="D33" s="209">
        <v>3165.3105936864044</v>
      </c>
      <c r="E33" s="209">
        <v>2384.6255330617037</v>
      </c>
      <c r="F33" s="209">
        <v>2256.700048356885</v>
      </c>
      <c r="G33" s="209">
        <v>2353.1166563127003</v>
      </c>
      <c r="H33" s="208">
        <v>2015</v>
      </c>
      <c r="I33" s="147"/>
      <c r="J33" s="142"/>
    </row>
    <row r="34" spans="2:10">
      <c r="B34" s="202" t="s">
        <v>16</v>
      </c>
      <c r="C34" s="191" t="s">
        <v>14</v>
      </c>
      <c r="D34" s="209">
        <v>370.61288872768762</v>
      </c>
      <c r="E34" s="209">
        <v>378.17641706906903</v>
      </c>
      <c r="F34" s="209">
        <v>398.08043902007267</v>
      </c>
      <c r="G34" s="209">
        <v>419.03204107376069</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277444.75</v>
      </c>
      <c r="E38" s="294">
        <f>E80</f>
        <v>204836.07500000001</v>
      </c>
      <c r="F38" s="294">
        <f>F80</f>
        <v>184155.078125</v>
      </c>
      <c r="G38" s="294">
        <f>G80</f>
        <v>182421.87875</v>
      </c>
      <c r="H38" s="203">
        <v>2011</v>
      </c>
      <c r="I38" s="167" t="s">
        <v>511</v>
      </c>
      <c r="J38" s="142" t="s">
        <v>204</v>
      </c>
    </row>
    <row r="39" spans="2:10">
      <c r="B39" s="146" t="s">
        <v>13</v>
      </c>
      <c r="C39" s="191" t="s">
        <v>14</v>
      </c>
      <c r="D39" s="272">
        <f>+SUM(D40:D43)</f>
        <v>3321.7942195570922</v>
      </c>
      <c r="E39" s="199">
        <f>+SUM(E40:E43)</f>
        <v>2595.4915578262762</v>
      </c>
      <c r="F39" s="199">
        <f>+SUM(F40:F43)</f>
        <v>2494.0116835166818</v>
      </c>
      <c r="G39" s="199">
        <f>+SUM(G40:G43)</f>
        <v>2604.2722826242029</v>
      </c>
      <c r="H39" s="203">
        <v>2011</v>
      </c>
      <c r="I39" s="167"/>
      <c r="J39" s="142"/>
    </row>
    <row r="40" spans="2:10">
      <c r="B40" s="202" t="s">
        <v>15</v>
      </c>
      <c r="C40" s="191" t="s">
        <v>14</v>
      </c>
      <c r="D40" s="272">
        <v>2973.6249908981972</v>
      </c>
      <c r="E40" s="199">
        <v>2240.2168347049546</v>
      </c>
      <c r="F40" s="199">
        <v>2120.0382907573962</v>
      </c>
      <c r="G40" s="199">
        <v>2210.6160797196917</v>
      </c>
      <c r="H40" s="203">
        <v>2011</v>
      </c>
      <c r="I40" s="167"/>
      <c r="J40" s="142"/>
    </row>
    <row r="41" spans="2:10">
      <c r="B41" s="202" t="s">
        <v>16</v>
      </c>
      <c r="C41" s="191" t="s">
        <v>14</v>
      </c>
      <c r="D41" s="271">
        <f>+D74</f>
        <v>348.16922865889507</v>
      </c>
      <c r="E41" s="204">
        <f>+E74</f>
        <v>355.27472312132153</v>
      </c>
      <c r="F41" s="204">
        <f>+F74</f>
        <v>373.97339275928584</v>
      </c>
      <c r="G41" s="204">
        <f>+G74</f>
        <v>393.65620290451142</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205</v>
      </c>
      <c r="D47" s="268"/>
      <c r="E47" s="242"/>
      <c r="F47" s="242"/>
      <c r="G47" s="242"/>
      <c r="H47" s="167"/>
      <c r="I47" s="167"/>
      <c r="J47" s="192" t="s">
        <v>113</v>
      </c>
    </row>
    <row r="48" spans="2:10">
      <c r="B48" s="146" t="s">
        <v>18</v>
      </c>
      <c r="C48" s="191" t="s">
        <v>205</v>
      </c>
      <c r="D48" s="278">
        <v>0</v>
      </c>
      <c r="E48" s="278">
        <v>0</v>
      </c>
      <c r="F48" s="278">
        <v>0</v>
      </c>
      <c r="G48" s="278">
        <v>0</v>
      </c>
      <c r="H48" s="167"/>
      <c r="I48" s="167"/>
      <c r="J48" s="142"/>
    </row>
    <row r="49" spans="2:15">
      <c r="B49" s="146" t="s">
        <v>19</v>
      </c>
      <c r="C49" s="191" t="s">
        <v>205</v>
      </c>
      <c r="D49" s="278">
        <v>0</v>
      </c>
      <c r="E49" s="278">
        <v>0</v>
      </c>
      <c r="F49" s="278">
        <v>0</v>
      </c>
      <c r="G49" s="278">
        <v>0</v>
      </c>
      <c r="H49" s="167"/>
      <c r="I49" s="167"/>
      <c r="J49" s="142"/>
    </row>
    <row r="50" spans="2:15">
      <c r="B50" s="146" t="s">
        <v>20</v>
      </c>
      <c r="C50" s="191" t="s">
        <v>205</v>
      </c>
      <c r="D50" s="278">
        <v>0</v>
      </c>
      <c r="E50" s="278">
        <v>0</v>
      </c>
      <c r="F50" s="278">
        <v>0</v>
      </c>
      <c r="G50" s="278">
        <v>0</v>
      </c>
      <c r="H50" s="167"/>
      <c r="I50" s="167"/>
      <c r="J50" s="142"/>
    </row>
    <row r="51" spans="2:15">
      <c r="B51" s="146" t="s">
        <v>114</v>
      </c>
      <c r="C51" s="191" t="s">
        <v>205</v>
      </c>
      <c r="D51" s="278">
        <v>0</v>
      </c>
      <c r="E51" s="278">
        <v>0</v>
      </c>
      <c r="F51" s="278">
        <v>0</v>
      </c>
      <c r="G51" s="278">
        <v>0</v>
      </c>
      <c r="H51" s="167"/>
      <c r="I51" s="167"/>
      <c r="J51" s="142"/>
    </row>
    <row r="52" spans="2:15">
      <c r="B52" s="146" t="s">
        <v>21</v>
      </c>
      <c r="C52" s="191" t="s">
        <v>205</v>
      </c>
      <c r="D52" s="278">
        <v>0</v>
      </c>
      <c r="E52" s="278">
        <v>0</v>
      </c>
      <c r="F52" s="278">
        <v>0</v>
      </c>
      <c r="G52" s="278">
        <v>0</v>
      </c>
      <c r="H52" s="167"/>
      <c r="I52" s="167"/>
      <c r="J52" s="142"/>
    </row>
    <row r="53" spans="2:15">
      <c r="B53" s="146"/>
      <c r="C53" s="191"/>
      <c r="D53" s="278"/>
      <c r="E53" s="278"/>
      <c r="F53" s="278"/>
      <c r="G53" s="278"/>
      <c r="H53" s="167"/>
      <c r="I53" s="167"/>
      <c r="J53" s="142"/>
    </row>
    <row r="54" spans="2:15">
      <c r="B54" s="196" t="s">
        <v>27</v>
      </c>
      <c r="C54" s="191"/>
      <c r="D54" s="207"/>
      <c r="E54" s="166"/>
      <c r="F54" s="166"/>
      <c r="G54" s="166"/>
      <c r="H54" s="167"/>
      <c r="I54" s="167"/>
      <c r="J54" s="142"/>
    </row>
    <row r="55" spans="2:15">
      <c r="B55" s="146" t="s">
        <v>17</v>
      </c>
      <c r="C55" s="191" t="s">
        <v>205</v>
      </c>
      <c r="D55" s="268"/>
      <c r="E55" s="242"/>
      <c r="F55" s="242"/>
      <c r="G55" s="242"/>
      <c r="H55" s="167"/>
      <c r="I55" s="167"/>
      <c r="J55" s="192" t="s">
        <v>113</v>
      </c>
    </row>
    <row r="56" spans="2:15">
      <c r="B56" s="146" t="s">
        <v>18</v>
      </c>
      <c r="C56" s="191" t="s">
        <v>205</v>
      </c>
      <c r="D56" s="267">
        <f>'EU El personbil'!D48</f>
        <v>0</v>
      </c>
      <c r="E56" s="190">
        <f>'EU El personbil'!E48</f>
        <v>0</v>
      </c>
      <c r="F56" s="190">
        <f>'EU El personbil'!F48</f>
        <v>0</v>
      </c>
      <c r="G56" s="190">
        <f>'EU El personbil'!G48</f>
        <v>0</v>
      </c>
      <c r="H56" s="167"/>
      <c r="I56" s="167"/>
      <c r="J56" s="142"/>
    </row>
    <row r="57" spans="2:15">
      <c r="B57" s="146" t="s">
        <v>19</v>
      </c>
      <c r="C57" s="191" t="s">
        <v>205</v>
      </c>
      <c r="D57" s="267">
        <f>'EU El personbil'!D49</f>
        <v>0</v>
      </c>
      <c r="E57" s="190">
        <f>'EU El personbil'!E49</f>
        <v>0</v>
      </c>
      <c r="F57" s="190">
        <f>'EU El personbil'!F49</f>
        <v>0</v>
      </c>
      <c r="G57" s="190">
        <f>'EU El personbil'!G49</f>
        <v>0</v>
      </c>
      <c r="H57" s="167"/>
      <c r="I57" s="167"/>
      <c r="J57" s="142"/>
      <c r="O57" s="135"/>
    </row>
    <row r="58" spans="2:15">
      <c r="B58" s="146" t="s">
        <v>20</v>
      </c>
      <c r="C58" s="191" t="s">
        <v>205</v>
      </c>
      <c r="D58" s="267">
        <f>'EU El personbil'!D50</f>
        <v>0</v>
      </c>
      <c r="E58" s="190">
        <f>'EU El personbil'!E50</f>
        <v>0</v>
      </c>
      <c r="F58" s="190">
        <f>'EU El personbil'!F50</f>
        <v>0</v>
      </c>
      <c r="G58" s="190">
        <f>'EU El personbil'!G50</f>
        <v>0</v>
      </c>
      <c r="H58" s="167"/>
      <c r="I58" s="167"/>
      <c r="J58" s="142"/>
    </row>
    <row r="59" spans="2:15">
      <c r="B59" s="146" t="s">
        <v>114</v>
      </c>
      <c r="C59" s="191" t="s">
        <v>205</v>
      </c>
      <c r="D59" s="267">
        <f>'EU El personbil'!D51</f>
        <v>0</v>
      </c>
      <c r="E59" s="190">
        <f>'EU El personbil'!E51</f>
        <v>0</v>
      </c>
      <c r="F59" s="190">
        <f>'EU El personbil'!F51</f>
        <v>0</v>
      </c>
      <c r="G59" s="190">
        <f>'EU El personbil'!G51</f>
        <v>0</v>
      </c>
      <c r="H59" s="167"/>
      <c r="I59" s="167"/>
      <c r="J59" s="142"/>
    </row>
    <row r="60" spans="2:15">
      <c r="B60" s="146" t="s">
        <v>21</v>
      </c>
      <c r="C60" s="191" t="s">
        <v>205</v>
      </c>
      <c r="D60" s="267">
        <f>'EU El personbil'!D52</f>
        <v>0</v>
      </c>
      <c r="E60" s="190">
        <f>'EU El personbil'!E52</f>
        <v>0</v>
      </c>
      <c r="F60" s="190">
        <f>'EU El personbil'!F52</f>
        <v>0</v>
      </c>
      <c r="G60" s="190">
        <f>'EU El personbil'!G52</f>
        <v>0</v>
      </c>
      <c r="H60" s="167"/>
      <c r="I60" s="167"/>
      <c r="J60" s="142"/>
    </row>
    <row r="61" spans="2:15" ht="13.5" thickBot="1">
      <c r="B61" s="188"/>
      <c r="C61" s="187"/>
      <c r="D61" s="266"/>
      <c r="E61" s="140"/>
      <c r="F61" s="140"/>
      <c r="G61" s="140"/>
      <c r="H61" s="184"/>
      <c r="I61" s="184"/>
      <c r="J61" s="158"/>
    </row>
    <row r="62" spans="2:15">
      <c r="H62" s="137"/>
      <c r="I62" s="137"/>
    </row>
    <row r="63" spans="2:15">
      <c r="E63" s="135"/>
      <c r="H63" s="137"/>
      <c r="I63" s="137"/>
    </row>
    <row r="64" spans="2:15" ht="15.4" thickBot="1">
      <c r="B64" s="157" t="s">
        <v>115</v>
      </c>
      <c r="H64" s="137"/>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ht="14.25">
      <c r="B67" s="146" t="s">
        <v>22</v>
      </c>
      <c r="C67" s="163" t="s">
        <v>135</v>
      </c>
      <c r="D67" s="292">
        <v>0.47247139166672963</v>
      </c>
      <c r="E67" s="309">
        <v>0.46302196383339506</v>
      </c>
      <c r="F67" s="309">
        <v>0.43987086564172528</v>
      </c>
      <c r="G67" s="309">
        <v>0.41787732235963898</v>
      </c>
      <c r="H67" s="147"/>
      <c r="I67" s="147" t="s">
        <v>531</v>
      </c>
      <c r="J67" s="142" t="s">
        <v>326</v>
      </c>
    </row>
    <row r="68" spans="2:10">
      <c r="B68" s="146" t="s">
        <v>136</v>
      </c>
      <c r="C68" s="163" t="s">
        <v>135</v>
      </c>
      <c r="D68" s="174"/>
      <c r="E68" s="174"/>
      <c r="F68" s="174"/>
      <c r="G68" s="174"/>
      <c r="H68" s="167"/>
      <c r="I68" s="167"/>
      <c r="J68" s="142"/>
    </row>
    <row r="69" spans="2:10">
      <c r="B69" s="146" t="s">
        <v>206</v>
      </c>
      <c r="C69" s="163" t="s">
        <v>117</v>
      </c>
      <c r="D69" s="173">
        <v>1887</v>
      </c>
      <c r="E69" s="173"/>
      <c r="F69" s="173"/>
      <c r="G69" s="173"/>
      <c r="H69" s="167"/>
      <c r="I69" s="167" t="s">
        <v>532</v>
      </c>
      <c r="J69" s="142" t="s">
        <v>207</v>
      </c>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8.5044850500011329</v>
      </c>
      <c r="E73" s="145">
        <f>+E67*E72/1000</f>
        <v>8.3343953490011113</v>
      </c>
      <c r="F73" s="145">
        <f>+F67*F72/1000</f>
        <v>7.9176755815510553</v>
      </c>
      <c r="G73" s="145">
        <f>+G67*G72/1000</f>
        <v>7.5217918024735022</v>
      </c>
      <c r="H73" s="147"/>
      <c r="I73" s="147"/>
      <c r="J73" s="142" t="s">
        <v>123</v>
      </c>
    </row>
    <row r="74" spans="2:10">
      <c r="B74" s="146" t="s">
        <v>124</v>
      </c>
      <c r="C74" s="163" t="s">
        <v>14</v>
      </c>
      <c r="D74" s="165">
        <f>D75*1000/D67</f>
        <v>348.16922865889507</v>
      </c>
      <c r="E74" s="165">
        <f>E75*1000/E67</f>
        <v>355.27472312132153</v>
      </c>
      <c r="F74" s="165">
        <f>F75*1000/F67</f>
        <v>373.97339275928584</v>
      </c>
      <c r="G74" s="165">
        <f>G75*1000/G67</f>
        <v>393.65620290451142</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7"/>
      <c r="I75" s="147"/>
      <c r="J75" s="14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2.0833333333333259E-2</v>
      </c>
      <c r="F78" s="161">
        <f>(F23/$D$23)-1</f>
        <v>4.8423423423423317E-2</v>
      </c>
      <c r="G78" s="161">
        <f>(G23/$D$23)-1</f>
        <v>9.4616336633663201E-2</v>
      </c>
      <c r="H78" s="143"/>
      <c r="I78" s="143"/>
      <c r="J78" s="142" t="s">
        <v>208</v>
      </c>
    </row>
    <row r="79" spans="2:10">
      <c r="B79" s="146"/>
      <c r="C79" s="163"/>
      <c r="D79" s="162"/>
      <c r="E79" s="160"/>
      <c r="F79" s="160"/>
      <c r="G79" s="160"/>
      <c r="H79" s="143"/>
      <c r="I79" s="143"/>
      <c r="J79" s="142"/>
    </row>
    <row r="80" spans="2:10">
      <c r="B80" s="146" t="s">
        <v>187</v>
      </c>
      <c r="C80" s="163" t="s">
        <v>12</v>
      </c>
      <c r="D80" s="308">
        <f>D81+D82+D85+D88</f>
        <v>277444.75</v>
      </c>
      <c r="E80" s="308">
        <f>E81+E82+E85+E88</f>
        <v>204836.07500000001</v>
      </c>
      <c r="F80" s="308">
        <f>F81+F82+F85+F88</f>
        <v>184155.078125</v>
      </c>
      <c r="G80" s="308">
        <f>G81+G82+G85+G88</f>
        <v>182421.87875</v>
      </c>
      <c r="H80" s="167"/>
      <c r="I80" s="167"/>
      <c r="J80" s="142"/>
    </row>
    <row r="81" spans="2:10">
      <c r="B81" s="146" t="s">
        <v>209</v>
      </c>
      <c r="C81" s="163" t="s">
        <v>12</v>
      </c>
      <c r="D81" s="285">
        <v>150601.75</v>
      </c>
      <c r="E81" s="285">
        <v>150601.75</v>
      </c>
      <c r="F81" s="285">
        <v>150601.75</v>
      </c>
      <c r="G81" s="285">
        <v>150601.75</v>
      </c>
      <c r="H81" s="167"/>
      <c r="I81" s="167" t="s">
        <v>511</v>
      </c>
      <c r="J81" s="142"/>
    </row>
    <row r="82" spans="2:10">
      <c r="B82" s="146" t="s">
        <v>189</v>
      </c>
      <c r="C82" s="163" t="s">
        <v>12</v>
      </c>
      <c r="D82" s="286">
        <f>D83*D84</f>
        <v>44520</v>
      </c>
      <c r="E82" s="286">
        <f>E83*E84</f>
        <v>19875</v>
      </c>
      <c r="F82" s="286">
        <f>F83*F84</f>
        <v>11250</v>
      </c>
      <c r="G82" s="286">
        <f>G83*G84</f>
        <v>11250</v>
      </c>
      <c r="H82" s="167"/>
      <c r="I82" s="167"/>
      <c r="J82" s="142"/>
    </row>
    <row r="83" spans="2:10">
      <c r="B83" s="146" t="s">
        <v>210</v>
      </c>
      <c r="C83" s="163" t="s">
        <v>211</v>
      </c>
      <c r="D83" s="281">
        <f>'EU FC, brinthybrid personbil'!D83</f>
        <v>1484</v>
      </c>
      <c r="E83" s="281">
        <f>'EU FC, brinthybrid personbil'!E83</f>
        <v>662.5</v>
      </c>
      <c r="F83" s="281">
        <f>'EU FC, brinthybrid personbil'!F83</f>
        <v>375</v>
      </c>
      <c r="G83" s="281">
        <f>'EU FC, brinthybrid personbil'!G83</f>
        <v>375</v>
      </c>
      <c r="H83" s="167"/>
      <c r="I83" s="167"/>
      <c r="J83" s="142" t="s">
        <v>212</v>
      </c>
    </row>
    <row r="84" spans="2:10">
      <c r="B84" s="146" t="s">
        <v>191</v>
      </c>
      <c r="C84" s="163" t="s">
        <v>213</v>
      </c>
      <c r="D84" s="160">
        <v>30</v>
      </c>
      <c r="E84" s="160">
        <v>30</v>
      </c>
      <c r="F84" s="160">
        <v>30</v>
      </c>
      <c r="G84" s="160">
        <v>30</v>
      </c>
      <c r="H84" s="167"/>
      <c r="I84" s="167" t="s">
        <v>532</v>
      </c>
      <c r="J84" s="142" t="s">
        <v>200</v>
      </c>
    </row>
    <row r="85" spans="2:10">
      <c r="B85" s="146" t="s">
        <v>193</v>
      </c>
      <c r="C85" s="163" t="s">
        <v>12</v>
      </c>
      <c r="D85" s="283">
        <f>D86*D87</f>
        <v>30000</v>
      </c>
      <c r="E85" s="283">
        <f>E86*E87</f>
        <v>11250</v>
      </c>
      <c r="F85" s="283">
        <f>F86*F87</f>
        <v>7860</v>
      </c>
      <c r="G85" s="283">
        <f>G86*G87</f>
        <v>7860</v>
      </c>
      <c r="H85" s="167"/>
      <c r="I85" s="167"/>
      <c r="J85" s="142"/>
    </row>
    <row r="86" spans="2:10">
      <c r="B86" s="146" t="s">
        <v>194</v>
      </c>
      <c r="C86" s="163" t="s">
        <v>211</v>
      </c>
      <c r="D86" s="160">
        <v>1000</v>
      </c>
      <c r="E86" s="160">
        <v>375</v>
      </c>
      <c r="F86" s="160">
        <v>262</v>
      </c>
      <c r="G86" s="160">
        <v>262</v>
      </c>
      <c r="H86" s="167"/>
      <c r="I86" s="167" t="s">
        <v>551</v>
      </c>
      <c r="J86" s="142" t="s">
        <v>214</v>
      </c>
    </row>
    <row r="87" spans="2:10">
      <c r="B87" s="146" t="s">
        <v>195</v>
      </c>
      <c r="C87" s="163" t="s">
        <v>213</v>
      </c>
      <c r="D87" s="283">
        <f>D84</f>
        <v>30</v>
      </c>
      <c r="E87" s="283">
        <f>E84</f>
        <v>30</v>
      </c>
      <c r="F87" s="283">
        <f>F84</f>
        <v>30</v>
      </c>
      <c r="G87" s="283">
        <f>G84</f>
        <v>30</v>
      </c>
      <c r="H87" s="167"/>
      <c r="I87" s="167"/>
      <c r="J87" s="142" t="s">
        <v>215</v>
      </c>
    </row>
    <row r="88" spans="2:10">
      <c r="B88" s="146" t="s">
        <v>196</v>
      </c>
      <c r="C88" s="163" t="s">
        <v>12</v>
      </c>
      <c r="D88" s="282">
        <f>D89*D90*D27/D91</f>
        <v>52323.000000000007</v>
      </c>
      <c r="E88" s="282">
        <f>E89*E90*E27/E91</f>
        <v>23109.325000000001</v>
      </c>
      <c r="F88" s="282">
        <f>F89*F90*F27/F91</f>
        <v>14443.328124999998</v>
      </c>
      <c r="G88" s="282">
        <f>G89*G90*G27/G91</f>
        <v>12710.12875</v>
      </c>
      <c r="H88" s="167"/>
      <c r="I88" s="167"/>
      <c r="J88" s="142"/>
    </row>
    <row r="89" spans="2:10">
      <c r="B89" s="146" t="s">
        <v>174</v>
      </c>
      <c r="C89" s="163" t="s">
        <v>175</v>
      </c>
      <c r="D89" s="281">
        <f>'EU Plugin Hybrid personbil'!D83</f>
        <v>3180</v>
      </c>
      <c r="E89" s="281">
        <f>'EU Plugin Hybrid personbil'!E83</f>
        <v>2120</v>
      </c>
      <c r="F89" s="281">
        <f>'EU Plugin Hybrid personbil'!F83</f>
        <v>1325</v>
      </c>
      <c r="G89" s="281">
        <f>'EU Plugin Hybrid personbil'!G83</f>
        <v>1166</v>
      </c>
      <c r="H89" s="167"/>
      <c r="I89" s="167"/>
      <c r="J89" s="142" t="s">
        <v>325</v>
      </c>
    </row>
    <row r="90" spans="2:10">
      <c r="B90" s="146" t="s">
        <v>177</v>
      </c>
      <c r="C90" s="163" t="s">
        <v>178</v>
      </c>
      <c r="D90" s="160">
        <v>10.7</v>
      </c>
      <c r="E90" s="160">
        <v>10.7</v>
      </c>
      <c r="F90" s="160">
        <v>10.7</v>
      </c>
      <c r="G90" s="160">
        <v>10.7</v>
      </c>
      <c r="H90" s="167"/>
      <c r="I90" s="167" t="s">
        <v>532</v>
      </c>
      <c r="J90" s="142" t="s">
        <v>200</v>
      </c>
    </row>
    <row r="91" spans="2:10">
      <c r="B91" s="146" t="s">
        <v>306</v>
      </c>
      <c r="C91" s="163" t="s">
        <v>305</v>
      </c>
      <c r="D91" s="160">
        <v>10.6</v>
      </c>
      <c r="E91" s="160">
        <v>16</v>
      </c>
      <c r="F91" s="160">
        <v>16</v>
      </c>
      <c r="G91" s="160">
        <v>16</v>
      </c>
      <c r="H91" s="167"/>
      <c r="I91" s="167"/>
      <c r="J91" s="254"/>
    </row>
    <row r="92" spans="2:10">
      <c r="B92" s="146"/>
      <c r="C92" s="163"/>
      <c r="D92" s="307"/>
      <c r="E92" s="307"/>
      <c r="F92" s="307"/>
      <c r="G92" s="307"/>
      <c r="H92" s="167"/>
      <c r="I92" s="167"/>
      <c r="J92" s="142"/>
    </row>
    <row r="93" spans="2:10">
      <c r="B93" s="146"/>
      <c r="C93" s="163"/>
      <c r="D93" s="307"/>
      <c r="E93" s="307"/>
      <c r="F93" s="307"/>
      <c r="G93" s="307"/>
      <c r="H93" s="167"/>
      <c r="I93" s="167"/>
      <c r="J93" s="142"/>
    </row>
    <row r="94" spans="2:10">
      <c r="B94" s="146" t="s">
        <v>216</v>
      </c>
      <c r="C94" s="163" t="s">
        <v>23</v>
      </c>
      <c r="D94" s="306">
        <v>0.05</v>
      </c>
      <c r="E94" s="305"/>
      <c r="F94" s="305"/>
      <c r="G94" s="305"/>
      <c r="H94" s="167"/>
      <c r="I94" s="167"/>
      <c r="J94" s="142"/>
    </row>
    <row r="95" spans="2:10">
      <c r="B95" s="254"/>
      <c r="C95" s="145"/>
      <c r="D95" s="305"/>
      <c r="E95" s="305"/>
      <c r="F95" s="305"/>
      <c r="G95" s="305"/>
      <c r="H95" s="167"/>
      <c r="I95" s="167"/>
      <c r="J95" s="254"/>
    </row>
    <row r="97" spans="2:10" ht="15.4" thickBot="1">
      <c r="B97" s="157" t="s">
        <v>126</v>
      </c>
    </row>
    <row r="98" spans="2:10">
      <c r="B98" s="252" t="s">
        <v>217</v>
      </c>
      <c r="C98" s="250" t="s">
        <v>198</v>
      </c>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c r="E100" s="278"/>
      <c r="F100" s="278"/>
      <c r="G100" s="278"/>
      <c r="H100" s="254"/>
      <c r="I100" s="254"/>
      <c r="J100" s="142"/>
    </row>
    <row r="101" spans="2:10">
      <c r="B101" s="146" t="s">
        <v>18</v>
      </c>
      <c r="C101" s="254" t="s">
        <v>24</v>
      </c>
      <c r="D101" s="278"/>
      <c r="E101" s="278"/>
      <c r="F101" s="278"/>
      <c r="G101" s="278"/>
      <c r="H101" s="254"/>
      <c r="I101" s="254"/>
      <c r="J101" s="142"/>
    </row>
    <row r="102" spans="2:10">
      <c r="B102" s="146" t="s">
        <v>19</v>
      </c>
      <c r="C102" s="254" t="s">
        <v>24</v>
      </c>
      <c r="D102" s="278"/>
      <c r="E102" s="278"/>
      <c r="F102" s="278"/>
      <c r="G102" s="278"/>
      <c r="H102" s="254"/>
      <c r="I102" s="254"/>
      <c r="J102" s="142"/>
    </row>
    <row r="103" spans="2:10">
      <c r="B103" s="146" t="s">
        <v>20</v>
      </c>
      <c r="C103" s="254" t="s">
        <v>24</v>
      </c>
      <c r="D103" s="278"/>
      <c r="E103" s="278"/>
      <c r="F103" s="278"/>
      <c r="G103" s="278"/>
      <c r="H103" s="254"/>
      <c r="I103" s="254"/>
      <c r="J103" s="142"/>
    </row>
    <row r="104" spans="2:10">
      <c r="B104" s="146" t="s">
        <v>114</v>
      </c>
      <c r="C104" s="254" t="s">
        <v>24</v>
      </c>
      <c r="D104" s="278"/>
      <c r="E104" s="278"/>
      <c r="F104" s="278"/>
      <c r="G104" s="278"/>
      <c r="H104" s="254"/>
      <c r="I104" s="254"/>
      <c r="J104" s="142"/>
    </row>
    <row r="105" spans="2:10">
      <c r="B105" s="146" t="s">
        <v>21</v>
      </c>
      <c r="C105" s="254" t="s">
        <v>24</v>
      </c>
      <c r="D105" s="278"/>
      <c r="E105" s="278"/>
      <c r="F105" s="278"/>
      <c r="G105" s="278"/>
      <c r="H105" s="254"/>
      <c r="I105" s="254"/>
      <c r="J105" s="142"/>
    </row>
    <row r="106" spans="2:10" ht="13.5" thickBot="1">
      <c r="B106" s="141"/>
      <c r="C106" s="253"/>
      <c r="D106" s="253"/>
      <c r="E106" s="253"/>
      <c r="F106" s="253"/>
      <c r="G106" s="253"/>
      <c r="H106" s="253"/>
      <c r="I106" s="253"/>
      <c r="J106"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tabColor rgb="FF002060"/>
  </sheetPr>
  <dimension ref="B1:S102"/>
  <sheetViews>
    <sheetView topLeftCell="B40" workbookViewId="0">
      <selection activeCell="E92" sqref="E9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2" width="10" style="133" customWidth="1"/>
    <col min="13" max="14" width="9" style="133" customWidth="1"/>
    <col min="15" max="15" width="37.86328125" style="133" customWidth="1"/>
    <col min="16" max="18" width="8.86328125" style="133"/>
    <col min="19" max="19" width="9.1328125" style="133" customWidth="1"/>
    <col min="20" max="16384" width="8.86328125" style="133"/>
  </cols>
  <sheetData>
    <row r="1" spans="2:19" s="130" customFormat="1" ht="21">
      <c r="B1" s="130" t="s">
        <v>28</v>
      </c>
      <c r="Q1" s="130">
        <v>0</v>
      </c>
      <c r="R1" s="132">
        <v>0</v>
      </c>
      <c r="S1" s="131"/>
    </row>
    <row r="2" spans="2:19">
      <c r="R2" s="233">
        <f>R1</f>
        <v>0</v>
      </c>
      <c r="S2" s="233">
        <f>S1</f>
        <v>0</v>
      </c>
    </row>
    <row r="4" spans="2:19" ht="13.5" thickBot="1">
      <c r="B4" s="229" t="s">
        <v>86</v>
      </c>
    </row>
    <row r="5" spans="2:19">
      <c r="B5" s="232" t="s">
        <v>87</v>
      </c>
      <c r="C5" s="153"/>
      <c r="D5" s="153"/>
      <c r="E5" s="153"/>
      <c r="F5" s="153"/>
      <c r="G5" s="153"/>
      <c r="H5" s="153"/>
      <c r="I5" s="153"/>
      <c r="J5" s="153"/>
      <c r="K5" s="153"/>
      <c r="L5" s="153"/>
      <c r="M5" s="153"/>
      <c r="N5" s="151"/>
    </row>
    <row r="6" spans="2:19">
      <c r="B6" s="206" t="s">
        <v>131</v>
      </c>
      <c r="C6" s="145"/>
      <c r="D6" s="145"/>
      <c r="E6" s="145"/>
      <c r="F6" s="145"/>
      <c r="G6" s="145"/>
      <c r="H6" s="145"/>
      <c r="I6" s="145"/>
      <c r="J6" s="145"/>
      <c r="K6" s="145"/>
      <c r="L6" s="145"/>
      <c r="M6" s="145"/>
      <c r="N6" s="142"/>
    </row>
    <row r="7" spans="2:19">
      <c r="B7" s="206" t="s">
        <v>132</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3.5" thickBot="1">
      <c r="B17" s="141"/>
      <c r="C17" s="140"/>
      <c r="D17" s="140"/>
      <c r="E17" s="140"/>
      <c r="F17" s="140"/>
      <c r="G17" s="140"/>
      <c r="H17" s="140"/>
      <c r="I17" s="140"/>
      <c r="J17" s="140"/>
      <c r="K17" s="140"/>
      <c r="L17" s="140"/>
      <c r="M17" s="140"/>
      <c r="N17" s="158"/>
    </row>
    <row r="19" spans="2:14" ht="13.5"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0.2151652624756967</v>
      </c>
      <c r="E23" s="225">
        <f>E67/E25</f>
        <v>0.23645348837209298</v>
      </c>
      <c r="F23" s="225">
        <f>F67/F25</f>
        <v>0.2533540983606557</v>
      </c>
      <c r="G23" s="225">
        <f>G67/G25</f>
        <v>0.26217624999999994</v>
      </c>
      <c r="H23" s="222"/>
      <c r="I23" s="167" t="s">
        <v>531</v>
      </c>
      <c r="J23" s="214"/>
    </row>
    <row r="24" spans="2:14">
      <c r="B24" s="218" t="s">
        <v>100</v>
      </c>
      <c r="C24" s="191" t="s">
        <v>133</v>
      </c>
      <c r="D24" s="224">
        <f>D23</f>
        <v>0.2151652624756967</v>
      </c>
      <c r="E24" s="223">
        <f>E23</f>
        <v>0.23645348837209298</v>
      </c>
      <c r="F24" s="223">
        <f>F23</f>
        <v>0.2533540983606557</v>
      </c>
      <c r="G24" s="223">
        <f>G23</f>
        <v>0.26217624999999994</v>
      </c>
      <c r="H24" s="222"/>
      <c r="I24" s="167"/>
      <c r="J24" s="214"/>
    </row>
    <row r="25" spans="2:14">
      <c r="B25" s="218" t="s">
        <v>101</v>
      </c>
      <c r="C25" s="191" t="s">
        <v>102</v>
      </c>
      <c r="D25" s="367">
        <v>3.8574999999999999</v>
      </c>
      <c r="E25" s="366">
        <v>3.44</v>
      </c>
      <c r="F25" s="365">
        <v>3.05</v>
      </c>
      <c r="G25" s="365">
        <v>2.8</v>
      </c>
      <c r="H25" s="215"/>
      <c r="I25" s="167" t="s">
        <v>531</v>
      </c>
      <c r="J25" s="214"/>
    </row>
    <row r="26" spans="2:14">
      <c r="B26" s="218" t="s">
        <v>103</v>
      </c>
      <c r="C26" s="191" t="s">
        <v>102</v>
      </c>
      <c r="D26" s="244"/>
      <c r="E26" s="243"/>
      <c r="F26" s="243"/>
      <c r="G26" s="243"/>
      <c r="H26" s="215"/>
      <c r="I26" s="167"/>
      <c r="J26" s="214"/>
    </row>
    <row r="27" spans="2:14">
      <c r="B27" s="206" t="s">
        <v>104</v>
      </c>
      <c r="C27" s="191" t="s">
        <v>105</v>
      </c>
      <c r="D27" s="364">
        <v>16.3</v>
      </c>
      <c r="E27" s="225">
        <v>16.3</v>
      </c>
      <c r="F27" s="225">
        <v>16.3</v>
      </c>
      <c r="G27" s="225">
        <v>16.3</v>
      </c>
      <c r="H27" s="198"/>
      <c r="I27" s="143" t="s">
        <v>515</v>
      </c>
      <c r="J27" s="142"/>
    </row>
    <row r="28" spans="2:14">
      <c r="B28" s="206" t="s">
        <v>106</v>
      </c>
      <c r="C28" s="191" t="s">
        <v>107</v>
      </c>
      <c r="D28" s="363">
        <f>+D73</f>
        <v>14.94</v>
      </c>
      <c r="E28" s="363">
        <f>+E73</f>
        <v>14.6412</v>
      </c>
      <c r="F28" s="363">
        <f>+F73</f>
        <v>13.909139999999997</v>
      </c>
      <c r="G28" s="363">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211980</v>
      </c>
      <c r="E31" s="209">
        <v>216118</v>
      </c>
      <c r="F31" s="209">
        <v>224351</v>
      </c>
      <c r="G31" s="209">
        <v>224457</v>
      </c>
      <c r="H31" s="208">
        <v>2015</v>
      </c>
      <c r="I31" s="147"/>
      <c r="J31" s="142"/>
    </row>
    <row r="32" spans="2:14">
      <c r="B32" s="146" t="s">
        <v>13</v>
      </c>
      <c r="C32" s="191" t="s">
        <v>14</v>
      </c>
      <c r="D32" s="209">
        <v>1630.657502327238</v>
      </c>
      <c r="E32" s="209">
        <v>1689.6977491173079</v>
      </c>
      <c r="F32" s="209">
        <v>1832.5822030868078</v>
      </c>
      <c r="G32" s="209">
        <v>1929.7651038917313</v>
      </c>
      <c r="H32" s="208">
        <v>2015</v>
      </c>
      <c r="I32" s="147"/>
      <c r="J32" s="142"/>
    </row>
    <row r="33" spans="2:10">
      <c r="B33" s="202" t="s">
        <v>15</v>
      </c>
      <c r="C33" s="191" t="s">
        <v>14</v>
      </c>
      <c r="D33" s="209">
        <v>1293.3081047368767</v>
      </c>
      <c r="E33" s="209">
        <v>1345.4636699434698</v>
      </c>
      <c r="F33" s="209">
        <v>1470.2305407985571</v>
      </c>
      <c r="G33" s="209">
        <v>1548.3423014830462</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v>211980</v>
      </c>
      <c r="E38" s="200">
        <v>216118</v>
      </c>
      <c r="F38" s="200">
        <v>224351</v>
      </c>
      <c r="G38" s="200">
        <v>224457</v>
      </c>
      <c r="H38" s="203">
        <v>2015</v>
      </c>
      <c r="I38" s="167" t="s">
        <v>511</v>
      </c>
      <c r="J38" s="142"/>
    </row>
    <row r="39" spans="2:10">
      <c r="B39" s="146" t="s">
        <v>13</v>
      </c>
      <c r="C39" s="191" t="s">
        <v>14</v>
      </c>
      <c r="D39" s="199">
        <f>+SUM(D40:D43)</f>
        <v>1630.657502327238</v>
      </c>
      <c r="E39" s="199">
        <f>+SUM(E40:E43)</f>
        <v>1689.6977491173079</v>
      </c>
      <c r="F39" s="199">
        <f>+SUM(F40:F43)</f>
        <v>1832.5822030868078</v>
      </c>
      <c r="G39" s="199">
        <f>+SUM(G40:G43)</f>
        <v>1929.7651038917313</v>
      </c>
      <c r="H39" s="203">
        <v>2015</v>
      </c>
      <c r="I39" s="167"/>
      <c r="J39" s="142"/>
    </row>
    <row r="40" spans="2:10">
      <c r="B40" s="202" t="s">
        <v>15</v>
      </c>
      <c r="C40" s="191" t="s">
        <v>14</v>
      </c>
      <c r="D40" s="199">
        <v>1293.3081047368767</v>
      </c>
      <c r="E40" s="199">
        <v>1345.4636699434698</v>
      </c>
      <c r="F40" s="199">
        <v>1470.2305407985571</v>
      </c>
      <c r="G40" s="199">
        <v>1548.3423014830462</v>
      </c>
      <c r="H40" s="203">
        <v>2015</v>
      </c>
      <c r="I40" s="167"/>
      <c r="J40" s="36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2.2216461438755671E-2</v>
      </c>
      <c r="E48" s="197">
        <f t="shared" si="0"/>
        <v>2.4912790697674419E-2</v>
      </c>
      <c r="F48" s="197">
        <f t="shared" si="0"/>
        <v>2.8098360655737706E-2</v>
      </c>
      <c r="G48" s="197">
        <f t="shared" si="0"/>
        <v>3.0607142857142857E-2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1.5554115359688918E-2</v>
      </c>
      <c r="E51" s="197">
        <f t="shared" si="0"/>
        <v>1.7441860465116279E-2</v>
      </c>
      <c r="F51" s="197">
        <f t="shared" si="0"/>
        <v>1.9672131147540985E-2</v>
      </c>
      <c r="G51" s="197">
        <f t="shared" si="0"/>
        <v>2.1428571428571429E-2</v>
      </c>
      <c r="H51" s="166"/>
      <c r="I51" s="167"/>
      <c r="J51" s="142"/>
    </row>
    <row r="52" spans="2:10">
      <c r="B52" s="146" t="s">
        <v>21</v>
      </c>
      <c r="C52" s="191" t="s">
        <v>134</v>
      </c>
      <c r="D52" s="197">
        <f t="shared" si="0"/>
        <v>1.2961762799740765E-3</v>
      </c>
      <c r="E52" s="197">
        <f t="shared" si="0"/>
        <v>1.4534883720930232E-3</v>
      </c>
      <c r="F52" s="197">
        <f t="shared" si="0"/>
        <v>1.6393442622950822E-3</v>
      </c>
      <c r="G52" s="197">
        <f t="shared" si="0"/>
        <v>1.7857142857142859E-3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2.2216461438755671E-2</v>
      </c>
      <c r="E56" s="190">
        <f t="shared" si="1"/>
        <v>2.4912790697674419E-2</v>
      </c>
      <c r="F56" s="190">
        <f t="shared" si="1"/>
        <v>2.8098360655737706E-2</v>
      </c>
      <c r="G56" s="190">
        <f t="shared" si="1"/>
        <v>3.0607142857142857E-2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1.5554115359688918E-2</v>
      </c>
      <c r="E59" s="190">
        <f t="shared" si="1"/>
        <v>1.7441860465116279E-2</v>
      </c>
      <c r="F59" s="190">
        <f t="shared" si="1"/>
        <v>1.9672131147540985E-2</v>
      </c>
      <c r="G59" s="190">
        <f t="shared" si="1"/>
        <v>2.1428571428571429E-2</v>
      </c>
      <c r="H59" s="189"/>
      <c r="I59" s="167"/>
      <c r="J59" s="142"/>
    </row>
    <row r="60" spans="2:10">
      <c r="B60" s="146" t="s">
        <v>21</v>
      </c>
      <c r="C60" s="191" t="s">
        <v>134</v>
      </c>
      <c r="D60" s="190">
        <f t="shared" si="1"/>
        <v>1.2961762799740765E-3</v>
      </c>
      <c r="E60" s="190">
        <f t="shared" si="1"/>
        <v>1.4534883720930232E-3</v>
      </c>
      <c r="F60" s="190">
        <f t="shared" si="1"/>
        <v>1.6393442622950822E-3</v>
      </c>
      <c r="G60" s="190">
        <f t="shared" si="1"/>
        <v>1.7857142857142859E-3</v>
      </c>
      <c r="H60" s="189"/>
      <c r="I60" s="167"/>
      <c r="J60" s="142"/>
    </row>
    <row r="61" spans="2:10" ht="13.5" thickBot="1">
      <c r="B61" s="188"/>
      <c r="C61" s="187"/>
      <c r="D61" s="186"/>
      <c r="E61" s="140"/>
      <c r="F61" s="140"/>
      <c r="G61" s="140"/>
      <c r="H61" s="185"/>
      <c r="I61" s="184"/>
      <c r="J61" s="158"/>
    </row>
    <row r="62" spans="2:10">
      <c r="I62" s="137"/>
    </row>
    <row r="63" spans="2:10">
      <c r="I63" s="137"/>
    </row>
    <row r="64" spans="2:10" ht="15.4"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'EU Varebil benzin'!D67</f>
        <v>0.83</v>
      </c>
      <c r="E67" s="240">
        <f>'EU Varebil benzin'!E67</f>
        <v>0.8133999999999999</v>
      </c>
      <c r="F67" s="240">
        <f>'EU Varebil benzin'!F67</f>
        <v>0.77272999999999992</v>
      </c>
      <c r="G67" s="240">
        <f>'EU Varebil benzin'!G67</f>
        <v>0.73409349999999984</v>
      </c>
      <c r="H67" s="168"/>
      <c r="I67" s="147"/>
      <c r="J67" s="142" t="s">
        <v>361</v>
      </c>
    </row>
    <row r="68" spans="2:10">
      <c r="B68" s="146" t="s">
        <v>136</v>
      </c>
      <c r="C68" s="163" t="s">
        <v>135</v>
      </c>
      <c r="D68" s="174">
        <f>'EU varebil diesel'!D67</f>
        <v>0.83</v>
      </c>
      <c r="E68" s="174"/>
      <c r="F68" s="174"/>
      <c r="G68" s="174"/>
      <c r="H68" s="173"/>
      <c r="I68" s="167" t="s">
        <v>531</v>
      </c>
      <c r="J68" s="142"/>
    </row>
    <row r="69" spans="2:10">
      <c r="B69" s="146" t="s">
        <v>116</v>
      </c>
      <c r="C69" s="163" t="s">
        <v>117</v>
      </c>
      <c r="D69" s="174">
        <v>1975</v>
      </c>
      <c r="E69" s="173"/>
      <c r="F69" s="173"/>
      <c r="G69" s="173"/>
      <c r="H69" s="172"/>
      <c r="I69" s="147"/>
      <c r="J69" s="142"/>
    </row>
    <row r="70" spans="2:10">
      <c r="B70" s="146" t="s">
        <v>139</v>
      </c>
      <c r="C70" s="163" t="s">
        <v>117</v>
      </c>
      <c r="D70" s="174">
        <v>1975</v>
      </c>
      <c r="E70" s="172"/>
      <c r="F70" s="172"/>
      <c r="G70" s="172"/>
      <c r="H70" s="168"/>
      <c r="I70" s="167" t="s">
        <v>531</v>
      </c>
      <c r="J70" s="142"/>
    </row>
    <row r="71" spans="2:10">
      <c r="B71" s="146" t="s">
        <v>119</v>
      </c>
      <c r="C71" s="163" t="s">
        <v>23</v>
      </c>
      <c r="D71" s="239"/>
      <c r="E71" s="174">
        <v>0.02</v>
      </c>
      <c r="F71" s="174">
        <v>0.05</v>
      </c>
      <c r="G71" s="174">
        <v>0.05</v>
      </c>
      <c r="H71" s="168"/>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14.94</v>
      </c>
      <c r="E73" s="145">
        <f>+E67*E72/1000</f>
        <v>14.6412</v>
      </c>
      <c r="F73" s="145">
        <f>+F67*F72/1000</f>
        <v>13.909139999999997</v>
      </c>
      <c r="G73" s="145">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c r="J74" s="142" t="s">
        <v>140</v>
      </c>
    </row>
    <row r="75" spans="2:10">
      <c r="B75" s="146" t="s">
        <v>124</v>
      </c>
      <c r="C75" s="163" t="s">
        <v>33</v>
      </c>
      <c r="D75" s="164">
        <f>'EU varebil diesel'!D75</f>
        <v>0.28000000000000003</v>
      </c>
      <c r="E75" s="164">
        <f>'EU varebil diesel'!E75</f>
        <v>0.28000000000000003</v>
      </c>
      <c r="F75" s="164">
        <f>'EU varebil diesel'!F75</f>
        <v>0.28000000000000003</v>
      </c>
      <c r="G75" s="164">
        <f>'EU varebil diesel'!G75</f>
        <v>0.28000000000000003</v>
      </c>
      <c r="H75" s="160"/>
      <c r="I75" s="143" t="s">
        <v>516</v>
      </c>
      <c r="J75" s="142"/>
    </row>
    <row r="76" spans="2:10">
      <c r="B76" s="146" t="s">
        <v>125</v>
      </c>
      <c r="C76" s="163" t="s">
        <v>23</v>
      </c>
      <c r="D76" s="162"/>
      <c r="E76" s="161">
        <v>0.215</v>
      </c>
      <c r="F76" s="354">
        <v>0.3</v>
      </c>
      <c r="G76" s="354">
        <v>0.3</v>
      </c>
      <c r="H76" s="160"/>
      <c r="I76" s="143" t="s">
        <v>518</v>
      </c>
      <c r="J76" s="142"/>
    </row>
    <row r="77" spans="2:10" ht="13.5" thickBot="1">
      <c r="B77" s="141"/>
      <c r="C77" s="159"/>
      <c r="D77" s="140"/>
      <c r="E77" s="140"/>
      <c r="F77" s="140"/>
      <c r="G77" s="140"/>
      <c r="H77" s="140"/>
      <c r="I77" s="139"/>
      <c r="J77" s="158"/>
    </row>
    <row r="78" spans="2:10">
      <c r="I78" s="137"/>
    </row>
    <row r="79" spans="2:10" ht="15.4"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8.5699999999999998E-2</v>
      </c>
      <c r="E83" s="144">
        <v>8.5699999999999998E-2</v>
      </c>
      <c r="F83" s="144">
        <v>8.5699999999999998E-2</v>
      </c>
      <c r="G83" s="144">
        <v>8.5699999999999998E-2</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0.06</v>
      </c>
      <c r="E86" s="144">
        <v>0.06</v>
      </c>
      <c r="F86" s="144">
        <v>0.06</v>
      </c>
      <c r="G86" s="144">
        <v>0.06</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3.5"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tabColor rgb="FF002060"/>
  </sheetPr>
  <dimension ref="B1:S102"/>
  <sheetViews>
    <sheetView topLeftCell="A51" workbookViewId="0">
      <selection activeCell="E92" sqref="E9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2" width="10" style="133" customWidth="1"/>
    <col min="13" max="14" width="9" style="133" customWidth="1"/>
    <col min="15" max="15" width="37.86328125" style="133" customWidth="1"/>
    <col min="16" max="18" width="8.86328125" style="133"/>
    <col min="19" max="19" width="9.1328125" style="133" customWidth="1"/>
    <col min="20" max="16384" width="8.86328125" style="133"/>
  </cols>
  <sheetData>
    <row r="1" spans="2:19" s="130" customFormat="1" ht="21">
      <c r="B1" s="130" t="s">
        <v>28</v>
      </c>
      <c r="Q1" s="130">
        <v>0</v>
      </c>
      <c r="R1" s="132">
        <v>0</v>
      </c>
      <c r="S1" s="131"/>
    </row>
    <row r="2" spans="2:19">
      <c r="R2" s="233">
        <f>R1</f>
        <v>0</v>
      </c>
      <c r="S2" s="233">
        <f>S1</f>
        <v>0</v>
      </c>
    </row>
    <row r="4" spans="2:19" ht="13.5" thickBot="1">
      <c r="B4" s="229" t="s">
        <v>86</v>
      </c>
    </row>
    <row r="5" spans="2:19">
      <c r="B5" s="232" t="s">
        <v>87</v>
      </c>
      <c r="C5" s="153"/>
      <c r="D5" s="153"/>
      <c r="E5" s="153"/>
      <c r="F5" s="153"/>
      <c r="G5" s="153"/>
      <c r="H5" s="153"/>
      <c r="I5" s="153"/>
      <c r="J5" s="153"/>
      <c r="K5" s="153"/>
      <c r="L5" s="153"/>
      <c r="M5" s="153"/>
      <c r="N5" s="151"/>
    </row>
    <row r="6" spans="2:19">
      <c r="B6" s="206" t="s">
        <v>367</v>
      </c>
      <c r="C6" s="145"/>
      <c r="D6" s="145"/>
      <c r="E6" s="145"/>
      <c r="F6" s="145"/>
      <c r="G6" s="145"/>
      <c r="H6" s="145"/>
      <c r="I6" s="145"/>
      <c r="J6" s="145"/>
      <c r="K6" s="145"/>
      <c r="L6" s="145"/>
      <c r="M6" s="145"/>
      <c r="N6" s="142"/>
    </row>
    <row r="7" spans="2:19">
      <c r="B7" s="206" t="s">
        <v>366</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t="s">
        <v>365</v>
      </c>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6" t="s">
        <v>364</v>
      </c>
      <c r="C15" s="145"/>
      <c r="D15" s="145"/>
      <c r="E15" s="145"/>
      <c r="F15" s="145"/>
      <c r="G15" s="145"/>
      <c r="H15" s="145"/>
      <c r="I15" s="145"/>
      <c r="J15" s="145"/>
      <c r="K15" s="145"/>
      <c r="L15" s="145"/>
      <c r="M15" s="145"/>
      <c r="N15" s="142"/>
    </row>
    <row r="16" spans="2:19">
      <c r="B16" s="206" t="s">
        <v>363</v>
      </c>
      <c r="C16" s="145"/>
      <c r="D16" s="145"/>
      <c r="E16" s="145"/>
      <c r="F16" s="145"/>
      <c r="G16" s="145"/>
      <c r="H16" s="145"/>
      <c r="I16" s="145"/>
      <c r="J16" s="145"/>
      <c r="K16" s="145"/>
      <c r="L16" s="145"/>
      <c r="M16" s="145"/>
      <c r="N16" s="142"/>
    </row>
    <row r="17" spans="2:14" ht="13.5" thickBot="1">
      <c r="B17" s="141"/>
      <c r="C17" s="140"/>
      <c r="D17" s="140"/>
      <c r="E17" s="140"/>
      <c r="F17" s="140"/>
      <c r="G17" s="140"/>
      <c r="H17" s="140"/>
      <c r="I17" s="140"/>
      <c r="J17" s="140"/>
      <c r="K17" s="140"/>
      <c r="L17" s="140"/>
      <c r="M17" s="140"/>
      <c r="N17" s="158"/>
    </row>
    <row r="19" spans="2:14" ht="13.5"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0.26659814344907329</v>
      </c>
      <c r="E23" s="225">
        <f>E67/E25</f>
        <v>0.27204013377926417</v>
      </c>
      <c r="F23" s="225">
        <f>F67/F25</f>
        <v>0.29159622641509431</v>
      </c>
      <c r="G23" s="225">
        <f>G67/G25</f>
        <v>0.30209609053497932</v>
      </c>
      <c r="H23" s="222">
        <f>'EU varebil diesel'!H3</f>
        <v>0</v>
      </c>
      <c r="I23" s="167" t="s">
        <v>531</v>
      </c>
      <c r="J23" s="214"/>
    </row>
    <row r="24" spans="2:14">
      <c r="B24" s="218" t="s">
        <v>100</v>
      </c>
      <c r="C24" s="191" t="s">
        <v>133</v>
      </c>
      <c r="D24" s="224">
        <f>D23</f>
        <v>0.26659814344907329</v>
      </c>
      <c r="E24" s="223">
        <f>E23</f>
        <v>0.27204013377926417</v>
      </c>
      <c r="F24" s="223">
        <f>F23</f>
        <v>0.29159622641509431</v>
      </c>
      <c r="G24" s="223">
        <f>G23</f>
        <v>0.30209609053497932</v>
      </c>
      <c r="H24" s="222"/>
      <c r="I24" s="167"/>
      <c r="J24" s="214"/>
    </row>
    <row r="25" spans="2:14">
      <c r="B25" s="218" t="s">
        <v>101</v>
      </c>
      <c r="C25" s="191" t="s">
        <v>102</v>
      </c>
      <c r="D25" s="367">
        <v>3.1133000000000002</v>
      </c>
      <c r="E25" s="366">
        <v>2.99</v>
      </c>
      <c r="F25" s="365">
        <v>2.65</v>
      </c>
      <c r="G25" s="365">
        <v>2.4300000000000002</v>
      </c>
      <c r="H25" s="215"/>
      <c r="I25" s="167" t="s">
        <v>531</v>
      </c>
      <c r="J25" s="214"/>
    </row>
    <row r="26" spans="2:14">
      <c r="B26" s="218" t="s">
        <v>103</v>
      </c>
      <c r="C26" s="191" t="s">
        <v>102</v>
      </c>
      <c r="D26" s="244"/>
      <c r="E26" s="243"/>
      <c r="F26" s="243"/>
      <c r="G26" s="243"/>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11">
        <f>+D73</f>
        <v>14.94</v>
      </c>
      <c r="E28" s="211">
        <f>+E73</f>
        <v>14.6412</v>
      </c>
      <c r="F28" s="211">
        <f>+F73</f>
        <v>13.909139999999997</v>
      </c>
      <c r="G28" s="211">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182255</v>
      </c>
      <c r="E31" s="209">
        <v>184137</v>
      </c>
      <c r="F31" s="209">
        <v>191307</v>
      </c>
      <c r="G31" s="209">
        <v>191433</v>
      </c>
      <c r="H31" s="208">
        <v>2015</v>
      </c>
      <c r="I31" s="147"/>
      <c r="J31" s="142"/>
    </row>
    <row r="32" spans="2:14">
      <c r="B32" s="146" t="s">
        <v>13</v>
      </c>
      <c r="C32" s="191" t="s">
        <v>14</v>
      </c>
      <c r="D32" s="209">
        <v>1449.3027357770748</v>
      </c>
      <c r="E32" s="209">
        <v>1490.5969170326962</v>
      </c>
      <c r="F32" s="209">
        <v>1616.0362639550565</v>
      </c>
      <c r="G32" s="209">
        <v>1701.9599734472533</v>
      </c>
      <c r="H32" s="208">
        <v>2015</v>
      </c>
      <c r="I32" s="147"/>
      <c r="J32" s="142"/>
    </row>
    <row r="33" spans="2:10">
      <c r="B33" s="202" t="s">
        <v>15</v>
      </c>
      <c r="C33" s="191" t="s">
        <v>14</v>
      </c>
      <c r="D33" s="209">
        <v>1111.9533381867134</v>
      </c>
      <c r="E33" s="209">
        <v>1146.362837858858</v>
      </c>
      <c r="F33" s="209">
        <v>1253.6846016668057</v>
      </c>
      <c r="G33" s="209">
        <v>1320.5371710385682</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v>182255</v>
      </c>
      <c r="E38" s="200">
        <v>184137</v>
      </c>
      <c r="F38" s="200">
        <v>191307</v>
      </c>
      <c r="G38" s="200">
        <v>191433</v>
      </c>
      <c r="H38" s="203">
        <v>2015</v>
      </c>
      <c r="I38" s="167" t="s">
        <v>531</v>
      </c>
      <c r="J38" s="142"/>
    </row>
    <row r="39" spans="2:10">
      <c r="B39" s="146" t="s">
        <v>13</v>
      </c>
      <c r="C39" s="191" t="s">
        <v>14</v>
      </c>
      <c r="D39" s="199">
        <f>+SUM(D40:D43)</f>
        <v>1449.3027357770748</v>
      </c>
      <c r="E39" s="199">
        <f>+SUM(E40:E43)</f>
        <v>1490.5969170326962</v>
      </c>
      <c r="F39" s="199">
        <f>+SUM(F40:F43)</f>
        <v>1616.0362639550565</v>
      </c>
      <c r="G39" s="199">
        <f>+SUM(G40:G43)</f>
        <v>1701.9599734472533</v>
      </c>
      <c r="H39" s="203">
        <v>2015</v>
      </c>
      <c r="I39" s="167"/>
      <c r="J39" s="142"/>
    </row>
    <row r="40" spans="2:10">
      <c r="B40" s="202" t="s">
        <v>15</v>
      </c>
      <c r="C40" s="191" t="s">
        <v>14</v>
      </c>
      <c r="D40" s="199">
        <v>1111.9533381867134</v>
      </c>
      <c r="E40" s="199">
        <v>1146.362837858858</v>
      </c>
      <c r="F40" s="199">
        <v>1253.6846016668057</v>
      </c>
      <c r="G40" s="199">
        <v>1320.5371710385682</v>
      </c>
      <c r="H40" s="203">
        <v>2015</v>
      </c>
      <c r="I40" s="167"/>
      <c r="J40" s="14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1.6060129123438151E-2</v>
      </c>
      <c r="E48" s="197">
        <f t="shared" si="0"/>
        <v>3.0100334448160532E-2</v>
      </c>
      <c r="F48" s="197">
        <f t="shared" si="0"/>
        <v>3.3962264150943396E-2</v>
      </c>
      <c r="G48" s="197">
        <f t="shared" si="0"/>
        <v>3.7037037037037035E-2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5.7816464844377344E-2</v>
      </c>
      <c r="E51" s="197">
        <f t="shared" si="0"/>
        <v>2.6755852842809364E-2</v>
      </c>
      <c r="F51" s="197">
        <f t="shared" si="0"/>
        <v>3.0188679245283019E-2</v>
      </c>
      <c r="G51" s="197">
        <f t="shared" si="0"/>
        <v>3.2921810699588473E-2</v>
      </c>
      <c r="H51" s="166"/>
      <c r="I51" s="167"/>
      <c r="J51" s="142"/>
    </row>
    <row r="52" spans="2:10">
      <c r="B52" s="146" t="s">
        <v>21</v>
      </c>
      <c r="C52" s="191" t="s">
        <v>134</v>
      </c>
      <c r="D52" s="197">
        <f t="shared" si="0"/>
        <v>1.6060129123438153E-3</v>
      </c>
      <c r="E52" s="197">
        <f t="shared" si="0"/>
        <v>1.6722408026755853E-3</v>
      </c>
      <c r="F52" s="197">
        <f t="shared" si="0"/>
        <v>1.8867924528301887E-3</v>
      </c>
      <c r="G52" s="197">
        <f t="shared" si="0"/>
        <v>2.0576131687242796E-3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1.6060129123438151E-2</v>
      </c>
      <c r="E56" s="190">
        <f t="shared" si="1"/>
        <v>3.0100334448160532E-2</v>
      </c>
      <c r="F56" s="190">
        <f t="shared" si="1"/>
        <v>3.3962264150943396E-2</v>
      </c>
      <c r="G56" s="190">
        <f t="shared" si="1"/>
        <v>3.7037037037037035E-2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5.7816464844377344E-2</v>
      </c>
      <c r="E59" s="190">
        <f t="shared" si="1"/>
        <v>2.6755852842809364E-2</v>
      </c>
      <c r="F59" s="190">
        <f t="shared" si="1"/>
        <v>3.0188679245283019E-2</v>
      </c>
      <c r="G59" s="190">
        <f t="shared" si="1"/>
        <v>3.2921810699588473E-2</v>
      </c>
      <c r="H59" s="189"/>
      <c r="I59" s="167"/>
      <c r="J59" s="142"/>
    </row>
    <row r="60" spans="2:10">
      <c r="B60" s="146" t="s">
        <v>21</v>
      </c>
      <c r="C60" s="191" t="s">
        <v>134</v>
      </c>
      <c r="D60" s="190">
        <f t="shared" si="1"/>
        <v>1.6060129123438153E-3</v>
      </c>
      <c r="E60" s="190">
        <f t="shared" si="1"/>
        <v>1.6722408026755853E-3</v>
      </c>
      <c r="F60" s="190">
        <f t="shared" si="1"/>
        <v>1.8867924528301887E-3</v>
      </c>
      <c r="G60" s="190">
        <f t="shared" si="1"/>
        <v>2.0576131687242796E-3</v>
      </c>
      <c r="H60" s="189"/>
      <c r="I60" s="167"/>
      <c r="J60" s="142"/>
    </row>
    <row r="61" spans="2:10" ht="13.5" thickBot="1">
      <c r="B61" s="188"/>
      <c r="C61" s="187"/>
      <c r="D61" s="186"/>
      <c r="E61" s="140"/>
      <c r="F61" s="140"/>
      <c r="G61" s="140"/>
      <c r="H61" s="185"/>
      <c r="I61" s="184"/>
      <c r="J61" s="158"/>
    </row>
    <row r="62" spans="2:10">
      <c r="I62" s="137"/>
    </row>
    <row r="63" spans="2:10">
      <c r="I63" s="137"/>
    </row>
    <row r="64" spans="2:10" ht="15.4"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'EU Varebil benzin'!D67</f>
        <v>0.83</v>
      </c>
      <c r="E67" s="240">
        <f>'EU Varebil benzin'!E67</f>
        <v>0.8133999999999999</v>
      </c>
      <c r="F67" s="240">
        <f>'EU Varebil benzin'!F67</f>
        <v>0.77272999999999992</v>
      </c>
      <c r="G67" s="240">
        <f>'EU Varebil benzin'!G67</f>
        <v>0.73409349999999984</v>
      </c>
      <c r="H67" s="168"/>
      <c r="I67" s="147"/>
      <c r="J67" s="142" t="s">
        <v>361</v>
      </c>
    </row>
    <row r="68" spans="2:10">
      <c r="B68" s="146" t="s">
        <v>136</v>
      </c>
      <c r="C68" s="163" t="s">
        <v>135</v>
      </c>
      <c r="D68" s="174">
        <v>0.83</v>
      </c>
      <c r="E68" s="174"/>
      <c r="F68" s="174"/>
      <c r="G68" s="174"/>
      <c r="H68" s="173"/>
      <c r="I68" s="167"/>
      <c r="J68" s="142"/>
    </row>
    <row r="69" spans="2:10">
      <c r="B69" s="146" t="s">
        <v>362</v>
      </c>
      <c r="C69" s="163" t="s">
        <v>117</v>
      </c>
      <c r="D69" s="174">
        <v>1975</v>
      </c>
      <c r="E69" s="173"/>
      <c r="F69" s="173"/>
      <c r="G69" s="173"/>
      <c r="H69" s="172"/>
      <c r="I69" s="167" t="s">
        <v>531</v>
      </c>
      <c r="J69" s="142"/>
    </row>
    <row r="70" spans="2:10">
      <c r="B70" s="146" t="s">
        <v>139</v>
      </c>
      <c r="C70" s="163" t="s">
        <v>117</v>
      </c>
      <c r="D70" s="174">
        <v>1975</v>
      </c>
      <c r="E70" s="172"/>
      <c r="F70" s="172"/>
      <c r="G70" s="172"/>
      <c r="H70" s="168"/>
      <c r="I70" s="147"/>
      <c r="J70" s="142"/>
    </row>
    <row r="71" spans="2:10">
      <c r="B71" s="146" t="s">
        <v>119</v>
      </c>
      <c r="C71" s="163" t="s">
        <v>23</v>
      </c>
      <c r="D71" s="239"/>
      <c r="E71" s="174">
        <v>0.02</v>
      </c>
      <c r="F71" s="174">
        <v>0.05</v>
      </c>
      <c r="G71" s="174">
        <v>0.05</v>
      </c>
      <c r="H71" s="168"/>
      <c r="I71" s="167" t="s">
        <v>531</v>
      </c>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14.94</v>
      </c>
      <c r="E73" s="145">
        <f>+E67*E72/1000</f>
        <v>14.6412</v>
      </c>
      <c r="F73" s="145">
        <f>+F67*F72/1000</f>
        <v>13.909139999999997</v>
      </c>
      <c r="G73" s="145">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t="s">
        <v>531</v>
      </c>
      <c r="J74" s="142"/>
    </row>
    <row r="75" spans="2:10">
      <c r="B75" s="146" t="s">
        <v>124</v>
      </c>
      <c r="C75" s="163" t="s">
        <v>33</v>
      </c>
      <c r="D75" s="164">
        <v>0.28000000000000003</v>
      </c>
      <c r="E75" s="160">
        <v>0.28000000000000003</v>
      </c>
      <c r="F75" s="160">
        <v>0.28000000000000003</v>
      </c>
      <c r="G75" s="160">
        <v>0.28000000000000003</v>
      </c>
      <c r="H75" s="160"/>
      <c r="I75" s="167" t="s">
        <v>531</v>
      </c>
      <c r="J75" s="142"/>
    </row>
    <row r="76" spans="2:10">
      <c r="B76" s="146" t="s">
        <v>125</v>
      </c>
      <c r="C76" s="163" t="s">
        <v>23</v>
      </c>
      <c r="D76" s="162"/>
      <c r="E76" s="161">
        <v>0.215</v>
      </c>
      <c r="F76" s="354">
        <v>0.3</v>
      </c>
      <c r="G76" s="354">
        <v>0.3</v>
      </c>
      <c r="H76" s="160"/>
      <c r="I76" s="143"/>
      <c r="J76" s="142"/>
    </row>
    <row r="77" spans="2:10" ht="13.5" thickBot="1">
      <c r="B77" s="141"/>
      <c r="C77" s="159"/>
      <c r="D77" s="140"/>
      <c r="E77" s="140"/>
      <c r="F77" s="140"/>
      <c r="G77" s="140"/>
      <c r="H77" s="140"/>
      <c r="I77" s="139"/>
      <c r="J77" s="158"/>
    </row>
    <row r="78" spans="2:10">
      <c r="I78" s="137"/>
    </row>
    <row r="79" spans="2:10" ht="15.4"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row>
    <row r="83" spans="2:10">
      <c r="B83" s="146" t="s">
        <v>18</v>
      </c>
      <c r="C83" s="145" t="s">
        <v>24</v>
      </c>
      <c r="D83" s="144">
        <v>0.05</v>
      </c>
      <c r="E83" s="144">
        <v>0.09</v>
      </c>
      <c r="F83" s="144">
        <v>0.09</v>
      </c>
      <c r="G83" s="144">
        <v>0.09</v>
      </c>
      <c r="H83" s="144"/>
      <c r="I83" s="167" t="s">
        <v>531</v>
      </c>
      <c r="J83" s="142"/>
    </row>
    <row r="84" spans="2:10">
      <c r="B84" s="146" t="s">
        <v>19</v>
      </c>
      <c r="C84" s="145" t="s">
        <v>24</v>
      </c>
      <c r="D84" s="144"/>
      <c r="E84" s="144"/>
      <c r="F84" s="144"/>
      <c r="G84" s="144"/>
      <c r="H84" s="144"/>
      <c r="I84" s="143"/>
      <c r="J84" s="142" t="s">
        <v>129</v>
      </c>
    </row>
    <row r="85" spans="2:10">
      <c r="B85" s="146" t="s">
        <v>20</v>
      </c>
      <c r="C85" s="145" t="s">
        <v>24</v>
      </c>
      <c r="D85" s="144"/>
      <c r="E85" s="144"/>
      <c r="F85" s="144"/>
      <c r="G85" s="144"/>
      <c r="H85" s="144"/>
      <c r="I85" s="143"/>
      <c r="J85" s="142"/>
    </row>
    <row r="86" spans="2:10">
      <c r="B86" s="146" t="s">
        <v>114</v>
      </c>
      <c r="C86" s="145" t="s">
        <v>24</v>
      </c>
      <c r="D86" s="144">
        <v>0.18</v>
      </c>
      <c r="E86" s="144">
        <v>0.08</v>
      </c>
      <c r="F86" s="144">
        <v>0.08</v>
      </c>
      <c r="G86" s="144">
        <v>0.08</v>
      </c>
      <c r="H86" s="144"/>
      <c r="I86" s="167" t="s">
        <v>531</v>
      </c>
      <c r="J86" s="142"/>
    </row>
    <row r="87" spans="2:10">
      <c r="B87" s="146" t="s">
        <v>21</v>
      </c>
      <c r="C87" s="145" t="s">
        <v>24</v>
      </c>
      <c r="D87" s="144">
        <v>5.0000000000000001E-3</v>
      </c>
      <c r="E87" s="144">
        <v>5.0000000000000001E-3</v>
      </c>
      <c r="F87" s="144">
        <v>5.0000000000000001E-3</v>
      </c>
      <c r="G87" s="144">
        <v>5.0000000000000001E-3</v>
      </c>
      <c r="H87" s="144"/>
      <c r="I87" s="167" t="s">
        <v>531</v>
      </c>
      <c r="J87" s="142"/>
    </row>
    <row r="88" spans="2:10" ht="13.5"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tabColor rgb="FF002060"/>
  </sheetPr>
  <dimension ref="B1:S97"/>
  <sheetViews>
    <sheetView topLeftCell="A49" workbookViewId="0">
      <selection activeCell="E92" sqref="E92"/>
    </sheetView>
  </sheetViews>
  <sheetFormatPr defaultColWidth="8.86328125" defaultRowHeight="13.15"/>
  <cols>
    <col min="1" max="1" width="2.86328125" style="133" customWidth="1"/>
    <col min="2" max="2" width="35" style="133" customWidth="1"/>
    <col min="3" max="3" width="18" style="133" customWidth="1"/>
    <col min="4" max="7" width="15.86328125" style="133" customWidth="1"/>
    <col min="8" max="8" width="7.1328125" style="133" customWidth="1"/>
    <col min="9" max="9" width="45.86328125" style="133" customWidth="1"/>
    <col min="10" max="10" width="10.6640625" style="133" customWidth="1"/>
    <col min="11" max="11" width="9.1328125" style="133" customWidth="1"/>
    <col min="12" max="12" width="30.6640625" style="133" customWidth="1"/>
    <col min="13" max="13" width="8.86328125" style="133"/>
    <col min="14" max="14" width="37.86328125" style="133" customWidth="1"/>
    <col min="15" max="17" width="8.86328125" style="133"/>
    <col min="18" max="18" width="9.1328125" style="133" customWidth="1"/>
    <col min="19" max="16384" width="8.86328125" style="133"/>
  </cols>
  <sheetData>
    <row r="1" spans="2:18" s="130" customFormat="1" ht="21">
      <c r="B1" s="130" t="s">
        <v>382</v>
      </c>
      <c r="Q1" s="132">
        <v>0</v>
      </c>
      <c r="R1" s="131">
        <v>0</v>
      </c>
    </row>
    <row r="2" spans="2:18">
      <c r="Q2" s="233">
        <f>Q1</f>
        <v>0</v>
      </c>
      <c r="R2" s="233">
        <f>R1</f>
        <v>0</v>
      </c>
    </row>
    <row r="4" spans="2:18" ht="13.5" thickBot="1">
      <c r="B4" s="229" t="s">
        <v>86</v>
      </c>
    </row>
    <row r="5" spans="2:18">
      <c r="B5" s="232" t="s">
        <v>87</v>
      </c>
      <c r="C5" s="153"/>
      <c r="D5" s="153"/>
      <c r="E5" s="153"/>
      <c r="F5" s="153"/>
      <c r="G5" s="153"/>
      <c r="H5" s="153"/>
      <c r="I5" s="153"/>
      <c r="J5" s="153"/>
      <c r="K5" s="153"/>
      <c r="L5" s="153"/>
      <c r="M5" s="151"/>
    </row>
    <row r="6" spans="2:18">
      <c r="B6" s="206" t="s">
        <v>381</v>
      </c>
      <c r="C6" s="145"/>
      <c r="D6" s="145"/>
      <c r="E6" s="145"/>
      <c r="F6" s="145"/>
      <c r="G6" s="145"/>
      <c r="H6" s="145"/>
      <c r="I6" s="145"/>
      <c r="J6" s="145"/>
      <c r="K6" s="145"/>
      <c r="L6" s="145"/>
      <c r="M6" s="142"/>
    </row>
    <row r="7" spans="2:18">
      <c r="B7" s="206" t="s">
        <v>380</v>
      </c>
      <c r="C7" s="145"/>
      <c r="D7" s="145"/>
      <c r="E7" s="145"/>
      <c r="F7" s="145"/>
      <c r="G7" s="145"/>
      <c r="H7" s="145"/>
      <c r="I7" s="145"/>
      <c r="J7" s="145"/>
      <c r="K7" s="145"/>
      <c r="L7" s="145"/>
      <c r="M7" s="142"/>
    </row>
    <row r="8" spans="2:18">
      <c r="B8" s="206" t="s">
        <v>379</v>
      </c>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378</v>
      </c>
      <c r="C12" s="145"/>
      <c r="D12" s="145"/>
      <c r="E12" s="145"/>
      <c r="F12" s="145"/>
      <c r="G12" s="145"/>
      <c r="H12" s="145"/>
      <c r="I12" s="145"/>
      <c r="J12" s="145"/>
      <c r="K12" s="145"/>
      <c r="L12" s="145"/>
      <c r="M12" s="142"/>
    </row>
    <row r="13" spans="2:18">
      <c r="B13" s="206" t="s">
        <v>377</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376</v>
      </c>
      <c r="C15" s="145"/>
      <c r="D15" s="145"/>
      <c r="E15" s="145"/>
      <c r="F15" s="145"/>
      <c r="G15" s="145"/>
      <c r="H15" s="145"/>
      <c r="I15" s="145"/>
      <c r="J15" s="145"/>
      <c r="K15" s="145"/>
      <c r="L15" s="145"/>
      <c r="M15" s="142"/>
    </row>
    <row r="16" spans="2:18">
      <c r="B16" s="206" t="s">
        <v>375</v>
      </c>
      <c r="C16" s="145"/>
      <c r="D16" s="145"/>
      <c r="E16" s="145"/>
      <c r="F16" s="145"/>
      <c r="G16" s="145"/>
      <c r="H16" s="145"/>
      <c r="I16" s="145"/>
      <c r="J16" s="145"/>
      <c r="K16" s="145"/>
      <c r="L16" s="145"/>
      <c r="M16" s="142"/>
    </row>
    <row r="17" spans="2:17" ht="13.5" thickBot="1">
      <c r="B17" s="141" t="s">
        <v>374</v>
      </c>
      <c r="C17" s="140"/>
      <c r="D17" s="140"/>
      <c r="E17" s="140"/>
      <c r="F17" s="140"/>
      <c r="G17" s="140"/>
      <c r="H17" s="140"/>
      <c r="I17" s="140"/>
      <c r="J17" s="140"/>
      <c r="K17" s="140"/>
      <c r="L17" s="140"/>
      <c r="M17" s="158"/>
    </row>
    <row r="19" spans="2:17" ht="13.5"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2">
        <f>'EU El personbil'!D23</f>
        <v>0.73399999999999999</v>
      </c>
      <c r="E23" s="352">
        <f>'EU El personbil'!E23</f>
        <v>0.73699999999999999</v>
      </c>
      <c r="F23" s="352">
        <f>'EU El personbil'!F23</f>
        <v>0.755</v>
      </c>
      <c r="G23" s="352">
        <f>'EU El personbil'!G23</f>
        <v>0.77900000000000003</v>
      </c>
      <c r="H23" s="167"/>
      <c r="I23" s="167" t="s">
        <v>531</v>
      </c>
      <c r="J23" s="142"/>
    </row>
    <row r="24" spans="2:17">
      <c r="B24" s="218" t="s">
        <v>100</v>
      </c>
      <c r="C24" s="191" t="s">
        <v>151</v>
      </c>
      <c r="D24" s="217">
        <f>D23</f>
        <v>0.73399999999999999</v>
      </c>
      <c r="E24" s="351">
        <f>E23</f>
        <v>0.73699999999999999</v>
      </c>
      <c r="F24" s="351">
        <f>F23</f>
        <v>0.755</v>
      </c>
      <c r="G24" s="351">
        <f>G23</f>
        <v>0.77900000000000003</v>
      </c>
      <c r="H24" s="167"/>
      <c r="I24" s="167"/>
      <c r="J24" s="142"/>
    </row>
    <row r="25" spans="2:17">
      <c r="B25" s="218" t="s">
        <v>101</v>
      </c>
      <c r="C25" s="191" t="s">
        <v>102</v>
      </c>
      <c r="D25" s="350">
        <f>D67/D23</f>
        <v>1.1934653727527984</v>
      </c>
      <c r="E25" s="350">
        <f>E67/E23</f>
        <v>1.1390210806742354</v>
      </c>
      <c r="F25" s="350">
        <f>F67/F23</f>
        <v>1.0449132641285226</v>
      </c>
      <c r="G25" s="350">
        <f>G67/G23</f>
        <v>0.95825332631732296</v>
      </c>
      <c r="H25" s="167"/>
      <c r="I25" s="167" t="s">
        <v>531</v>
      </c>
      <c r="J25" s="142" t="s">
        <v>373</v>
      </c>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15.768064504809972</v>
      </c>
      <c r="E28" s="212">
        <f>+E75</f>
        <v>15.110253656224405</v>
      </c>
      <c r="F28" s="212">
        <f>+F75</f>
        <v>14.200371259506623</v>
      </c>
      <c r="G28" s="212">
        <f>+G75</f>
        <v>13.436628141621505</v>
      </c>
      <c r="H28" s="167"/>
      <c r="I28" s="167"/>
      <c r="J28" s="142"/>
    </row>
    <row r="29" spans="2:17">
      <c r="B29" s="146"/>
      <c r="C29" s="210"/>
      <c r="D29" s="207"/>
      <c r="E29" s="166"/>
      <c r="F29" s="166"/>
      <c r="G29" s="166"/>
      <c r="H29" s="147"/>
      <c r="I29" s="147"/>
      <c r="J29" s="142"/>
    </row>
    <row r="30" spans="2:17">
      <c r="B30" s="201" t="s">
        <v>108</v>
      </c>
      <c r="C30" s="191"/>
      <c r="D30" s="207"/>
      <c r="E30" s="166"/>
      <c r="F30" s="166"/>
      <c r="G30" s="166"/>
      <c r="H30" s="147"/>
      <c r="I30" s="147"/>
      <c r="J30" s="142"/>
      <c r="N30" s="333"/>
      <c r="O30" s="333"/>
      <c r="P30" s="333"/>
      <c r="Q30" s="333"/>
    </row>
    <row r="31" spans="2:17">
      <c r="B31" s="206" t="s">
        <v>109</v>
      </c>
      <c r="C31" s="191" t="s">
        <v>12</v>
      </c>
      <c r="D31" s="209">
        <v>237087.5</v>
      </c>
      <c r="E31" s="209">
        <v>196502</v>
      </c>
      <c r="F31" s="209">
        <v>166928</v>
      </c>
      <c r="G31" s="209">
        <v>162158</v>
      </c>
      <c r="H31" s="208">
        <v>2015</v>
      </c>
      <c r="I31" s="147"/>
      <c r="J31" s="142"/>
    </row>
    <row r="32" spans="2:17">
      <c r="B32" s="146" t="s">
        <v>13</v>
      </c>
      <c r="C32" s="191" t="s">
        <v>14</v>
      </c>
      <c r="D32" s="209">
        <v>1642.2165929292059</v>
      </c>
      <c r="E32" s="209">
        <v>1468.8833506567689</v>
      </c>
      <c r="F32" s="209">
        <v>1373.16997802734</v>
      </c>
      <c r="G32" s="209">
        <v>1418.8631814805108</v>
      </c>
      <c r="H32" s="208">
        <v>2015</v>
      </c>
      <c r="I32" s="147"/>
      <c r="J32" s="142"/>
    </row>
    <row r="33" spans="2:17">
      <c r="B33" s="202" t="s">
        <v>15</v>
      </c>
      <c r="C33" s="191" t="s">
        <v>14</v>
      </c>
      <c r="D33" s="209">
        <v>1370.528206653694</v>
      </c>
      <c r="E33" s="209">
        <v>1185.3672630075532</v>
      </c>
      <c r="F33" s="209">
        <v>1071.4877246755468</v>
      </c>
      <c r="G33" s="209">
        <v>1100.0331926732879</v>
      </c>
      <c r="H33" s="208">
        <v>2015</v>
      </c>
      <c r="I33" s="147"/>
      <c r="J33" s="142"/>
    </row>
    <row r="34" spans="2:17">
      <c r="B34" s="202" t="s">
        <v>16</v>
      </c>
      <c r="C34" s="191" t="s">
        <v>14</v>
      </c>
      <c r="D34" s="209">
        <v>271.6883862755119</v>
      </c>
      <c r="E34" s="209">
        <v>283.51608764921571</v>
      </c>
      <c r="F34" s="209">
        <v>301.68225335179324</v>
      </c>
      <c r="G34" s="209">
        <v>318.82998880722289</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row>
    <row r="38" spans="2:17">
      <c r="B38" s="206" t="s">
        <v>109</v>
      </c>
      <c r="C38" s="191" t="s">
        <v>12</v>
      </c>
      <c r="D38" s="273">
        <f>200000-30*D81+D80</f>
        <v>237087.5</v>
      </c>
      <c r="E38" s="273">
        <f>$D38-$D80+E80</f>
        <v>196502</v>
      </c>
      <c r="F38" s="273">
        <f>$D38-$D80+F80</f>
        <v>166928</v>
      </c>
      <c r="G38" s="273">
        <f>$D38-$D80+G80</f>
        <v>162158</v>
      </c>
      <c r="H38" s="203">
        <v>2015</v>
      </c>
      <c r="I38" s="167" t="s">
        <v>531</v>
      </c>
      <c r="J38" s="142" t="s">
        <v>372</v>
      </c>
      <c r="N38" s="333"/>
      <c r="O38" s="333"/>
      <c r="P38" s="333"/>
      <c r="Q38" s="333"/>
    </row>
    <row r="39" spans="2:17">
      <c r="B39" s="146" t="s">
        <v>13</v>
      </c>
      <c r="C39" s="191" t="s">
        <v>14</v>
      </c>
      <c r="D39" s="272">
        <f>+SUM(D40:D43)</f>
        <v>1642.2165929292059</v>
      </c>
      <c r="E39" s="199">
        <f>+SUM(E40:E43)</f>
        <v>1468.8833506567689</v>
      </c>
      <c r="F39" s="199">
        <f>+SUM(F40:F43)</f>
        <v>1373.16997802734</v>
      </c>
      <c r="G39" s="199">
        <f>+SUM(G40:G43)</f>
        <v>1418.8631814805108</v>
      </c>
      <c r="H39" s="203">
        <v>2015</v>
      </c>
      <c r="I39" s="167"/>
      <c r="J39" s="142"/>
      <c r="N39" s="333"/>
      <c r="O39" s="333"/>
      <c r="P39" s="333"/>
      <c r="Q39" s="333"/>
    </row>
    <row r="40" spans="2:17">
      <c r="B40" s="202" t="s">
        <v>15</v>
      </c>
      <c r="C40" s="191" t="s">
        <v>14</v>
      </c>
      <c r="D40" s="272">
        <v>1370.528206653694</v>
      </c>
      <c r="E40" s="199">
        <v>1185.3672630075532</v>
      </c>
      <c r="F40" s="199">
        <v>1071.4877246755468</v>
      </c>
      <c r="G40" s="199">
        <v>1100.0331926732879</v>
      </c>
      <c r="H40" s="203">
        <v>2015</v>
      </c>
      <c r="I40" s="167"/>
      <c r="J40" s="142"/>
      <c r="N40" s="333"/>
      <c r="O40" s="333"/>
      <c r="P40" s="333"/>
      <c r="Q40" s="333"/>
    </row>
    <row r="41" spans="2:17">
      <c r="B41" s="202" t="s">
        <v>16</v>
      </c>
      <c r="C41" s="191" t="s">
        <v>14</v>
      </c>
      <c r="D41" s="271">
        <f>+D76</f>
        <v>271.6883862755119</v>
      </c>
      <c r="E41" s="271">
        <f>+E76</f>
        <v>283.51608764921571</v>
      </c>
      <c r="F41" s="271">
        <f>+F76</f>
        <v>301.68225335179324</v>
      </c>
      <c r="G41" s="271">
        <f>+G76</f>
        <v>318.82998880722289</v>
      </c>
      <c r="H41" s="203">
        <v>2015</v>
      </c>
      <c r="I41" s="167"/>
      <c r="J41" s="142"/>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2015</v>
      </c>
      <c r="I43" s="167"/>
      <c r="J43" s="142"/>
    </row>
    <row r="44" spans="2:17">
      <c r="B44" s="202"/>
      <c r="C44" s="191"/>
      <c r="D44" s="207"/>
      <c r="E44" s="166"/>
      <c r="F44" s="166"/>
      <c r="G44" s="166"/>
      <c r="H44" s="167"/>
      <c r="I44" s="167"/>
      <c r="J44" s="142"/>
    </row>
    <row r="45" spans="2:17">
      <c r="B45" s="201" t="s">
        <v>111</v>
      </c>
      <c r="C45" s="191"/>
      <c r="D45" s="207"/>
      <c r="E45" s="205"/>
      <c r="F45" s="205"/>
      <c r="G45" s="205"/>
      <c r="H45" s="167"/>
      <c r="I45" s="167"/>
      <c r="J45" s="142"/>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D92/D$89</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row>
    <row r="51" spans="2:19">
      <c r="B51" s="146" t="s">
        <v>114</v>
      </c>
      <c r="C51" s="191" t="s">
        <v>159</v>
      </c>
      <c r="D51" s="197">
        <f t="shared" si="0"/>
        <v>0</v>
      </c>
      <c r="E51" s="197">
        <f t="shared" si="0"/>
        <v>0</v>
      </c>
      <c r="F51" s="197">
        <f t="shared" si="0"/>
        <v>0</v>
      </c>
      <c r="G51" s="197">
        <f t="shared" si="0"/>
        <v>0</v>
      </c>
      <c r="H51" s="167"/>
      <c r="I51" s="167"/>
      <c r="J51" s="142"/>
      <c r="O51" s="348"/>
      <c r="P51" s="348"/>
      <c r="Q51" s="348"/>
    </row>
    <row r="52" spans="2:19">
      <c r="B52" s="146" t="s">
        <v>21</v>
      </c>
      <c r="C52" s="191" t="s">
        <v>159</v>
      </c>
      <c r="D52" s="197">
        <f t="shared" si="0"/>
        <v>0</v>
      </c>
      <c r="E52" s="197">
        <f t="shared" si="0"/>
        <v>0</v>
      </c>
      <c r="F52" s="197">
        <f t="shared" si="0"/>
        <v>0</v>
      </c>
      <c r="G52" s="197">
        <f t="shared" si="0"/>
        <v>0</v>
      </c>
      <c r="H52" s="167"/>
      <c r="I52" s="167"/>
      <c r="J52" s="142"/>
      <c r="O52" s="313"/>
      <c r="P52" s="313"/>
      <c r="Q52" s="313"/>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3.5" thickBot="1">
      <c r="B61" s="188"/>
      <c r="C61" s="187"/>
      <c r="D61" s="186"/>
      <c r="E61" s="140"/>
      <c r="F61" s="140"/>
      <c r="G61" s="140"/>
      <c r="H61" s="184"/>
      <c r="I61" s="184"/>
      <c r="J61" s="158"/>
    </row>
    <row r="62" spans="2:19">
      <c r="H62" s="137"/>
      <c r="I62" s="137"/>
    </row>
    <row r="63" spans="2:19">
      <c r="H63" s="137"/>
      <c r="I63" s="137"/>
    </row>
    <row r="64" spans="2:19" ht="15.4"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25">
      <c r="B67" s="146" t="s">
        <v>22</v>
      </c>
      <c r="C67" s="163" t="s">
        <v>135</v>
      </c>
      <c r="D67" s="320">
        <v>0.87600358360055397</v>
      </c>
      <c r="E67" s="320">
        <v>0.83945853645691138</v>
      </c>
      <c r="F67" s="320">
        <v>0.78890951441703461</v>
      </c>
      <c r="G67" s="320">
        <v>0.74647934120119463</v>
      </c>
      <c r="H67" s="147"/>
      <c r="I67" s="147" t="s">
        <v>531</v>
      </c>
      <c r="J67" s="142" t="s">
        <v>371</v>
      </c>
    </row>
    <row r="68" spans="2:10">
      <c r="B68" s="146" t="s">
        <v>136</v>
      </c>
      <c r="C68" s="163" t="s">
        <v>135</v>
      </c>
      <c r="D68" s="174">
        <v>0.83</v>
      </c>
      <c r="E68" s="174"/>
      <c r="F68" s="174"/>
      <c r="G68" s="174"/>
      <c r="H68" s="147"/>
      <c r="I68" s="147"/>
      <c r="J68" s="142"/>
    </row>
    <row r="69" spans="2:10">
      <c r="B69" s="146" t="s">
        <v>167</v>
      </c>
      <c r="C69" s="163" t="s">
        <v>117</v>
      </c>
      <c r="D69" s="173">
        <v>2200</v>
      </c>
      <c r="E69" s="173"/>
      <c r="F69" s="173"/>
      <c r="G69" s="173"/>
      <c r="H69" s="167"/>
      <c r="I69" s="167" t="s">
        <v>370</v>
      </c>
      <c r="J69" s="142"/>
    </row>
    <row r="70" spans="2:10">
      <c r="B70" s="146" t="s">
        <v>139</v>
      </c>
      <c r="C70" s="163" t="s">
        <v>117</v>
      </c>
      <c r="D70" s="174">
        <v>1975</v>
      </c>
      <c r="E70" s="172"/>
      <c r="F70" s="172"/>
      <c r="G70" s="172"/>
      <c r="H70" s="147"/>
      <c r="I70" s="147"/>
      <c r="J70" s="142"/>
    </row>
    <row r="71" spans="2:10">
      <c r="B71" s="146"/>
      <c r="C71" s="163"/>
      <c r="D71" s="174"/>
      <c r="E71" s="174">
        <v>0.02</v>
      </c>
      <c r="F71" s="174">
        <v>0.05</v>
      </c>
      <c r="G71" s="174">
        <v>0.05</v>
      </c>
      <c r="H71" s="167"/>
      <c r="I71" s="167"/>
      <c r="J71" s="142"/>
    </row>
    <row r="72" spans="2:10">
      <c r="B72" s="146" t="s">
        <v>121</v>
      </c>
      <c r="C72" s="163" t="s">
        <v>122</v>
      </c>
      <c r="D72" s="166">
        <v>18000</v>
      </c>
      <c r="E72" s="166">
        <v>18000</v>
      </c>
      <c r="F72" s="166">
        <v>18000</v>
      </c>
      <c r="G72" s="166">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15.768064504809972</v>
      </c>
      <c r="E75" s="145">
        <f>+E67*E72/1000</f>
        <v>15.110253656224405</v>
      </c>
      <c r="F75" s="145">
        <f>+F67*F72/1000</f>
        <v>14.200371259506623</v>
      </c>
      <c r="G75" s="145">
        <f>+G67*G72/1000</f>
        <v>13.436628141621505</v>
      </c>
      <c r="H75" s="147"/>
      <c r="I75" s="147"/>
      <c r="J75" s="142"/>
    </row>
    <row r="76" spans="2:10">
      <c r="B76" s="146" t="s">
        <v>124</v>
      </c>
      <c r="C76" s="163" t="s">
        <v>14</v>
      </c>
      <c r="D76" s="165">
        <f>D77*1000/D67</f>
        <v>271.6883862755119</v>
      </c>
      <c r="E76" s="165">
        <f>E77*1000/E67</f>
        <v>283.51608764921571</v>
      </c>
      <c r="F76" s="165">
        <f>F77*1000/F67</f>
        <v>301.68225335179324</v>
      </c>
      <c r="G76" s="165">
        <f>G77*1000/G67</f>
        <v>318.82998880722289</v>
      </c>
      <c r="H76" s="147"/>
      <c r="I76" s="147"/>
      <c r="J76" s="192"/>
    </row>
    <row r="77" spans="2:10">
      <c r="B77" s="146" t="s">
        <v>124</v>
      </c>
      <c r="C77" s="163" t="s">
        <v>33</v>
      </c>
      <c r="D77" s="165">
        <v>0.23799999999999999</v>
      </c>
      <c r="E77" s="165">
        <v>0.23799999999999999</v>
      </c>
      <c r="F77" s="165">
        <v>0.23799999999999999</v>
      </c>
      <c r="G77" s="165">
        <v>0.23799999999999999</v>
      </c>
      <c r="H77" s="147"/>
      <c r="I77" s="147"/>
      <c r="J77" s="192"/>
    </row>
    <row r="78" spans="2:10">
      <c r="B78" s="146" t="s">
        <v>172</v>
      </c>
      <c r="C78" s="163" t="s">
        <v>14</v>
      </c>
      <c r="D78" s="165">
        <f>+D79/D28</f>
        <v>582.04274290059084</v>
      </c>
      <c r="E78" s="165">
        <f>+E79/E28</f>
        <v>362.55581745366442</v>
      </c>
      <c r="F78" s="165">
        <f>+F79/F28</f>
        <v>195.95500610379983</v>
      </c>
      <c r="G78" s="165">
        <f>+G79/G28</f>
        <v>174.73485721875298</v>
      </c>
      <c r="H78" s="147"/>
      <c r="I78" s="147"/>
      <c r="J78" s="142"/>
    </row>
    <row r="79" spans="2:10">
      <c r="B79" s="146" t="s">
        <v>172</v>
      </c>
      <c r="C79" s="163" t="s">
        <v>173</v>
      </c>
      <c r="D79" s="167">
        <v>9177.6875146130424</v>
      </c>
      <c r="E79" s="167">
        <v>5478.3103662646608</v>
      </c>
      <c r="F79" s="167">
        <v>2782.6338368328438</v>
      </c>
      <c r="G79" s="167">
        <v>2347.8472998277116</v>
      </c>
      <c r="H79" s="147"/>
      <c r="I79" s="147"/>
      <c r="J79" s="142"/>
    </row>
    <row r="80" spans="2:10">
      <c r="B80" s="146" t="s">
        <v>172</v>
      </c>
      <c r="C80" s="163" t="s">
        <v>12</v>
      </c>
      <c r="D80" s="282">
        <f>D81*D82+(D27-D83)/D83*D82*(E81+F81)/2</f>
        <v>100687.5</v>
      </c>
      <c r="E80" s="282">
        <f>E81*E82</f>
        <v>60102</v>
      </c>
      <c r="F80" s="282">
        <f>F81*F82</f>
        <v>30528</v>
      </c>
      <c r="G80" s="282">
        <f>G81*G82</f>
        <v>25758</v>
      </c>
      <c r="H80" s="147"/>
      <c r="I80" s="147"/>
      <c r="J80" s="142"/>
    </row>
    <row r="81" spans="2:10">
      <c r="B81" s="146" t="s">
        <v>174</v>
      </c>
      <c r="C81" s="163" t="s">
        <v>175</v>
      </c>
      <c r="D81" s="160">
        <f>'EU El personbil'!D83</f>
        <v>2120</v>
      </c>
      <c r="E81" s="160">
        <f>'EU El personbil'!E83</f>
        <v>1669.5</v>
      </c>
      <c r="F81" s="160">
        <f>'EU El personbil'!F83</f>
        <v>848</v>
      </c>
      <c r="G81" s="160">
        <f>'EU El personbil'!G83</f>
        <v>715.5</v>
      </c>
      <c r="H81" s="167"/>
      <c r="I81" s="167"/>
      <c r="J81" s="317"/>
    </row>
    <row r="82" spans="2:10">
      <c r="B82" s="146" t="s">
        <v>177</v>
      </c>
      <c r="C82" s="163" t="s">
        <v>178</v>
      </c>
      <c r="D82" s="160">
        <v>36</v>
      </c>
      <c r="E82" s="160">
        <v>36</v>
      </c>
      <c r="F82" s="160">
        <v>36</v>
      </c>
      <c r="G82" s="160">
        <v>36</v>
      </c>
      <c r="H82" s="167"/>
      <c r="I82" s="167" t="s">
        <v>369</v>
      </c>
      <c r="J82" s="142"/>
    </row>
    <row r="83" spans="2:10">
      <c r="B83" s="146" t="s">
        <v>306</v>
      </c>
      <c r="C83" s="163" t="s">
        <v>305</v>
      </c>
      <c r="D83" s="160">
        <v>10.6</v>
      </c>
      <c r="E83" s="160">
        <v>16</v>
      </c>
      <c r="F83" s="160">
        <v>16</v>
      </c>
      <c r="G83" s="160">
        <v>16</v>
      </c>
      <c r="H83" s="167"/>
      <c r="I83" s="167"/>
      <c r="J83" s="142"/>
    </row>
    <row r="84" spans="2:10">
      <c r="B84" s="146" t="s">
        <v>180</v>
      </c>
      <c r="C84" s="163" t="s">
        <v>181</v>
      </c>
      <c r="D84" s="221">
        <f>D25/3.6</f>
        <v>0.33151815909799953</v>
      </c>
      <c r="E84" s="221">
        <f>E25/3.6</f>
        <v>0.31639474463173206</v>
      </c>
      <c r="F84" s="221">
        <f>F25/3.6</f>
        <v>0.29025368448014516</v>
      </c>
      <c r="G84" s="221">
        <f>G25/3.6</f>
        <v>0.26618147953258969</v>
      </c>
      <c r="H84" s="167"/>
      <c r="I84" s="167" t="s">
        <v>368</v>
      </c>
      <c r="J84" s="142"/>
    </row>
    <row r="85" spans="2:10">
      <c r="B85" s="146" t="s">
        <v>347</v>
      </c>
      <c r="C85" s="163" t="s">
        <v>346</v>
      </c>
      <c r="D85" s="221">
        <v>8.9285714285714288</v>
      </c>
      <c r="E85" s="344">
        <v>6.25</v>
      </c>
      <c r="F85" s="344">
        <v>5</v>
      </c>
      <c r="G85" s="344">
        <v>4.5454545454545459</v>
      </c>
      <c r="H85" s="167"/>
      <c r="I85" s="167" t="s">
        <v>539</v>
      </c>
      <c r="J85" s="142"/>
    </row>
    <row r="86" spans="2:10" ht="13.5" thickBot="1">
      <c r="B86" s="141" t="s">
        <v>345</v>
      </c>
      <c r="C86" s="159" t="s">
        <v>117</v>
      </c>
      <c r="D86" s="316">
        <f>D82*D85</f>
        <v>321.42857142857144</v>
      </c>
      <c r="E86" s="316">
        <f>E82*E85</f>
        <v>225</v>
      </c>
      <c r="F86" s="316">
        <f>F82*F85</f>
        <v>180</v>
      </c>
      <c r="G86" s="316">
        <f>G82*G85</f>
        <v>163.63636363636365</v>
      </c>
      <c r="H86" s="315"/>
      <c r="I86" s="315"/>
      <c r="J86" s="158"/>
    </row>
    <row r="87" spans="2:10">
      <c r="D87" s="314"/>
      <c r="E87" s="314"/>
      <c r="F87" s="314"/>
      <c r="G87" s="314"/>
    </row>
    <row r="88" spans="2:10" ht="15.4" thickBot="1">
      <c r="B88" s="157" t="s">
        <v>126</v>
      </c>
    </row>
    <row r="89" spans="2:10">
      <c r="B89" s="156" t="s">
        <v>182</v>
      </c>
      <c r="C89" s="153"/>
      <c r="D89" s="312">
        <v>0.40970000000000001</v>
      </c>
      <c r="E89" s="260">
        <v>0.32</v>
      </c>
      <c r="F89" s="260">
        <v>0.32</v>
      </c>
      <c r="G89" s="260">
        <v>0.32</v>
      </c>
      <c r="H89" s="311"/>
      <c r="I89" s="167" t="s">
        <v>531</v>
      </c>
      <c r="J89" s="142"/>
    </row>
    <row r="90" spans="2:10">
      <c r="B90" s="146"/>
      <c r="C90" s="145"/>
      <c r="D90" s="145"/>
      <c r="E90" s="145"/>
      <c r="F90" s="145"/>
      <c r="G90" s="145"/>
      <c r="H90" s="145"/>
      <c r="I90" s="145"/>
      <c r="J90" s="142"/>
    </row>
    <row r="91" spans="2:10">
      <c r="B91" s="146" t="s">
        <v>17</v>
      </c>
      <c r="C91" s="145" t="s">
        <v>24</v>
      </c>
      <c r="D91" s="278">
        <v>0</v>
      </c>
      <c r="E91" s="278">
        <v>0</v>
      </c>
      <c r="F91" s="278">
        <v>0</v>
      </c>
      <c r="G91" s="278"/>
      <c r="H91" s="145"/>
      <c r="I91" s="145"/>
      <c r="J91" s="142"/>
    </row>
    <row r="92" spans="2:10">
      <c r="B92" s="146" t="s">
        <v>18</v>
      </c>
      <c r="C92" s="145" t="s">
        <v>24</v>
      </c>
      <c r="D92" s="278">
        <v>0</v>
      </c>
      <c r="E92" s="278">
        <v>0</v>
      </c>
      <c r="F92" s="278">
        <v>0</v>
      </c>
      <c r="G92" s="278"/>
      <c r="H92" s="145"/>
      <c r="I92" s="145"/>
      <c r="J92" s="142"/>
    </row>
    <row r="93" spans="2:10">
      <c r="B93" s="146" t="s">
        <v>19</v>
      </c>
      <c r="C93" s="145" t="s">
        <v>24</v>
      </c>
      <c r="D93" s="278">
        <v>0</v>
      </c>
      <c r="E93" s="278">
        <v>0</v>
      </c>
      <c r="F93" s="278">
        <v>0</v>
      </c>
      <c r="G93" s="278"/>
      <c r="H93" s="145"/>
      <c r="I93" s="145"/>
      <c r="J93" s="142"/>
    </row>
    <row r="94" spans="2:10">
      <c r="B94" s="146" t="s">
        <v>20</v>
      </c>
      <c r="C94" s="145" t="s">
        <v>24</v>
      </c>
      <c r="D94" s="278">
        <v>0</v>
      </c>
      <c r="E94" s="278">
        <v>0</v>
      </c>
      <c r="F94" s="278">
        <v>0</v>
      </c>
      <c r="G94" s="278"/>
      <c r="H94" s="145"/>
      <c r="I94" s="145"/>
      <c r="J94" s="142"/>
    </row>
    <row r="95" spans="2:10">
      <c r="B95" s="146" t="s">
        <v>114</v>
      </c>
      <c r="C95" s="145" t="s">
        <v>24</v>
      </c>
      <c r="D95" s="278">
        <v>0</v>
      </c>
      <c r="E95" s="278">
        <v>0</v>
      </c>
      <c r="F95" s="278">
        <v>0</v>
      </c>
      <c r="G95" s="278"/>
      <c r="H95" s="145"/>
      <c r="I95" s="145"/>
      <c r="J95" s="142"/>
    </row>
    <row r="96" spans="2:10">
      <c r="B96" s="146" t="s">
        <v>21</v>
      </c>
      <c r="C96" s="145" t="s">
        <v>24</v>
      </c>
      <c r="D96" s="278">
        <v>0</v>
      </c>
      <c r="E96" s="278">
        <v>0</v>
      </c>
      <c r="F96" s="278">
        <v>0</v>
      </c>
      <c r="G96" s="278"/>
      <c r="H96" s="145"/>
      <c r="I96" s="145"/>
      <c r="J96" s="142"/>
    </row>
    <row r="97" spans="2:10" ht="13.5" thickBot="1">
      <c r="B97" s="141"/>
      <c r="C97" s="140"/>
      <c r="D97" s="140"/>
      <c r="E97" s="140"/>
      <c r="F97" s="140"/>
      <c r="G97" s="140"/>
      <c r="H97" s="140"/>
      <c r="I97" s="140"/>
      <c r="J97"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V83"/>
  <sheetViews>
    <sheetView topLeftCell="A60" workbookViewId="0">
      <selection activeCell="F73" sqref="F73"/>
    </sheetView>
  </sheetViews>
  <sheetFormatPr defaultRowHeight="12.75"/>
  <cols>
    <col min="3" max="3" width="146.53125" bestFit="1" customWidth="1"/>
  </cols>
  <sheetData>
    <row r="1" spans="1:22">
      <c r="A1" s="11"/>
      <c r="B1" s="11"/>
      <c r="C1" s="11"/>
      <c r="D1" s="11"/>
      <c r="E1" s="11"/>
      <c r="F1" s="11"/>
      <c r="G1" s="11"/>
      <c r="H1" s="11"/>
      <c r="I1" s="11"/>
      <c r="J1" s="11"/>
      <c r="K1" s="11"/>
      <c r="L1" s="11"/>
      <c r="M1" s="11"/>
      <c r="N1" s="11"/>
      <c r="O1" s="11"/>
      <c r="P1" s="11"/>
      <c r="Q1" s="11"/>
      <c r="R1" s="11"/>
      <c r="S1" s="11"/>
      <c r="T1" s="11"/>
      <c r="U1" s="11"/>
      <c r="V1" s="11"/>
    </row>
    <row r="2" spans="1:22" ht="13.15" thickBot="1">
      <c r="A2" s="11"/>
      <c r="B2" s="11"/>
      <c r="C2" s="11"/>
      <c r="D2" s="11"/>
      <c r="E2" s="11"/>
      <c r="F2" s="11"/>
      <c r="G2" s="11"/>
      <c r="H2" s="11"/>
      <c r="I2" s="11"/>
      <c r="J2" s="11"/>
      <c r="K2" s="11"/>
      <c r="L2" s="11"/>
      <c r="M2" s="11"/>
      <c r="N2" s="11"/>
      <c r="O2" s="11"/>
      <c r="P2" s="11"/>
      <c r="Q2" s="11"/>
      <c r="R2" s="11"/>
      <c r="S2" s="11"/>
      <c r="T2" s="11"/>
      <c r="U2" s="11"/>
      <c r="V2" s="11"/>
    </row>
    <row r="3" spans="1:22" ht="13.15">
      <c r="A3" s="11"/>
      <c r="B3" s="12" t="s">
        <v>38</v>
      </c>
      <c r="C3" s="13" t="s">
        <v>39</v>
      </c>
      <c r="D3" s="11"/>
      <c r="E3" s="11"/>
      <c r="F3" s="11"/>
      <c r="G3" s="11"/>
      <c r="H3" s="11"/>
      <c r="I3" s="11"/>
      <c r="J3" s="11"/>
      <c r="K3" s="11"/>
      <c r="L3" s="11"/>
      <c r="M3" s="11"/>
      <c r="N3" s="11"/>
      <c r="O3" s="11"/>
      <c r="P3" s="11"/>
      <c r="Q3" s="11"/>
      <c r="R3" s="11"/>
      <c r="S3" s="11"/>
      <c r="T3" s="11"/>
      <c r="U3" s="11"/>
      <c r="V3" s="11"/>
    </row>
    <row r="4" spans="1:22">
      <c r="A4" s="11"/>
      <c r="B4" s="584">
        <v>1</v>
      </c>
      <c r="C4" s="583" t="s">
        <v>40</v>
      </c>
      <c r="E4" s="11"/>
      <c r="F4" s="11"/>
      <c r="G4" s="11"/>
      <c r="H4" s="11"/>
      <c r="I4" s="11"/>
      <c r="J4" s="11"/>
      <c r="K4" s="11"/>
      <c r="L4" s="11"/>
      <c r="M4" s="11"/>
      <c r="N4" s="11"/>
      <c r="O4" s="11"/>
      <c r="P4" s="11"/>
      <c r="Q4" s="11"/>
      <c r="R4" s="11"/>
      <c r="S4" s="11"/>
      <c r="T4" s="11"/>
      <c r="U4" s="11"/>
      <c r="V4" s="11"/>
    </row>
    <row r="5" spans="1:22">
      <c r="A5" s="11"/>
      <c r="B5" s="586">
        <f>B4+1</f>
        <v>2</v>
      </c>
      <c r="C5" s="585" t="s">
        <v>41</v>
      </c>
      <c r="E5" s="11"/>
      <c r="F5" s="11"/>
      <c r="G5" s="11"/>
      <c r="H5" s="11"/>
      <c r="I5" s="11"/>
      <c r="J5" s="11"/>
      <c r="K5" s="11"/>
      <c r="L5" s="11"/>
      <c r="M5" s="11"/>
      <c r="N5" s="11"/>
      <c r="O5" s="11"/>
      <c r="P5" s="11"/>
      <c r="Q5" s="11"/>
      <c r="R5" s="11"/>
      <c r="S5" s="11"/>
      <c r="T5" s="11"/>
      <c r="U5" s="11"/>
      <c r="V5" s="11"/>
    </row>
    <row r="6" spans="1:22">
      <c r="A6" s="11"/>
      <c r="B6" s="586">
        <f t="shared" ref="B6:B68" si="0">B5+1</f>
        <v>3</v>
      </c>
      <c r="C6" s="585" t="s">
        <v>42</v>
      </c>
      <c r="E6" s="11"/>
      <c r="F6" s="11"/>
      <c r="G6" s="11"/>
      <c r="H6" s="11"/>
      <c r="I6" s="11"/>
      <c r="J6" s="11"/>
      <c r="K6" s="11"/>
      <c r="L6" s="11"/>
      <c r="M6" s="11"/>
      <c r="N6" s="11"/>
      <c r="O6" s="11"/>
      <c r="P6" s="11"/>
      <c r="Q6" s="11"/>
      <c r="R6" s="11"/>
      <c r="S6" s="11"/>
      <c r="T6" s="11"/>
      <c r="U6" s="11"/>
      <c r="V6" s="11"/>
    </row>
    <row r="7" spans="1:22" ht="13.15">
      <c r="A7" s="11"/>
      <c r="B7" s="586">
        <f t="shared" si="0"/>
        <v>4</v>
      </c>
      <c r="C7" s="587" t="s">
        <v>447</v>
      </c>
      <c r="E7" s="11"/>
      <c r="F7" s="11"/>
      <c r="G7" s="11"/>
      <c r="H7" s="11"/>
      <c r="I7" s="11"/>
      <c r="J7" s="11"/>
      <c r="K7" s="11"/>
      <c r="L7" s="11"/>
      <c r="M7" s="11"/>
      <c r="N7" s="11"/>
      <c r="O7" s="11"/>
      <c r="P7" s="11"/>
      <c r="Q7" s="11"/>
      <c r="R7" s="11"/>
      <c r="S7" s="11"/>
      <c r="T7" s="11"/>
      <c r="U7" s="11"/>
      <c r="V7" s="11"/>
    </row>
    <row r="8" spans="1:22">
      <c r="A8" s="11"/>
      <c r="B8" s="586">
        <f t="shared" si="0"/>
        <v>5</v>
      </c>
      <c r="C8" s="585" t="s">
        <v>43</v>
      </c>
      <c r="E8" s="11"/>
      <c r="F8" s="11"/>
      <c r="G8" s="11"/>
      <c r="H8" s="11"/>
      <c r="I8" s="11"/>
      <c r="J8" s="11"/>
      <c r="K8" s="11"/>
      <c r="L8" s="11"/>
      <c r="M8" s="11"/>
      <c r="N8" s="11"/>
      <c r="O8" s="11"/>
      <c r="P8" s="11"/>
      <c r="Q8" s="11"/>
      <c r="R8" s="11"/>
      <c r="S8" s="11"/>
      <c r="T8" s="11"/>
      <c r="U8" s="11"/>
      <c r="V8" s="11"/>
    </row>
    <row r="9" spans="1:22">
      <c r="A9" s="11"/>
      <c r="B9" s="586">
        <f t="shared" si="0"/>
        <v>6</v>
      </c>
      <c r="C9" s="585" t="s">
        <v>44</v>
      </c>
      <c r="E9" s="11"/>
      <c r="F9" s="11"/>
      <c r="G9" s="11"/>
      <c r="H9" s="11"/>
      <c r="I9" s="11"/>
      <c r="J9" s="11"/>
      <c r="K9" s="11"/>
      <c r="L9" s="11"/>
      <c r="M9" s="11"/>
      <c r="N9" s="11"/>
      <c r="O9" s="11"/>
      <c r="P9" s="11"/>
      <c r="Q9" s="11"/>
      <c r="R9" s="11"/>
      <c r="S9" s="11"/>
      <c r="T9" s="11"/>
      <c r="U9" s="11"/>
      <c r="V9" s="11"/>
    </row>
    <row r="10" spans="1:22">
      <c r="A10" s="11"/>
      <c r="B10" s="586">
        <f t="shared" si="0"/>
        <v>7</v>
      </c>
      <c r="C10" s="585" t="s">
        <v>45</v>
      </c>
      <c r="E10" s="11"/>
      <c r="F10" s="11"/>
      <c r="G10" s="11"/>
      <c r="H10" s="11"/>
      <c r="I10" s="11"/>
      <c r="J10" s="11"/>
      <c r="K10" s="11"/>
      <c r="L10" s="11"/>
      <c r="M10" s="11"/>
      <c r="N10" s="11"/>
      <c r="O10" s="11"/>
      <c r="P10" s="11"/>
      <c r="Q10" s="11"/>
      <c r="R10" s="11"/>
      <c r="S10" s="11"/>
      <c r="T10" s="11"/>
      <c r="U10" s="11"/>
      <c r="V10" s="11"/>
    </row>
    <row r="11" spans="1:22">
      <c r="A11" s="11"/>
      <c r="B11" s="586">
        <f t="shared" si="0"/>
        <v>8</v>
      </c>
      <c r="C11" s="585" t="s">
        <v>46</v>
      </c>
      <c r="E11" s="11"/>
      <c r="F11" s="11"/>
      <c r="G11" s="11"/>
      <c r="H11" s="11"/>
      <c r="I11" s="11"/>
      <c r="J11" s="11"/>
      <c r="K11" s="11"/>
      <c r="L11" s="11"/>
      <c r="M11" s="11"/>
      <c r="N11" s="11"/>
      <c r="O11" s="11"/>
      <c r="P11" s="11"/>
      <c r="Q11" s="11"/>
      <c r="R11" s="11"/>
      <c r="S11" s="11"/>
      <c r="T11" s="11"/>
      <c r="U11" s="11"/>
      <c r="V11" s="11"/>
    </row>
    <row r="12" spans="1:22">
      <c r="A12" s="11"/>
      <c r="B12" s="586">
        <f t="shared" si="0"/>
        <v>9</v>
      </c>
      <c r="C12" s="585" t="s">
        <v>47</v>
      </c>
      <c r="E12" s="11"/>
      <c r="F12" s="11"/>
      <c r="G12" s="11"/>
      <c r="H12" s="11"/>
      <c r="I12" s="11"/>
      <c r="J12" s="11"/>
      <c r="K12" s="11"/>
      <c r="L12" s="11"/>
      <c r="M12" s="11"/>
      <c r="N12" s="11"/>
      <c r="O12" s="11"/>
      <c r="P12" s="11"/>
      <c r="Q12" s="11"/>
      <c r="R12" s="11"/>
      <c r="S12" s="11"/>
      <c r="T12" s="11"/>
      <c r="U12" s="11"/>
      <c r="V12" s="11"/>
    </row>
    <row r="13" spans="1:22">
      <c r="A13" s="11"/>
      <c r="B13" s="586">
        <f t="shared" si="0"/>
        <v>10</v>
      </c>
      <c r="C13" s="585" t="s">
        <v>48</v>
      </c>
      <c r="E13" s="11"/>
      <c r="F13" s="11"/>
      <c r="G13" s="11"/>
      <c r="H13" s="11"/>
      <c r="I13" s="11"/>
      <c r="J13" s="11"/>
      <c r="K13" s="11"/>
      <c r="L13" s="11"/>
      <c r="M13" s="11"/>
      <c r="N13" s="11"/>
      <c r="O13" s="11"/>
      <c r="P13" s="11"/>
      <c r="Q13" s="11"/>
      <c r="R13" s="11"/>
      <c r="S13" s="11"/>
      <c r="T13" s="11"/>
      <c r="U13" s="11"/>
      <c r="V13" s="11"/>
    </row>
    <row r="14" spans="1:22">
      <c r="A14" s="11"/>
      <c r="B14" s="586">
        <f t="shared" si="0"/>
        <v>11</v>
      </c>
      <c r="C14" s="585" t="s">
        <v>49</v>
      </c>
      <c r="E14" s="11"/>
      <c r="F14" s="11"/>
      <c r="G14" s="11"/>
      <c r="H14" s="11"/>
      <c r="I14" s="11"/>
      <c r="J14" s="11"/>
      <c r="K14" s="11"/>
      <c r="L14" s="11"/>
      <c r="M14" s="11"/>
      <c r="N14" s="11"/>
      <c r="O14" s="11"/>
      <c r="P14" s="11"/>
      <c r="Q14" s="11"/>
      <c r="R14" s="11"/>
      <c r="S14" s="11"/>
      <c r="T14" s="11"/>
      <c r="U14" s="11"/>
      <c r="V14" s="11"/>
    </row>
    <row r="15" spans="1:22">
      <c r="A15" s="11"/>
      <c r="B15" s="586">
        <f t="shared" si="0"/>
        <v>12</v>
      </c>
      <c r="C15" s="588" t="s">
        <v>50</v>
      </c>
      <c r="E15" s="11"/>
      <c r="F15" s="11"/>
      <c r="G15" s="11"/>
      <c r="H15" s="11"/>
      <c r="I15" s="11"/>
      <c r="J15" s="11"/>
      <c r="K15" s="11"/>
      <c r="L15" s="11"/>
      <c r="M15" s="11"/>
      <c r="N15" s="11"/>
      <c r="O15" s="11"/>
      <c r="P15" s="11"/>
      <c r="Q15" s="11"/>
      <c r="R15" s="11"/>
      <c r="S15" s="11"/>
      <c r="T15" s="11"/>
      <c r="U15" s="11"/>
      <c r="V15" s="11"/>
    </row>
    <row r="16" spans="1:22">
      <c r="A16" s="11"/>
      <c r="B16" s="586">
        <f t="shared" si="0"/>
        <v>13</v>
      </c>
      <c r="C16" s="585" t="s">
        <v>51</v>
      </c>
      <c r="E16" s="11"/>
      <c r="F16" s="11"/>
      <c r="G16" s="11"/>
      <c r="H16" s="11"/>
      <c r="I16" s="11"/>
      <c r="J16" s="11"/>
      <c r="K16" s="11"/>
      <c r="L16" s="11"/>
      <c r="M16" s="11"/>
      <c r="N16" s="11"/>
      <c r="O16" s="11"/>
      <c r="P16" s="11"/>
      <c r="Q16" s="11"/>
      <c r="R16" s="11"/>
      <c r="S16" s="11"/>
      <c r="T16" s="11"/>
      <c r="U16" s="11"/>
      <c r="V16" s="11"/>
    </row>
    <row r="17" spans="1:22">
      <c r="A17" s="11"/>
      <c r="B17" s="586">
        <f t="shared" si="0"/>
        <v>14</v>
      </c>
      <c r="C17" s="585" t="s">
        <v>53</v>
      </c>
      <c r="E17" s="11"/>
      <c r="F17" s="11"/>
      <c r="G17" s="11"/>
      <c r="H17" s="11"/>
      <c r="I17" s="11"/>
      <c r="J17" s="11"/>
      <c r="K17" s="11"/>
      <c r="L17" s="11"/>
      <c r="M17" s="11"/>
      <c r="N17" s="11"/>
      <c r="O17" s="11"/>
      <c r="P17" s="11"/>
      <c r="Q17" s="11"/>
      <c r="R17" s="11"/>
      <c r="S17" s="11"/>
      <c r="T17" s="11"/>
      <c r="U17" s="11"/>
      <c r="V17" s="11"/>
    </row>
    <row r="18" spans="1:22">
      <c r="A18" s="11"/>
      <c r="B18" s="586">
        <f t="shared" si="0"/>
        <v>15</v>
      </c>
      <c r="C18" s="585" t="s">
        <v>54</v>
      </c>
      <c r="E18" s="11"/>
      <c r="F18" s="11"/>
      <c r="G18" s="11"/>
      <c r="H18" s="11"/>
      <c r="I18" s="11"/>
      <c r="J18" s="11"/>
      <c r="K18" s="11"/>
      <c r="L18" s="11"/>
      <c r="M18" s="11"/>
      <c r="N18" s="11"/>
      <c r="O18" s="11"/>
      <c r="P18" s="11"/>
      <c r="Q18" s="11"/>
      <c r="R18" s="11"/>
      <c r="S18" s="11"/>
      <c r="T18" s="11"/>
      <c r="U18" s="11"/>
      <c r="V18" s="11"/>
    </row>
    <row r="19" spans="1:22">
      <c r="A19" s="11"/>
      <c r="B19" s="586">
        <f t="shared" si="0"/>
        <v>16</v>
      </c>
      <c r="C19" s="588" t="s">
        <v>55</v>
      </c>
      <c r="E19" s="11"/>
      <c r="F19" s="11"/>
      <c r="G19" s="11"/>
      <c r="H19" s="11"/>
      <c r="I19" s="11"/>
      <c r="J19" s="11"/>
      <c r="K19" s="11"/>
      <c r="L19" s="11"/>
      <c r="M19" s="11"/>
      <c r="N19" s="11"/>
      <c r="O19" s="11"/>
      <c r="P19" s="11"/>
      <c r="Q19" s="11"/>
      <c r="R19" s="11"/>
      <c r="S19" s="11"/>
      <c r="T19" s="11"/>
      <c r="U19" s="11"/>
      <c r="V19" s="11"/>
    </row>
    <row r="20" spans="1:22">
      <c r="A20" s="11"/>
      <c r="B20" s="586">
        <f t="shared" si="0"/>
        <v>17</v>
      </c>
      <c r="C20" s="588" t="s">
        <v>56</v>
      </c>
      <c r="E20" s="11"/>
      <c r="F20" s="11"/>
      <c r="G20" s="11"/>
      <c r="H20" s="11"/>
      <c r="I20" s="11"/>
      <c r="J20" s="11"/>
      <c r="K20" s="11"/>
      <c r="L20" s="11"/>
      <c r="M20" s="11"/>
      <c r="N20" s="11"/>
      <c r="O20" s="11"/>
      <c r="P20" s="11"/>
      <c r="Q20" s="11"/>
      <c r="R20" s="11"/>
      <c r="S20" s="11"/>
      <c r="T20" s="11"/>
      <c r="U20" s="11"/>
      <c r="V20" s="11"/>
    </row>
    <row r="21" spans="1:22">
      <c r="A21" s="11"/>
      <c r="B21" s="586">
        <f t="shared" si="0"/>
        <v>18</v>
      </c>
      <c r="C21" s="585" t="s">
        <v>57</v>
      </c>
      <c r="E21" s="11"/>
      <c r="F21" s="11"/>
      <c r="G21" s="11"/>
      <c r="H21" s="11"/>
      <c r="I21" s="11"/>
      <c r="J21" s="11"/>
      <c r="K21" s="11"/>
      <c r="L21" s="11"/>
      <c r="M21" s="11"/>
      <c r="N21" s="11"/>
      <c r="O21" s="11"/>
      <c r="P21" s="11"/>
      <c r="Q21" s="11"/>
      <c r="R21" s="11"/>
      <c r="S21" s="11"/>
      <c r="T21" s="11"/>
      <c r="U21" s="11"/>
      <c r="V21" s="11"/>
    </row>
    <row r="22" spans="1:22">
      <c r="A22" s="11"/>
      <c r="B22" s="586">
        <f t="shared" si="0"/>
        <v>19</v>
      </c>
      <c r="C22" s="585" t="s">
        <v>58</v>
      </c>
      <c r="E22" s="11"/>
      <c r="F22" s="11"/>
      <c r="G22" s="11"/>
      <c r="H22" s="11"/>
      <c r="I22" s="11"/>
      <c r="J22" s="11"/>
      <c r="K22" s="11"/>
      <c r="L22" s="11"/>
      <c r="M22" s="11"/>
      <c r="N22" s="11"/>
      <c r="O22" s="11"/>
      <c r="P22" s="11"/>
      <c r="Q22" s="11"/>
      <c r="R22" s="11"/>
      <c r="S22" s="11"/>
      <c r="T22" s="11"/>
      <c r="U22" s="11"/>
      <c r="V22" s="11"/>
    </row>
    <row r="23" spans="1:22">
      <c r="A23" s="11"/>
      <c r="B23" s="586">
        <f t="shared" si="0"/>
        <v>20</v>
      </c>
      <c r="C23" s="585" t="s">
        <v>59</v>
      </c>
      <c r="E23" s="11"/>
      <c r="F23" s="11"/>
      <c r="G23" s="11"/>
      <c r="H23" s="11"/>
      <c r="I23" s="11"/>
      <c r="J23" s="11"/>
      <c r="K23" s="11"/>
      <c r="L23" s="11"/>
      <c r="M23" s="11"/>
      <c r="N23" s="11"/>
      <c r="O23" s="11"/>
      <c r="P23" s="11"/>
      <c r="Q23" s="11"/>
      <c r="R23" s="11"/>
      <c r="S23" s="11"/>
      <c r="T23" s="11"/>
      <c r="U23" s="11"/>
      <c r="V23" s="11"/>
    </row>
    <row r="24" spans="1:22">
      <c r="A24" s="11"/>
      <c r="B24" s="586">
        <f t="shared" si="0"/>
        <v>21</v>
      </c>
      <c r="C24" s="588" t="s">
        <v>60</v>
      </c>
      <c r="E24" s="11"/>
      <c r="F24" s="11"/>
      <c r="G24" s="11"/>
      <c r="H24" s="11"/>
      <c r="I24" s="11"/>
      <c r="J24" s="11"/>
      <c r="K24" s="11"/>
      <c r="L24" s="11"/>
      <c r="M24" s="11"/>
      <c r="N24" s="11"/>
      <c r="O24" s="11"/>
      <c r="P24" s="11"/>
      <c r="Q24" s="11"/>
      <c r="R24" s="11"/>
      <c r="S24" s="11"/>
      <c r="T24" s="11"/>
      <c r="U24" s="11"/>
      <c r="V24" s="11"/>
    </row>
    <row r="25" spans="1:22">
      <c r="A25" s="11"/>
      <c r="B25" s="586">
        <f t="shared" si="0"/>
        <v>22</v>
      </c>
      <c r="C25" s="585" t="s">
        <v>448</v>
      </c>
      <c r="E25" s="11"/>
      <c r="F25" s="11"/>
      <c r="G25" s="11"/>
      <c r="H25" s="11"/>
      <c r="I25" s="11"/>
      <c r="J25" s="11"/>
      <c r="K25" s="11"/>
      <c r="L25" s="11"/>
      <c r="M25" s="11"/>
      <c r="N25" s="11"/>
      <c r="O25" s="11"/>
      <c r="P25" s="11"/>
      <c r="Q25" s="11"/>
      <c r="R25" s="11"/>
      <c r="S25" s="11"/>
      <c r="T25" s="11"/>
      <c r="U25" s="11"/>
      <c r="V25" s="11"/>
    </row>
    <row r="26" spans="1:22">
      <c r="A26" s="11"/>
      <c r="B26" s="586">
        <f t="shared" si="0"/>
        <v>23</v>
      </c>
      <c r="C26" s="585" t="s">
        <v>449</v>
      </c>
      <c r="E26" s="11"/>
      <c r="F26" s="11"/>
      <c r="G26" s="11"/>
      <c r="H26" s="11"/>
      <c r="I26" s="11"/>
      <c r="J26" s="11"/>
      <c r="K26" s="11"/>
      <c r="L26" s="11"/>
      <c r="M26" s="11"/>
      <c r="N26" s="11"/>
      <c r="O26" s="11"/>
      <c r="P26" s="11"/>
      <c r="Q26" s="11"/>
      <c r="R26" s="11"/>
      <c r="S26" s="11"/>
      <c r="T26" s="11"/>
      <c r="U26" s="11"/>
      <c r="V26" s="11"/>
    </row>
    <row r="27" spans="1:22">
      <c r="A27" s="11"/>
      <c r="B27" s="586">
        <f t="shared" si="0"/>
        <v>24</v>
      </c>
      <c r="C27" s="585" t="s">
        <v>450</v>
      </c>
      <c r="E27" s="11"/>
      <c r="F27" s="11"/>
      <c r="G27" s="11"/>
      <c r="H27" s="11"/>
      <c r="I27" s="11"/>
      <c r="J27" s="11"/>
      <c r="K27" s="11"/>
      <c r="L27" s="11"/>
      <c r="M27" s="11"/>
      <c r="N27" s="11"/>
      <c r="O27" s="11"/>
      <c r="P27" s="11"/>
      <c r="Q27" s="11"/>
      <c r="R27" s="11"/>
      <c r="S27" s="11"/>
      <c r="T27" s="11"/>
      <c r="U27" s="11"/>
      <c r="V27" s="11"/>
    </row>
    <row r="28" spans="1:22">
      <c r="A28" s="11"/>
      <c r="B28" s="586">
        <f t="shared" si="0"/>
        <v>25</v>
      </c>
      <c r="C28" s="585" t="s">
        <v>451</v>
      </c>
      <c r="E28" s="11"/>
      <c r="F28" s="11"/>
      <c r="G28" s="11"/>
      <c r="H28" s="11"/>
      <c r="I28" s="11"/>
      <c r="J28" s="11"/>
      <c r="K28" s="11"/>
      <c r="L28" s="11"/>
      <c r="M28" s="11"/>
      <c r="N28" s="11"/>
      <c r="O28" s="11"/>
      <c r="P28" s="11"/>
      <c r="Q28" s="11"/>
      <c r="R28" s="11"/>
      <c r="S28" s="11"/>
      <c r="T28" s="11"/>
      <c r="U28" s="11"/>
      <c r="V28" s="11"/>
    </row>
    <row r="29" spans="1:22">
      <c r="A29" s="11"/>
      <c r="B29" s="586">
        <f t="shared" si="0"/>
        <v>26</v>
      </c>
      <c r="C29" s="585" t="s">
        <v>452</v>
      </c>
      <c r="E29" s="11"/>
      <c r="F29" s="11"/>
      <c r="G29" s="11"/>
      <c r="H29" s="11"/>
      <c r="I29" s="11"/>
      <c r="J29" s="11"/>
      <c r="K29" s="11"/>
      <c r="L29" s="11"/>
      <c r="M29" s="11"/>
      <c r="N29" s="11"/>
      <c r="O29" s="11"/>
      <c r="P29" s="11"/>
      <c r="Q29" s="11"/>
      <c r="R29" s="11"/>
      <c r="S29" s="11"/>
      <c r="T29" s="11"/>
      <c r="U29" s="11"/>
      <c r="V29" s="11"/>
    </row>
    <row r="30" spans="1:22">
      <c r="A30" s="11"/>
      <c r="B30" s="586">
        <f t="shared" si="0"/>
        <v>27</v>
      </c>
      <c r="C30" s="585" t="s">
        <v>453</v>
      </c>
      <c r="E30" s="11"/>
      <c r="F30" s="11"/>
      <c r="G30" s="11"/>
      <c r="H30" s="11"/>
      <c r="I30" s="11"/>
      <c r="J30" s="11"/>
      <c r="K30" s="11"/>
      <c r="L30" s="11"/>
      <c r="M30" s="11"/>
      <c r="N30" s="11"/>
      <c r="O30" s="11"/>
      <c r="P30" s="11"/>
      <c r="Q30" s="11"/>
      <c r="R30" s="11"/>
      <c r="S30" s="11"/>
      <c r="T30" s="11"/>
      <c r="U30" s="11"/>
      <c r="V30" s="11"/>
    </row>
    <row r="31" spans="1:22">
      <c r="A31" s="11"/>
      <c r="B31" s="586">
        <f t="shared" si="0"/>
        <v>28</v>
      </c>
      <c r="C31" s="585" t="s">
        <v>454</v>
      </c>
      <c r="E31" s="11"/>
      <c r="F31" s="11"/>
      <c r="G31" s="11"/>
      <c r="H31" s="11"/>
      <c r="I31" s="11"/>
      <c r="J31" s="11"/>
      <c r="K31" s="11"/>
      <c r="L31" s="11"/>
      <c r="M31" s="11"/>
      <c r="N31" s="11"/>
      <c r="O31" s="11"/>
      <c r="P31" s="11"/>
      <c r="Q31" s="11"/>
      <c r="R31" s="11"/>
      <c r="S31" s="11"/>
      <c r="T31" s="11"/>
      <c r="U31" s="11"/>
      <c r="V31" s="11"/>
    </row>
    <row r="32" spans="1:22">
      <c r="A32" s="11"/>
      <c r="B32" s="586">
        <f t="shared" si="0"/>
        <v>29</v>
      </c>
      <c r="C32" s="585" t="s">
        <v>455</v>
      </c>
      <c r="E32" s="11"/>
      <c r="F32" s="11"/>
      <c r="G32" s="11"/>
      <c r="H32" s="11"/>
      <c r="I32" s="11"/>
      <c r="J32" s="11"/>
      <c r="K32" s="11"/>
      <c r="L32" s="11"/>
      <c r="M32" s="11"/>
      <c r="N32" s="11"/>
      <c r="O32" s="11"/>
      <c r="P32" s="11"/>
      <c r="Q32" s="11"/>
      <c r="R32" s="11"/>
      <c r="S32" s="11"/>
      <c r="T32" s="11"/>
      <c r="U32" s="11"/>
      <c r="V32" s="11"/>
    </row>
    <row r="33" spans="1:22">
      <c r="A33" s="11"/>
      <c r="B33" s="586">
        <f t="shared" si="0"/>
        <v>30</v>
      </c>
      <c r="C33" s="585" t="s">
        <v>456</v>
      </c>
      <c r="E33" s="11"/>
      <c r="F33" s="11"/>
      <c r="G33" s="11"/>
      <c r="H33" s="11"/>
      <c r="I33" s="11"/>
      <c r="J33" s="11"/>
      <c r="K33" s="11"/>
      <c r="L33" s="11"/>
      <c r="M33" s="11"/>
      <c r="N33" s="11"/>
      <c r="O33" s="11"/>
      <c r="P33" s="11"/>
      <c r="Q33" s="11"/>
      <c r="R33" s="11"/>
      <c r="S33" s="11"/>
      <c r="T33" s="11"/>
      <c r="U33" s="11"/>
      <c r="V33" s="11"/>
    </row>
    <row r="34" spans="1:22">
      <c r="A34" s="11"/>
      <c r="B34" s="586">
        <f t="shared" si="0"/>
        <v>31</v>
      </c>
      <c r="C34" s="585" t="s">
        <v>457</v>
      </c>
      <c r="E34" s="11"/>
      <c r="F34" s="11"/>
      <c r="G34" s="11"/>
      <c r="H34" s="11"/>
      <c r="I34" s="11"/>
      <c r="J34" s="11"/>
      <c r="K34" s="11"/>
      <c r="L34" s="11"/>
      <c r="M34" s="11"/>
      <c r="N34" s="11"/>
      <c r="O34" s="11"/>
      <c r="P34" s="11"/>
      <c r="Q34" s="11"/>
      <c r="R34" s="11"/>
      <c r="S34" s="11"/>
      <c r="T34" s="11"/>
      <c r="U34" s="11"/>
      <c r="V34" s="11"/>
    </row>
    <row r="35" spans="1:22">
      <c r="A35" s="11"/>
      <c r="B35" s="586">
        <f t="shared" si="0"/>
        <v>32</v>
      </c>
      <c r="C35" s="585" t="s">
        <v>52</v>
      </c>
      <c r="E35" s="11"/>
      <c r="F35" s="11"/>
      <c r="G35" s="11"/>
      <c r="H35" s="11"/>
      <c r="I35" s="11"/>
      <c r="J35" s="11"/>
      <c r="K35" s="11"/>
      <c r="L35" s="11"/>
      <c r="M35" s="11"/>
      <c r="N35" s="11"/>
      <c r="O35" s="11"/>
      <c r="P35" s="11"/>
      <c r="Q35" s="11"/>
      <c r="R35" s="11"/>
      <c r="S35" s="11"/>
      <c r="T35" s="11"/>
      <c r="U35" s="11"/>
      <c r="V35" s="11"/>
    </row>
    <row r="36" spans="1:22">
      <c r="A36" s="11"/>
      <c r="B36" s="586">
        <f t="shared" si="0"/>
        <v>33</v>
      </c>
      <c r="C36" s="585" t="s">
        <v>458</v>
      </c>
      <c r="E36" s="11"/>
      <c r="F36" s="11"/>
      <c r="G36" s="11"/>
      <c r="H36" s="11"/>
      <c r="I36" s="11"/>
      <c r="J36" s="11"/>
      <c r="K36" s="11"/>
      <c r="L36" s="11"/>
      <c r="M36" s="11"/>
      <c r="N36" s="11"/>
      <c r="O36" s="11"/>
      <c r="P36" s="11"/>
      <c r="Q36" s="11"/>
      <c r="R36" s="11"/>
      <c r="S36" s="11"/>
      <c r="T36" s="11"/>
      <c r="U36" s="11"/>
      <c r="V36" s="11"/>
    </row>
    <row r="37" spans="1:22">
      <c r="A37" s="11"/>
      <c r="B37" s="586">
        <f t="shared" si="0"/>
        <v>34</v>
      </c>
      <c r="C37" s="585" t="s">
        <v>459</v>
      </c>
      <c r="E37" s="11"/>
      <c r="F37" s="11"/>
      <c r="G37" s="11"/>
      <c r="H37" s="11"/>
      <c r="I37" s="11"/>
      <c r="J37" s="11"/>
      <c r="K37" s="11"/>
      <c r="L37" s="11"/>
      <c r="M37" s="11"/>
      <c r="N37" s="11"/>
      <c r="O37" s="11"/>
      <c r="P37" s="11"/>
      <c r="Q37" s="11"/>
      <c r="R37" s="11"/>
      <c r="S37" s="11"/>
      <c r="T37" s="11"/>
      <c r="U37" s="11"/>
      <c r="V37" s="11"/>
    </row>
    <row r="38" spans="1:22">
      <c r="A38" s="11"/>
      <c r="B38" s="586">
        <f t="shared" si="0"/>
        <v>35</v>
      </c>
      <c r="C38" s="585" t="s">
        <v>460</v>
      </c>
      <c r="E38" s="11"/>
      <c r="F38" s="11"/>
      <c r="G38" s="11"/>
      <c r="H38" s="11"/>
      <c r="I38" s="11"/>
      <c r="J38" s="11"/>
      <c r="K38" s="11"/>
      <c r="L38" s="11"/>
      <c r="M38" s="11"/>
      <c r="N38" s="11"/>
      <c r="O38" s="11"/>
      <c r="P38" s="11"/>
      <c r="Q38" s="11"/>
      <c r="R38" s="11"/>
      <c r="S38" s="11"/>
      <c r="T38" s="11"/>
      <c r="U38" s="11"/>
      <c r="V38" s="11"/>
    </row>
    <row r="39" spans="1:22">
      <c r="A39" s="11"/>
      <c r="B39" s="586">
        <f t="shared" si="0"/>
        <v>36</v>
      </c>
      <c r="C39" s="585" t="s">
        <v>51</v>
      </c>
      <c r="E39" s="11"/>
      <c r="F39" s="11"/>
      <c r="G39" s="11"/>
      <c r="H39" s="11"/>
      <c r="I39" s="11"/>
      <c r="J39" s="11"/>
      <c r="K39" s="11"/>
      <c r="L39" s="11"/>
      <c r="M39" s="11"/>
      <c r="N39" s="11"/>
      <c r="O39" s="11"/>
      <c r="P39" s="11"/>
      <c r="Q39" s="11"/>
      <c r="R39" s="11"/>
      <c r="S39" s="11"/>
      <c r="T39" s="11"/>
      <c r="U39" s="11"/>
      <c r="V39" s="11"/>
    </row>
    <row r="40" spans="1:22">
      <c r="A40" s="11"/>
      <c r="B40" s="586">
        <f t="shared" si="0"/>
        <v>37</v>
      </c>
      <c r="C40" s="585" t="s">
        <v>461</v>
      </c>
      <c r="E40" s="11"/>
      <c r="F40" s="11"/>
      <c r="G40" s="11"/>
      <c r="H40" s="11"/>
      <c r="I40" s="11"/>
      <c r="J40" s="11"/>
      <c r="K40" s="11"/>
      <c r="L40" s="11"/>
      <c r="M40" s="11"/>
      <c r="N40" s="11"/>
      <c r="O40" s="11"/>
      <c r="P40" s="11"/>
      <c r="Q40" s="11"/>
      <c r="R40" s="11"/>
      <c r="S40" s="11"/>
      <c r="T40" s="11"/>
      <c r="U40" s="11"/>
      <c r="V40" s="11"/>
    </row>
    <row r="41" spans="1:22">
      <c r="A41" s="11"/>
      <c r="B41" s="586">
        <f t="shared" si="0"/>
        <v>38</v>
      </c>
      <c r="C41" s="585" t="s">
        <v>462</v>
      </c>
      <c r="E41" s="11"/>
      <c r="F41" s="11"/>
      <c r="G41" s="11"/>
      <c r="H41" s="11"/>
      <c r="I41" s="11"/>
      <c r="J41" s="11"/>
      <c r="K41" s="11"/>
      <c r="L41" s="11"/>
      <c r="M41" s="11"/>
      <c r="N41" s="11"/>
      <c r="O41" s="11"/>
      <c r="P41" s="11"/>
      <c r="Q41" s="11"/>
      <c r="R41" s="11"/>
      <c r="S41" s="11"/>
      <c r="T41" s="11"/>
      <c r="U41" s="11"/>
      <c r="V41" s="11"/>
    </row>
    <row r="42" spans="1:22">
      <c r="A42" s="11"/>
      <c r="B42" s="586">
        <f t="shared" si="0"/>
        <v>39</v>
      </c>
      <c r="C42" s="585" t="s">
        <v>463</v>
      </c>
      <c r="E42" s="11"/>
      <c r="F42" s="11"/>
      <c r="G42" s="11"/>
      <c r="H42" s="11"/>
      <c r="I42" s="11"/>
      <c r="J42" s="11"/>
      <c r="K42" s="11"/>
      <c r="L42" s="11"/>
      <c r="M42" s="11"/>
      <c r="N42" s="11"/>
      <c r="O42" s="11"/>
      <c r="P42" s="11"/>
      <c r="Q42" s="11"/>
      <c r="R42" s="11"/>
      <c r="S42" s="11"/>
      <c r="T42" s="11"/>
      <c r="U42" s="11"/>
      <c r="V42" s="11"/>
    </row>
    <row r="43" spans="1:22">
      <c r="A43" s="11"/>
      <c r="B43" s="586">
        <f t="shared" si="0"/>
        <v>40</v>
      </c>
      <c r="C43" s="585" t="s">
        <v>464</v>
      </c>
      <c r="E43" s="11"/>
      <c r="F43" s="11"/>
      <c r="G43" s="11"/>
      <c r="H43" s="11"/>
      <c r="I43" s="11"/>
      <c r="J43" s="11"/>
      <c r="K43" s="11"/>
      <c r="L43" s="11"/>
      <c r="M43" s="11"/>
      <c r="N43" s="11"/>
      <c r="O43" s="11"/>
      <c r="P43" s="11"/>
      <c r="Q43" s="11"/>
      <c r="R43" s="11"/>
      <c r="S43" s="11"/>
      <c r="T43" s="11"/>
      <c r="U43" s="11"/>
      <c r="V43" s="11"/>
    </row>
    <row r="44" spans="1:22">
      <c r="A44" s="11"/>
      <c r="B44" s="586">
        <f t="shared" si="0"/>
        <v>41</v>
      </c>
      <c r="C44" s="585" t="s">
        <v>465</v>
      </c>
      <c r="E44" s="11"/>
      <c r="F44" s="11"/>
      <c r="G44" s="11"/>
      <c r="H44" s="11"/>
      <c r="I44" s="11"/>
      <c r="J44" s="11"/>
      <c r="K44" s="11"/>
      <c r="L44" s="11"/>
      <c r="M44" s="11"/>
      <c r="N44" s="11"/>
      <c r="O44" s="11"/>
      <c r="P44" s="11"/>
      <c r="Q44" s="11"/>
      <c r="R44" s="11"/>
      <c r="S44" s="11"/>
      <c r="T44" s="11"/>
      <c r="U44" s="11"/>
      <c r="V44" s="11"/>
    </row>
    <row r="45" spans="1:22">
      <c r="A45" s="11"/>
      <c r="B45" s="586">
        <f t="shared" si="0"/>
        <v>42</v>
      </c>
      <c r="C45" s="585" t="s">
        <v>466</v>
      </c>
      <c r="E45" s="11"/>
      <c r="F45" s="11"/>
      <c r="G45" s="11"/>
      <c r="H45" s="11"/>
      <c r="I45" s="11"/>
      <c r="J45" s="11"/>
      <c r="K45" s="11"/>
      <c r="L45" s="11"/>
      <c r="M45" s="11"/>
      <c r="N45" s="11"/>
      <c r="O45" s="11"/>
      <c r="P45" s="11"/>
      <c r="Q45" s="11"/>
      <c r="R45" s="11"/>
      <c r="S45" s="11"/>
      <c r="T45" s="11"/>
      <c r="U45" s="11"/>
      <c r="V45" s="11"/>
    </row>
    <row r="46" spans="1:22">
      <c r="A46" s="11"/>
      <c r="B46" s="586">
        <f t="shared" si="0"/>
        <v>43</v>
      </c>
      <c r="C46" s="585" t="s">
        <v>467</v>
      </c>
      <c r="E46" s="11"/>
      <c r="F46" s="11"/>
      <c r="G46" s="11"/>
      <c r="H46" s="11"/>
      <c r="I46" s="11"/>
      <c r="J46" s="11"/>
      <c r="K46" s="11"/>
      <c r="L46" s="11"/>
      <c r="M46" s="11"/>
      <c r="N46" s="11"/>
      <c r="O46" s="11"/>
      <c r="P46" s="11"/>
      <c r="Q46" s="11"/>
      <c r="R46" s="11"/>
      <c r="S46" s="11"/>
      <c r="T46" s="11"/>
      <c r="U46" s="11"/>
      <c r="V46" s="11"/>
    </row>
    <row r="47" spans="1:22">
      <c r="A47" s="11" t="s">
        <v>61</v>
      </c>
      <c r="B47" s="586">
        <f t="shared" si="0"/>
        <v>44</v>
      </c>
      <c r="C47" s="585" t="s">
        <v>468</v>
      </c>
      <c r="E47" s="11"/>
      <c r="F47" s="11"/>
      <c r="G47" s="11"/>
      <c r="H47" s="11"/>
      <c r="I47" s="11"/>
      <c r="J47" s="11"/>
      <c r="K47" s="11"/>
      <c r="L47" s="11"/>
      <c r="M47" s="11"/>
      <c r="N47" s="11"/>
      <c r="O47" s="11"/>
      <c r="P47" s="11"/>
      <c r="Q47" s="11"/>
      <c r="R47" s="11"/>
      <c r="S47" s="11"/>
      <c r="T47" s="11"/>
      <c r="U47" s="11"/>
      <c r="V47" s="11"/>
    </row>
    <row r="48" spans="1:22">
      <c r="A48" s="11"/>
      <c r="B48" s="586">
        <f t="shared" si="0"/>
        <v>45</v>
      </c>
      <c r="C48" s="585" t="s">
        <v>469</v>
      </c>
      <c r="E48" s="11"/>
      <c r="F48" s="11"/>
      <c r="G48" s="11"/>
      <c r="H48" s="11"/>
      <c r="I48" s="11"/>
      <c r="J48" s="11"/>
      <c r="K48" s="11"/>
      <c r="L48" s="11"/>
      <c r="M48" s="11"/>
      <c r="N48" s="11"/>
      <c r="O48" s="11"/>
      <c r="P48" s="11"/>
      <c r="Q48" s="11"/>
      <c r="R48" s="11"/>
      <c r="S48" s="11"/>
      <c r="T48" s="11"/>
      <c r="U48" s="11"/>
      <c r="V48" s="11"/>
    </row>
    <row r="49" spans="1:22">
      <c r="A49" s="11"/>
      <c r="B49" s="586">
        <f t="shared" si="0"/>
        <v>46</v>
      </c>
      <c r="C49" s="585" t="s">
        <v>470</v>
      </c>
      <c r="E49" s="11"/>
      <c r="F49" s="11"/>
      <c r="G49" s="11"/>
      <c r="H49" s="11"/>
      <c r="I49" s="11"/>
      <c r="J49" s="11"/>
      <c r="K49" s="11"/>
      <c r="L49" s="11"/>
      <c r="M49" s="11"/>
      <c r="N49" s="11"/>
      <c r="O49" s="11"/>
      <c r="P49" s="11"/>
      <c r="Q49" s="11"/>
      <c r="R49" s="11"/>
      <c r="S49" s="11"/>
      <c r="T49" s="11"/>
      <c r="U49" s="11"/>
      <c r="V49" s="11"/>
    </row>
    <row r="50" spans="1:22">
      <c r="A50" s="11"/>
      <c r="B50" s="586">
        <f t="shared" si="0"/>
        <v>47</v>
      </c>
      <c r="C50" s="585" t="s">
        <v>471</v>
      </c>
      <c r="E50" s="11"/>
      <c r="F50" s="11"/>
      <c r="G50" s="11"/>
      <c r="H50" s="11"/>
      <c r="I50" s="11"/>
      <c r="J50" s="11"/>
      <c r="K50" s="11"/>
      <c r="L50" s="11"/>
      <c r="M50" s="11"/>
      <c r="N50" s="11"/>
      <c r="O50" s="11"/>
      <c r="P50" s="11"/>
      <c r="Q50" s="11"/>
      <c r="R50" s="11"/>
      <c r="S50" s="11"/>
      <c r="T50" s="11"/>
      <c r="U50" s="11"/>
      <c r="V50" s="11"/>
    </row>
    <row r="51" spans="1:22">
      <c r="A51" s="11"/>
      <c r="B51" s="586">
        <f t="shared" si="0"/>
        <v>48</v>
      </c>
      <c r="C51" s="585" t="s">
        <v>472</v>
      </c>
      <c r="E51" s="11"/>
      <c r="F51" s="11"/>
      <c r="G51" s="11"/>
      <c r="H51" s="11"/>
      <c r="I51" s="11"/>
      <c r="J51" s="11"/>
      <c r="K51" s="11"/>
      <c r="L51" s="11"/>
      <c r="M51" s="11"/>
      <c r="N51" s="11"/>
      <c r="O51" s="11"/>
      <c r="P51" s="11"/>
      <c r="Q51" s="11"/>
      <c r="R51" s="11"/>
      <c r="S51" s="11"/>
      <c r="T51" s="11"/>
      <c r="U51" s="11"/>
      <c r="V51" s="11"/>
    </row>
    <row r="52" spans="1:22">
      <c r="A52" s="11"/>
      <c r="B52" s="586">
        <f t="shared" si="0"/>
        <v>49</v>
      </c>
      <c r="C52" s="585" t="s">
        <v>473</v>
      </c>
      <c r="E52" s="11"/>
      <c r="F52" s="11"/>
      <c r="G52" s="11"/>
      <c r="H52" s="11"/>
      <c r="I52" s="11"/>
      <c r="J52" s="11"/>
      <c r="K52" s="11"/>
      <c r="L52" s="11"/>
      <c r="M52" s="11"/>
      <c r="N52" s="11"/>
      <c r="O52" s="11"/>
      <c r="P52" s="11"/>
      <c r="Q52" s="11"/>
      <c r="R52" s="11"/>
      <c r="S52" s="11"/>
      <c r="T52" s="11"/>
      <c r="U52" s="11"/>
      <c r="V52" s="11"/>
    </row>
    <row r="53" spans="1:22">
      <c r="A53" s="11"/>
      <c r="B53" s="586">
        <f t="shared" si="0"/>
        <v>50</v>
      </c>
      <c r="C53" s="585" t="s">
        <v>474</v>
      </c>
      <c r="E53" s="11"/>
      <c r="F53" s="11"/>
      <c r="G53" s="11"/>
      <c r="H53" s="11"/>
      <c r="I53" s="11"/>
      <c r="J53" s="11"/>
      <c r="K53" s="11"/>
      <c r="L53" s="11"/>
      <c r="M53" s="11"/>
      <c r="N53" s="11"/>
      <c r="O53" s="11"/>
      <c r="P53" s="11"/>
      <c r="Q53" s="11"/>
      <c r="R53" s="11"/>
      <c r="S53" s="11"/>
      <c r="T53" s="11"/>
      <c r="U53" s="11"/>
      <c r="V53" s="11"/>
    </row>
    <row r="54" spans="1:22">
      <c r="A54" s="11"/>
      <c r="B54" s="586">
        <f t="shared" si="0"/>
        <v>51</v>
      </c>
      <c r="C54" s="585" t="s">
        <v>475</v>
      </c>
      <c r="E54" s="11"/>
      <c r="F54" s="11"/>
      <c r="G54" s="11"/>
      <c r="H54" s="11"/>
      <c r="I54" s="11"/>
      <c r="J54" s="11"/>
      <c r="K54" s="11"/>
      <c r="L54" s="11"/>
      <c r="M54" s="11"/>
      <c r="N54" s="11"/>
      <c r="O54" s="11"/>
      <c r="P54" s="11"/>
      <c r="Q54" s="11"/>
      <c r="R54" s="11"/>
      <c r="S54" s="11"/>
      <c r="T54" s="11"/>
      <c r="U54" s="11"/>
      <c r="V54" s="11"/>
    </row>
    <row r="55" spans="1:22">
      <c r="A55" s="11"/>
      <c r="B55" s="586">
        <f t="shared" si="0"/>
        <v>52</v>
      </c>
      <c r="C55" s="589" t="s">
        <v>476</v>
      </c>
      <c r="E55" s="11"/>
      <c r="F55" s="11"/>
      <c r="G55" s="11"/>
      <c r="H55" s="11"/>
      <c r="I55" s="11"/>
      <c r="J55" s="11"/>
      <c r="K55" s="11"/>
      <c r="L55" s="11"/>
      <c r="M55" s="11"/>
      <c r="N55" s="11"/>
      <c r="O55" s="11"/>
      <c r="P55" s="11"/>
      <c r="Q55" s="11"/>
      <c r="R55" s="11"/>
      <c r="S55" s="11"/>
      <c r="T55" s="11"/>
      <c r="U55" s="11"/>
      <c r="V55" s="11"/>
    </row>
    <row r="56" spans="1:22">
      <c r="A56" s="11"/>
      <c r="B56" s="586">
        <f t="shared" si="0"/>
        <v>53</v>
      </c>
      <c r="C56" s="585" t="s">
        <v>477</v>
      </c>
      <c r="E56" s="11"/>
      <c r="F56" s="11"/>
      <c r="G56" s="11"/>
      <c r="H56" s="11"/>
      <c r="I56" s="11"/>
      <c r="J56" s="11"/>
      <c r="K56" s="11"/>
      <c r="L56" s="11"/>
      <c r="M56" s="11"/>
      <c r="N56" s="11"/>
      <c r="O56" s="11"/>
      <c r="P56" s="11"/>
      <c r="Q56" s="11"/>
      <c r="R56" s="11"/>
      <c r="S56" s="11"/>
      <c r="T56" s="11"/>
      <c r="U56" s="11"/>
      <c r="V56" s="11"/>
    </row>
    <row r="57" spans="1:22">
      <c r="A57" s="11"/>
      <c r="B57" s="586">
        <f t="shared" si="0"/>
        <v>54</v>
      </c>
      <c r="C57" s="585" t="s">
        <v>478</v>
      </c>
      <c r="E57" s="11"/>
      <c r="F57" s="11"/>
      <c r="G57" s="11"/>
      <c r="H57" s="11"/>
      <c r="I57" s="11"/>
      <c r="J57" s="11"/>
      <c r="K57" s="11"/>
      <c r="L57" s="11"/>
      <c r="M57" s="11"/>
      <c r="N57" s="11"/>
      <c r="O57" s="11"/>
      <c r="P57" s="11"/>
      <c r="Q57" s="11"/>
      <c r="R57" s="11"/>
      <c r="S57" s="11"/>
      <c r="T57" s="11"/>
      <c r="U57" s="11"/>
      <c r="V57" s="11"/>
    </row>
    <row r="58" spans="1:22">
      <c r="A58" s="11"/>
      <c r="B58" s="586">
        <f t="shared" si="0"/>
        <v>55</v>
      </c>
      <c r="C58" s="585" t="s">
        <v>479</v>
      </c>
      <c r="E58" s="11"/>
      <c r="F58" s="11"/>
      <c r="G58" s="11"/>
      <c r="H58" s="11"/>
      <c r="I58" s="11"/>
      <c r="J58" s="11"/>
      <c r="K58" s="11"/>
      <c r="L58" s="11"/>
      <c r="M58" s="11"/>
      <c r="N58" s="11"/>
      <c r="O58" s="11"/>
      <c r="P58" s="11"/>
      <c r="Q58" s="11"/>
      <c r="R58" s="11"/>
      <c r="S58" s="11"/>
      <c r="T58" s="11"/>
      <c r="U58" s="11"/>
      <c r="V58" s="11"/>
    </row>
    <row r="59" spans="1:22">
      <c r="A59" s="11"/>
      <c r="B59" s="586">
        <f t="shared" si="0"/>
        <v>56</v>
      </c>
      <c r="C59" s="585" t="s">
        <v>480</v>
      </c>
      <c r="E59" s="11"/>
      <c r="F59" s="11"/>
      <c r="G59" s="11"/>
      <c r="H59" s="11"/>
      <c r="I59" s="11"/>
      <c r="J59" s="11"/>
      <c r="K59" s="11"/>
      <c r="L59" s="11"/>
      <c r="M59" s="11"/>
      <c r="N59" s="11"/>
      <c r="O59" s="11"/>
      <c r="P59" s="11"/>
      <c r="Q59" s="11"/>
      <c r="R59" s="11"/>
      <c r="S59" s="11"/>
      <c r="T59" s="11"/>
      <c r="U59" s="11"/>
      <c r="V59" s="11"/>
    </row>
    <row r="60" spans="1:22">
      <c r="B60" s="586">
        <f t="shared" si="0"/>
        <v>57</v>
      </c>
      <c r="C60" s="585" t="s">
        <v>481</v>
      </c>
    </row>
    <row r="61" spans="1:22">
      <c r="B61" s="586">
        <f t="shared" si="0"/>
        <v>58</v>
      </c>
      <c r="C61" s="585" t="s">
        <v>482</v>
      </c>
    </row>
    <row r="62" spans="1:22">
      <c r="B62" s="586">
        <f t="shared" si="0"/>
        <v>59</v>
      </c>
      <c r="C62" s="585" t="s">
        <v>483</v>
      </c>
    </row>
    <row r="63" spans="1:22">
      <c r="B63" s="586">
        <f t="shared" si="0"/>
        <v>60</v>
      </c>
      <c r="C63" s="585" t="s">
        <v>484</v>
      </c>
    </row>
    <row r="64" spans="1:22">
      <c r="B64" s="586">
        <f t="shared" si="0"/>
        <v>61</v>
      </c>
      <c r="C64" s="585" t="s">
        <v>485</v>
      </c>
    </row>
    <row r="65" spans="2:3">
      <c r="B65" s="586">
        <f t="shared" si="0"/>
        <v>62</v>
      </c>
      <c r="C65" s="585" t="s">
        <v>486</v>
      </c>
    </row>
    <row r="66" spans="2:3">
      <c r="B66" s="586">
        <f t="shared" si="0"/>
        <v>63</v>
      </c>
      <c r="C66" s="585" t="s">
        <v>487</v>
      </c>
    </row>
    <row r="67" spans="2:3">
      <c r="B67" s="586">
        <f t="shared" si="0"/>
        <v>64</v>
      </c>
      <c r="C67" s="585" t="s">
        <v>488</v>
      </c>
    </row>
    <row r="68" spans="2:3">
      <c r="B68" s="586">
        <f t="shared" si="0"/>
        <v>65</v>
      </c>
      <c r="C68" s="585" t="s">
        <v>489</v>
      </c>
    </row>
    <row r="69" spans="2:3">
      <c r="B69" s="586">
        <v>66</v>
      </c>
      <c r="C69" s="585" t="s">
        <v>490</v>
      </c>
    </row>
    <row r="70" spans="2:3">
      <c r="B70" s="586">
        <v>67</v>
      </c>
      <c r="C70" s="585" t="s">
        <v>491</v>
      </c>
    </row>
    <row r="71" spans="2:3">
      <c r="B71" s="586">
        <v>68</v>
      </c>
      <c r="C71" s="585" t="s">
        <v>492</v>
      </c>
    </row>
    <row r="72" spans="2:3">
      <c r="B72" s="586">
        <v>69</v>
      </c>
      <c r="C72" s="585" t="s">
        <v>493</v>
      </c>
    </row>
    <row r="73" spans="2:3">
      <c r="B73" s="586">
        <v>70</v>
      </c>
      <c r="C73" s="585" t="s">
        <v>494</v>
      </c>
    </row>
    <row r="74" spans="2:3">
      <c r="B74" s="586">
        <v>71</v>
      </c>
      <c r="C74" s="585" t="s">
        <v>495</v>
      </c>
    </row>
    <row r="75" spans="2:3">
      <c r="B75" s="586">
        <v>72</v>
      </c>
      <c r="C75" s="598" t="s">
        <v>496</v>
      </c>
    </row>
    <row r="76" spans="2:3">
      <c r="B76" s="586">
        <v>73</v>
      </c>
      <c r="C76" s="585" t="s">
        <v>497</v>
      </c>
    </row>
    <row r="77" spans="2:3">
      <c r="B77" s="586">
        <v>74</v>
      </c>
      <c r="C77" s="585" t="s">
        <v>498</v>
      </c>
    </row>
    <row r="78" spans="2:3">
      <c r="B78" s="586">
        <v>75</v>
      </c>
      <c r="C78" s="585" t="s">
        <v>499</v>
      </c>
    </row>
    <row r="79" spans="2:3">
      <c r="B79" s="586">
        <v>76</v>
      </c>
      <c r="C79" s="585" t="s">
        <v>500</v>
      </c>
    </row>
    <row r="80" spans="2:3">
      <c r="B80" s="586">
        <v>77</v>
      </c>
      <c r="C80" s="585" t="s">
        <v>501</v>
      </c>
    </row>
    <row r="81" spans="2:3">
      <c r="B81" s="586">
        <v>78</v>
      </c>
      <c r="C81" s="585" t="s">
        <v>502</v>
      </c>
    </row>
    <row r="82" spans="2:3">
      <c r="B82" s="586">
        <v>79</v>
      </c>
      <c r="C82" s="585" t="s">
        <v>503</v>
      </c>
    </row>
    <row r="83" spans="2:3">
      <c r="B83" s="586">
        <v>80</v>
      </c>
      <c r="C83" s="585" t="s">
        <v>504</v>
      </c>
    </row>
  </sheetData>
  <hyperlinks>
    <hyperlink ref="C7" r:id="rId1"/>
    <hyperlink ref="C15" r:id="rId2"/>
    <hyperlink ref="C20" r:id="rId3"/>
    <hyperlink ref="C40" r:id="rId4"/>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N94"/>
  <sheetViews>
    <sheetView topLeftCell="A10" workbookViewId="0">
      <selection activeCell="F62" sqref="F62"/>
    </sheetView>
  </sheetViews>
  <sheetFormatPr defaultRowHeight="12.75"/>
  <sheetData>
    <row r="1" spans="2:14" ht="21">
      <c r="B1" s="839" t="s">
        <v>29</v>
      </c>
      <c r="C1" s="839"/>
      <c r="D1" s="839"/>
      <c r="E1" s="839"/>
      <c r="F1" s="839"/>
      <c r="G1" s="839"/>
      <c r="H1" s="839"/>
      <c r="I1" s="839"/>
      <c r="J1" s="839"/>
      <c r="K1" s="839"/>
      <c r="L1" s="839"/>
      <c r="M1" s="839"/>
      <c r="N1" s="839"/>
    </row>
    <row r="2" spans="2:14">
      <c r="B2" s="833"/>
      <c r="C2" s="833"/>
      <c r="D2" s="833"/>
      <c r="E2" s="833"/>
      <c r="F2" s="833"/>
      <c r="G2" s="833"/>
      <c r="H2" s="833"/>
      <c r="I2" s="833"/>
      <c r="J2" s="833"/>
      <c r="K2" s="833"/>
      <c r="L2" s="833"/>
      <c r="M2" s="833"/>
      <c r="N2" s="833"/>
    </row>
    <row r="4" spans="2:14" ht="13.5" thickBot="1">
      <c r="B4" s="840" t="s">
        <v>86</v>
      </c>
      <c r="C4" s="833"/>
      <c r="D4" s="833"/>
      <c r="E4" s="833"/>
      <c r="F4" s="833"/>
      <c r="G4" s="833"/>
      <c r="H4" s="833"/>
      <c r="I4" s="833"/>
      <c r="J4" s="833"/>
      <c r="K4" s="833"/>
      <c r="L4" s="833"/>
      <c r="M4" s="833"/>
      <c r="N4" s="833"/>
    </row>
    <row r="5" spans="2:14" ht="13.15">
      <c r="B5" s="841" t="s">
        <v>87</v>
      </c>
      <c r="C5" s="842"/>
      <c r="D5" s="842"/>
      <c r="E5" s="842"/>
      <c r="F5" s="842"/>
      <c r="G5" s="842"/>
      <c r="H5" s="842"/>
      <c r="I5" s="842"/>
      <c r="J5" s="842"/>
      <c r="K5" s="842"/>
      <c r="L5" s="842"/>
      <c r="M5" s="842"/>
      <c r="N5" s="843"/>
    </row>
    <row r="6" spans="2:14" ht="13.15">
      <c r="B6" s="844" t="s">
        <v>141</v>
      </c>
      <c r="C6" s="845"/>
      <c r="D6" s="845"/>
      <c r="E6" s="845"/>
      <c r="F6" s="845"/>
      <c r="G6" s="845"/>
      <c r="H6" s="845"/>
      <c r="I6" s="845"/>
      <c r="J6" s="845"/>
      <c r="K6" s="845"/>
      <c r="L6" s="845"/>
      <c r="M6" s="845"/>
      <c r="N6" s="846"/>
    </row>
    <row r="7" spans="2:14" ht="13.15">
      <c r="B7" s="844" t="s">
        <v>142</v>
      </c>
      <c r="C7" s="845"/>
      <c r="D7" s="845"/>
      <c r="E7" s="845"/>
      <c r="F7" s="845"/>
      <c r="G7" s="845"/>
      <c r="H7" s="845"/>
      <c r="I7" s="845"/>
      <c r="J7" s="845"/>
      <c r="K7" s="845"/>
      <c r="L7" s="845"/>
      <c r="M7" s="845"/>
      <c r="N7" s="846"/>
    </row>
    <row r="8" spans="2:14" ht="13.15">
      <c r="B8" s="844" t="s">
        <v>89</v>
      </c>
      <c r="C8" s="845"/>
      <c r="D8" s="845"/>
      <c r="E8" s="845"/>
      <c r="F8" s="845"/>
      <c r="G8" s="845"/>
      <c r="H8" s="845"/>
      <c r="I8" s="845"/>
      <c r="J8" s="845"/>
      <c r="K8" s="845"/>
      <c r="L8" s="845"/>
      <c r="M8" s="845"/>
      <c r="N8" s="846"/>
    </row>
    <row r="9" spans="2:14" ht="13.15">
      <c r="B9" s="847"/>
      <c r="C9" s="845"/>
      <c r="D9" s="845"/>
      <c r="E9" s="845"/>
      <c r="F9" s="845"/>
      <c r="G9" s="845"/>
      <c r="H9" s="845"/>
      <c r="I9" s="845"/>
      <c r="J9" s="845"/>
      <c r="K9" s="845"/>
      <c r="L9" s="845"/>
      <c r="M9" s="845"/>
      <c r="N9" s="846"/>
    </row>
    <row r="10" spans="2:14" ht="13.15">
      <c r="B10" s="847"/>
      <c r="C10" s="845"/>
      <c r="D10" s="845"/>
      <c r="E10" s="845"/>
      <c r="F10" s="845"/>
      <c r="G10" s="845"/>
      <c r="H10" s="845"/>
      <c r="I10" s="845"/>
      <c r="J10" s="845"/>
      <c r="K10" s="845"/>
      <c r="L10" s="845"/>
      <c r="M10" s="845"/>
      <c r="N10" s="846"/>
    </row>
    <row r="11" spans="2:14" ht="13.15">
      <c r="B11" s="848" t="s">
        <v>90</v>
      </c>
      <c r="C11" s="845"/>
      <c r="D11" s="845"/>
      <c r="E11" s="845"/>
      <c r="F11" s="845"/>
      <c r="G11" s="845"/>
      <c r="H11" s="845"/>
      <c r="I11" s="845"/>
      <c r="J11" s="845"/>
      <c r="K11" s="845"/>
      <c r="L11" s="845"/>
      <c r="M11" s="845"/>
      <c r="N11" s="846"/>
    </row>
    <row r="12" spans="2:14" ht="13.15">
      <c r="B12" s="844" t="s">
        <v>143</v>
      </c>
      <c r="C12" s="845"/>
      <c r="D12" s="845"/>
      <c r="E12" s="845"/>
      <c r="F12" s="845"/>
      <c r="G12" s="845"/>
      <c r="H12" s="845"/>
      <c r="I12" s="845"/>
      <c r="J12" s="845"/>
      <c r="K12" s="845"/>
      <c r="L12" s="845"/>
      <c r="M12" s="845"/>
      <c r="N12" s="846"/>
    </row>
    <row r="13" spans="2:14" ht="13.15">
      <c r="B13" s="844" t="s">
        <v>144</v>
      </c>
      <c r="C13" s="845"/>
      <c r="D13" s="845"/>
      <c r="E13" s="845"/>
      <c r="F13" s="845"/>
      <c r="G13" s="845"/>
      <c r="H13" s="845"/>
      <c r="I13" s="845"/>
      <c r="J13" s="845"/>
      <c r="K13" s="845"/>
      <c r="L13" s="845"/>
      <c r="M13" s="845"/>
      <c r="N13" s="846"/>
    </row>
    <row r="14" spans="2:14" ht="13.15">
      <c r="B14" s="848" t="s">
        <v>91</v>
      </c>
      <c r="C14" s="845"/>
      <c r="D14" s="845"/>
      <c r="E14" s="845"/>
      <c r="F14" s="845"/>
      <c r="G14" s="845"/>
      <c r="H14" s="845"/>
      <c r="I14" s="845"/>
      <c r="J14" s="845"/>
      <c r="K14" s="845"/>
      <c r="L14" s="845"/>
      <c r="M14" s="845"/>
      <c r="N14" s="846"/>
    </row>
    <row r="15" spans="2:14" ht="13.15">
      <c r="B15" s="847"/>
      <c r="C15" s="845"/>
      <c r="D15" s="845"/>
      <c r="E15" s="845"/>
      <c r="F15" s="845"/>
      <c r="G15" s="845"/>
      <c r="H15" s="845"/>
      <c r="I15" s="845"/>
      <c r="J15" s="845"/>
      <c r="K15" s="845"/>
      <c r="L15" s="845"/>
      <c r="M15" s="845"/>
      <c r="N15" s="846"/>
    </row>
    <row r="16" spans="2:14" ht="13.15">
      <c r="B16" s="847"/>
      <c r="C16" s="845"/>
      <c r="D16" s="845"/>
      <c r="E16" s="845"/>
      <c r="F16" s="845"/>
      <c r="G16" s="845"/>
      <c r="H16" s="845"/>
      <c r="I16" s="845"/>
      <c r="J16" s="845"/>
      <c r="K16" s="845"/>
      <c r="L16" s="845"/>
      <c r="M16" s="845"/>
      <c r="N16" s="846"/>
    </row>
    <row r="17" spans="2:14" ht="13.5" thickBot="1">
      <c r="B17" s="849"/>
      <c r="C17" s="850"/>
      <c r="D17" s="850"/>
      <c r="E17" s="850"/>
      <c r="F17" s="850"/>
      <c r="G17" s="850"/>
      <c r="H17" s="850"/>
      <c r="I17" s="850"/>
      <c r="J17" s="850"/>
      <c r="K17" s="850"/>
      <c r="L17" s="850"/>
      <c r="M17" s="850"/>
      <c r="N17" s="851"/>
    </row>
    <row r="19" spans="2:14" ht="13.5" thickBot="1">
      <c r="B19" s="840" t="s">
        <v>92</v>
      </c>
      <c r="C19" s="833"/>
      <c r="D19" s="833"/>
      <c r="E19" s="921"/>
      <c r="F19" s="833"/>
      <c r="G19" s="833"/>
      <c r="H19" s="833"/>
      <c r="I19" s="833"/>
      <c r="J19" s="833"/>
      <c r="K19" s="833"/>
      <c r="L19" s="833"/>
      <c r="M19" s="833"/>
      <c r="N19" s="833"/>
    </row>
    <row r="20" spans="2:14" ht="13.15">
      <c r="B20" s="853"/>
      <c r="C20" s="854"/>
      <c r="D20" s="855"/>
      <c r="E20" s="842"/>
      <c r="F20" s="842"/>
      <c r="G20" s="842"/>
      <c r="H20" s="842"/>
      <c r="I20" s="842" t="s">
        <v>93</v>
      </c>
      <c r="J20" s="843" t="s">
        <v>94</v>
      </c>
      <c r="K20" s="833"/>
      <c r="L20" s="833"/>
      <c r="M20" s="833"/>
      <c r="N20" s="833"/>
    </row>
    <row r="21" spans="2:14" ht="13.15">
      <c r="B21" s="856"/>
      <c r="C21" s="857" t="s">
        <v>95</v>
      </c>
      <c r="D21" s="943">
        <v>2015</v>
      </c>
      <c r="E21" s="944">
        <v>2020</v>
      </c>
      <c r="F21" s="944">
        <v>2035</v>
      </c>
      <c r="G21" s="859">
        <v>2050</v>
      </c>
      <c r="H21" s="859" t="s">
        <v>96</v>
      </c>
      <c r="I21" s="860"/>
      <c r="J21" s="861"/>
      <c r="K21" s="833"/>
      <c r="L21" s="833"/>
      <c r="M21" s="833"/>
      <c r="N21" s="833"/>
    </row>
    <row r="22" spans="2:14" ht="13.15">
      <c r="B22" s="847" t="s">
        <v>97</v>
      </c>
      <c r="C22" s="862"/>
      <c r="D22" s="863"/>
      <c r="E22" s="864"/>
      <c r="F22" s="864"/>
      <c r="G22" s="864"/>
      <c r="H22" s="864"/>
      <c r="I22" s="880"/>
      <c r="J22" s="846"/>
      <c r="K22" s="833"/>
      <c r="L22" s="833"/>
      <c r="M22" s="833"/>
      <c r="N22" s="833"/>
    </row>
    <row r="23" spans="2:14" ht="13.15">
      <c r="B23" s="865" t="s">
        <v>98</v>
      </c>
      <c r="C23" s="862" t="s">
        <v>99</v>
      </c>
      <c r="D23" s="950">
        <v>0.17997574865352448</v>
      </c>
      <c r="E23" s="946">
        <v>0.21327126215442652</v>
      </c>
      <c r="F23" s="946">
        <v>0.23036895827651133</v>
      </c>
      <c r="G23" s="933">
        <v>0.23036895827651133</v>
      </c>
      <c r="H23" s="866"/>
      <c r="I23" s="867"/>
      <c r="J23" s="868"/>
      <c r="K23" s="833"/>
      <c r="L23" s="833"/>
      <c r="M23" s="833"/>
      <c r="N23" s="833"/>
    </row>
    <row r="24" spans="2:14" ht="13.15">
      <c r="B24" s="865" t="s">
        <v>100</v>
      </c>
      <c r="C24" s="862" t="s">
        <v>99</v>
      </c>
      <c r="D24" s="925">
        <v>0.17997574865352448</v>
      </c>
      <c r="E24" s="926">
        <v>0.21327126215442652</v>
      </c>
      <c r="F24" s="926">
        <v>0.23036895827651133</v>
      </c>
      <c r="G24" s="926">
        <v>0.23036895827651133</v>
      </c>
      <c r="H24" s="866"/>
      <c r="I24" s="867"/>
      <c r="J24" s="868"/>
      <c r="K24" s="833"/>
      <c r="L24" s="833"/>
      <c r="M24" s="833"/>
      <c r="N24" s="833"/>
    </row>
    <row r="25" spans="2:14" ht="13.15">
      <c r="B25" s="865" t="s">
        <v>101</v>
      </c>
      <c r="C25" s="862" t="s">
        <v>102</v>
      </c>
      <c r="D25" s="922">
        <v>2.323</v>
      </c>
      <c r="E25" s="923">
        <v>1.5249999999999999</v>
      </c>
      <c r="F25" s="924">
        <v>1.5249999999999999</v>
      </c>
      <c r="G25" s="924">
        <v>1.5249999999999999</v>
      </c>
      <c r="H25" s="869"/>
      <c r="I25" s="867" t="s">
        <v>513</v>
      </c>
      <c r="J25" s="868" t="s">
        <v>520</v>
      </c>
      <c r="K25" s="833"/>
      <c r="L25" s="833"/>
      <c r="M25" s="833"/>
      <c r="N25" s="833"/>
    </row>
    <row r="26" spans="2:14" ht="13.15">
      <c r="B26" s="865" t="s">
        <v>103</v>
      </c>
      <c r="C26" s="862" t="s">
        <v>102</v>
      </c>
      <c r="D26" s="925"/>
      <c r="E26" s="926"/>
      <c r="F26" s="926"/>
      <c r="G26" s="926"/>
      <c r="H26" s="869"/>
      <c r="I26" s="867"/>
      <c r="J26" s="868"/>
      <c r="K26" s="833"/>
      <c r="L26" s="833"/>
      <c r="M26" s="833"/>
      <c r="N26" s="833"/>
    </row>
    <row r="27" spans="2:14" ht="13.15">
      <c r="B27" s="844" t="s">
        <v>104</v>
      </c>
      <c r="C27" s="862" t="s">
        <v>105</v>
      </c>
      <c r="D27" s="940">
        <v>16.3</v>
      </c>
      <c r="E27" s="941">
        <v>16.3</v>
      </c>
      <c r="F27" s="941">
        <v>16.3</v>
      </c>
      <c r="G27" s="871">
        <v>16.3</v>
      </c>
      <c r="H27" s="871"/>
      <c r="I27" s="872" t="s">
        <v>515</v>
      </c>
      <c r="J27" s="846"/>
      <c r="K27" s="833"/>
      <c r="L27" s="833"/>
      <c r="M27" s="833"/>
      <c r="N27" s="833"/>
    </row>
    <row r="28" spans="2:14" ht="13.15">
      <c r="B28" s="844" t="s">
        <v>106</v>
      </c>
      <c r="C28" s="862" t="s">
        <v>107</v>
      </c>
      <c r="D28" s="873">
        <v>7.525505954198473</v>
      </c>
      <c r="E28" s="874">
        <v>6.9385164897709926</v>
      </c>
      <c r="F28" s="874">
        <v>6.9385164897709926</v>
      </c>
      <c r="G28" s="874">
        <v>6.9385164897709926</v>
      </c>
      <c r="H28" s="875"/>
      <c r="I28" s="867"/>
      <c r="J28" s="846"/>
      <c r="K28" s="833"/>
      <c r="L28" s="833"/>
      <c r="M28" s="833"/>
      <c r="N28" s="833"/>
    </row>
    <row r="29" spans="2:14" ht="13.15">
      <c r="B29" s="876"/>
      <c r="C29" s="877"/>
      <c r="D29" s="878"/>
      <c r="E29" s="879"/>
      <c r="F29" s="879"/>
      <c r="G29" s="879"/>
      <c r="H29" s="879"/>
      <c r="I29" s="880"/>
      <c r="J29" s="846"/>
      <c r="K29" s="833"/>
      <c r="L29" s="833"/>
      <c r="M29" s="833"/>
      <c r="N29" s="833"/>
    </row>
    <row r="30" spans="2:14" ht="13.15">
      <c r="B30" s="847" t="s">
        <v>108</v>
      </c>
      <c r="C30" s="862"/>
      <c r="D30" s="878"/>
      <c r="E30" s="879"/>
      <c r="F30" s="879"/>
      <c r="G30" s="879"/>
      <c r="H30" s="879"/>
      <c r="I30" s="880"/>
      <c r="J30" s="846"/>
      <c r="K30" s="833"/>
      <c r="L30" s="833"/>
      <c r="M30" s="833"/>
      <c r="N30" s="833"/>
    </row>
    <row r="31" spans="2:14" ht="13.15">
      <c r="B31" s="844" t="s">
        <v>109</v>
      </c>
      <c r="C31" s="862" t="s">
        <v>12</v>
      </c>
      <c r="D31" s="881">
        <v>170603.44227133761</v>
      </c>
      <c r="E31" s="881">
        <v>170603.44227133761</v>
      </c>
      <c r="F31" s="881">
        <v>170603.44227133761</v>
      </c>
      <c r="G31" s="881">
        <v>170603.44227133761</v>
      </c>
      <c r="H31" s="867">
        <v>2015</v>
      </c>
      <c r="I31" s="880"/>
      <c r="J31" s="846"/>
      <c r="K31" s="833"/>
      <c r="L31" s="833"/>
      <c r="M31" s="833"/>
      <c r="N31" s="833"/>
    </row>
    <row r="32" spans="2:14" ht="13.15">
      <c r="B32" s="876" t="s">
        <v>13</v>
      </c>
      <c r="C32" s="862" t="s">
        <v>14</v>
      </c>
      <c r="D32" s="881">
        <v>2957.495634195081</v>
      </c>
      <c r="E32" s="881">
        <v>3207.695915612886</v>
      </c>
      <c r="F32" s="881">
        <v>3207.695915612886</v>
      </c>
      <c r="G32" s="881">
        <v>3207.695915612886</v>
      </c>
      <c r="H32" s="867">
        <v>2015</v>
      </c>
      <c r="I32" s="880"/>
      <c r="J32" s="846"/>
      <c r="K32" s="833"/>
      <c r="L32" s="833"/>
      <c r="M32" s="833"/>
      <c r="N32" s="833"/>
    </row>
    <row r="33" spans="2:10" ht="13.15">
      <c r="B33" s="882" t="s">
        <v>15</v>
      </c>
      <c r="C33" s="862" t="s">
        <v>14</v>
      </c>
      <c r="D33" s="881">
        <v>2066.3781209023186</v>
      </c>
      <c r="E33" s="881">
        <v>2241.1910205014301</v>
      </c>
      <c r="F33" s="881">
        <v>2241.1910205014301</v>
      </c>
      <c r="G33" s="881">
        <v>2241.1910205014301</v>
      </c>
      <c r="H33" s="867">
        <v>2015</v>
      </c>
      <c r="I33" s="880"/>
      <c r="J33" s="846"/>
    </row>
    <row r="34" spans="2:10" ht="13.15">
      <c r="B34" s="882" t="s">
        <v>16</v>
      </c>
      <c r="C34" s="862" t="s">
        <v>14</v>
      </c>
      <c r="D34" s="881">
        <v>891.1175132927624</v>
      </c>
      <c r="E34" s="881">
        <v>966.50489511145599</v>
      </c>
      <c r="F34" s="881">
        <v>966.50489511145599</v>
      </c>
      <c r="G34" s="881">
        <v>966.50489511145599</v>
      </c>
      <c r="H34" s="867">
        <v>2015</v>
      </c>
      <c r="I34" s="880"/>
      <c r="J34" s="846"/>
    </row>
    <row r="35" spans="2:10" ht="13.15">
      <c r="B35" s="882"/>
      <c r="C35" s="862"/>
      <c r="D35" s="881"/>
      <c r="E35" s="881"/>
      <c r="F35" s="881"/>
      <c r="G35" s="881"/>
      <c r="H35" s="867"/>
      <c r="I35" s="880"/>
      <c r="J35" s="846"/>
    </row>
    <row r="36" spans="2:10" ht="13.15">
      <c r="B36" s="882" t="s">
        <v>110</v>
      </c>
      <c r="C36" s="862" t="s">
        <v>14</v>
      </c>
      <c r="D36" s="881">
        <v>0</v>
      </c>
      <c r="E36" s="881">
        <v>0</v>
      </c>
      <c r="F36" s="881">
        <v>0</v>
      </c>
      <c r="G36" s="881">
        <v>0</v>
      </c>
      <c r="H36" s="867">
        <v>2015</v>
      </c>
      <c r="I36" s="880"/>
      <c r="J36" s="846"/>
    </row>
    <row r="37" spans="2:10" ht="13.15">
      <c r="B37" s="847"/>
      <c r="C37" s="862"/>
      <c r="D37" s="878"/>
      <c r="E37" s="879"/>
      <c r="F37" s="879"/>
      <c r="G37" s="879"/>
      <c r="H37" s="879"/>
      <c r="I37" s="880"/>
      <c r="J37" s="846"/>
    </row>
    <row r="38" spans="2:10" ht="13.15">
      <c r="B38" s="844" t="s">
        <v>109</v>
      </c>
      <c r="C38" s="862" t="s">
        <v>12</v>
      </c>
      <c r="D38" s="945">
        <v>160272</v>
      </c>
      <c r="E38" s="947">
        <v>160272</v>
      </c>
      <c r="F38" s="947">
        <v>160272</v>
      </c>
      <c r="G38" s="927">
        <v>160272</v>
      </c>
      <c r="H38" s="942">
        <v>2011</v>
      </c>
      <c r="I38" s="867" t="s">
        <v>511</v>
      </c>
      <c r="J38" s="846"/>
    </row>
    <row r="39" spans="2:10" ht="13.15">
      <c r="B39" s="876" t="s">
        <v>13</v>
      </c>
      <c r="C39" s="862" t="s">
        <v>14</v>
      </c>
      <c r="D39" s="884">
        <v>2778.3949372476964</v>
      </c>
      <c r="E39" s="885">
        <v>3013.443532806612</v>
      </c>
      <c r="F39" s="885">
        <v>3013.443532806612</v>
      </c>
      <c r="G39" s="885">
        <v>3013.443532806612</v>
      </c>
      <c r="H39" s="883">
        <v>2011</v>
      </c>
      <c r="I39" s="867"/>
      <c r="J39" s="846"/>
    </row>
    <row r="40" spans="2:10" ht="13.15">
      <c r="B40" s="882" t="s">
        <v>15</v>
      </c>
      <c r="C40" s="862" t="s">
        <v>14</v>
      </c>
      <c r="D40" s="884">
        <v>1941.2419221091945</v>
      </c>
      <c r="E40" s="885">
        <v>2105.4684621574775</v>
      </c>
      <c r="F40" s="885">
        <v>2105.4684621574775</v>
      </c>
      <c r="G40" s="885">
        <v>2105.4684621574775</v>
      </c>
      <c r="H40" s="883">
        <v>2011</v>
      </c>
      <c r="I40" s="867"/>
      <c r="J40" s="846"/>
    </row>
    <row r="41" spans="2:10" ht="13.15">
      <c r="B41" s="882" t="s">
        <v>16</v>
      </c>
      <c r="C41" s="862" t="s">
        <v>14</v>
      </c>
      <c r="D41" s="886">
        <v>837.15301513850181</v>
      </c>
      <c r="E41" s="887">
        <v>907.9750706491343</v>
      </c>
      <c r="F41" s="887">
        <v>907.9750706491343</v>
      </c>
      <c r="G41" s="887">
        <v>907.9750706491343</v>
      </c>
      <c r="H41" s="883">
        <v>2011</v>
      </c>
      <c r="I41" s="872"/>
      <c r="J41" s="846"/>
    </row>
    <row r="42" spans="2:10" ht="13.15">
      <c r="B42" s="882"/>
      <c r="C42" s="862"/>
      <c r="D42" s="878"/>
      <c r="E42" s="879"/>
      <c r="F42" s="879"/>
      <c r="G42" s="879"/>
      <c r="H42" s="883"/>
      <c r="I42" s="867"/>
      <c r="J42" s="846"/>
    </row>
    <row r="43" spans="2:10" ht="13.15">
      <c r="B43" s="882" t="s">
        <v>110</v>
      </c>
      <c r="C43" s="862" t="s">
        <v>14</v>
      </c>
      <c r="D43" s="870">
        <v>0</v>
      </c>
      <c r="E43" s="871">
        <v>0</v>
      </c>
      <c r="F43" s="871">
        <v>0</v>
      </c>
      <c r="G43" s="871">
        <v>0</v>
      </c>
      <c r="H43" s="883">
        <v>2011</v>
      </c>
      <c r="I43" s="867"/>
      <c r="J43" s="846"/>
    </row>
    <row r="44" spans="2:10" ht="13.15">
      <c r="B44" s="882"/>
      <c r="C44" s="862"/>
      <c r="D44" s="878"/>
      <c r="E44" s="879"/>
      <c r="F44" s="879"/>
      <c r="G44" s="879"/>
      <c r="H44" s="879"/>
      <c r="I44" s="867"/>
      <c r="J44" s="846"/>
    </row>
    <row r="45" spans="2:10" ht="13.15">
      <c r="B45" s="847" t="s">
        <v>111</v>
      </c>
      <c r="C45" s="862"/>
      <c r="D45" s="878"/>
      <c r="E45" s="879"/>
      <c r="F45" s="879"/>
      <c r="G45" s="879"/>
      <c r="H45" s="928"/>
      <c r="I45" s="867"/>
      <c r="J45" s="846"/>
    </row>
    <row r="46" spans="2:10" ht="13.15">
      <c r="B46" s="888" t="s">
        <v>26</v>
      </c>
      <c r="C46" s="862"/>
      <c r="D46" s="878"/>
      <c r="E46" s="879"/>
      <c r="F46" s="879"/>
      <c r="G46" s="879"/>
      <c r="H46" s="885"/>
      <c r="I46" s="867"/>
      <c r="J46" s="846"/>
    </row>
    <row r="47" spans="2:10" ht="13.15">
      <c r="B47" s="876" t="s">
        <v>17</v>
      </c>
      <c r="C47" s="862" t="s">
        <v>112</v>
      </c>
      <c r="D47" s="934"/>
      <c r="E47" s="935"/>
      <c r="F47" s="935"/>
      <c r="G47" s="935"/>
      <c r="H47" s="885"/>
      <c r="I47" s="867"/>
      <c r="J47" s="890" t="s">
        <v>113</v>
      </c>
    </row>
    <row r="48" spans="2:10" ht="13.15">
      <c r="B48" s="876" t="s">
        <v>18</v>
      </c>
      <c r="C48" s="862" t="s">
        <v>112</v>
      </c>
      <c r="D48" s="891">
        <v>3.6898099747862984E-2</v>
      </c>
      <c r="E48" s="892">
        <v>5.6206088992974246E-2</v>
      </c>
      <c r="F48" s="892">
        <v>5.6206088992974246E-2</v>
      </c>
      <c r="G48" s="892">
        <v>5.6206088992974246E-2</v>
      </c>
      <c r="H48" s="889"/>
      <c r="I48" s="867"/>
      <c r="J48" s="846"/>
    </row>
    <row r="49" spans="2:10" ht="13.15">
      <c r="B49" s="876" t="s">
        <v>19</v>
      </c>
      <c r="C49" s="862" t="s">
        <v>112</v>
      </c>
      <c r="D49" s="891">
        <v>0</v>
      </c>
      <c r="E49" s="892">
        <v>0</v>
      </c>
      <c r="F49" s="892">
        <v>0</v>
      </c>
      <c r="G49" s="892">
        <v>0</v>
      </c>
      <c r="H49" s="879"/>
      <c r="I49" s="867"/>
      <c r="J49" s="846"/>
    </row>
    <row r="50" spans="2:10" ht="13.15">
      <c r="B50" s="876" t="s">
        <v>20</v>
      </c>
      <c r="C50" s="862" t="s">
        <v>112</v>
      </c>
      <c r="D50" s="891">
        <v>0</v>
      </c>
      <c r="E50" s="892">
        <v>0</v>
      </c>
      <c r="F50" s="892">
        <v>0</v>
      </c>
      <c r="G50" s="892">
        <v>0</v>
      </c>
      <c r="H50" s="871"/>
      <c r="I50" s="867"/>
      <c r="J50" s="846"/>
    </row>
    <row r="51" spans="2:10" ht="13.15">
      <c r="B51" s="876" t="s">
        <v>114</v>
      </c>
      <c r="C51" s="862" t="s">
        <v>112</v>
      </c>
      <c r="D51" s="891">
        <v>2.582866982350409E-2</v>
      </c>
      <c r="E51" s="892">
        <v>3.9344262295081971E-2</v>
      </c>
      <c r="F51" s="892">
        <v>3.9344262295081971E-2</v>
      </c>
      <c r="G51" s="892">
        <v>3.9344262295081971E-2</v>
      </c>
      <c r="H51" s="879"/>
      <c r="I51" s="867"/>
      <c r="J51" s="846"/>
    </row>
    <row r="52" spans="2:10" ht="13.15">
      <c r="B52" s="876" t="s">
        <v>21</v>
      </c>
      <c r="C52" s="862" t="s">
        <v>112</v>
      </c>
      <c r="D52" s="891">
        <v>2.1523891519586742E-3</v>
      </c>
      <c r="E52" s="892">
        <v>3.2786885245901644E-3</v>
      </c>
      <c r="F52" s="892">
        <v>3.2786885245901644E-3</v>
      </c>
      <c r="G52" s="892">
        <v>3.2786885245901644E-3</v>
      </c>
      <c r="H52" s="879"/>
      <c r="I52" s="867"/>
      <c r="J52" s="846"/>
    </row>
    <row r="53" spans="2:10" ht="13.15">
      <c r="B53" s="876"/>
      <c r="C53" s="862"/>
      <c r="D53" s="878"/>
      <c r="E53" s="845"/>
      <c r="F53" s="845"/>
      <c r="G53" s="845"/>
      <c r="H53" s="879"/>
      <c r="I53" s="867"/>
      <c r="J53" s="846"/>
    </row>
    <row r="54" spans="2:10" ht="13.15">
      <c r="B54" s="888" t="s">
        <v>27</v>
      </c>
      <c r="C54" s="862"/>
      <c r="D54" s="878"/>
      <c r="E54" s="879"/>
      <c r="F54" s="879"/>
      <c r="G54" s="879"/>
      <c r="H54" s="889"/>
      <c r="I54" s="867"/>
      <c r="J54" s="846"/>
    </row>
    <row r="55" spans="2:10" ht="13.15">
      <c r="B55" s="876" t="s">
        <v>17</v>
      </c>
      <c r="C55" s="862" t="s">
        <v>112</v>
      </c>
      <c r="D55" s="934"/>
      <c r="E55" s="935"/>
      <c r="F55" s="935"/>
      <c r="G55" s="935"/>
      <c r="H55" s="889"/>
      <c r="I55" s="867"/>
      <c r="J55" s="890" t="s">
        <v>113</v>
      </c>
    </row>
    <row r="56" spans="2:10" ht="13.15">
      <c r="B56" s="876" t="s">
        <v>18</v>
      </c>
      <c r="C56" s="862" t="s">
        <v>112</v>
      </c>
      <c r="D56" s="936">
        <v>3.6898099747862984E-2</v>
      </c>
      <c r="E56" s="929">
        <v>5.6206088992974246E-2</v>
      </c>
      <c r="F56" s="929">
        <v>5.6206088992974246E-2</v>
      </c>
      <c r="G56" s="929">
        <v>5.6206088992974246E-2</v>
      </c>
      <c r="H56" s="893"/>
      <c r="I56" s="867"/>
      <c r="J56" s="846"/>
    </row>
    <row r="57" spans="2:10" ht="13.15">
      <c r="B57" s="876" t="s">
        <v>19</v>
      </c>
      <c r="C57" s="862" t="s">
        <v>112</v>
      </c>
      <c r="D57" s="936">
        <v>0</v>
      </c>
      <c r="E57" s="929">
        <v>0</v>
      </c>
      <c r="F57" s="929">
        <v>0</v>
      </c>
      <c r="G57" s="929">
        <v>0</v>
      </c>
      <c r="H57" s="893"/>
      <c r="I57" s="867"/>
      <c r="J57" s="846"/>
    </row>
    <row r="58" spans="2:10" ht="13.15">
      <c r="B58" s="876" t="s">
        <v>20</v>
      </c>
      <c r="C58" s="862" t="s">
        <v>112</v>
      </c>
      <c r="D58" s="936">
        <v>0</v>
      </c>
      <c r="E58" s="929">
        <v>0</v>
      </c>
      <c r="F58" s="929">
        <v>0</v>
      </c>
      <c r="G58" s="929">
        <v>0</v>
      </c>
      <c r="H58" s="893"/>
      <c r="I58" s="867"/>
      <c r="J58" s="846"/>
    </row>
    <row r="59" spans="2:10" ht="13.15">
      <c r="B59" s="876" t="s">
        <v>114</v>
      </c>
      <c r="C59" s="862" t="s">
        <v>112</v>
      </c>
      <c r="D59" s="936">
        <v>2.582866982350409E-2</v>
      </c>
      <c r="E59" s="929">
        <v>3.9344262295081971E-2</v>
      </c>
      <c r="F59" s="929">
        <v>3.9344262295081971E-2</v>
      </c>
      <c r="G59" s="929">
        <v>3.9344262295081971E-2</v>
      </c>
      <c r="H59" s="893"/>
      <c r="I59" s="867"/>
      <c r="J59" s="846"/>
    </row>
    <row r="60" spans="2:10" ht="13.15">
      <c r="B60" s="876" t="s">
        <v>21</v>
      </c>
      <c r="C60" s="862" t="s">
        <v>112</v>
      </c>
      <c r="D60" s="936">
        <v>2.1523891519586742E-3</v>
      </c>
      <c r="E60" s="929">
        <v>3.2786885245901644E-3</v>
      </c>
      <c r="F60" s="929">
        <v>3.2786885245901644E-3</v>
      </c>
      <c r="G60" s="929">
        <v>3.2786885245901644E-3</v>
      </c>
      <c r="H60" s="893"/>
      <c r="I60" s="867"/>
      <c r="J60" s="846"/>
    </row>
    <row r="61" spans="2:10" ht="13.5" thickBot="1">
      <c r="B61" s="894"/>
      <c r="C61" s="895"/>
      <c r="D61" s="896"/>
      <c r="E61" s="850"/>
      <c r="F61" s="850"/>
      <c r="G61" s="850"/>
      <c r="H61" s="897"/>
      <c r="I61" s="897"/>
      <c r="J61" s="851"/>
    </row>
    <row r="62" spans="2:10" ht="13.15">
      <c r="B62" s="833"/>
      <c r="C62" s="833"/>
      <c r="D62" s="833"/>
      <c r="E62" s="833"/>
      <c r="F62" s="833"/>
      <c r="G62" s="833"/>
      <c r="H62" s="930"/>
      <c r="I62" s="852"/>
      <c r="J62" s="833"/>
    </row>
    <row r="63" spans="2:10" ht="13.15">
      <c r="B63" s="833"/>
      <c r="C63" s="833"/>
      <c r="D63" s="833"/>
      <c r="E63" s="833"/>
      <c r="F63" s="833"/>
      <c r="G63" s="833"/>
      <c r="H63" s="930"/>
      <c r="I63" s="852"/>
      <c r="J63" s="833"/>
    </row>
    <row r="64" spans="2:10" ht="15.4" thickBot="1">
      <c r="B64" s="898" t="s">
        <v>115</v>
      </c>
      <c r="C64" s="833"/>
      <c r="D64" s="833"/>
      <c r="E64" s="833"/>
      <c r="F64" s="833"/>
      <c r="G64" s="833"/>
      <c r="H64" s="930"/>
      <c r="I64" s="852"/>
      <c r="J64" s="833"/>
    </row>
    <row r="65" spans="2:10" ht="13.15">
      <c r="B65" s="853"/>
      <c r="C65" s="854"/>
      <c r="D65" s="855"/>
      <c r="E65" s="842"/>
      <c r="F65" s="842"/>
      <c r="G65" s="842"/>
      <c r="H65" s="842"/>
      <c r="I65" s="917" t="s">
        <v>93</v>
      </c>
      <c r="J65" s="843" t="s">
        <v>94</v>
      </c>
    </row>
    <row r="66" spans="2:10" ht="13.15">
      <c r="B66" s="856"/>
      <c r="C66" s="857" t="s">
        <v>95</v>
      </c>
      <c r="D66" s="858">
        <v>2015</v>
      </c>
      <c r="E66" s="859">
        <v>2020</v>
      </c>
      <c r="F66" s="859">
        <v>2035</v>
      </c>
      <c r="G66" s="859">
        <v>2050</v>
      </c>
      <c r="H66" s="859"/>
      <c r="I66" s="931"/>
      <c r="J66" s="861"/>
    </row>
    <row r="67" spans="2:10" ht="13.15">
      <c r="B67" s="876" t="s">
        <v>22</v>
      </c>
      <c r="C67" s="899" t="s">
        <v>135</v>
      </c>
      <c r="D67" s="900">
        <v>0.41808366412213738</v>
      </c>
      <c r="E67" s="900">
        <v>0.3854731383206107</v>
      </c>
      <c r="F67" s="900">
        <v>0.3854731383206107</v>
      </c>
      <c r="G67" s="900">
        <v>0.3854731383206107</v>
      </c>
      <c r="H67" s="901"/>
      <c r="I67" s="880"/>
      <c r="J67" s="846"/>
    </row>
    <row r="68" spans="2:10" ht="13.15">
      <c r="B68" s="876" t="s">
        <v>136</v>
      </c>
      <c r="C68" s="899" t="s">
        <v>135</v>
      </c>
      <c r="D68" s="932">
        <v>0.38034000000000001</v>
      </c>
      <c r="E68" s="932"/>
      <c r="F68" s="932"/>
      <c r="G68" s="932"/>
      <c r="H68" s="902"/>
      <c r="I68" s="867"/>
      <c r="J68" s="846"/>
    </row>
    <row r="69" spans="2:10" ht="13.15">
      <c r="B69" s="876" t="s">
        <v>137</v>
      </c>
      <c r="C69" s="899" t="s">
        <v>117</v>
      </c>
      <c r="D69" s="902">
        <v>1440</v>
      </c>
      <c r="E69" s="902"/>
      <c r="F69" s="902"/>
      <c r="G69" s="902"/>
      <c r="H69" s="906"/>
      <c r="I69" s="867" t="s">
        <v>513</v>
      </c>
      <c r="J69" s="846" t="s">
        <v>138</v>
      </c>
    </row>
    <row r="70" spans="2:10" ht="13.15">
      <c r="B70" s="876" t="s">
        <v>139</v>
      </c>
      <c r="C70" s="899" t="s">
        <v>117</v>
      </c>
      <c r="D70" s="906">
        <v>1310</v>
      </c>
      <c r="E70" s="906"/>
      <c r="F70" s="906"/>
      <c r="G70" s="906"/>
      <c r="H70" s="901"/>
      <c r="I70" s="880"/>
      <c r="J70" s="846"/>
    </row>
    <row r="71" spans="2:10" ht="13.15">
      <c r="B71" s="876" t="s">
        <v>119</v>
      </c>
      <c r="C71" s="899" t="s">
        <v>23</v>
      </c>
      <c r="D71" s="903"/>
      <c r="E71" s="904">
        <v>7.8E-2</v>
      </c>
      <c r="F71" s="905"/>
      <c r="G71" s="905"/>
      <c r="H71" s="901"/>
      <c r="I71" s="867" t="s">
        <v>513</v>
      </c>
      <c r="J71" s="846" t="s">
        <v>120</v>
      </c>
    </row>
    <row r="72" spans="2:10" ht="13.15">
      <c r="B72" s="876" t="s">
        <v>121</v>
      </c>
      <c r="C72" s="899" t="s">
        <v>122</v>
      </c>
      <c r="D72" s="907">
        <v>18000</v>
      </c>
      <c r="E72" s="908">
        <v>18000</v>
      </c>
      <c r="F72" s="908">
        <v>18000</v>
      </c>
      <c r="G72" s="908">
        <v>18000</v>
      </c>
      <c r="H72" s="879"/>
      <c r="I72" s="880"/>
      <c r="J72" s="846"/>
    </row>
    <row r="73" spans="2:10" ht="13.15">
      <c r="B73" s="876" t="s">
        <v>106</v>
      </c>
      <c r="C73" s="899" t="s">
        <v>107</v>
      </c>
      <c r="D73" s="909">
        <v>7.525505954198473</v>
      </c>
      <c r="E73" s="845">
        <v>6.9385164897709926</v>
      </c>
      <c r="F73" s="845">
        <v>6.9385164897709926</v>
      </c>
      <c r="G73" s="845">
        <v>6.9385164897709926</v>
      </c>
      <c r="H73" s="845"/>
      <c r="I73" s="880"/>
      <c r="J73" s="846" t="s">
        <v>123</v>
      </c>
    </row>
    <row r="74" spans="2:10" ht="13.15">
      <c r="B74" s="876" t="s">
        <v>124</v>
      </c>
      <c r="C74" s="899" t="s">
        <v>14</v>
      </c>
      <c r="D74" s="910">
        <v>837.15301513850181</v>
      </c>
      <c r="E74" s="911">
        <v>907.9750706491343</v>
      </c>
      <c r="F74" s="911">
        <v>907.9750706491343</v>
      </c>
      <c r="G74" s="911">
        <v>907.9750706491343</v>
      </c>
      <c r="H74" s="911"/>
      <c r="I74" s="880"/>
      <c r="J74" s="846"/>
    </row>
    <row r="75" spans="2:10" ht="13.15">
      <c r="B75" s="876" t="s">
        <v>124</v>
      </c>
      <c r="C75" s="899" t="s">
        <v>33</v>
      </c>
      <c r="D75" s="948">
        <v>0.35</v>
      </c>
      <c r="E75" s="949">
        <v>0.35</v>
      </c>
      <c r="F75" s="949">
        <v>0.35</v>
      </c>
      <c r="G75" s="912">
        <v>0.35</v>
      </c>
      <c r="H75" s="913"/>
      <c r="I75" s="872" t="s">
        <v>516</v>
      </c>
      <c r="J75" s="846"/>
    </row>
    <row r="76" spans="2:10" ht="13.15">
      <c r="B76" s="876" t="s">
        <v>125</v>
      </c>
      <c r="C76" s="899" t="s">
        <v>23</v>
      </c>
      <c r="D76" s="909"/>
      <c r="E76" s="912">
        <v>0.185</v>
      </c>
      <c r="F76" s="912">
        <v>0.28000000000000003</v>
      </c>
      <c r="G76" s="912">
        <v>0.28000000000000003</v>
      </c>
      <c r="H76" s="913"/>
      <c r="I76" s="872" t="s">
        <v>517</v>
      </c>
      <c r="J76" s="846" t="s">
        <v>522</v>
      </c>
    </row>
    <row r="77" spans="2:10" ht="13.5" thickBot="1">
      <c r="B77" s="849"/>
      <c r="C77" s="914"/>
      <c r="D77" s="915"/>
      <c r="E77" s="850"/>
      <c r="F77" s="850"/>
      <c r="G77" s="850"/>
      <c r="H77" s="850"/>
      <c r="I77" s="916"/>
      <c r="J77" s="851"/>
    </row>
    <row r="78" spans="2:10" ht="13.15">
      <c r="B78" s="833"/>
      <c r="C78" s="833"/>
      <c r="D78" s="833"/>
      <c r="E78" s="833"/>
      <c r="F78" s="833"/>
      <c r="G78" s="833"/>
      <c r="H78" s="930"/>
      <c r="I78" s="852"/>
      <c r="J78" s="833"/>
    </row>
    <row r="79" spans="2:10" ht="15.4" thickBot="1">
      <c r="B79" s="898" t="s">
        <v>126</v>
      </c>
      <c r="C79" s="833"/>
      <c r="D79" s="833"/>
      <c r="E79" s="833"/>
      <c r="F79" s="833"/>
      <c r="G79" s="833"/>
      <c r="H79" s="930"/>
      <c r="I79" s="852"/>
      <c r="J79" s="833"/>
    </row>
    <row r="80" spans="2:10" ht="13.15">
      <c r="B80" s="853"/>
      <c r="C80" s="842"/>
      <c r="D80" s="937"/>
      <c r="E80" s="938"/>
      <c r="F80" s="938"/>
      <c r="G80" s="938"/>
      <c r="H80" s="842"/>
      <c r="I80" s="917"/>
      <c r="J80" s="843"/>
    </row>
    <row r="81" spans="2:10" ht="13.15">
      <c r="B81" s="876"/>
      <c r="C81" s="845"/>
      <c r="D81" s="845"/>
      <c r="E81" s="845"/>
      <c r="F81" s="845"/>
      <c r="G81" s="845"/>
      <c r="H81" s="845"/>
      <c r="I81" s="880"/>
      <c r="J81" s="846"/>
    </row>
    <row r="82" spans="2:10" ht="13.15">
      <c r="B82" s="876" t="s">
        <v>17</v>
      </c>
      <c r="C82" s="845" t="s">
        <v>24</v>
      </c>
      <c r="D82" s="939"/>
      <c r="E82" s="939"/>
      <c r="F82" s="939"/>
      <c r="G82" s="939"/>
      <c r="H82" s="918"/>
      <c r="I82" s="867"/>
      <c r="J82" s="846"/>
    </row>
    <row r="83" spans="2:10" ht="13.15">
      <c r="B83" s="876" t="s">
        <v>18</v>
      </c>
      <c r="C83" s="845" t="s">
        <v>24</v>
      </c>
      <c r="D83" s="919">
        <v>8.5714285714285715E-2</v>
      </c>
      <c r="E83" s="919">
        <v>8.5714285714285715E-2</v>
      </c>
      <c r="F83" s="919">
        <v>8.5714285714285715E-2</v>
      </c>
      <c r="G83" s="919">
        <v>8.5714285714285715E-2</v>
      </c>
      <c r="H83" s="919"/>
      <c r="I83" s="872" t="s">
        <v>523</v>
      </c>
      <c r="J83" s="846" t="s">
        <v>145</v>
      </c>
    </row>
    <row r="84" spans="2:10" ht="13.15">
      <c r="B84" s="876" t="s">
        <v>19</v>
      </c>
      <c r="C84" s="845" t="s">
        <v>24</v>
      </c>
      <c r="D84" s="919"/>
      <c r="E84" s="919"/>
      <c r="F84" s="919"/>
      <c r="G84" s="919"/>
      <c r="H84" s="919"/>
      <c r="I84" s="872" t="s">
        <v>518</v>
      </c>
      <c r="J84" s="846" t="s">
        <v>129</v>
      </c>
    </row>
    <row r="85" spans="2:10" ht="13.15">
      <c r="B85" s="876" t="s">
        <v>20</v>
      </c>
      <c r="C85" s="845" t="s">
        <v>24</v>
      </c>
      <c r="D85" s="919"/>
      <c r="E85" s="919"/>
      <c r="F85" s="919"/>
      <c r="G85" s="919"/>
      <c r="H85" s="919"/>
      <c r="I85" s="872" t="s">
        <v>518</v>
      </c>
      <c r="J85" s="846" t="s">
        <v>146</v>
      </c>
    </row>
    <row r="86" spans="2:10" ht="13.15">
      <c r="B86" s="876" t="s">
        <v>114</v>
      </c>
      <c r="C86" s="845" t="s">
        <v>24</v>
      </c>
      <c r="D86" s="919">
        <v>0.06</v>
      </c>
      <c r="E86" s="919">
        <v>0.06</v>
      </c>
      <c r="F86" s="919">
        <v>0.06</v>
      </c>
      <c r="G86" s="919">
        <v>0.06</v>
      </c>
      <c r="H86" s="919"/>
      <c r="I86" s="872" t="s">
        <v>518</v>
      </c>
      <c r="J86" s="846"/>
    </row>
    <row r="87" spans="2:10" ht="13.15">
      <c r="B87" s="876" t="s">
        <v>21</v>
      </c>
      <c r="C87" s="845" t="s">
        <v>24</v>
      </c>
      <c r="D87" s="919">
        <v>5.0000000000000001E-3</v>
      </c>
      <c r="E87" s="919">
        <v>5.0000000000000001E-3</v>
      </c>
      <c r="F87" s="919">
        <v>5.0000000000000001E-3</v>
      </c>
      <c r="G87" s="919">
        <v>5.0000000000000001E-3</v>
      </c>
      <c r="H87" s="919"/>
      <c r="I87" s="872" t="s">
        <v>518</v>
      </c>
      <c r="J87" s="846"/>
    </row>
    <row r="88" spans="2:10" ht="13.5" thickBot="1">
      <c r="B88" s="849"/>
      <c r="C88" s="850"/>
      <c r="D88" s="850"/>
      <c r="E88" s="850"/>
      <c r="F88" s="850"/>
      <c r="G88" s="850"/>
      <c r="H88" s="850"/>
      <c r="I88" s="850"/>
      <c r="J88" s="851"/>
    </row>
    <row r="90" spans="2:10" ht="13.15">
      <c r="B90" s="833"/>
      <c r="C90" s="833"/>
      <c r="D90" s="833"/>
      <c r="E90" s="833"/>
      <c r="F90" s="833"/>
      <c r="G90" s="833"/>
      <c r="H90" s="920"/>
      <c r="I90" s="833"/>
      <c r="J90" s="833"/>
    </row>
    <row r="91" spans="2:10" ht="13.15">
      <c r="B91" s="833"/>
      <c r="C91" s="833"/>
      <c r="D91" s="833"/>
      <c r="E91" s="833"/>
      <c r="F91" s="833"/>
      <c r="G91" s="833"/>
      <c r="H91" s="920"/>
      <c r="I91" s="833"/>
      <c r="J91" s="833"/>
    </row>
    <row r="92" spans="2:10" ht="13.15">
      <c r="B92" s="833"/>
      <c r="C92" s="833"/>
      <c r="D92" s="833"/>
      <c r="E92" s="833"/>
      <c r="F92" s="833"/>
      <c r="G92" s="833"/>
      <c r="H92" s="920"/>
      <c r="I92" s="833"/>
      <c r="J92" s="833"/>
    </row>
    <row r="93" spans="2:10" ht="13.15">
      <c r="B93" s="833"/>
      <c r="C93" s="833"/>
      <c r="D93" s="833"/>
      <c r="E93" s="833"/>
      <c r="F93" s="833"/>
      <c r="G93" s="833"/>
      <c r="H93" s="920"/>
      <c r="I93" s="833"/>
      <c r="J93" s="833"/>
    </row>
    <row r="94" spans="2:10" ht="13.15">
      <c r="B94" s="833"/>
      <c r="C94" s="833"/>
      <c r="D94" s="833"/>
      <c r="E94" s="833"/>
      <c r="F94" s="833"/>
      <c r="G94" s="833"/>
      <c r="H94" s="920"/>
      <c r="I94" s="833"/>
      <c r="J94" s="833"/>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tabColor rgb="FF002060"/>
  </sheetPr>
  <dimension ref="B1:S106"/>
  <sheetViews>
    <sheetView topLeftCell="A15" zoomScale="80" zoomScaleNormal="80" workbookViewId="0">
      <selection activeCell="F62" sqref="F6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1" width="9.1328125" style="133" customWidth="1"/>
    <col min="12" max="12" width="9" style="133" customWidth="1"/>
    <col min="13" max="13" width="9.1328125" style="133" customWidth="1"/>
    <col min="14" max="14" width="8.86328125" style="133"/>
    <col min="15" max="15" width="37.86328125" style="133" customWidth="1"/>
    <col min="16" max="18" width="8.86328125" style="133"/>
    <col min="19" max="19" width="9.1328125" style="133" customWidth="1"/>
    <col min="20" max="16384" width="8.86328125" style="133"/>
  </cols>
  <sheetData>
    <row r="1" spans="2:19" s="130" customFormat="1" ht="21">
      <c r="B1" s="130" t="s">
        <v>319</v>
      </c>
      <c r="Q1" s="130">
        <v>0</v>
      </c>
      <c r="R1" s="132">
        <v>0</v>
      </c>
      <c r="S1" s="131"/>
    </row>
    <row r="2" spans="2:19">
      <c r="R2" s="233"/>
      <c r="S2" s="233"/>
    </row>
    <row r="4" spans="2:19" ht="13.5" thickBot="1">
      <c r="B4" s="229" t="s">
        <v>86</v>
      </c>
    </row>
    <row r="5" spans="2:19">
      <c r="B5" s="258" t="s">
        <v>87</v>
      </c>
      <c r="C5" s="250"/>
      <c r="D5" s="250"/>
      <c r="E5" s="250"/>
      <c r="F5" s="250"/>
      <c r="G5" s="250"/>
      <c r="H5" s="153"/>
      <c r="I5" s="250"/>
      <c r="J5" s="250"/>
      <c r="K5" s="250"/>
      <c r="L5" s="250"/>
      <c r="M5" s="250"/>
      <c r="N5" s="249"/>
    </row>
    <row r="6" spans="2:19">
      <c r="B6" s="257" t="s">
        <v>318</v>
      </c>
      <c r="C6" s="254"/>
      <c r="D6" s="254"/>
      <c r="E6" s="254"/>
      <c r="F6" s="254"/>
      <c r="G6" s="254"/>
      <c r="H6" s="145"/>
      <c r="I6" s="254"/>
      <c r="J6" s="254"/>
      <c r="K6" s="254"/>
      <c r="L6" s="254"/>
      <c r="M6" s="254"/>
      <c r="N6" s="142"/>
    </row>
    <row r="7" spans="2:19">
      <c r="B7" s="257" t="s">
        <v>317</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316</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315</v>
      </c>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3.5" thickBot="1">
      <c r="B17" s="141"/>
      <c r="C17" s="253"/>
      <c r="D17" s="253"/>
      <c r="E17" s="253"/>
      <c r="F17" s="253"/>
      <c r="G17" s="253"/>
      <c r="H17" s="140"/>
      <c r="I17" s="253"/>
      <c r="J17" s="253"/>
      <c r="K17" s="253"/>
      <c r="L17" s="253"/>
      <c r="M17" s="253"/>
      <c r="N17" s="158"/>
    </row>
    <row r="18" spans="2:14">
      <c r="F18" s="302"/>
      <c r="G18" s="302"/>
      <c r="I18" s="303"/>
      <c r="J18" s="302"/>
    </row>
    <row r="19" spans="2:14" ht="13.5"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37</v>
      </c>
      <c r="D23" s="301">
        <f>D67/D25</f>
        <v>0.37455096376469144</v>
      </c>
      <c r="E23" s="301">
        <f>E67/E25</f>
        <v>0.38235410884312254</v>
      </c>
      <c r="F23" s="301">
        <f>F67/F25</f>
        <v>0.39268800367672035</v>
      </c>
      <c r="G23" s="301">
        <f>G67/G25</f>
        <v>0.40998960383871447</v>
      </c>
      <c r="H23" s="222"/>
      <c r="I23" s="300"/>
      <c r="J23" s="214"/>
      <c r="M23" s="135"/>
    </row>
    <row r="24" spans="2:14">
      <c r="B24" s="218" t="s">
        <v>100</v>
      </c>
      <c r="C24" s="191" t="s">
        <v>37</v>
      </c>
      <c r="D24" s="299">
        <f>D23</f>
        <v>0.37455096376469144</v>
      </c>
      <c r="E24" s="298">
        <f>E23</f>
        <v>0.38235410884312254</v>
      </c>
      <c r="F24" s="298">
        <f>F23</f>
        <v>0.39268800367672035</v>
      </c>
      <c r="G24" s="298">
        <f>G23</f>
        <v>0.40998960383871447</v>
      </c>
      <c r="H24" s="222"/>
      <c r="I24" s="167"/>
      <c r="J24" s="214"/>
    </row>
    <row r="25" spans="2:14">
      <c r="B25" s="218" t="s">
        <v>101</v>
      </c>
      <c r="C25" s="191" t="s">
        <v>102</v>
      </c>
      <c r="D25" s="297">
        <v>1.25</v>
      </c>
      <c r="E25" s="297">
        <v>1.2</v>
      </c>
      <c r="F25" s="297">
        <v>1.1100000000000001</v>
      </c>
      <c r="G25" s="297">
        <v>1.01</v>
      </c>
      <c r="H25" s="215"/>
      <c r="I25" s="167" t="s">
        <v>531</v>
      </c>
      <c r="J25" s="142"/>
    </row>
    <row r="26" spans="2:14">
      <c r="B26" s="218" t="s">
        <v>103</v>
      </c>
      <c r="C26" s="191" t="s">
        <v>102</v>
      </c>
      <c r="D26" s="217"/>
      <c r="E26" s="296">
        <f>E93*3.6</f>
        <v>0</v>
      </c>
      <c r="F26" s="296">
        <f>F93*3.6</f>
        <v>0</v>
      </c>
      <c r="G26" s="296">
        <f>G93*3.6</f>
        <v>0</v>
      </c>
      <c r="H26" s="215"/>
      <c r="I26" s="167" t="s">
        <v>532</v>
      </c>
      <c r="J26" s="142" t="s">
        <v>185</v>
      </c>
      <c r="L26" s="135">
        <f>E26/SUM(E25:E26)</f>
        <v>0</v>
      </c>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8.4273966847055579</v>
      </c>
      <c r="E28" s="212">
        <f>+E73</f>
        <v>8.2588487510114472</v>
      </c>
      <c r="F28" s="212">
        <f>+F73</f>
        <v>7.8459063134608735</v>
      </c>
      <c r="G28" s="212">
        <f>+G73</f>
        <v>7.4536109977878295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298623.05846481433</v>
      </c>
      <c r="E31" s="209">
        <v>232769.1399315419</v>
      </c>
      <c r="F31" s="209">
        <v>210341.04351479045</v>
      </c>
      <c r="G31" s="209">
        <v>210168.6206409671</v>
      </c>
      <c r="H31" s="208">
        <v>2015</v>
      </c>
      <c r="I31" s="147"/>
      <c r="J31" s="142"/>
    </row>
    <row r="32" spans="2:14">
      <c r="B32" s="146" t="s">
        <v>13</v>
      </c>
      <c r="C32" s="191" t="s">
        <v>14</v>
      </c>
      <c r="D32" s="209">
        <v>3603.892116151254</v>
      </c>
      <c r="E32" s="209">
        <v>2950.6327353018823</v>
      </c>
      <c r="F32" s="209">
        <v>2845.3696392030188</v>
      </c>
      <c r="G32" s="209">
        <v>2993.0173764823421</v>
      </c>
      <c r="H32" s="208">
        <v>2015</v>
      </c>
      <c r="I32" s="147"/>
      <c r="J32" s="142"/>
    </row>
    <row r="33" spans="2:10">
      <c r="B33" s="202" t="s">
        <v>15</v>
      </c>
      <c r="C33" s="191" t="s">
        <v>14</v>
      </c>
      <c r="D33" s="209">
        <v>3229.8891008140831</v>
      </c>
      <c r="E33" s="209">
        <v>2568.997005365994</v>
      </c>
      <c r="F33" s="209">
        <v>2443.647818217873</v>
      </c>
      <c r="G33" s="209">
        <v>2570.1523017611366</v>
      </c>
      <c r="H33" s="208">
        <v>2015</v>
      </c>
      <c r="I33" s="147"/>
      <c r="J33" s="142"/>
    </row>
    <row r="34" spans="2:10">
      <c r="B34" s="202" t="s">
        <v>16</v>
      </c>
      <c r="C34" s="191" t="s">
        <v>14</v>
      </c>
      <c r="D34" s="209">
        <v>374.00301533717061</v>
      </c>
      <c r="E34" s="209">
        <v>381.63572993588832</v>
      </c>
      <c r="F34" s="209">
        <v>401.72182098514571</v>
      </c>
      <c r="G34" s="209">
        <v>422.86507472120593</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280538.97499999998</v>
      </c>
      <c r="E38" s="294">
        <f>E80</f>
        <v>218673.05312500001</v>
      </c>
      <c r="F38" s="294">
        <f>F80</f>
        <v>197603.16250000001</v>
      </c>
      <c r="G38" s="294">
        <f>G80</f>
        <v>197441.18124999999</v>
      </c>
      <c r="H38" s="203">
        <v>2011</v>
      </c>
      <c r="I38" s="167" t="s">
        <v>511</v>
      </c>
      <c r="J38" s="142"/>
    </row>
    <row r="39" spans="2:10">
      <c r="B39" s="146" t="s">
        <v>13</v>
      </c>
      <c r="C39" s="191" t="s">
        <v>14</v>
      </c>
      <c r="D39" s="272">
        <f>+SUM(D40:D43)</f>
        <v>3385.646793229063</v>
      </c>
      <c r="E39" s="199">
        <f>+SUM(E40:E43)</f>
        <v>2771.9476433551067</v>
      </c>
      <c r="F39" s="199">
        <f>+SUM(F40:F43)</f>
        <v>2673.0590939017793</v>
      </c>
      <c r="G39" s="199">
        <f>+SUM(G40:G43)</f>
        <v>2811.7655457422729</v>
      </c>
      <c r="H39" s="203">
        <v>2011</v>
      </c>
      <c r="I39" s="167"/>
      <c r="J39" s="142"/>
    </row>
    <row r="40" spans="2:10">
      <c r="B40" s="202" t="s">
        <v>15</v>
      </c>
      <c r="C40" s="191" t="s">
        <v>14</v>
      </c>
      <c r="D40" s="272">
        <v>3034.2927380231695</v>
      </c>
      <c r="E40" s="199">
        <v>2413.4230972266441</v>
      </c>
      <c r="F40" s="199">
        <v>2295.664834819187</v>
      </c>
      <c r="G40" s="199">
        <v>2414.5084309184917</v>
      </c>
      <c r="H40" s="203">
        <v>2011</v>
      </c>
      <c r="I40" s="167"/>
      <c r="J40" s="142"/>
    </row>
    <row r="41" spans="2:10">
      <c r="B41" s="202" t="s">
        <v>16</v>
      </c>
      <c r="C41" s="191" t="s">
        <v>14</v>
      </c>
      <c r="D41" s="271">
        <f>+D74</f>
        <v>351.35405520589342</v>
      </c>
      <c r="E41" s="204">
        <f>+E74</f>
        <v>358.52454612846265</v>
      </c>
      <c r="F41" s="204">
        <f>+F74</f>
        <v>377.39425908259233</v>
      </c>
      <c r="G41" s="204">
        <f>+G74</f>
        <v>397.25711482378136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36</v>
      </c>
      <c r="D47" s="268"/>
      <c r="E47" s="242"/>
      <c r="F47" s="242"/>
      <c r="G47" s="242"/>
      <c r="H47" s="199"/>
      <c r="I47" s="167"/>
      <c r="J47" s="192" t="s">
        <v>113</v>
      </c>
    </row>
    <row r="48" spans="2:10">
      <c r="B48" s="146" t="s">
        <v>18</v>
      </c>
      <c r="C48" s="191" t="s">
        <v>36</v>
      </c>
      <c r="D48" s="270">
        <f t="shared" ref="D48:G52" si="0">D101/D$25</f>
        <v>0</v>
      </c>
      <c r="E48" s="197">
        <f t="shared" si="0"/>
        <v>0</v>
      </c>
      <c r="F48" s="197">
        <f t="shared" si="0"/>
        <v>0</v>
      </c>
      <c r="G48" s="197">
        <f t="shared" si="0"/>
        <v>0</v>
      </c>
      <c r="H48" s="193"/>
      <c r="I48" s="167"/>
      <c r="J48" s="142"/>
    </row>
    <row r="49" spans="2:10">
      <c r="B49" s="146" t="s">
        <v>19</v>
      </c>
      <c r="C49" s="191" t="s">
        <v>36</v>
      </c>
      <c r="D49" s="270">
        <f t="shared" si="0"/>
        <v>0</v>
      </c>
      <c r="E49" s="197">
        <f t="shared" si="0"/>
        <v>0</v>
      </c>
      <c r="F49" s="197">
        <f t="shared" si="0"/>
        <v>0</v>
      </c>
      <c r="G49" s="197">
        <f t="shared" si="0"/>
        <v>0</v>
      </c>
      <c r="H49" s="166"/>
      <c r="I49" s="167"/>
      <c r="J49" s="142"/>
    </row>
    <row r="50" spans="2:10">
      <c r="B50" s="146" t="s">
        <v>20</v>
      </c>
      <c r="C50" s="191" t="s">
        <v>36</v>
      </c>
      <c r="D50" s="270">
        <f t="shared" si="0"/>
        <v>0</v>
      </c>
      <c r="E50" s="197">
        <f t="shared" si="0"/>
        <v>0</v>
      </c>
      <c r="F50" s="197">
        <f t="shared" si="0"/>
        <v>0</v>
      </c>
      <c r="G50" s="197">
        <f t="shared" si="0"/>
        <v>0</v>
      </c>
      <c r="H50" s="198"/>
      <c r="I50" s="167"/>
      <c r="J50" s="142"/>
    </row>
    <row r="51" spans="2:10">
      <c r="B51" s="146" t="s">
        <v>114</v>
      </c>
      <c r="C51" s="191" t="s">
        <v>36</v>
      </c>
      <c r="D51" s="270">
        <f t="shared" si="0"/>
        <v>0</v>
      </c>
      <c r="E51" s="197">
        <f t="shared" si="0"/>
        <v>0</v>
      </c>
      <c r="F51" s="197">
        <f t="shared" si="0"/>
        <v>0</v>
      </c>
      <c r="G51" s="197">
        <f t="shared" si="0"/>
        <v>0</v>
      </c>
      <c r="H51" s="166"/>
      <c r="I51" s="167"/>
      <c r="J51" s="142"/>
    </row>
    <row r="52" spans="2:10">
      <c r="B52" s="146" t="s">
        <v>21</v>
      </c>
      <c r="C52" s="191" t="s">
        <v>36</v>
      </c>
      <c r="D52" s="270">
        <f t="shared" si="0"/>
        <v>0</v>
      </c>
      <c r="E52" s="197">
        <f t="shared" si="0"/>
        <v>0</v>
      </c>
      <c r="F52" s="197">
        <f t="shared" si="0"/>
        <v>0</v>
      </c>
      <c r="G52" s="197">
        <f t="shared" si="0"/>
        <v>0</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36</v>
      </c>
      <c r="D55" s="268"/>
      <c r="E55" s="242"/>
      <c r="F55" s="242"/>
      <c r="G55" s="242"/>
      <c r="H55" s="193"/>
      <c r="I55" s="167"/>
      <c r="J55" s="192" t="s">
        <v>113</v>
      </c>
    </row>
    <row r="56" spans="2:10">
      <c r="B56" s="146" t="s">
        <v>18</v>
      </c>
      <c r="C56" s="191" t="s">
        <v>36</v>
      </c>
      <c r="D56" s="267">
        <f>'EU El personbil'!D48</f>
        <v>0</v>
      </c>
      <c r="E56" s="190">
        <f>'EU El personbil'!E48</f>
        <v>0</v>
      </c>
      <c r="F56" s="190">
        <f>'EU El personbil'!F48</f>
        <v>0</v>
      </c>
      <c r="G56" s="190">
        <f>'EU El personbil'!G48</f>
        <v>0</v>
      </c>
      <c r="H56" s="189"/>
      <c r="I56" s="167"/>
      <c r="J56" s="142"/>
    </row>
    <row r="57" spans="2:10">
      <c r="B57" s="146" t="s">
        <v>19</v>
      </c>
      <c r="C57" s="191" t="s">
        <v>36</v>
      </c>
      <c r="D57" s="267">
        <f>'EU El personbil'!D49</f>
        <v>0</v>
      </c>
      <c r="E57" s="190">
        <f>'EU El personbil'!E49</f>
        <v>0</v>
      </c>
      <c r="F57" s="190">
        <f>'EU El personbil'!F49</f>
        <v>0</v>
      </c>
      <c r="G57" s="190">
        <f>'EU El personbil'!G49</f>
        <v>0</v>
      </c>
      <c r="H57" s="189"/>
      <c r="I57" s="167"/>
      <c r="J57" s="142"/>
    </row>
    <row r="58" spans="2:10">
      <c r="B58" s="146" t="s">
        <v>20</v>
      </c>
      <c r="C58" s="191" t="s">
        <v>36</v>
      </c>
      <c r="D58" s="267">
        <f>'EU El personbil'!D50</f>
        <v>0</v>
      </c>
      <c r="E58" s="190">
        <f>'EU El personbil'!E50</f>
        <v>0</v>
      </c>
      <c r="F58" s="190">
        <f>'EU El personbil'!F50</f>
        <v>0</v>
      </c>
      <c r="G58" s="190">
        <f>'EU El personbil'!G50</f>
        <v>0</v>
      </c>
      <c r="H58" s="189"/>
      <c r="I58" s="167"/>
      <c r="J58" s="142"/>
    </row>
    <row r="59" spans="2:10">
      <c r="B59" s="146" t="s">
        <v>114</v>
      </c>
      <c r="C59" s="191" t="s">
        <v>36</v>
      </c>
      <c r="D59" s="267">
        <f>'EU El personbil'!D51</f>
        <v>0</v>
      </c>
      <c r="E59" s="190">
        <f>'EU El personbil'!E51</f>
        <v>0</v>
      </c>
      <c r="F59" s="190">
        <f>'EU El personbil'!F51</f>
        <v>0</v>
      </c>
      <c r="G59" s="190">
        <f>'EU El personbil'!G51</f>
        <v>0</v>
      </c>
      <c r="H59" s="189"/>
      <c r="I59" s="167"/>
      <c r="J59" s="142"/>
    </row>
    <row r="60" spans="2:10">
      <c r="B60" s="146" t="s">
        <v>21</v>
      </c>
      <c r="C60" s="191" t="s">
        <v>36</v>
      </c>
      <c r="D60" s="267">
        <f>'EU El personbil'!D52</f>
        <v>0</v>
      </c>
      <c r="E60" s="190">
        <f>'EU El personbil'!E52</f>
        <v>0</v>
      </c>
      <c r="F60" s="190">
        <f>'EU El personbil'!F52</f>
        <v>0</v>
      </c>
      <c r="G60" s="190">
        <f>'EU El personbil'!G52</f>
        <v>0</v>
      </c>
      <c r="H60" s="189"/>
      <c r="I60" s="167"/>
      <c r="J60" s="142"/>
    </row>
    <row r="61" spans="2:10" ht="13.5" thickBot="1">
      <c r="B61" s="188"/>
      <c r="C61" s="187"/>
      <c r="D61" s="266"/>
      <c r="E61" s="140"/>
      <c r="F61" s="140"/>
      <c r="G61" s="140"/>
      <c r="H61" s="185"/>
      <c r="I61" s="184"/>
      <c r="J61" s="158"/>
    </row>
    <row r="62" spans="2:10">
      <c r="I62" s="137"/>
    </row>
    <row r="63" spans="2:10">
      <c r="D63" s="293"/>
      <c r="I63" s="137"/>
    </row>
    <row r="64" spans="2:10" ht="15.4" thickBot="1">
      <c r="B64" s="157" t="s">
        <v>115</v>
      </c>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ht="14.25">
      <c r="B67" s="146" t="s">
        <v>22</v>
      </c>
      <c r="C67" s="163" t="s">
        <v>135</v>
      </c>
      <c r="D67" s="292">
        <v>0.46818870470586432</v>
      </c>
      <c r="E67" s="291">
        <v>0.45882493061174701</v>
      </c>
      <c r="F67" s="291">
        <v>0.43588368408115963</v>
      </c>
      <c r="G67" s="291">
        <v>0.41408949987710164</v>
      </c>
      <c r="H67" s="147"/>
      <c r="I67" s="147"/>
      <c r="J67" s="142" t="s">
        <v>314</v>
      </c>
    </row>
    <row r="68" spans="2:10">
      <c r="B68" s="146" t="s">
        <v>136</v>
      </c>
      <c r="C68" s="163" t="s">
        <v>135</v>
      </c>
      <c r="D68" s="174">
        <f>'EU Std benzin personbil'!D67</f>
        <v>0.39397686089999989</v>
      </c>
      <c r="E68" s="174"/>
      <c r="F68" s="174"/>
      <c r="G68" s="174"/>
      <c r="H68" s="167"/>
      <c r="I68" s="167"/>
      <c r="J68" s="142"/>
    </row>
    <row r="69" spans="2:10">
      <c r="B69" s="146" t="s">
        <v>137</v>
      </c>
      <c r="C69" s="163" t="s">
        <v>117</v>
      </c>
      <c r="D69" s="173">
        <v>1850</v>
      </c>
      <c r="E69" s="173"/>
      <c r="F69" s="173"/>
      <c r="G69" s="173"/>
      <c r="H69" s="167"/>
      <c r="I69" s="167"/>
      <c r="J69" s="142" t="s">
        <v>313</v>
      </c>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8.4273966847055579</v>
      </c>
      <c r="E73" s="145">
        <f>+E67*E72/1000</f>
        <v>8.2588487510114472</v>
      </c>
      <c r="F73" s="145">
        <f>+F67*F72/1000</f>
        <v>7.8459063134608735</v>
      </c>
      <c r="G73" s="145">
        <f>+G67*G72/1000</f>
        <v>7.4536109977878295</v>
      </c>
      <c r="H73" s="147"/>
      <c r="I73" s="147"/>
      <c r="J73" s="142" t="s">
        <v>123</v>
      </c>
    </row>
    <row r="74" spans="2:10">
      <c r="B74" s="146" t="s">
        <v>124</v>
      </c>
      <c r="C74" s="163" t="s">
        <v>14</v>
      </c>
      <c r="D74" s="263">
        <f>D75*1000/D67</f>
        <v>351.35405520589342</v>
      </c>
      <c r="E74" s="165">
        <f>E75*1000/E67</f>
        <v>358.52454612846265</v>
      </c>
      <c r="F74" s="165">
        <f>F75*1000/F67</f>
        <v>377.39425908259233</v>
      </c>
      <c r="G74" s="165">
        <f>G75*1000/G67</f>
        <v>397.25711482378136</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3"/>
      <c r="I75" s="143"/>
      <c r="J75" s="19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2.0833333333333481E-2</v>
      </c>
      <c r="F78" s="161">
        <f>(F23/$D$23)-1</f>
        <v>4.8423423423423317E-2</v>
      </c>
      <c r="G78" s="161">
        <f>(G23/$D$23)-1</f>
        <v>9.4616336633663201E-2</v>
      </c>
      <c r="H78" s="143"/>
      <c r="I78" s="143"/>
      <c r="J78" s="142" t="s">
        <v>186</v>
      </c>
    </row>
    <row r="79" spans="2:10">
      <c r="B79" s="146"/>
      <c r="C79" s="163"/>
      <c r="D79" s="145"/>
      <c r="E79" s="160"/>
      <c r="F79" s="160"/>
      <c r="G79" s="160"/>
      <c r="H79" s="143"/>
      <c r="I79" s="143"/>
      <c r="J79" s="142"/>
    </row>
    <row r="80" spans="2:10">
      <c r="B80" s="146" t="s">
        <v>187</v>
      </c>
      <c r="C80" s="163" t="s">
        <v>12</v>
      </c>
      <c r="D80" s="287">
        <f>D81+D82+D85+D88</f>
        <v>280538.97499999998</v>
      </c>
      <c r="E80" s="287">
        <f>E81+E82+E85+E88</f>
        <v>218673.05312500001</v>
      </c>
      <c r="F80" s="287">
        <f>F81+F82+F85+F88</f>
        <v>197603.16250000001</v>
      </c>
      <c r="G80" s="287">
        <f>G81+G82+G85+G88</f>
        <v>197441.18124999999</v>
      </c>
      <c r="H80" s="143"/>
      <c r="I80" s="143"/>
      <c r="J80" s="142"/>
    </row>
    <row r="81" spans="2:12">
      <c r="B81" s="146" t="s">
        <v>188</v>
      </c>
      <c r="C81" s="163" t="s">
        <v>12</v>
      </c>
      <c r="D81" s="285">
        <v>169733.35</v>
      </c>
      <c r="E81" s="285">
        <v>169733.35</v>
      </c>
      <c r="F81" s="285">
        <v>169733.35</v>
      </c>
      <c r="G81" s="285">
        <v>169733.35</v>
      </c>
      <c r="H81" s="167"/>
      <c r="I81" s="167" t="s">
        <v>511</v>
      </c>
      <c r="J81" s="192" t="s">
        <v>312</v>
      </c>
    </row>
    <row r="82" spans="2:12">
      <c r="B82" s="146" t="s">
        <v>189</v>
      </c>
      <c r="C82" s="163" t="s">
        <v>12</v>
      </c>
      <c r="D82" s="286">
        <f>D83*D84</f>
        <v>103880</v>
      </c>
      <c r="E82" s="286">
        <f>E83*E84</f>
        <v>46375</v>
      </c>
      <c r="F82" s="286">
        <f>F83*F84</f>
        <v>26250</v>
      </c>
      <c r="G82" s="286">
        <f>G83*G84</f>
        <v>26250</v>
      </c>
      <c r="H82" s="143"/>
      <c r="I82" s="143"/>
      <c r="J82" s="142"/>
    </row>
    <row r="83" spans="2:12">
      <c r="B83" s="146" t="s">
        <v>190</v>
      </c>
      <c r="C83" s="163" t="s">
        <v>311</v>
      </c>
      <c r="D83" s="285">
        <v>1484</v>
      </c>
      <c r="E83" s="285">
        <v>662.5</v>
      </c>
      <c r="F83" s="285">
        <v>375</v>
      </c>
      <c r="G83" s="285">
        <v>375</v>
      </c>
      <c r="H83" s="167"/>
      <c r="I83" s="167" t="s">
        <v>534</v>
      </c>
      <c r="J83" s="142" t="s">
        <v>310</v>
      </c>
    </row>
    <row r="84" spans="2:12">
      <c r="B84" s="146" t="s">
        <v>191</v>
      </c>
      <c r="C84" s="163" t="s">
        <v>309</v>
      </c>
      <c r="D84" s="160">
        <v>70</v>
      </c>
      <c r="E84" s="160">
        <v>70</v>
      </c>
      <c r="F84" s="160">
        <v>70</v>
      </c>
      <c r="G84" s="284">
        <v>70</v>
      </c>
      <c r="H84" s="167"/>
      <c r="I84" s="167" t="s">
        <v>532</v>
      </c>
      <c r="J84" s="142" t="s">
        <v>308</v>
      </c>
    </row>
    <row r="85" spans="2:12">
      <c r="B85" s="146" t="s">
        <v>193</v>
      </c>
      <c r="C85" s="163" t="s">
        <v>12</v>
      </c>
      <c r="D85" s="283"/>
      <c r="E85" s="283"/>
      <c r="F85" s="283"/>
      <c r="G85" s="283"/>
      <c r="H85" s="167"/>
      <c r="I85" s="167"/>
      <c r="J85" s="142"/>
    </row>
    <row r="86" spans="2:12">
      <c r="B86" s="146" t="s">
        <v>194</v>
      </c>
      <c r="C86" s="163" t="s">
        <v>12</v>
      </c>
      <c r="D86" s="160"/>
      <c r="E86" s="160"/>
      <c r="F86" s="160"/>
      <c r="G86" s="160"/>
      <c r="H86" s="167"/>
      <c r="I86" s="167"/>
      <c r="J86" s="142"/>
    </row>
    <row r="87" spans="2:12">
      <c r="B87" s="146" t="s">
        <v>195</v>
      </c>
      <c r="C87" s="163" t="s">
        <v>12</v>
      </c>
      <c r="D87" s="283"/>
      <c r="E87" s="283"/>
      <c r="F87" s="283"/>
      <c r="G87" s="283"/>
      <c r="H87" s="167"/>
      <c r="I87" s="167"/>
      <c r="J87" s="142"/>
    </row>
    <row r="88" spans="2:12">
      <c r="B88" s="146" t="s">
        <v>196</v>
      </c>
      <c r="C88" s="163" t="s">
        <v>12</v>
      </c>
      <c r="D88" s="282">
        <f>D89*D90+(D27-D91)/D91*D90*(E89+F89)/2</f>
        <v>6925.625</v>
      </c>
      <c r="E88" s="282">
        <f>E89*E90*E27/E91</f>
        <v>2564.703125</v>
      </c>
      <c r="F88" s="282">
        <f>F89*F90*F27/F91</f>
        <v>1619.8125</v>
      </c>
      <c r="G88" s="282">
        <f>G89*G90*G27/G91</f>
        <v>1457.83125</v>
      </c>
      <c r="H88" s="167"/>
      <c r="I88" s="167"/>
      <c r="J88" s="142"/>
      <c r="L88" s="135"/>
    </row>
    <row r="89" spans="2:12">
      <c r="B89" s="146" t="s">
        <v>174</v>
      </c>
      <c r="C89" s="163" t="s">
        <v>12</v>
      </c>
      <c r="D89" s="281">
        <v>3842.5</v>
      </c>
      <c r="E89" s="281">
        <v>2517.5</v>
      </c>
      <c r="F89" s="281">
        <v>1590</v>
      </c>
      <c r="G89" s="281">
        <v>1431</v>
      </c>
      <c r="H89" s="167"/>
      <c r="I89" s="167"/>
      <c r="J89" s="142" t="s">
        <v>197</v>
      </c>
    </row>
    <row r="90" spans="2:12">
      <c r="B90" s="146" t="s">
        <v>177</v>
      </c>
      <c r="C90" s="163" t="s">
        <v>307</v>
      </c>
      <c r="D90" s="160">
        <v>1.4</v>
      </c>
      <c r="E90" s="160">
        <v>1</v>
      </c>
      <c r="F90" s="160">
        <v>1</v>
      </c>
      <c r="G90" s="160">
        <v>1</v>
      </c>
      <c r="H90" s="167"/>
      <c r="I90" s="167" t="s">
        <v>532</v>
      </c>
      <c r="J90" s="142" t="s">
        <v>192</v>
      </c>
    </row>
    <row r="91" spans="2:12">
      <c r="B91" s="146" t="s">
        <v>306</v>
      </c>
      <c r="C91" s="163" t="s">
        <v>305</v>
      </c>
      <c r="D91" s="160">
        <v>10.6</v>
      </c>
      <c r="E91" s="160">
        <v>16</v>
      </c>
      <c r="F91" s="160">
        <v>16</v>
      </c>
      <c r="G91" s="160">
        <v>16</v>
      </c>
      <c r="H91" s="167"/>
      <c r="I91" s="167"/>
      <c r="J91" s="142"/>
    </row>
    <row r="92" spans="2:12">
      <c r="B92" s="146"/>
      <c r="C92" s="163"/>
      <c r="D92" s="160"/>
      <c r="E92" s="160"/>
      <c r="F92" s="160"/>
      <c r="G92" s="160"/>
      <c r="H92" s="167"/>
      <c r="I92" s="167"/>
      <c r="J92" s="142"/>
    </row>
    <row r="93" spans="2:12">
      <c r="B93" s="146"/>
      <c r="C93" s="163"/>
      <c r="D93" s="160"/>
      <c r="E93" s="160"/>
      <c r="F93" s="160"/>
      <c r="G93" s="160"/>
      <c r="H93" s="167"/>
      <c r="I93" s="167"/>
      <c r="J93" s="142"/>
    </row>
    <row r="94" spans="2:12">
      <c r="B94" s="146"/>
      <c r="C94" s="163"/>
      <c r="D94" s="160"/>
      <c r="E94" s="160"/>
      <c r="F94" s="160"/>
      <c r="G94" s="160"/>
      <c r="H94" s="167"/>
      <c r="I94" s="167"/>
      <c r="J94" s="142"/>
    </row>
    <row r="95" spans="2:12" ht="13.5" thickBot="1">
      <c r="B95" s="141"/>
      <c r="C95" s="159"/>
      <c r="D95" s="280"/>
      <c r="E95" s="280"/>
      <c r="F95" s="280"/>
      <c r="G95" s="280"/>
      <c r="H95" s="184"/>
      <c r="I95" s="184"/>
      <c r="J95" s="158"/>
    </row>
    <row r="96" spans="2:12">
      <c r="H96" s="137"/>
      <c r="I96" s="137"/>
    </row>
    <row r="97" spans="2:10" ht="15.4" thickBot="1">
      <c r="B97" s="157" t="s">
        <v>126</v>
      </c>
    </row>
    <row r="98" spans="2:10">
      <c r="B98" s="252"/>
      <c r="C98" s="250"/>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v>0</v>
      </c>
      <c r="E100" s="278">
        <v>0</v>
      </c>
      <c r="F100" s="278">
        <v>0</v>
      </c>
      <c r="G100" s="278"/>
      <c r="H100" s="254"/>
      <c r="I100" s="254"/>
      <c r="J100" s="142"/>
    </row>
    <row r="101" spans="2:10">
      <c r="B101" s="146" t="s">
        <v>18</v>
      </c>
      <c r="C101" s="254" t="s">
        <v>24</v>
      </c>
      <c r="D101" s="278">
        <v>0</v>
      </c>
      <c r="E101" s="278">
        <v>0</v>
      </c>
      <c r="F101" s="278">
        <v>0</v>
      </c>
      <c r="G101" s="278"/>
      <c r="H101" s="254"/>
      <c r="I101" s="254"/>
      <c r="J101" s="142"/>
    </row>
    <row r="102" spans="2:10">
      <c r="B102" s="146" t="s">
        <v>19</v>
      </c>
      <c r="C102" s="254" t="s">
        <v>24</v>
      </c>
      <c r="D102" s="278">
        <v>0</v>
      </c>
      <c r="E102" s="278">
        <v>0</v>
      </c>
      <c r="F102" s="278">
        <v>0</v>
      </c>
      <c r="G102" s="278"/>
      <c r="H102" s="254"/>
      <c r="I102" s="254"/>
      <c r="J102" s="142"/>
    </row>
    <row r="103" spans="2:10">
      <c r="B103" s="146" t="s">
        <v>20</v>
      </c>
      <c r="C103" s="254" t="s">
        <v>24</v>
      </c>
      <c r="D103" s="278">
        <v>0</v>
      </c>
      <c r="E103" s="278">
        <v>0</v>
      </c>
      <c r="F103" s="278">
        <v>0</v>
      </c>
      <c r="G103" s="278"/>
      <c r="H103" s="254"/>
      <c r="I103" s="254"/>
      <c r="J103" s="142"/>
    </row>
    <row r="104" spans="2:10">
      <c r="B104" s="146" t="s">
        <v>114</v>
      </c>
      <c r="C104" s="254" t="s">
        <v>24</v>
      </c>
      <c r="D104" s="278">
        <v>0</v>
      </c>
      <c r="E104" s="278">
        <v>0</v>
      </c>
      <c r="F104" s="278">
        <v>0</v>
      </c>
      <c r="G104" s="278"/>
      <c r="H104" s="254"/>
      <c r="I104" s="254"/>
      <c r="J104" s="142"/>
    </row>
    <row r="105" spans="2:10">
      <c r="B105" s="146" t="s">
        <v>21</v>
      </c>
      <c r="C105" s="254" t="s">
        <v>24</v>
      </c>
      <c r="D105" s="278">
        <v>0</v>
      </c>
      <c r="E105" s="278">
        <v>0</v>
      </c>
      <c r="F105" s="278">
        <v>0</v>
      </c>
      <c r="G105" s="278"/>
      <c r="H105" s="254"/>
      <c r="I105" s="254"/>
      <c r="J105" s="142"/>
    </row>
    <row r="106" spans="2:10" ht="13.5" thickBot="1">
      <c r="B106" s="141"/>
      <c r="C106" s="253"/>
      <c r="D106" s="253"/>
      <c r="E106" s="253"/>
      <c r="F106" s="253"/>
      <c r="G106" s="253"/>
      <c r="H106" s="253"/>
      <c r="I106" s="253"/>
      <c r="J106"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2060"/>
    <pageSetUpPr fitToPage="1"/>
  </sheetPr>
  <dimension ref="B1:S94"/>
  <sheetViews>
    <sheetView topLeftCell="A17" zoomScale="80" zoomScaleNormal="80" workbookViewId="0">
      <selection activeCell="F62" sqref="F62"/>
    </sheetView>
  </sheetViews>
  <sheetFormatPr defaultColWidth="8.86328125" defaultRowHeight="13.15"/>
  <cols>
    <col min="1" max="1" width="2.86328125" style="25" customWidth="1"/>
    <col min="2" max="2" width="35" style="25" customWidth="1"/>
    <col min="3" max="3" width="18" style="25" customWidth="1"/>
    <col min="4" max="8" width="15.86328125" style="25" customWidth="1"/>
    <col min="9" max="9" width="7.1328125" style="25" customWidth="1"/>
    <col min="10" max="10" width="37.46484375" style="25" customWidth="1"/>
    <col min="11" max="14" width="8.86328125" style="25"/>
    <col min="15" max="15" width="37.86328125" style="25" customWidth="1"/>
    <col min="16" max="17" width="8.86328125" style="25"/>
    <col min="18" max="19" width="12" style="25" customWidth="1"/>
    <col min="20" max="16384" width="8.86328125" style="25"/>
  </cols>
  <sheetData>
    <row r="1" spans="2:19" s="130" customFormat="1" ht="21">
      <c r="B1" s="130" t="s">
        <v>294</v>
      </c>
      <c r="Q1" s="130">
        <v>0</v>
      </c>
      <c r="R1" s="132">
        <v>0</v>
      </c>
      <c r="S1" s="131"/>
    </row>
    <row r="2" spans="2:19">
      <c r="R2" s="26"/>
      <c r="S2" s="26"/>
    </row>
    <row r="4" spans="2:19" ht="13.5" thickBot="1">
      <c r="B4" s="27" t="s">
        <v>86</v>
      </c>
    </row>
    <row r="5" spans="2:19">
      <c r="B5" s="28" t="s">
        <v>87</v>
      </c>
      <c r="C5" s="29"/>
      <c r="D5" s="29"/>
      <c r="E5" s="29"/>
      <c r="F5" s="29"/>
      <c r="G5" s="29"/>
      <c r="H5" s="29"/>
      <c r="I5" s="29"/>
      <c r="J5" s="29"/>
      <c r="K5" s="29"/>
      <c r="L5" s="29"/>
      <c r="M5" s="29"/>
      <c r="N5" s="30"/>
    </row>
    <row r="6" spans="2:19">
      <c r="B6" s="31" t="s">
        <v>88</v>
      </c>
      <c r="C6" s="32"/>
      <c r="D6" s="32"/>
      <c r="E6" s="32"/>
      <c r="F6" s="32"/>
      <c r="G6" s="32"/>
      <c r="H6" s="32"/>
      <c r="I6" s="32"/>
      <c r="J6" s="32"/>
      <c r="K6" s="32"/>
      <c r="L6" s="32"/>
      <c r="M6" s="32"/>
      <c r="N6" s="33"/>
    </row>
    <row r="7" spans="2:19">
      <c r="B7" s="31" t="s">
        <v>89</v>
      </c>
      <c r="C7" s="32"/>
      <c r="D7" s="32"/>
      <c r="E7" s="32"/>
      <c r="F7" s="32"/>
      <c r="G7" s="32"/>
      <c r="H7" s="32"/>
      <c r="I7" s="32"/>
      <c r="J7" s="32"/>
      <c r="K7" s="32"/>
      <c r="L7" s="32"/>
      <c r="M7" s="32"/>
      <c r="N7" s="33"/>
    </row>
    <row r="8" spans="2:19">
      <c r="B8" s="34"/>
      <c r="C8" s="32"/>
      <c r="D8" s="32"/>
      <c r="E8" s="32"/>
      <c r="F8" s="32"/>
      <c r="G8" s="32"/>
      <c r="H8" s="32"/>
      <c r="I8" s="32"/>
      <c r="J8" s="32"/>
      <c r="K8" s="32"/>
      <c r="L8" s="32"/>
      <c r="M8" s="32"/>
      <c r="N8" s="33"/>
    </row>
    <row r="9" spans="2:19">
      <c r="B9" s="129" t="s">
        <v>293</v>
      </c>
      <c r="C9" s="128" t="s">
        <v>292</v>
      </c>
      <c r="D9" s="32"/>
      <c r="E9" s="32"/>
      <c r="F9" s="32"/>
      <c r="G9" s="32"/>
      <c r="H9" s="32"/>
      <c r="I9" s="32"/>
      <c r="J9" s="32"/>
      <c r="K9" s="32"/>
      <c r="L9" s="32"/>
      <c r="M9" s="32"/>
      <c r="N9" s="33"/>
    </row>
    <row r="10" spans="2:19">
      <c r="B10" s="34"/>
      <c r="C10" s="32"/>
      <c r="D10" s="32"/>
      <c r="E10" s="32"/>
      <c r="F10" s="32"/>
      <c r="G10" s="32"/>
      <c r="H10" s="32"/>
      <c r="I10" s="32"/>
      <c r="J10" s="32"/>
      <c r="K10" s="32"/>
      <c r="L10" s="32"/>
      <c r="M10" s="32"/>
      <c r="N10" s="33"/>
    </row>
    <row r="11" spans="2:19">
      <c r="B11" s="35" t="s">
        <v>90</v>
      </c>
      <c r="C11" s="32"/>
      <c r="D11" s="32"/>
      <c r="E11" s="32"/>
      <c r="F11" s="32"/>
      <c r="G11" s="32"/>
      <c r="H11" s="32"/>
      <c r="I11" s="32"/>
      <c r="J11" s="32"/>
      <c r="K11" s="32"/>
      <c r="L11" s="32"/>
      <c r="M11" s="32"/>
      <c r="N11" s="33"/>
    </row>
    <row r="12" spans="2:19">
      <c r="B12" s="34"/>
      <c r="C12" s="32"/>
      <c r="D12" s="32"/>
      <c r="E12" s="32"/>
      <c r="F12" s="32"/>
      <c r="G12" s="32"/>
      <c r="H12" s="32"/>
      <c r="I12" s="32"/>
      <c r="J12" s="32"/>
      <c r="K12" s="32"/>
      <c r="L12" s="32"/>
      <c r="M12" s="32"/>
      <c r="N12" s="33"/>
    </row>
    <row r="13" spans="2:19">
      <c r="B13" s="34"/>
      <c r="C13" s="32"/>
      <c r="D13" s="32"/>
      <c r="E13" s="32"/>
      <c r="F13" s="32"/>
      <c r="G13" s="32"/>
      <c r="H13" s="32"/>
      <c r="I13" s="32"/>
      <c r="J13" s="32"/>
      <c r="K13" s="32"/>
      <c r="L13" s="32"/>
      <c r="M13" s="32"/>
      <c r="N13" s="33"/>
    </row>
    <row r="14" spans="2:19">
      <c r="B14" s="35" t="s">
        <v>91</v>
      </c>
      <c r="C14" s="32"/>
      <c r="D14" s="32"/>
      <c r="E14" s="32"/>
      <c r="F14" s="32"/>
      <c r="G14" s="32"/>
      <c r="H14" s="32"/>
      <c r="I14" s="32"/>
      <c r="J14" s="32"/>
      <c r="K14" s="32"/>
      <c r="L14" s="32"/>
      <c r="M14" s="32"/>
      <c r="N14" s="33"/>
    </row>
    <row r="15" spans="2:19">
      <c r="B15" s="34"/>
      <c r="C15" s="32"/>
      <c r="D15" s="32"/>
      <c r="E15" s="32"/>
      <c r="F15" s="32"/>
      <c r="G15" s="32"/>
      <c r="H15" s="32"/>
      <c r="I15" s="32"/>
      <c r="J15" s="32"/>
      <c r="K15" s="32"/>
      <c r="L15" s="32"/>
      <c r="M15" s="32"/>
      <c r="N15" s="33"/>
    </row>
    <row r="16" spans="2:19">
      <c r="B16" s="34"/>
      <c r="C16" s="32"/>
      <c r="D16" s="32"/>
      <c r="E16" s="32"/>
      <c r="F16" s="32"/>
      <c r="G16" s="32"/>
      <c r="H16" s="32"/>
      <c r="I16" s="32"/>
      <c r="J16" s="32"/>
      <c r="K16" s="32"/>
      <c r="L16" s="32"/>
      <c r="M16" s="32"/>
      <c r="N16" s="33"/>
    </row>
    <row r="17" spans="2:14" ht="13.5" thickBot="1">
      <c r="B17" s="36"/>
      <c r="C17" s="37"/>
      <c r="D17" s="37"/>
      <c r="E17" s="37"/>
      <c r="F17" s="37"/>
      <c r="G17" s="37"/>
      <c r="H17" s="37"/>
      <c r="I17" s="37"/>
      <c r="J17" s="37"/>
      <c r="K17" s="37"/>
      <c r="L17" s="37"/>
      <c r="M17" s="37"/>
      <c r="N17" s="38"/>
    </row>
    <row r="19" spans="2:14" ht="13.5" thickBot="1">
      <c r="B19" s="27" t="s">
        <v>92</v>
      </c>
      <c r="E19" s="39"/>
    </row>
    <row r="20" spans="2:14">
      <c r="B20" s="40"/>
      <c r="C20" s="41"/>
      <c r="D20" s="42"/>
      <c r="E20" s="29"/>
      <c r="F20" s="29"/>
      <c r="G20" s="29"/>
      <c r="H20" s="29"/>
      <c r="I20" s="29" t="s">
        <v>93</v>
      </c>
      <c r="J20" s="30" t="s">
        <v>94</v>
      </c>
    </row>
    <row r="21" spans="2:14">
      <c r="B21" s="43"/>
      <c r="C21" s="44" t="s">
        <v>95</v>
      </c>
      <c r="D21" s="45">
        <v>2015</v>
      </c>
      <c r="E21" s="46">
        <v>2020</v>
      </c>
      <c r="F21" s="46">
        <v>2035</v>
      </c>
      <c r="G21" s="46">
        <v>2050</v>
      </c>
      <c r="H21" s="46" t="s">
        <v>96</v>
      </c>
      <c r="I21" s="47"/>
      <c r="J21" s="48"/>
    </row>
    <row r="22" spans="2:14">
      <c r="B22" s="34" t="s">
        <v>97</v>
      </c>
      <c r="C22" s="49"/>
      <c r="D22" s="50"/>
      <c r="E22" s="51"/>
      <c r="F22" s="51"/>
      <c r="G22" s="51"/>
      <c r="H22" s="51"/>
      <c r="I22" s="32"/>
      <c r="J22" s="33"/>
    </row>
    <row r="23" spans="2:14">
      <c r="B23" s="52" t="s">
        <v>98</v>
      </c>
      <c r="C23" s="49" t="s">
        <v>99</v>
      </c>
      <c r="D23" s="599">
        <v>0.18</v>
      </c>
      <c r="E23" s="600">
        <v>0.2323596135909394</v>
      </c>
      <c r="F23" s="600">
        <v>0.23039999999999999</v>
      </c>
      <c r="G23" s="600">
        <v>0.23039999999999999</v>
      </c>
      <c r="H23" s="53"/>
      <c r="I23" s="54" t="s">
        <v>531</v>
      </c>
      <c r="J23" s="55"/>
    </row>
    <row r="24" spans="2:14">
      <c r="B24" s="52" t="s">
        <v>100</v>
      </c>
      <c r="C24" s="49" t="s">
        <v>99</v>
      </c>
      <c r="D24" s="601">
        <v>0.18</v>
      </c>
      <c r="E24" s="600">
        <v>0.2323596135909394</v>
      </c>
      <c r="F24" s="600">
        <v>0.23039999999999999</v>
      </c>
      <c r="G24" s="600">
        <v>0.23039999999999999</v>
      </c>
      <c r="H24" s="53"/>
      <c r="I24" s="120"/>
      <c r="J24" s="127"/>
    </row>
    <row r="25" spans="2:14">
      <c r="B25" s="52" t="s">
        <v>101</v>
      </c>
      <c r="C25" s="49" t="s">
        <v>102</v>
      </c>
      <c r="D25" s="56">
        <v>2.2200000000000002</v>
      </c>
      <c r="E25" s="57">
        <v>1.98</v>
      </c>
      <c r="F25" s="58">
        <v>1.76</v>
      </c>
      <c r="G25" s="58">
        <v>1.61</v>
      </c>
      <c r="H25" s="59"/>
      <c r="I25" s="54" t="s">
        <v>531</v>
      </c>
      <c r="J25" s="33"/>
    </row>
    <row r="26" spans="2:14">
      <c r="B26" s="52" t="s">
        <v>103</v>
      </c>
      <c r="C26" s="49" t="s">
        <v>102</v>
      </c>
      <c r="D26" s="60">
        <f>D25</f>
        <v>2.2200000000000002</v>
      </c>
      <c r="E26" s="60">
        <f>E25</f>
        <v>1.98</v>
      </c>
      <c r="F26" s="60">
        <f>F25</f>
        <v>1.76</v>
      </c>
      <c r="G26" s="60">
        <f>G25</f>
        <v>1.61</v>
      </c>
      <c r="H26" s="59"/>
      <c r="I26" s="120"/>
      <c r="J26" s="127"/>
    </row>
    <row r="27" spans="2:14">
      <c r="B27" s="31" t="s">
        <v>104</v>
      </c>
      <c r="C27" s="49" t="s">
        <v>105</v>
      </c>
      <c r="D27" s="61">
        <v>16.3</v>
      </c>
      <c r="E27" s="62">
        <v>16.3</v>
      </c>
      <c r="F27" s="62">
        <v>16.3</v>
      </c>
      <c r="G27" s="62">
        <v>16.3</v>
      </c>
      <c r="H27" s="62"/>
      <c r="I27" s="63" t="s">
        <v>515</v>
      </c>
      <c r="J27" s="33"/>
    </row>
    <row r="28" spans="2:14">
      <c r="B28" s="31" t="s">
        <v>106</v>
      </c>
      <c r="C28" s="49" t="s">
        <v>107</v>
      </c>
      <c r="D28" s="64">
        <f>+D73</f>
        <v>7.0915834961999984</v>
      </c>
      <c r="E28" s="65">
        <f>+E73</f>
        <v>6.9497518262759979</v>
      </c>
      <c r="F28" s="65">
        <f>+F73</f>
        <v>6.6022642349621981</v>
      </c>
      <c r="G28" s="65">
        <f>+G73</f>
        <v>6.2721510232140885</v>
      </c>
      <c r="H28" s="66"/>
      <c r="I28" s="120"/>
      <c r="J28" s="33"/>
    </row>
    <row r="29" spans="2:14">
      <c r="B29" s="67"/>
      <c r="C29" s="68"/>
      <c r="D29" s="69"/>
      <c r="E29" s="70"/>
      <c r="F29" s="70"/>
      <c r="G29" s="70"/>
      <c r="H29" s="70"/>
      <c r="I29" s="71"/>
      <c r="J29" s="33"/>
    </row>
    <row r="30" spans="2:14">
      <c r="B30" s="34" t="s">
        <v>108</v>
      </c>
      <c r="C30" s="49"/>
      <c r="D30" s="69"/>
      <c r="E30" s="70"/>
      <c r="F30" s="70"/>
      <c r="G30" s="70"/>
      <c r="H30" s="70"/>
      <c r="I30" s="71"/>
      <c r="J30" s="33"/>
    </row>
    <row r="31" spans="2:14">
      <c r="B31" s="31" t="s">
        <v>109</v>
      </c>
      <c r="C31" s="49" t="s">
        <v>12</v>
      </c>
      <c r="D31" s="72">
        <v>155115.52120559959</v>
      </c>
      <c r="E31" s="72">
        <v>155115.52120559959</v>
      </c>
      <c r="F31" s="72">
        <v>155115.52120559959</v>
      </c>
      <c r="G31" s="72">
        <v>155115.52120559959</v>
      </c>
      <c r="H31" s="54">
        <v>2015</v>
      </c>
      <c r="I31" s="71"/>
      <c r="J31" s="33"/>
    </row>
    <row r="32" spans="2:14">
      <c r="B32" s="67" t="s">
        <v>13</v>
      </c>
      <c r="C32" s="49" t="s">
        <v>14</v>
      </c>
      <c r="D32" s="72">
        <v>2939.3891566786929</v>
      </c>
      <c r="E32" s="72">
        <v>2999.3766904884624</v>
      </c>
      <c r="F32" s="72">
        <v>3157.238621566803</v>
      </c>
      <c r="G32" s="72">
        <v>3323.4090753334772</v>
      </c>
      <c r="H32" s="54">
        <v>2015</v>
      </c>
      <c r="I32" s="71"/>
      <c r="J32" s="33"/>
    </row>
    <row r="33" spans="2:11">
      <c r="B33" s="73" t="s">
        <v>15</v>
      </c>
      <c r="C33" s="49" t="s">
        <v>14</v>
      </c>
      <c r="D33" s="72">
        <v>1993.745612360465</v>
      </c>
      <c r="E33" s="72">
        <v>2034.4342983270051</v>
      </c>
      <c r="F33" s="72">
        <v>2141.5097877126368</v>
      </c>
      <c r="G33" s="72">
        <v>2254.2208291711968</v>
      </c>
      <c r="H33" s="54">
        <v>2015</v>
      </c>
      <c r="I33" s="71"/>
      <c r="J33" s="33"/>
    </row>
    <row r="34" spans="2:11">
      <c r="B34" s="73" t="s">
        <v>16</v>
      </c>
      <c r="C34" s="49" t="s">
        <v>14</v>
      </c>
      <c r="D34" s="72">
        <v>945.64354431822846</v>
      </c>
      <c r="E34" s="72">
        <v>964.94239216145763</v>
      </c>
      <c r="F34" s="72">
        <v>1015.7288338541659</v>
      </c>
      <c r="G34" s="72">
        <v>1069.1882461622799</v>
      </c>
      <c r="H34" s="54">
        <v>2015</v>
      </c>
      <c r="I34" s="71"/>
      <c r="J34" s="33"/>
    </row>
    <row r="35" spans="2:11">
      <c r="B35" s="73"/>
      <c r="C35" s="49"/>
      <c r="D35" s="72"/>
      <c r="E35" s="72"/>
      <c r="F35" s="72"/>
      <c r="G35" s="72"/>
      <c r="H35" s="54"/>
      <c r="I35" s="71"/>
      <c r="J35" s="33"/>
    </row>
    <row r="36" spans="2:11">
      <c r="B36" s="73" t="s">
        <v>110</v>
      </c>
      <c r="C36" s="49" t="s">
        <v>14</v>
      </c>
      <c r="D36" s="72">
        <v>0</v>
      </c>
      <c r="E36" s="72">
        <v>0</v>
      </c>
      <c r="F36" s="72">
        <v>0</v>
      </c>
      <c r="G36" s="72">
        <v>0</v>
      </c>
      <c r="H36" s="54">
        <v>2015</v>
      </c>
      <c r="I36" s="71"/>
      <c r="J36" s="33"/>
    </row>
    <row r="37" spans="2:11">
      <c r="B37" s="34"/>
      <c r="C37" s="49"/>
      <c r="D37" s="69"/>
      <c r="E37" s="70"/>
      <c r="F37" s="70"/>
      <c r="G37" s="70"/>
      <c r="H37" s="70"/>
      <c r="I37" s="71"/>
      <c r="J37" s="33"/>
    </row>
    <row r="38" spans="2:11">
      <c r="B38" s="31" t="s">
        <v>109</v>
      </c>
      <c r="C38" s="49" t="s">
        <v>12</v>
      </c>
      <c r="D38" s="126">
        <v>145722</v>
      </c>
      <c r="E38" s="126">
        <v>145722</v>
      </c>
      <c r="F38" s="126">
        <v>145722</v>
      </c>
      <c r="G38" s="126">
        <v>145722</v>
      </c>
      <c r="H38" s="74">
        <v>2011</v>
      </c>
      <c r="I38" s="120" t="s">
        <v>511</v>
      </c>
      <c r="J38" s="33"/>
    </row>
    <row r="39" spans="2:11">
      <c r="B39" s="67" t="s">
        <v>13</v>
      </c>
      <c r="C39" s="49" t="s">
        <v>14</v>
      </c>
      <c r="D39" s="75">
        <f>+SUM(D40:D43)</f>
        <v>2761.3849559374066</v>
      </c>
      <c r="E39" s="76">
        <f>+SUM(E40:E43)</f>
        <v>2817.7397509565376</v>
      </c>
      <c r="F39" s="76">
        <f>+SUM(F40:F43)</f>
        <v>2966.0418431121452</v>
      </c>
      <c r="G39" s="76">
        <f>+SUM(G40:G43)</f>
        <v>3122.1493085391003</v>
      </c>
      <c r="H39" s="74">
        <v>2011</v>
      </c>
      <c r="I39" s="123"/>
      <c r="J39" s="33"/>
    </row>
    <row r="40" spans="2:11">
      <c r="B40" s="73" t="s">
        <v>15</v>
      </c>
      <c r="C40" s="49" t="s">
        <v>14</v>
      </c>
      <c r="D40" s="75">
        <v>1873.0079096295076</v>
      </c>
      <c r="E40" s="76">
        <v>1911.2325608464364</v>
      </c>
      <c r="F40" s="76">
        <v>2011.8237482594068</v>
      </c>
      <c r="G40" s="76">
        <v>2117.7092086941125</v>
      </c>
      <c r="H40" s="74">
        <v>2011</v>
      </c>
      <c r="I40" s="123"/>
      <c r="J40" s="33"/>
    </row>
    <row r="41" spans="2:11">
      <c r="B41" s="73" t="s">
        <v>16</v>
      </c>
      <c r="C41" s="49" t="s">
        <v>14</v>
      </c>
      <c r="D41" s="77">
        <f>+D74</f>
        <v>888.37704630789926</v>
      </c>
      <c r="E41" s="78">
        <f>+E74</f>
        <v>906.50719011010131</v>
      </c>
      <c r="F41" s="78">
        <f>+F74</f>
        <v>954.2180948527382</v>
      </c>
      <c r="G41" s="78">
        <f>+G74</f>
        <v>1004.4400998449876</v>
      </c>
      <c r="H41" s="74">
        <v>2011</v>
      </c>
      <c r="I41" s="79"/>
      <c r="J41" s="33"/>
      <c r="K41" s="80"/>
    </row>
    <row r="42" spans="2:11">
      <c r="B42" s="73"/>
      <c r="C42" s="49"/>
      <c r="D42" s="69"/>
      <c r="E42" s="70"/>
      <c r="F42" s="70"/>
      <c r="G42" s="70"/>
      <c r="H42" s="74"/>
      <c r="I42" s="123"/>
      <c r="J42" s="33"/>
    </row>
    <row r="43" spans="2:11">
      <c r="B43" s="73" t="s">
        <v>110</v>
      </c>
      <c r="C43" s="49" t="s">
        <v>14</v>
      </c>
      <c r="D43" s="61">
        <v>0</v>
      </c>
      <c r="E43" s="62">
        <v>0</v>
      </c>
      <c r="F43" s="62">
        <v>0</v>
      </c>
      <c r="G43" s="62">
        <v>0</v>
      </c>
      <c r="H43" s="74">
        <v>2011</v>
      </c>
      <c r="I43" s="123"/>
      <c r="J43" s="33"/>
    </row>
    <row r="44" spans="2:11">
      <c r="B44" s="73"/>
      <c r="C44" s="49"/>
      <c r="D44" s="69"/>
      <c r="E44" s="70"/>
      <c r="F44" s="70"/>
      <c r="G44" s="70"/>
      <c r="H44" s="70"/>
      <c r="I44" s="123"/>
      <c r="J44" s="33"/>
    </row>
    <row r="45" spans="2:11">
      <c r="B45" s="34" t="s">
        <v>111</v>
      </c>
      <c r="C45" s="49"/>
      <c r="D45" s="69"/>
      <c r="E45" s="70"/>
      <c r="F45" s="70"/>
      <c r="G45" s="70"/>
      <c r="H45" s="70"/>
      <c r="I45" s="123"/>
      <c r="J45" s="33"/>
    </row>
    <row r="46" spans="2:11">
      <c r="B46" s="81" t="s">
        <v>26</v>
      </c>
      <c r="C46" s="49"/>
      <c r="D46" s="69"/>
      <c r="E46" s="70"/>
      <c r="F46" s="70"/>
      <c r="G46" s="70"/>
      <c r="H46" s="70"/>
      <c r="I46" s="123"/>
      <c r="J46" s="33"/>
    </row>
    <row r="47" spans="2:11">
      <c r="B47" s="67" t="s">
        <v>17</v>
      </c>
      <c r="C47" s="49" t="s">
        <v>112</v>
      </c>
      <c r="D47" s="82"/>
      <c r="E47" s="83"/>
      <c r="F47" s="83"/>
      <c r="G47" s="83"/>
      <c r="H47" s="84"/>
      <c r="I47" s="123"/>
      <c r="J47" s="124" t="s">
        <v>113</v>
      </c>
    </row>
    <row r="48" spans="2:11">
      <c r="B48" s="67" t="s">
        <v>18</v>
      </c>
      <c r="C48" s="49" t="s">
        <v>112</v>
      </c>
      <c r="D48" s="85">
        <f t="shared" ref="D48:G52" si="0">D83/D$25</f>
        <v>1.4414414414414413E-2</v>
      </c>
      <c r="E48" s="86">
        <f t="shared" si="0"/>
        <v>1.6161616161616162E-2</v>
      </c>
      <c r="F48" s="86">
        <f t="shared" si="0"/>
        <v>1.8181818181818181E-2</v>
      </c>
      <c r="G48" s="86">
        <f t="shared" si="0"/>
        <v>1.9875776397515529E-2</v>
      </c>
      <c r="H48" s="87"/>
      <c r="I48" s="123"/>
      <c r="J48" s="33"/>
    </row>
    <row r="49" spans="2:10">
      <c r="B49" s="67" t="s">
        <v>19</v>
      </c>
      <c r="C49" s="49" t="s">
        <v>112</v>
      </c>
      <c r="D49" s="85">
        <f t="shared" si="0"/>
        <v>0</v>
      </c>
      <c r="E49" s="86">
        <f t="shared" si="0"/>
        <v>0</v>
      </c>
      <c r="F49" s="86">
        <f t="shared" si="0"/>
        <v>0</v>
      </c>
      <c r="G49" s="86">
        <f t="shared" si="0"/>
        <v>0</v>
      </c>
      <c r="H49" s="87"/>
      <c r="I49" s="123"/>
      <c r="J49" s="33"/>
    </row>
    <row r="50" spans="2:10">
      <c r="B50" s="67" t="s">
        <v>20</v>
      </c>
      <c r="C50" s="49" t="s">
        <v>112</v>
      </c>
      <c r="D50" s="85">
        <f t="shared" si="0"/>
        <v>0</v>
      </c>
      <c r="E50" s="86">
        <f t="shared" si="0"/>
        <v>0</v>
      </c>
      <c r="F50" s="86">
        <f t="shared" si="0"/>
        <v>0</v>
      </c>
      <c r="G50" s="86">
        <f t="shared" si="0"/>
        <v>0</v>
      </c>
      <c r="H50" s="87"/>
      <c r="I50" s="123"/>
      <c r="J50" s="33"/>
    </row>
    <row r="51" spans="2:10">
      <c r="B51" s="67" t="s">
        <v>114</v>
      </c>
      <c r="C51" s="49" t="s">
        <v>112</v>
      </c>
      <c r="D51" s="85">
        <f t="shared" si="0"/>
        <v>2.7027027027027025E-2</v>
      </c>
      <c r="E51" s="86">
        <f t="shared" si="0"/>
        <v>3.0303030303030304E-2</v>
      </c>
      <c r="F51" s="86">
        <f t="shared" si="0"/>
        <v>3.4090909090909088E-2</v>
      </c>
      <c r="G51" s="86">
        <f t="shared" si="0"/>
        <v>3.7267080745341609E-2</v>
      </c>
      <c r="H51" s="87"/>
      <c r="I51" s="123"/>
      <c r="J51" s="33"/>
    </row>
    <row r="52" spans="2:10">
      <c r="B52" s="67" t="s">
        <v>21</v>
      </c>
      <c r="C52" s="49" t="s">
        <v>112</v>
      </c>
      <c r="D52" s="85">
        <f t="shared" si="0"/>
        <v>2.2522522522522522E-3</v>
      </c>
      <c r="E52" s="86">
        <f t="shared" si="0"/>
        <v>2.5252525252525255E-3</v>
      </c>
      <c r="F52" s="86">
        <f t="shared" si="0"/>
        <v>2.840909090909091E-3</v>
      </c>
      <c r="G52" s="86">
        <f t="shared" si="0"/>
        <v>3.105590062111801E-3</v>
      </c>
      <c r="H52" s="87"/>
      <c r="I52" s="123"/>
      <c r="J52" s="33"/>
    </row>
    <row r="53" spans="2:10">
      <c r="B53" s="67"/>
      <c r="C53" s="49"/>
      <c r="D53" s="125"/>
      <c r="E53" s="54"/>
      <c r="F53" s="54"/>
      <c r="G53" s="54"/>
      <c r="H53" s="54"/>
      <c r="I53" s="123"/>
      <c r="J53" s="33"/>
    </row>
    <row r="54" spans="2:10">
      <c r="B54" s="81" t="s">
        <v>27</v>
      </c>
      <c r="C54" s="49"/>
      <c r="D54" s="69"/>
      <c r="E54" s="70"/>
      <c r="F54" s="70"/>
      <c r="G54" s="70"/>
      <c r="H54" s="70"/>
      <c r="I54" s="123"/>
      <c r="J54" s="33"/>
    </row>
    <row r="55" spans="2:10">
      <c r="B55" s="67" t="s">
        <v>17</v>
      </c>
      <c r="C55" s="49" t="s">
        <v>112</v>
      </c>
      <c r="D55" s="82"/>
      <c r="E55" s="83"/>
      <c r="F55" s="83"/>
      <c r="G55" s="83"/>
      <c r="H55" s="84"/>
      <c r="I55" s="123"/>
      <c r="J55" s="124" t="s">
        <v>113</v>
      </c>
    </row>
    <row r="56" spans="2:10">
      <c r="B56" s="67" t="s">
        <v>18</v>
      </c>
      <c r="C56" s="49" t="s">
        <v>112</v>
      </c>
      <c r="D56" s="88">
        <f t="shared" ref="D56:G60" si="1">D48</f>
        <v>1.4414414414414413E-2</v>
      </c>
      <c r="E56" s="89">
        <f t="shared" si="1"/>
        <v>1.6161616161616162E-2</v>
      </c>
      <c r="F56" s="89">
        <f t="shared" si="1"/>
        <v>1.8181818181818181E-2</v>
      </c>
      <c r="G56" s="89">
        <f t="shared" si="1"/>
        <v>1.9875776397515529E-2</v>
      </c>
      <c r="H56" s="90"/>
      <c r="I56" s="123"/>
      <c r="J56" s="33"/>
    </row>
    <row r="57" spans="2:10">
      <c r="B57" s="67" t="s">
        <v>19</v>
      </c>
      <c r="C57" s="49" t="s">
        <v>112</v>
      </c>
      <c r="D57" s="88">
        <f t="shared" si="1"/>
        <v>0</v>
      </c>
      <c r="E57" s="89">
        <f t="shared" si="1"/>
        <v>0</v>
      </c>
      <c r="F57" s="89">
        <f t="shared" si="1"/>
        <v>0</v>
      </c>
      <c r="G57" s="89">
        <f t="shared" si="1"/>
        <v>0</v>
      </c>
      <c r="H57" s="90"/>
      <c r="I57" s="123"/>
      <c r="J57" s="33"/>
    </row>
    <row r="58" spans="2:10">
      <c r="B58" s="67" t="s">
        <v>20</v>
      </c>
      <c r="C58" s="49" t="s">
        <v>112</v>
      </c>
      <c r="D58" s="88">
        <f t="shared" si="1"/>
        <v>0</v>
      </c>
      <c r="E58" s="89">
        <f t="shared" si="1"/>
        <v>0</v>
      </c>
      <c r="F58" s="89">
        <f t="shared" si="1"/>
        <v>0</v>
      </c>
      <c r="G58" s="89">
        <f t="shared" si="1"/>
        <v>0</v>
      </c>
      <c r="H58" s="90"/>
      <c r="I58" s="123"/>
      <c r="J58" s="33"/>
    </row>
    <row r="59" spans="2:10">
      <c r="B59" s="67" t="s">
        <v>114</v>
      </c>
      <c r="C59" s="49" t="s">
        <v>112</v>
      </c>
      <c r="D59" s="88">
        <f t="shared" si="1"/>
        <v>2.7027027027027025E-2</v>
      </c>
      <c r="E59" s="89">
        <f t="shared" si="1"/>
        <v>3.0303030303030304E-2</v>
      </c>
      <c r="F59" s="89">
        <f t="shared" si="1"/>
        <v>3.4090909090909088E-2</v>
      </c>
      <c r="G59" s="89">
        <f t="shared" si="1"/>
        <v>3.7267080745341609E-2</v>
      </c>
      <c r="H59" s="90"/>
      <c r="I59" s="123"/>
      <c r="J59" s="33"/>
    </row>
    <row r="60" spans="2:10">
      <c r="B60" s="67" t="s">
        <v>21</v>
      </c>
      <c r="C60" s="49" t="s">
        <v>112</v>
      </c>
      <c r="D60" s="88">
        <f t="shared" si="1"/>
        <v>2.2522522522522522E-3</v>
      </c>
      <c r="E60" s="89">
        <f t="shared" si="1"/>
        <v>2.5252525252525255E-3</v>
      </c>
      <c r="F60" s="89">
        <f t="shared" si="1"/>
        <v>2.840909090909091E-3</v>
      </c>
      <c r="G60" s="89">
        <f t="shared" si="1"/>
        <v>3.105590062111801E-3</v>
      </c>
      <c r="H60" s="90"/>
      <c r="I60" s="123"/>
      <c r="J60" s="33"/>
    </row>
    <row r="61" spans="2:10" ht="13.5" thickBot="1">
      <c r="B61" s="91"/>
      <c r="C61" s="92"/>
      <c r="D61" s="93"/>
      <c r="E61" s="94"/>
      <c r="F61" s="94"/>
      <c r="G61" s="94"/>
      <c r="H61" s="94"/>
      <c r="I61" s="122"/>
      <c r="J61" s="38"/>
    </row>
    <row r="64" spans="2:10" ht="15.4" thickBot="1">
      <c r="B64" s="95" t="s">
        <v>115</v>
      </c>
      <c r="D64" s="116"/>
      <c r="E64" s="116"/>
    </row>
    <row r="65" spans="2:10">
      <c r="B65" s="40"/>
      <c r="C65" s="41"/>
      <c r="D65" s="42"/>
      <c r="E65" s="29"/>
      <c r="F65" s="29"/>
      <c r="G65" s="29"/>
      <c r="H65" s="29"/>
      <c r="I65" s="29" t="s">
        <v>93</v>
      </c>
      <c r="J65" s="30" t="s">
        <v>94</v>
      </c>
    </row>
    <row r="66" spans="2:10">
      <c r="B66" s="43"/>
      <c r="C66" s="44" t="s">
        <v>95</v>
      </c>
      <c r="D66" s="45">
        <v>2015</v>
      </c>
      <c r="E66" s="46">
        <v>2020</v>
      </c>
      <c r="F66" s="46">
        <v>2035</v>
      </c>
      <c r="G66" s="46">
        <v>2050</v>
      </c>
      <c r="H66" s="46"/>
      <c r="I66" s="47"/>
      <c r="J66" s="48"/>
    </row>
    <row r="67" spans="2:10">
      <c r="B67" s="67" t="s">
        <v>22</v>
      </c>
      <c r="C67" s="96" t="s">
        <v>34</v>
      </c>
      <c r="D67" s="121">
        <v>0.39397686089999989</v>
      </c>
      <c r="E67" s="121">
        <v>0.38609732368199989</v>
      </c>
      <c r="F67" s="121">
        <v>0.3667924574978999</v>
      </c>
      <c r="G67" s="121">
        <v>0.34845283462300491</v>
      </c>
      <c r="H67" s="97"/>
      <c r="I67" s="32" t="s">
        <v>531</v>
      </c>
      <c r="J67" s="33"/>
    </row>
    <row r="68" spans="2:10">
      <c r="B68" s="67" t="s">
        <v>116</v>
      </c>
      <c r="C68" s="96" t="s">
        <v>117</v>
      </c>
      <c r="D68" s="98">
        <v>1310</v>
      </c>
      <c r="E68" s="98"/>
      <c r="F68" s="98"/>
      <c r="G68" s="98"/>
      <c r="H68" s="99"/>
      <c r="I68" s="120" t="s">
        <v>532</v>
      </c>
      <c r="J68" s="33" t="s">
        <v>118</v>
      </c>
    </row>
    <row r="69" spans="2:10">
      <c r="B69" s="67"/>
      <c r="C69" s="96"/>
      <c r="D69" s="100"/>
      <c r="E69" s="101"/>
      <c r="F69" s="102"/>
      <c r="G69" s="102"/>
      <c r="H69" s="103"/>
      <c r="I69" s="120"/>
      <c r="J69" s="33"/>
    </row>
    <row r="70" spans="2:10">
      <c r="B70" s="67"/>
      <c r="C70" s="96"/>
      <c r="D70" s="104"/>
      <c r="E70" s="119"/>
      <c r="F70" s="119"/>
      <c r="G70" s="119"/>
      <c r="H70" s="97"/>
      <c r="I70" s="71"/>
      <c r="J70" s="33"/>
    </row>
    <row r="71" spans="2:10">
      <c r="B71" s="67"/>
      <c r="C71" s="96"/>
      <c r="D71" s="104"/>
      <c r="E71" s="119"/>
      <c r="F71" s="119"/>
      <c r="G71" s="119"/>
      <c r="H71" s="97"/>
      <c r="I71" s="71"/>
      <c r="J71" s="33"/>
    </row>
    <row r="72" spans="2:10">
      <c r="B72" s="67" t="s">
        <v>121</v>
      </c>
      <c r="C72" s="96" t="s">
        <v>122</v>
      </c>
      <c r="D72" s="69">
        <v>18000</v>
      </c>
      <c r="E72" s="70">
        <v>18000</v>
      </c>
      <c r="F72" s="70">
        <v>18000</v>
      </c>
      <c r="G72" s="70">
        <v>18000</v>
      </c>
      <c r="H72" s="70"/>
      <c r="I72" s="71"/>
      <c r="J72" s="33"/>
    </row>
    <row r="73" spans="2:10">
      <c r="B73" s="67" t="s">
        <v>106</v>
      </c>
      <c r="C73" s="96" t="s">
        <v>107</v>
      </c>
      <c r="D73" s="105">
        <f>+D67*D72/1000</f>
        <v>7.0915834961999984</v>
      </c>
      <c r="E73" s="32">
        <f>+E67*E72/1000</f>
        <v>6.9497518262759979</v>
      </c>
      <c r="F73" s="32">
        <f>+F67*F72/1000</f>
        <v>6.6022642349621981</v>
      </c>
      <c r="G73" s="32">
        <f>+G67*G72/1000</f>
        <v>6.2721510232140885</v>
      </c>
      <c r="H73" s="32"/>
      <c r="I73" s="71"/>
      <c r="J73" s="33" t="s">
        <v>123</v>
      </c>
    </row>
    <row r="74" spans="2:10">
      <c r="B74" s="67" t="s">
        <v>124</v>
      </c>
      <c r="C74" s="96" t="s">
        <v>14</v>
      </c>
      <c r="D74" s="106">
        <f>D75*1000/D67</f>
        <v>888.37704630789926</v>
      </c>
      <c r="E74" s="107">
        <f>E75*1000/E67</f>
        <v>906.50719011010131</v>
      </c>
      <c r="F74" s="107">
        <f>F75*1000/F67</f>
        <v>954.2180948527382</v>
      </c>
      <c r="G74" s="107">
        <f>G75*1000/G67</f>
        <v>1004.4400998449876</v>
      </c>
      <c r="H74" s="107"/>
      <c r="I74" s="71"/>
      <c r="J74" s="33"/>
    </row>
    <row r="75" spans="2:10">
      <c r="B75" s="67" t="s">
        <v>124</v>
      </c>
      <c r="C75" s="96" t="s">
        <v>33</v>
      </c>
      <c r="D75" s="118">
        <v>0.35</v>
      </c>
      <c r="E75" s="108">
        <v>0.35</v>
      </c>
      <c r="F75" s="108">
        <v>0.35</v>
      </c>
      <c r="G75" s="108">
        <v>0.35</v>
      </c>
      <c r="H75" s="108"/>
      <c r="I75" s="63" t="s">
        <v>516</v>
      </c>
      <c r="J75" s="33"/>
    </row>
    <row r="76" spans="2:10">
      <c r="B76" s="67" t="s">
        <v>125</v>
      </c>
      <c r="C76" s="96" t="s">
        <v>23</v>
      </c>
      <c r="D76" s="105"/>
      <c r="E76" s="108">
        <f>(E23/$D$23)-1</f>
        <v>0.2908867421718857</v>
      </c>
      <c r="F76" s="108">
        <f>(F23/$D$23)-1</f>
        <v>0.28000000000000003</v>
      </c>
      <c r="G76" s="108">
        <f>(G23/$D$23)-1</f>
        <v>0.28000000000000003</v>
      </c>
      <c r="H76" s="108"/>
      <c r="I76" s="63"/>
      <c r="J76" s="33"/>
    </row>
    <row r="77" spans="2:10" ht="13.5" thickBot="1">
      <c r="B77" s="36"/>
      <c r="C77" s="109"/>
      <c r="D77" s="110"/>
      <c r="E77" s="37"/>
      <c r="F77" s="37"/>
      <c r="G77" s="37"/>
      <c r="H77" s="37"/>
      <c r="I77" s="111"/>
      <c r="J77" s="38"/>
    </row>
    <row r="78" spans="2:10">
      <c r="I78" s="39"/>
    </row>
    <row r="79" spans="2:10" ht="15.4" thickBot="1">
      <c r="B79" s="95" t="s">
        <v>126</v>
      </c>
      <c r="I79" s="39"/>
    </row>
    <row r="80" spans="2:10">
      <c r="B80" s="40"/>
      <c r="C80" s="41"/>
      <c r="D80" s="42"/>
      <c r="E80" s="29"/>
      <c r="F80" s="29"/>
      <c r="G80" s="29"/>
      <c r="H80" s="29"/>
      <c r="I80" s="112"/>
      <c r="J80" s="30"/>
    </row>
    <row r="81" spans="2:10">
      <c r="B81" s="67"/>
      <c r="C81" s="96"/>
      <c r="D81" s="32"/>
      <c r="E81" s="32"/>
      <c r="F81" s="32"/>
      <c r="G81" s="32"/>
      <c r="H81" s="32"/>
      <c r="I81" s="71"/>
      <c r="J81" s="33"/>
    </row>
    <row r="82" spans="2:10">
      <c r="B82" s="67" t="s">
        <v>17</v>
      </c>
      <c r="C82" s="96" t="s">
        <v>24</v>
      </c>
      <c r="D82" s="113"/>
      <c r="E82" s="113"/>
      <c r="F82" s="113"/>
      <c r="G82" s="113"/>
      <c r="H82" s="113"/>
      <c r="I82" s="71"/>
      <c r="J82" s="33" t="s">
        <v>127</v>
      </c>
    </row>
    <row r="83" spans="2:10">
      <c r="B83" s="67" t="s">
        <v>18</v>
      </c>
      <c r="C83" s="96" t="s">
        <v>24</v>
      </c>
      <c r="D83" s="114">
        <v>3.2000000000000001E-2</v>
      </c>
      <c r="E83" s="114">
        <v>3.2000000000000001E-2</v>
      </c>
      <c r="F83" s="114">
        <v>3.2000000000000001E-2</v>
      </c>
      <c r="G83" s="114">
        <v>3.2000000000000001E-2</v>
      </c>
      <c r="H83" s="114"/>
      <c r="I83" s="63" t="s">
        <v>518</v>
      </c>
      <c r="J83" s="33" t="s">
        <v>128</v>
      </c>
    </row>
    <row r="84" spans="2:10">
      <c r="B84" s="67" t="s">
        <v>19</v>
      </c>
      <c r="C84" s="96" t="s">
        <v>24</v>
      </c>
      <c r="D84" s="114"/>
      <c r="E84" s="114"/>
      <c r="F84" s="114"/>
      <c r="G84" s="114"/>
      <c r="H84" s="114"/>
      <c r="I84" s="63" t="s">
        <v>518</v>
      </c>
      <c r="J84" s="33" t="s">
        <v>129</v>
      </c>
    </row>
    <row r="85" spans="2:10">
      <c r="B85" s="67" t="s">
        <v>20</v>
      </c>
      <c r="C85" s="96" t="s">
        <v>24</v>
      </c>
      <c r="D85" s="114"/>
      <c r="E85" s="114"/>
      <c r="F85" s="114"/>
      <c r="G85" s="114"/>
      <c r="H85" s="114"/>
      <c r="I85" s="63" t="s">
        <v>518</v>
      </c>
      <c r="J85" s="33" t="s">
        <v>130</v>
      </c>
    </row>
    <row r="86" spans="2:10">
      <c r="B86" s="67" t="s">
        <v>114</v>
      </c>
      <c r="C86" s="96" t="s">
        <v>24</v>
      </c>
      <c r="D86" s="114">
        <v>0.06</v>
      </c>
      <c r="E86" s="114">
        <v>0.06</v>
      </c>
      <c r="F86" s="114">
        <v>0.06</v>
      </c>
      <c r="G86" s="114">
        <v>0.06</v>
      </c>
      <c r="H86" s="114"/>
      <c r="I86" s="63" t="s">
        <v>518</v>
      </c>
      <c r="J86" s="33"/>
    </row>
    <row r="87" spans="2:10">
      <c r="B87" s="67" t="s">
        <v>21</v>
      </c>
      <c r="C87" s="96" t="s">
        <v>24</v>
      </c>
      <c r="D87" s="114">
        <v>5.0000000000000001E-3</v>
      </c>
      <c r="E87" s="114">
        <v>5.0000000000000001E-3</v>
      </c>
      <c r="F87" s="114">
        <v>5.0000000000000001E-3</v>
      </c>
      <c r="G87" s="114">
        <v>5.0000000000000001E-3</v>
      </c>
      <c r="H87" s="114"/>
      <c r="I87" s="63" t="s">
        <v>518</v>
      </c>
      <c r="J87" s="33"/>
    </row>
    <row r="88" spans="2:10" ht="13.5" thickBot="1">
      <c r="B88" s="36"/>
      <c r="C88" s="109"/>
      <c r="D88" s="37"/>
      <c r="E88" s="37"/>
      <c r="F88" s="37"/>
      <c r="G88" s="37"/>
      <c r="H88" s="37"/>
      <c r="I88" s="37"/>
      <c r="J88" s="38"/>
    </row>
    <row r="90" spans="2:10">
      <c r="F90" s="115"/>
      <c r="G90" s="115"/>
      <c r="H90" s="115"/>
    </row>
    <row r="91" spans="2:10">
      <c r="F91" s="115"/>
      <c r="G91" s="115"/>
      <c r="H91" s="115"/>
    </row>
    <row r="92" spans="2:10">
      <c r="F92" s="115"/>
      <c r="G92" s="115"/>
      <c r="H92" s="115"/>
      <c r="J92" s="115"/>
    </row>
    <row r="93" spans="2:10">
      <c r="F93" s="115"/>
      <c r="G93" s="115"/>
      <c r="H93" s="115"/>
    </row>
    <row r="94" spans="2:10">
      <c r="F94" s="115"/>
      <c r="G94" s="115"/>
      <c r="H94" s="115"/>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2060"/>
    <pageSetUpPr fitToPage="1"/>
  </sheetPr>
  <dimension ref="B1:W100"/>
  <sheetViews>
    <sheetView topLeftCell="A4" zoomScale="80" zoomScaleNormal="80" workbookViewId="0">
      <selection activeCell="F62" sqref="F62"/>
    </sheetView>
  </sheetViews>
  <sheetFormatPr defaultColWidth="8.86328125" defaultRowHeight="13.15"/>
  <cols>
    <col min="1" max="1" width="2.86328125" style="133" customWidth="1"/>
    <col min="2" max="2" width="35" style="133" customWidth="1"/>
    <col min="3" max="3" width="18" style="133" customWidth="1"/>
    <col min="4" max="8" width="15.86328125" style="133" customWidth="1"/>
    <col min="9" max="9" width="7.1328125" style="133" customWidth="1"/>
    <col min="10" max="10" width="37.46484375" style="133" customWidth="1"/>
    <col min="11" max="11" width="10.86328125" style="133" customWidth="1"/>
    <col min="12" max="12" width="9.1328125" style="133" customWidth="1"/>
    <col min="13" max="13" width="30.6640625" style="133" customWidth="1"/>
    <col min="14" max="14" width="17.33203125" style="133" bestFit="1" customWidth="1"/>
    <col min="15" max="15" width="11.46484375" style="133" customWidth="1"/>
    <col min="16" max="17" width="8.86328125" style="133"/>
    <col min="18" max="18" width="19.53125" style="133" customWidth="1"/>
    <col min="19" max="19" width="9.1328125" style="133" customWidth="1"/>
    <col min="20" max="16384" width="8.86328125" style="133"/>
  </cols>
  <sheetData>
    <row r="1" spans="2:19" s="130" customFormat="1" ht="21">
      <c r="B1" s="130" t="s">
        <v>218</v>
      </c>
      <c r="Q1" s="130">
        <v>0</v>
      </c>
      <c r="R1" s="132">
        <v>0</v>
      </c>
      <c r="S1" s="131"/>
    </row>
    <row r="2" spans="2:19">
      <c r="R2" s="233"/>
      <c r="S2" s="233"/>
    </row>
    <row r="4" spans="2:19" ht="13.5" thickBot="1">
      <c r="B4" s="229" t="s">
        <v>86</v>
      </c>
    </row>
    <row r="5" spans="2:19">
      <c r="B5" s="232" t="s">
        <v>87</v>
      </c>
      <c r="C5" s="153"/>
      <c r="D5" s="153"/>
      <c r="E5" s="153"/>
      <c r="F5" s="153"/>
      <c r="G5" s="153"/>
      <c r="H5" s="153"/>
      <c r="I5" s="153"/>
      <c r="J5" s="153"/>
      <c r="K5" s="153"/>
      <c r="L5" s="153"/>
      <c r="M5" s="153"/>
      <c r="N5" s="151"/>
    </row>
    <row r="6" spans="2:19">
      <c r="B6" s="206" t="s">
        <v>219</v>
      </c>
      <c r="C6" s="145"/>
      <c r="D6" s="145"/>
      <c r="E6" s="145"/>
      <c r="F6" s="145"/>
      <c r="G6" s="145"/>
      <c r="H6" s="145"/>
      <c r="I6" s="145"/>
      <c r="J6" s="145"/>
      <c r="K6" s="145"/>
      <c r="L6" s="145"/>
      <c r="M6" s="145"/>
      <c r="N6" s="142"/>
    </row>
    <row r="7" spans="2:19">
      <c r="B7" s="206"/>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344</v>
      </c>
      <c r="D9" s="145"/>
      <c r="E9" s="145"/>
      <c r="F9" s="145"/>
      <c r="G9" s="145"/>
      <c r="H9" s="145"/>
      <c r="I9" s="145"/>
      <c r="J9" s="145"/>
      <c r="K9" s="145"/>
      <c r="L9" s="145"/>
      <c r="M9" s="145"/>
      <c r="N9" s="142"/>
    </row>
    <row r="10" spans="2:19">
      <c r="B10" s="206"/>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t="s">
        <v>343</v>
      </c>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6"/>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7" ht="13.5" thickBot="1">
      <c r="B17" s="141"/>
      <c r="C17" s="140"/>
      <c r="D17" s="140"/>
      <c r="E17" s="140"/>
      <c r="F17" s="140"/>
      <c r="G17" s="140"/>
      <c r="H17" s="140"/>
      <c r="I17" s="140"/>
      <c r="J17" s="140"/>
      <c r="K17" s="140"/>
      <c r="L17" s="140"/>
      <c r="M17" s="140"/>
      <c r="N17" s="158"/>
    </row>
    <row r="19" spans="2:17" ht="13.5" thickBot="1">
      <c r="B19" s="229" t="s">
        <v>92</v>
      </c>
      <c r="E19" s="134">
        <f>E24*E26</f>
        <v>0.41163139634140411</v>
      </c>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c r="H21" s="179" t="s">
        <v>96</v>
      </c>
      <c r="I21" s="227"/>
      <c r="J21" s="177"/>
    </row>
    <row r="22" spans="2:17">
      <c r="B22" s="201" t="s">
        <v>97</v>
      </c>
      <c r="C22" s="191"/>
      <c r="D22" s="277"/>
      <c r="E22" s="226"/>
      <c r="F22" s="226"/>
      <c r="G22" s="226"/>
      <c r="H22" s="226"/>
      <c r="I22" s="147"/>
      <c r="J22" s="142"/>
    </row>
    <row r="23" spans="2:17">
      <c r="B23" s="218" t="s">
        <v>98</v>
      </c>
      <c r="C23" s="191" t="s">
        <v>220</v>
      </c>
      <c r="D23" s="343">
        <f>D67/D25</f>
        <v>0.25698651894254254</v>
      </c>
      <c r="E23" s="342">
        <f>E67/E25</f>
        <v>0.27683494842434581</v>
      </c>
      <c r="F23" s="342">
        <f>F67/F25</f>
        <v>0.29551075514380581</v>
      </c>
      <c r="G23" s="342">
        <f>G67/G25</f>
        <v>0.30552072370214495</v>
      </c>
      <c r="H23" s="222"/>
      <c r="I23" s="167"/>
      <c r="J23" s="142"/>
      <c r="L23" s="135"/>
    </row>
    <row r="24" spans="2:17">
      <c r="B24" s="218" t="s">
        <v>100</v>
      </c>
      <c r="C24" s="191" t="s">
        <v>151</v>
      </c>
      <c r="D24" s="342">
        <f>'EU El personbil, stort bat.'!D23</f>
        <v>0.73399999999999999</v>
      </c>
      <c r="E24" s="342">
        <f>'EU El personbil, stort bat.'!E23</f>
        <v>0.73699999999999999</v>
      </c>
      <c r="F24" s="342">
        <f>'EU El personbil, stort bat.'!F23</f>
        <v>0.755</v>
      </c>
      <c r="G24" s="342">
        <f>'EU El personbil, stort bat.'!G23</f>
        <v>0.77900000000000003</v>
      </c>
      <c r="H24" s="222"/>
      <c r="I24" s="167" t="s">
        <v>531</v>
      </c>
      <c r="J24" s="142" t="s">
        <v>323</v>
      </c>
    </row>
    <row r="25" spans="2:17">
      <c r="B25" s="218" t="s">
        <v>101</v>
      </c>
      <c r="C25" s="191" t="s">
        <v>221</v>
      </c>
      <c r="D25" s="341">
        <v>1.6665187500000003</v>
      </c>
      <c r="E25" s="340">
        <v>1.4869199090803951</v>
      </c>
      <c r="F25" s="340">
        <v>1.3166192446246736</v>
      </c>
      <c r="G25" s="340">
        <v>1.207754259340347</v>
      </c>
      <c r="H25" s="215"/>
      <c r="I25" s="167" t="s">
        <v>531</v>
      </c>
      <c r="J25" s="142"/>
      <c r="L25" s="135"/>
      <c r="M25" s="135"/>
      <c r="N25" s="135"/>
      <c r="O25" s="135"/>
    </row>
    <row r="26" spans="2:17">
      <c r="B26" s="218" t="s">
        <v>103</v>
      </c>
      <c r="C26" s="191" t="s">
        <v>222</v>
      </c>
      <c r="D26" s="339">
        <f>D67/D24</f>
        <v>0.58347800042912457</v>
      </c>
      <c r="E26" s="339">
        <f>E67/E24</f>
        <v>0.5585229258363692</v>
      </c>
      <c r="F26" s="339">
        <f>F67/F24</f>
        <v>0.5153313208157676</v>
      </c>
      <c r="G26" s="339">
        <f>G67/G24</f>
        <v>0.47367645105007816</v>
      </c>
      <c r="H26" s="215"/>
      <c r="I26" s="167" t="s">
        <v>531</v>
      </c>
      <c r="J26" s="142" t="s">
        <v>342</v>
      </c>
    </row>
    <row r="27" spans="2:17">
      <c r="B27" s="206" t="s">
        <v>104</v>
      </c>
      <c r="C27" s="191" t="s">
        <v>105</v>
      </c>
      <c r="D27" s="326">
        <v>16.3</v>
      </c>
      <c r="E27" s="325">
        <v>16.3</v>
      </c>
      <c r="F27" s="325">
        <v>16.3</v>
      </c>
      <c r="G27" s="325">
        <v>16.3</v>
      </c>
      <c r="H27" s="198"/>
      <c r="I27" s="143" t="s">
        <v>515</v>
      </c>
      <c r="J27" s="142"/>
    </row>
    <row r="28" spans="2:17">
      <c r="B28" s="206" t="s">
        <v>106</v>
      </c>
      <c r="C28" s="191" t="s">
        <v>107</v>
      </c>
      <c r="D28" s="338">
        <f>+D75</f>
        <v>7.7089113416695936</v>
      </c>
      <c r="E28" s="337">
        <f>+E75</f>
        <v>7.4093651341452738</v>
      </c>
      <c r="F28" s="337">
        <f>+F75</f>
        <v>7.0033526498862813</v>
      </c>
      <c r="G28" s="337">
        <f>+G75</f>
        <v>6.6418911966241954</v>
      </c>
      <c r="H28" s="211"/>
      <c r="I28" s="167"/>
      <c r="J28" s="142"/>
    </row>
    <row r="29" spans="2:17">
      <c r="B29" s="146"/>
      <c r="C29" s="210"/>
      <c r="D29" s="326"/>
      <c r="E29" s="325"/>
      <c r="F29" s="325"/>
      <c r="G29" s="325"/>
      <c r="H29" s="166"/>
      <c r="I29" s="147"/>
      <c r="J29" s="142"/>
      <c r="N29" s="133">
        <v>2015</v>
      </c>
      <c r="O29" s="133">
        <v>2020</v>
      </c>
      <c r="P29" s="133">
        <v>2035</v>
      </c>
      <c r="Q29" s="133">
        <v>2050</v>
      </c>
    </row>
    <row r="30" spans="2:17">
      <c r="B30" s="201" t="s">
        <v>108</v>
      </c>
      <c r="C30" s="191"/>
      <c r="D30" s="326"/>
      <c r="E30" s="325"/>
      <c r="F30" s="325"/>
      <c r="G30" s="325"/>
      <c r="H30" s="166"/>
      <c r="I30" s="147"/>
      <c r="J30" s="142"/>
      <c r="M30" s="133" t="s">
        <v>152</v>
      </c>
      <c r="N30" s="333">
        <v>18600</v>
      </c>
      <c r="O30" s="333">
        <v>18600</v>
      </c>
      <c r="P30" s="333">
        <v>18600</v>
      </c>
      <c r="Q30" s="333">
        <v>18600</v>
      </c>
    </row>
    <row r="31" spans="2:17">
      <c r="B31" s="206" t="s">
        <v>109</v>
      </c>
      <c r="C31" s="191" t="s">
        <v>12</v>
      </c>
      <c r="D31" s="209">
        <v>241019.86085077637</v>
      </c>
      <c r="E31" s="209">
        <v>203020.61907766329</v>
      </c>
      <c r="F31" s="209">
        <v>192847.6695220863</v>
      </c>
      <c r="G31" s="209">
        <v>190813.07961097092</v>
      </c>
      <c r="H31" s="208">
        <v>2015</v>
      </c>
      <c r="I31" s="147"/>
      <c r="J31" s="142"/>
    </row>
    <row r="32" spans="2:17">
      <c r="B32" s="146" t="s">
        <v>13</v>
      </c>
      <c r="C32" s="191" t="s">
        <v>14</v>
      </c>
      <c r="D32" s="209">
        <v>3258.681203188939</v>
      </c>
      <c r="E32" s="209">
        <v>2922.9556035283472</v>
      </c>
      <c r="F32" s="209">
        <v>2960.007843410373</v>
      </c>
      <c r="G32" s="209">
        <v>3093.1740453009988</v>
      </c>
      <c r="H32" s="208">
        <v>2015</v>
      </c>
      <c r="I32" s="147"/>
      <c r="J32" s="142"/>
    </row>
    <row r="33" spans="2:17">
      <c r="B33" s="202" t="s">
        <v>15</v>
      </c>
      <c r="C33" s="191" t="s">
        <v>14</v>
      </c>
      <c r="D33" s="209">
        <v>2849.8203884996728</v>
      </c>
      <c r="E33" s="209">
        <v>2497.5653420878243</v>
      </c>
      <c r="F33" s="209">
        <v>2509.955999801793</v>
      </c>
      <c r="G33" s="209">
        <v>2618.6297207682028</v>
      </c>
      <c r="H33" s="208">
        <v>2015</v>
      </c>
      <c r="I33" s="147"/>
      <c r="J33" s="142"/>
      <c r="M33" s="133" t="s">
        <v>341</v>
      </c>
      <c r="N33" s="133">
        <v>-300</v>
      </c>
      <c r="O33" s="133">
        <v>-300</v>
      </c>
      <c r="P33" s="133">
        <v>-300</v>
      </c>
      <c r="Q33" s="133">
        <v>-300</v>
      </c>
    </row>
    <row r="34" spans="2:17">
      <c r="B34" s="202" t="s">
        <v>16</v>
      </c>
      <c r="C34" s="191" t="s">
        <v>14</v>
      </c>
      <c r="D34" s="209">
        <v>408.86081468926602</v>
      </c>
      <c r="E34" s="209">
        <v>425.39026144052286</v>
      </c>
      <c r="F34" s="209">
        <v>450.05184360857976</v>
      </c>
      <c r="G34" s="209">
        <v>474.544324532796</v>
      </c>
      <c r="H34" s="208">
        <v>2015</v>
      </c>
      <c r="I34" s="147"/>
      <c r="J34" s="142"/>
      <c r="M34" s="133" t="s">
        <v>340</v>
      </c>
      <c r="N34" s="133">
        <v>600</v>
      </c>
      <c r="O34" s="133">
        <v>600</v>
      </c>
      <c r="P34" s="133">
        <v>600</v>
      </c>
      <c r="Q34" s="133">
        <v>600</v>
      </c>
    </row>
    <row r="35" spans="2:17">
      <c r="B35" s="202"/>
      <c r="C35" s="191"/>
      <c r="D35" s="209"/>
      <c r="E35" s="209"/>
      <c r="F35" s="209"/>
      <c r="G35" s="209"/>
      <c r="H35" s="208"/>
      <c r="I35" s="147"/>
      <c r="J35" s="142"/>
      <c r="M35" s="133" t="s">
        <v>339</v>
      </c>
      <c r="N35" s="133">
        <v>300</v>
      </c>
      <c r="O35" s="133">
        <v>300</v>
      </c>
      <c r="P35" s="133">
        <v>300</v>
      </c>
      <c r="Q35" s="133">
        <v>300</v>
      </c>
    </row>
    <row r="36" spans="2:17">
      <c r="B36" s="202" t="s">
        <v>110</v>
      </c>
      <c r="C36" s="191" t="s">
        <v>14</v>
      </c>
      <c r="D36" s="209">
        <v>0</v>
      </c>
      <c r="E36" s="209">
        <v>0</v>
      </c>
      <c r="F36" s="209">
        <v>0</v>
      </c>
      <c r="G36" s="209">
        <v>0</v>
      </c>
      <c r="H36" s="208">
        <v>2015</v>
      </c>
      <c r="I36" s="147"/>
      <c r="J36" s="142"/>
      <c r="M36" s="133" t="s">
        <v>338</v>
      </c>
      <c r="N36" s="133">
        <v>2630</v>
      </c>
      <c r="O36" s="133">
        <v>2630</v>
      </c>
      <c r="P36" s="133">
        <v>2630</v>
      </c>
      <c r="Q36" s="133">
        <v>2630</v>
      </c>
    </row>
    <row r="37" spans="2:17">
      <c r="B37" s="201"/>
      <c r="C37" s="191"/>
      <c r="D37" s="207"/>
      <c r="E37" s="166"/>
      <c r="F37" s="166"/>
      <c r="G37" s="166"/>
      <c r="H37" s="166"/>
      <c r="I37" s="147"/>
      <c r="J37" s="142"/>
      <c r="M37" s="133" t="s">
        <v>337</v>
      </c>
      <c r="N37" s="133">
        <v>500</v>
      </c>
      <c r="O37" s="133">
        <v>500</v>
      </c>
      <c r="P37" s="133">
        <v>500</v>
      </c>
      <c r="Q37" s="133">
        <v>500</v>
      </c>
    </row>
    <row r="38" spans="2:17">
      <c r="B38" s="206" t="s">
        <v>109</v>
      </c>
      <c r="C38" s="191" t="s">
        <v>12</v>
      </c>
      <c r="D38" s="336">
        <f>N43+D82</f>
        <v>226424.125</v>
      </c>
      <c r="E38" s="335">
        <f>O43+E82</f>
        <v>190726.05</v>
      </c>
      <c r="F38" s="335">
        <f>P43+F82</f>
        <v>181169.15625</v>
      </c>
      <c r="G38" s="335">
        <f>Q43+G82</f>
        <v>179257.7775</v>
      </c>
      <c r="H38" s="203">
        <v>2011</v>
      </c>
      <c r="I38" s="167" t="s">
        <v>511</v>
      </c>
      <c r="J38" s="142"/>
      <c r="M38" s="133" t="s">
        <v>153</v>
      </c>
      <c r="N38" s="333"/>
      <c r="O38" s="333">
        <f>-125*0</f>
        <v>0</v>
      </c>
      <c r="P38" s="333">
        <f>-125*0</f>
        <v>0</v>
      </c>
      <c r="Q38" s="333">
        <f>-125*0</f>
        <v>0</v>
      </c>
    </row>
    <row r="39" spans="2:17">
      <c r="B39" s="146" t="s">
        <v>13</v>
      </c>
      <c r="C39" s="191" t="s">
        <v>14</v>
      </c>
      <c r="D39" s="334">
        <f>+SUM(D40:D43)</f>
        <v>3061.3412416781171</v>
      </c>
      <c r="E39" s="331">
        <f>+SUM(E40:E43)</f>
        <v>2745.9465896568295</v>
      </c>
      <c r="F39" s="331">
        <f>+SUM(F40:F43)</f>
        <v>2780.7550115228264</v>
      </c>
      <c r="G39" s="331">
        <f>+SUM(G40:G43)</f>
        <v>2905.8569041063861</v>
      </c>
      <c r="H39" s="203">
        <v>2011</v>
      </c>
      <c r="I39" s="167"/>
      <c r="J39" s="142" t="s">
        <v>154</v>
      </c>
      <c r="M39" s="133" t="s">
        <v>155</v>
      </c>
      <c r="N39" s="333">
        <v>-2310</v>
      </c>
      <c r="O39" s="333">
        <v>-2310</v>
      </c>
      <c r="P39" s="333">
        <v>-2310</v>
      </c>
      <c r="Q39" s="333">
        <v>-2310</v>
      </c>
    </row>
    <row r="40" spans="2:17">
      <c r="B40" s="202" t="s">
        <v>15</v>
      </c>
      <c r="C40" s="191" t="s">
        <v>14</v>
      </c>
      <c r="D40" s="334">
        <v>2677.2403137047118</v>
      </c>
      <c r="E40" s="331">
        <v>2346.3172089485493</v>
      </c>
      <c r="F40" s="331">
        <v>2357.9575103791308</v>
      </c>
      <c r="G40" s="331">
        <v>2460.0501432993201</v>
      </c>
      <c r="H40" s="203">
        <v>2011</v>
      </c>
      <c r="I40" s="167"/>
      <c r="J40" s="142"/>
      <c r="M40" s="133" t="s">
        <v>336</v>
      </c>
      <c r="N40" s="333">
        <v>2160</v>
      </c>
      <c r="O40" s="333">
        <v>2160</v>
      </c>
      <c r="P40" s="333">
        <v>2160</v>
      </c>
      <c r="Q40" s="333">
        <v>2160</v>
      </c>
    </row>
    <row r="41" spans="2:17">
      <c r="B41" s="202" t="s">
        <v>16</v>
      </c>
      <c r="C41" s="191" t="s">
        <v>14</v>
      </c>
      <c r="D41" s="332">
        <f>+D76</f>
        <v>384.10092797340525</v>
      </c>
      <c r="E41" s="331">
        <f>+E76</f>
        <v>399.62938070828022</v>
      </c>
      <c r="F41" s="331">
        <f>+F76</f>
        <v>422.79750114369574</v>
      </c>
      <c r="G41" s="331">
        <f>+G76</f>
        <v>445.80676080706587</v>
      </c>
      <c r="H41" s="203">
        <v>2011</v>
      </c>
      <c r="I41" s="167"/>
      <c r="J41" s="142"/>
      <c r="M41" s="133" t="s">
        <v>157</v>
      </c>
      <c r="N41" s="133">
        <f>SUM(N30:N40)</f>
        <v>22180</v>
      </c>
      <c r="O41" s="133">
        <f>SUM(O30:O40)</f>
        <v>22180</v>
      </c>
      <c r="P41" s="133">
        <f>SUM(P30:P40)</f>
        <v>22180</v>
      </c>
      <c r="Q41" s="133">
        <f>SUM(Q30:Q40)</f>
        <v>22180</v>
      </c>
    </row>
    <row r="42" spans="2:17">
      <c r="B42" s="202"/>
      <c r="C42" s="191"/>
      <c r="D42" s="326"/>
      <c r="E42" s="325"/>
      <c r="F42" s="325"/>
      <c r="G42" s="325"/>
      <c r="H42" s="203"/>
      <c r="I42" s="167"/>
      <c r="J42" s="142"/>
      <c r="M42" s="330"/>
    </row>
    <row r="43" spans="2:17">
      <c r="B43" s="202" t="s">
        <v>110</v>
      </c>
      <c r="C43" s="191" t="s">
        <v>14</v>
      </c>
      <c r="D43" s="326">
        <v>0</v>
      </c>
      <c r="E43" s="325">
        <v>0</v>
      </c>
      <c r="F43" s="325">
        <v>0</v>
      </c>
      <c r="G43" s="325">
        <v>0</v>
      </c>
      <c r="H43" s="203">
        <v>2011</v>
      </c>
      <c r="I43" s="167"/>
      <c r="J43" s="142"/>
      <c r="M43" s="133" t="s">
        <v>12</v>
      </c>
      <c r="N43" s="133">
        <v>165241</v>
      </c>
      <c r="O43" s="133">
        <v>165241</v>
      </c>
      <c r="P43" s="133">
        <v>165241</v>
      </c>
      <c r="Q43" s="133">
        <v>165241</v>
      </c>
    </row>
    <row r="44" spans="2:17">
      <c r="B44" s="202"/>
      <c r="C44" s="191"/>
      <c r="D44" s="326"/>
      <c r="E44" s="325"/>
      <c r="F44" s="325"/>
      <c r="G44" s="325"/>
      <c r="H44" s="166"/>
      <c r="I44" s="167"/>
      <c r="J44" s="142"/>
      <c r="M44" s="133" t="s">
        <v>535</v>
      </c>
    </row>
    <row r="45" spans="2:17">
      <c r="B45" s="201" t="s">
        <v>111</v>
      </c>
      <c r="C45" s="191"/>
      <c r="D45" s="326"/>
      <c r="E45" s="325"/>
      <c r="F45" s="325"/>
      <c r="G45" s="325"/>
      <c r="H45" s="200"/>
      <c r="I45" s="167"/>
      <c r="J45" s="142"/>
      <c r="M45" s="133" t="s">
        <v>158</v>
      </c>
      <c r="N45" s="133">
        <v>70</v>
      </c>
      <c r="O45" s="133">
        <v>70</v>
      </c>
      <c r="P45" s="133">
        <v>70</v>
      </c>
      <c r="Q45" s="133">
        <v>70</v>
      </c>
    </row>
    <row r="46" spans="2:17">
      <c r="B46" s="196" t="s">
        <v>26</v>
      </c>
      <c r="C46" s="191"/>
      <c r="D46" s="326"/>
      <c r="E46" s="325"/>
      <c r="F46" s="325"/>
      <c r="G46" s="325"/>
      <c r="H46" s="199"/>
      <c r="I46" s="167"/>
      <c r="J46" s="142"/>
    </row>
    <row r="47" spans="2:17">
      <c r="B47" s="146" t="s">
        <v>17</v>
      </c>
      <c r="C47" s="191" t="s">
        <v>159</v>
      </c>
      <c r="D47" s="324"/>
      <c r="E47" s="323"/>
      <c r="F47" s="323"/>
      <c r="G47" s="323"/>
      <c r="H47" s="199"/>
      <c r="I47" s="167"/>
      <c r="J47" s="192" t="s">
        <v>113</v>
      </c>
    </row>
    <row r="48" spans="2:17">
      <c r="B48" s="146" t="s">
        <v>18</v>
      </c>
      <c r="C48" s="191" t="s">
        <v>159</v>
      </c>
      <c r="D48" s="329">
        <f t="shared" ref="D48:G52" si="0">D95/D$25</f>
        <v>0</v>
      </c>
      <c r="E48" s="329">
        <f t="shared" si="0"/>
        <v>0</v>
      </c>
      <c r="F48" s="329">
        <f t="shared" si="0"/>
        <v>0</v>
      </c>
      <c r="G48" s="329">
        <f t="shared" si="0"/>
        <v>0</v>
      </c>
      <c r="H48" s="193"/>
      <c r="I48" s="167"/>
      <c r="J48" s="142"/>
    </row>
    <row r="49" spans="2:13">
      <c r="B49" s="146" t="s">
        <v>19</v>
      </c>
      <c r="C49" s="191" t="s">
        <v>159</v>
      </c>
      <c r="D49" s="329">
        <f t="shared" si="0"/>
        <v>0</v>
      </c>
      <c r="E49" s="329">
        <f t="shared" si="0"/>
        <v>0</v>
      </c>
      <c r="F49" s="329">
        <f t="shared" si="0"/>
        <v>0</v>
      </c>
      <c r="G49" s="329">
        <f t="shared" si="0"/>
        <v>0</v>
      </c>
      <c r="H49" s="166"/>
      <c r="I49" s="167"/>
      <c r="J49" s="142"/>
    </row>
    <row r="50" spans="2:13">
      <c r="B50" s="146" t="s">
        <v>20</v>
      </c>
      <c r="C50" s="191" t="s">
        <v>159</v>
      </c>
      <c r="D50" s="329">
        <f t="shared" si="0"/>
        <v>0</v>
      </c>
      <c r="E50" s="329">
        <f t="shared" si="0"/>
        <v>0</v>
      </c>
      <c r="F50" s="329">
        <f t="shared" si="0"/>
        <v>0</v>
      </c>
      <c r="G50" s="329">
        <f t="shared" si="0"/>
        <v>0</v>
      </c>
      <c r="H50" s="198"/>
      <c r="I50" s="167"/>
      <c r="J50" s="142"/>
    </row>
    <row r="51" spans="2:13">
      <c r="B51" s="146" t="s">
        <v>114</v>
      </c>
      <c r="C51" s="191" t="s">
        <v>159</v>
      </c>
      <c r="D51" s="329">
        <f t="shared" si="0"/>
        <v>0</v>
      </c>
      <c r="E51" s="329">
        <f t="shared" si="0"/>
        <v>0</v>
      </c>
      <c r="F51" s="329">
        <f t="shared" si="0"/>
        <v>0</v>
      </c>
      <c r="G51" s="329">
        <f t="shared" si="0"/>
        <v>0</v>
      </c>
      <c r="H51" s="166"/>
      <c r="I51" s="167"/>
      <c r="J51" s="142"/>
    </row>
    <row r="52" spans="2:13">
      <c r="B52" s="146" t="s">
        <v>21</v>
      </c>
      <c r="C52" s="191" t="s">
        <v>159</v>
      </c>
      <c r="D52" s="329">
        <f t="shared" si="0"/>
        <v>0</v>
      </c>
      <c r="E52" s="329">
        <f t="shared" si="0"/>
        <v>0</v>
      </c>
      <c r="F52" s="329">
        <f t="shared" si="0"/>
        <v>0</v>
      </c>
      <c r="G52" s="329">
        <f t="shared" si="0"/>
        <v>0</v>
      </c>
      <c r="H52" s="166"/>
      <c r="I52" s="167"/>
      <c r="J52" s="142"/>
    </row>
    <row r="53" spans="2:13">
      <c r="B53" s="146"/>
      <c r="C53" s="191"/>
      <c r="D53" s="328"/>
      <c r="E53" s="327"/>
      <c r="F53" s="327"/>
      <c r="G53" s="327"/>
      <c r="H53" s="166"/>
      <c r="I53" s="167"/>
      <c r="J53" s="142"/>
    </row>
    <row r="54" spans="2:13">
      <c r="B54" s="196" t="s">
        <v>27</v>
      </c>
      <c r="C54" s="191"/>
      <c r="D54" s="326"/>
      <c r="E54" s="325"/>
      <c r="F54" s="325"/>
      <c r="G54" s="325"/>
      <c r="H54" s="193"/>
      <c r="I54" s="167"/>
      <c r="J54" s="142"/>
    </row>
    <row r="55" spans="2:13">
      <c r="B55" s="146" t="s">
        <v>17</v>
      </c>
      <c r="C55" s="191" t="s">
        <v>159</v>
      </c>
      <c r="D55" s="324"/>
      <c r="E55" s="323"/>
      <c r="F55" s="323"/>
      <c r="G55" s="323"/>
      <c r="H55" s="322"/>
      <c r="I55" s="167"/>
      <c r="J55" s="192" t="s">
        <v>113</v>
      </c>
    </row>
    <row r="56" spans="2:13">
      <c r="B56" s="146" t="s">
        <v>18</v>
      </c>
      <c r="C56" s="191" t="s">
        <v>159</v>
      </c>
      <c r="D56" s="321">
        <f t="shared" ref="D56:G60" si="1">D48</f>
        <v>0</v>
      </c>
      <c r="E56" s="321">
        <f t="shared" si="1"/>
        <v>0</v>
      </c>
      <c r="F56" s="321">
        <f t="shared" si="1"/>
        <v>0</v>
      </c>
      <c r="G56" s="321">
        <f t="shared" si="1"/>
        <v>0</v>
      </c>
      <c r="H56" s="322"/>
      <c r="I56" s="167"/>
      <c r="J56" s="142"/>
      <c r="M56" s="135"/>
    </row>
    <row r="57" spans="2:13">
      <c r="B57" s="146" t="s">
        <v>19</v>
      </c>
      <c r="C57" s="191" t="s">
        <v>159</v>
      </c>
      <c r="D57" s="321">
        <f t="shared" si="1"/>
        <v>0</v>
      </c>
      <c r="E57" s="321">
        <f t="shared" si="1"/>
        <v>0</v>
      </c>
      <c r="F57" s="321">
        <f t="shared" si="1"/>
        <v>0</v>
      </c>
      <c r="G57" s="321">
        <f t="shared" si="1"/>
        <v>0</v>
      </c>
      <c r="H57" s="322"/>
      <c r="I57" s="167"/>
      <c r="J57" s="142"/>
    </row>
    <row r="58" spans="2:13">
      <c r="B58" s="146" t="s">
        <v>20</v>
      </c>
      <c r="C58" s="191" t="s">
        <v>159</v>
      </c>
      <c r="D58" s="321">
        <f t="shared" si="1"/>
        <v>0</v>
      </c>
      <c r="E58" s="321">
        <f t="shared" si="1"/>
        <v>0</v>
      </c>
      <c r="F58" s="321">
        <f t="shared" si="1"/>
        <v>0</v>
      </c>
      <c r="G58" s="321">
        <f t="shared" si="1"/>
        <v>0</v>
      </c>
      <c r="H58" s="322"/>
      <c r="I58" s="167"/>
      <c r="J58" s="142"/>
    </row>
    <row r="59" spans="2:13">
      <c r="B59" s="146" t="s">
        <v>114</v>
      </c>
      <c r="C59" s="191" t="s">
        <v>159</v>
      </c>
      <c r="D59" s="321">
        <f t="shared" si="1"/>
        <v>0</v>
      </c>
      <c r="E59" s="321">
        <f t="shared" si="1"/>
        <v>0</v>
      </c>
      <c r="F59" s="321">
        <f t="shared" si="1"/>
        <v>0</v>
      </c>
      <c r="G59" s="321">
        <f t="shared" si="1"/>
        <v>0</v>
      </c>
      <c r="H59" s="322"/>
      <c r="I59" s="167"/>
      <c r="J59" s="142"/>
    </row>
    <row r="60" spans="2:13">
      <c r="B60" s="146" t="s">
        <v>21</v>
      </c>
      <c r="C60" s="191" t="s">
        <v>159</v>
      </c>
      <c r="D60" s="321">
        <f t="shared" si="1"/>
        <v>0</v>
      </c>
      <c r="E60" s="321">
        <f t="shared" si="1"/>
        <v>0</v>
      </c>
      <c r="F60" s="321">
        <f t="shared" si="1"/>
        <v>0</v>
      </c>
      <c r="G60" s="321">
        <f t="shared" si="1"/>
        <v>0</v>
      </c>
      <c r="H60" s="208"/>
      <c r="I60" s="167"/>
      <c r="J60" s="142"/>
    </row>
    <row r="61" spans="2:13" ht="13.5" thickBot="1">
      <c r="B61" s="188"/>
      <c r="C61" s="187"/>
      <c r="D61" s="186"/>
      <c r="E61" s="140"/>
      <c r="F61" s="140"/>
      <c r="G61" s="140"/>
      <c r="H61" s="140"/>
      <c r="I61" s="184"/>
      <c r="J61" s="158"/>
    </row>
    <row r="62" spans="2:13">
      <c r="I62" s="137"/>
    </row>
    <row r="63" spans="2:13">
      <c r="I63" s="137"/>
    </row>
    <row r="64" spans="2:13" ht="15.4" thickBot="1">
      <c r="B64" s="157" t="s">
        <v>115</v>
      </c>
      <c r="E64" s="313">
        <f>E67/$D67-1</f>
        <v>-3.885713484667519E-2</v>
      </c>
      <c r="F64" s="313">
        <f>F67/$D67-1</f>
        <v>-9.1525075398065536E-2</v>
      </c>
      <c r="G64" s="313">
        <f>G67/$D67-1</f>
        <v>-0.13841385608856971</v>
      </c>
      <c r="I64" s="137"/>
    </row>
    <row r="65" spans="2:23">
      <c r="B65" s="156"/>
      <c r="C65" s="183"/>
      <c r="D65" s="153"/>
      <c r="E65" s="153"/>
      <c r="F65" s="153"/>
      <c r="G65" s="153"/>
      <c r="H65" s="152"/>
      <c r="I65" s="152" t="s">
        <v>93</v>
      </c>
      <c r="J65" s="151" t="s">
        <v>94</v>
      </c>
    </row>
    <row r="66" spans="2:23">
      <c r="B66" s="182"/>
      <c r="C66" s="181" t="s">
        <v>95</v>
      </c>
      <c r="D66" s="180">
        <v>2015</v>
      </c>
      <c r="E66" s="179">
        <v>2020</v>
      </c>
      <c r="F66" s="179">
        <v>2035</v>
      </c>
      <c r="G66" s="179"/>
      <c r="H66" s="178"/>
      <c r="I66" s="178"/>
      <c r="J66" s="177"/>
    </row>
    <row r="67" spans="2:23" ht="14.25">
      <c r="B67" s="146" t="s">
        <v>22</v>
      </c>
      <c r="C67" s="163" t="s">
        <v>135</v>
      </c>
      <c r="D67" s="320">
        <v>0.42827285231497741</v>
      </c>
      <c r="E67" s="320">
        <v>0.41163139634140411</v>
      </c>
      <c r="F67" s="320">
        <v>0.38907514721590453</v>
      </c>
      <c r="G67" s="320">
        <v>0.36899395536801088</v>
      </c>
      <c r="H67" s="147"/>
      <c r="I67" s="147" t="s">
        <v>531</v>
      </c>
      <c r="J67" s="142" t="s">
        <v>335</v>
      </c>
    </row>
    <row r="68" spans="2:23">
      <c r="B68" s="146" t="s">
        <v>136</v>
      </c>
      <c r="C68" s="163" t="s">
        <v>135</v>
      </c>
      <c r="D68" s="174"/>
      <c r="E68" s="174"/>
      <c r="F68" s="174"/>
      <c r="G68" s="174"/>
      <c r="H68" s="167"/>
      <c r="I68" s="167"/>
      <c r="J68" s="142"/>
      <c r="O68" s="319"/>
      <c r="P68" s="319"/>
      <c r="Q68" s="310"/>
      <c r="R68" s="310"/>
      <c r="S68" s="310"/>
    </row>
    <row r="69" spans="2:23">
      <c r="B69" s="146" t="s">
        <v>206</v>
      </c>
      <c r="C69" s="163" t="s">
        <v>117</v>
      </c>
      <c r="D69" s="174">
        <v>1548</v>
      </c>
      <c r="E69" s="174">
        <v>1489</v>
      </c>
      <c r="F69" s="174">
        <v>1474</v>
      </c>
      <c r="G69" s="174">
        <v>1469</v>
      </c>
      <c r="H69" s="167"/>
      <c r="I69" s="167" t="s">
        <v>532</v>
      </c>
      <c r="J69" s="142" t="s">
        <v>223</v>
      </c>
      <c r="L69" s="313"/>
      <c r="O69" s="319"/>
      <c r="P69" s="319"/>
      <c r="Q69" s="310"/>
      <c r="R69" s="310"/>
      <c r="S69" s="310"/>
    </row>
    <row r="70" spans="2:23">
      <c r="B70" s="146" t="s">
        <v>139</v>
      </c>
      <c r="C70" s="163" t="s">
        <v>117</v>
      </c>
      <c r="D70" s="172">
        <f>'EU Std benzin personbil'!D68</f>
        <v>1310</v>
      </c>
      <c r="E70" s="172"/>
      <c r="F70" s="172"/>
      <c r="G70" s="172"/>
      <c r="H70" s="147"/>
      <c r="I70" s="147"/>
      <c r="J70" s="142"/>
      <c r="O70" s="319"/>
      <c r="P70" s="319"/>
      <c r="Q70" s="310"/>
      <c r="R70" s="310"/>
      <c r="S70" s="310"/>
    </row>
    <row r="71" spans="2:23">
      <c r="B71" s="146"/>
      <c r="C71" s="163"/>
      <c r="D71" s="171"/>
      <c r="E71" s="170"/>
      <c r="F71" s="290"/>
      <c r="G71" s="290"/>
      <c r="H71" s="167"/>
      <c r="I71" s="167"/>
      <c r="J71" s="142"/>
      <c r="N71" s="135"/>
      <c r="Q71" s="310"/>
      <c r="R71" s="310"/>
      <c r="S71" s="310"/>
      <c r="T71" s="318"/>
    </row>
    <row r="72" spans="2:23">
      <c r="B72" s="146" t="s">
        <v>121</v>
      </c>
      <c r="C72" s="163" t="s">
        <v>122</v>
      </c>
      <c r="D72" s="166">
        <v>18000</v>
      </c>
      <c r="E72" s="166">
        <v>18000</v>
      </c>
      <c r="F72" s="166">
        <v>18000</v>
      </c>
      <c r="G72" s="166">
        <v>18000</v>
      </c>
      <c r="H72" s="147"/>
      <c r="I72" s="147"/>
      <c r="J72" s="142"/>
      <c r="N72" s="313"/>
      <c r="O72" s="319"/>
      <c r="P72" s="319"/>
      <c r="Q72" s="310"/>
      <c r="R72" s="310"/>
      <c r="S72" s="310"/>
      <c r="T72" s="135"/>
    </row>
    <row r="73" spans="2:23">
      <c r="B73" s="146"/>
      <c r="C73" s="163"/>
      <c r="D73" s="166"/>
      <c r="E73" s="166"/>
      <c r="F73" s="166"/>
      <c r="G73" s="166"/>
      <c r="H73" s="147"/>
      <c r="I73" s="147"/>
      <c r="J73" s="142"/>
      <c r="O73" s="319"/>
      <c r="P73" s="319"/>
      <c r="Q73" s="310"/>
      <c r="R73" s="310"/>
      <c r="S73" s="310"/>
      <c r="T73" s="135"/>
    </row>
    <row r="74" spans="2:23">
      <c r="B74" s="146" t="s">
        <v>125</v>
      </c>
      <c r="C74" s="163" t="s">
        <v>23</v>
      </c>
      <c r="D74" s="166"/>
      <c r="E74" s="161"/>
      <c r="F74" s="161"/>
      <c r="G74" s="161"/>
      <c r="H74" s="147"/>
      <c r="I74" s="147"/>
      <c r="J74" s="142"/>
      <c r="O74" s="319"/>
      <c r="P74" s="319"/>
      <c r="Q74" s="310"/>
      <c r="R74" s="310"/>
      <c r="S74" s="310"/>
      <c r="T74" s="135"/>
    </row>
    <row r="75" spans="2:23">
      <c r="B75" s="146" t="s">
        <v>106</v>
      </c>
      <c r="C75" s="163" t="s">
        <v>107</v>
      </c>
      <c r="D75" s="145">
        <f>+D67*D72/1000</f>
        <v>7.7089113416695936</v>
      </c>
      <c r="E75" s="145">
        <f>+E67*E72/1000</f>
        <v>7.4093651341452738</v>
      </c>
      <c r="F75" s="145">
        <f>+F67*F72/1000</f>
        <v>7.0033526498862813</v>
      </c>
      <c r="G75" s="145">
        <f>+G67*G72/1000</f>
        <v>6.6418911966241954</v>
      </c>
      <c r="H75" s="147"/>
      <c r="I75" s="147"/>
      <c r="J75" s="142" t="s">
        <v>123</v>
      </c>
      <c r="O75" s="319"/>
      <c r="P75" s="319"/>
      <c r="Q75" s="310"/>
      <c r="R75" s="310"/>
      <c r="S75" s="310"/>
      <c r="T75" s="135"/>
    </row>
    <row r="76" spans="2:23">
      <c r="B76" s="146" t="s">
        <v>124</v>
      </c>
      <c r="C76" s="163" t="s">
        <v>14</v>
      </c>
      <c r="D76" s="165">
        <f>D77*1000/D67</f>
        <v>384.10092797340525</v>
      </c>
      <c r="E76" s="165">
        <f>E77*1000/E67</f>
        <v>399.62938070828022</v>
      </c>
      <c r="F76" s="165">
        <f>F77*1000/F67</f>
        <v>422.79750114369574</v>
      </c>
      <c r="G76" s="165">
        <f>G77*1000/G67</f>
        <v>445.80676080706587</v>
      </c>
      <c r="H76" s="147"/>
      <c r="I76" s="147"/>
      <c r="J76" s="192" t="s">
        <v>168</v>
      </c>
      <c r="Q76" s="310"/>
      <c r="R76" s="310"/>
      <c r="S76" s="310"/>
      <c r="T76" s="318"/>
    </row>
    <row r="77" spans="2:23">
      <c r="B77" s="146" t="s">
        <v>124</v>
      </c>
      <c r="C77" s="163" t="s">
        <v>33</v>
      </c>
      <c r="D77" s="165">
        <f>D78*D79</f>
        <v>0.16449999999999998</v>
      </c>
      <c r="E77" s="165">
        <f>E78*E79</f>
        <v>0.16449999999999998</v>
      </c>
      <c r="F77" s="165">
        <f>F78*F79</f>
        <v>0.16449999999999998</v>
      </c>
      <c r="G77" s="165">
        <f>G78*G79</f>
        <v>0.16449999999999998</v>
      </c>
      <c r="H77" s="147"/>
      <c r="I77" s="147"/>
      <c r="J77" s="192"/>
      <c r="Q77" s="310"/>
      <c r="R77" s="310"/>
      <c r="S77" s="310"/>
      <c r="T77" s="318"/>
    </row>
    <row r="78" spans="2:23">
      <c r="B78" s="146" t="s">
        <v>124</v>
      </c>
      <c r="C78" s="163" t="s">
        <v>169</v>
      </c>
      <c r="D78" s="289">
        <v>0.47</v>
      </c>
      <c r="E78" s="289">
        <v>0.47</v>
      </c>
      <c r="F78" s="289">
        <v>0.47</v>
      </c>
      <c r="G78" s="289">
        <v>0.47</v>
      </c>
      <c r="H78" s="147"/>
      <c r="I78" s="147" t="s">
        <v>533</v>
      </c>
      <c r="J78" s="192" t="s">
        <v>170</v>
      </c>
      <c r="Q78" s="310"/>
      <c r="R78" s="310"/>
      <c r="S78" s="310"/>
      <c r="T78" s="318"/>
    </row>
    <row r="79" spans="2:23">
      <c r="B79" s="146" t="s">
        <v>171</v>
      </c>
      <c r="C79" s="163" t="s">
        <v>33</v>
      </c>
      <c r="D79" s="288">
        <f>'EU Std benzin personbil'!D75</f>
        <v>0.35</v>
      </c>
      <c r="E79" s="288">
        <f>'EU Std benzin personbil'!E75</f>
        <v>0.35</v>
      </c>
      <c r="F79" s="288">
        <f>'EU Std benzin personbil'!F75</f>
        <v>0.35</v>
      </c>
      <c r="G79" s="288">
        <f>'EU Std benzin personbil'!G75</f>
        <v>0.35</v>
      </c>
      <c r="H79" s="147"/>
      <c r="I79" s="147"/>
      <c r="J79" s="192"/>
      <c r="Q79" s="310"/>
      <c r="R79" s="310"/>
      <c r="S79" s="310"/>
      <c r="T79" s="318"/>
    </row>
    <row r="80" spans="2:23">
      <c r="B80" s="146" t="s">
        <v>172</v>
      </c>
      <c r="C80" s="163" t="s">
        <v>14</v>
      </c>
      <c r="D80" s="165">
        <f>+D81/D28</f>
        <v>723.42966443365788</v>
      </c>
      <c r="E80" s="165">
        <f>+E81/E28</f>
        <v>313.51779888439063</v>
      </c>
      <c r="F80" s="165">
        <f>+F81/F28</f>
        <v>207.30855314219522</v>
      </c>
      <c r="G80" s="165">
        <f>+G81/G28</f>
        <v>192.35971782295297</v>
      </c>
      <c r="H80" s="147"/>
      <c r="I80" s="147"/>
      <c r="J80" s="142"/>
      <c r="Q80" s="310"/>
      <c r="R80" s="310"/>
      <c r="S80" s="310"/>
      <c r="T80" s="135"/>
      <c r="U80" s="310"/>
      <c r="V80" s="310"/>
      <c r="W80" s="313"/>
    </row>
    <row r="81" spans="2:10">
      <c r="B81" s="146" t="s">
        <v>172</v>
      </c>
      <c r="C81" s="163" t="s">
        <v>173</v>
      </c>
      <c r="D81" s="167">
        <v>5576.855145052853</v>
      </c>
      <c r="E81" s="167">
        <v>2322.967847987974</v>
      </c>
      <c r="F81" s="167">
        <v>1451.8549049924839</v>
      </c>
      <c r="G81" s="167">
        <v>1277.6323163933857</v>
      </c>
      <c r="H81" s="147"/>
      <c r="I81" s="147"/>
      <c r="J81" s="142"/>
    </row>
    <row r="82" spans="2:10">
      <c r="B82" s="146" t="s">
        <v>172</v>
      </c>
      <c r="C82" s="163" t="s">
        <v>12</v>
      </c>
      <c r="D82" s="282">
        <f>D83*D84+(D27-D85)/D85*D84*(E83+F83)/2</f>
        <v>61183.125</v>
      </c>
      <c r="E82" s="282">
        <f>E83*E84*(E27/E85)</f>
        <v>25485.050000000003</v>
      </c>
      <c r="F82" s="282">
        <f>F83*F84*(F27/F85)</f>
        <v>15928.156250000002</v>
      </c>
      <c r="G82" s="282">
        <f>G83*G84*(G27/G85)</f>
        <v>14016.777500000002</v>
      </c>
      <c r="H82" s="147"/>
      <c r="I82" s="147"/>
      <c r="J82" s="142"/>
    </row>
    <row r="83" spans="2:10">
      <c r="B83" s="146" t="s">
        <v>174</v>
      </c>
      <c r="C83" s="163" t="s">
        <v>175</v>
      </c>
      <c r="D83" s="281">
        <v>3180</v>
      </c>
      <c r="E83" s="281">
        <v>2120</v>
      </c>
      <c r="F83" s="281">
        <v>1325</v>
      </c>
      <c r="G83" s="281">
        <v>1166</v>
      </c>
      <c r="H83" s="167"/>
      <c r="I83" s="167"/>
      <c r="J83" s="317"/>
    </row>
    <row r="84" spans="2:10">
      <c r="B84" s="146" t="s">
        <v>177</v>
      </c>
      <c r="C84" s="163" t="s">
        <v>178</v>
      </c>
      <c r="D84" s="160">
        <v>14.9</v>
      </c>
      <c r="E84" s="160">
        <v>11.8</v>
      </c>
      <c r="F84" s="160">
        <v>11.8</v>
      </c>
      <c r="G84" s="160">
        <v>11.8</v>
      </c>
      <c r="H84" s="167"/>
      <c r="I84" s="167" t="s">
        <v>532</v>
      </c>
      <c r="J84" s="142" t="s">
        <v>224</v>
      </c>
    </row>
    <row r="85" spans="2:10">
      <c r="B85" s="146" t="s">
        <v>306</v>
      </c>
      <c r="C85" s="163" t="s">
        <v>305</v>
      </c>
      <c r="D85" s="160">
        <v>10.6</v>
      </c>
      <c r="E85" s="160">
        <v>16</v>
      </c>
      <c r="F85" s="160">
        <v>16</v>
      </c>
      <c r="G85" s="160">
        <v>16</v>
      </c>
      <c r="H85" s="167"/>
      <c r="I85" s="167"/>
      <c r="J85" s="142"/>
    </row>
    <row r="86" spans="2:10">
      <c r="B86" s="146" t="s">
        <v>334</v>
      </c>
      <c r="C86" s="163" t="s">
        <v>181</v>
      </c>
      <c r="D86" s="307">
        <f>D67/'EU El personbil'!D67*'EU El personbil'!D86</f>
        <v>0.11260607093148302</v>
      </c>
      <c r="E86" s="307">
        <f>E67/'EU El personbil'!E67*'EU El personbil'!E86</f>
        <v>8.8075743793018718E-2</v>
      </c>
      <c r="F86" s="307">
        <f>F67/'EU El personbil'!F67*'EU El personbil'!F86</f>
        <v>8.8510545726341053E-2</v>
      </c>
      <c r="G86" s="307">
        <f>G67/'EU El personbil'!G67*'EU El personbil'!G86</f>
        <v>8.8688943232860321E-2</v>
      </c>
      <c r="H86" s="167"/>
      <c r="I86" s="167" t="s">
        <v>532</v>
      </c>
      <c r="J86" s="142" t="s">
        <v>333</v>
      </c>
    </row>
    <row r="87" spans="2:10">
      <c r="B87" s="146" t="s">
        <v>332</v>
      </c>
      <c r="C87" s="163" t="s">
        <v>198</v>
      </c>
      <c r="D87" s="307">
        <v>1.65</v>
      </c>
      <c r="E87" s="307">
        <f>D87*E67/D67</f>
        <v>1.5858857275029858</v>
      </c>
      <c r="F87" s="307">
        <f>E87*F67/E67</f>
        <v>1.4989836255931919</v>
      </c>
      <c r="G87" s="307">
        <f>F87*G67/F67</f>
        <v>1.42161713745386</v>
      </c>
      <c r="H87" s="167"/>
      <c r="I87" s="167" t="s">
        <v>532</v>
      </c>
      <c r="J87" s="142" t="s">
        <v>331</v>
      </c>
    </row>
    <row r="88" spans="2:10">
      <c r="B88" s="146"/>
      <c r="C88" s="163"/>
      <c r="D88" s="160"/>
      <c r="E88" s="160"/>
      <c r="F88" s="160"/>
      <c r="G88" s="160"/>
      <c r="H88" s="167"/>
      <c r="I88" s="167"/>
      <c r="J88" s="142"/>
    </row>
    <row r="89" spans="2:10" ht="13.5" thickBot="1">
      <c r="B89" s="141"/>
      <c r="C89" s="159"/>
      <c r="D89" s="316"/>
      <c r="E89" s="316"/>
      <c r="F89" s="316"/>
      <c r="G89" s="316"/>
      <c r="H89" s="315"/>
      <c r="I89" s="315"/>
      <c r="J89" s="158"/>
    </row>
    <row r="90" spans="2:10">
      <c r="D90" s="314"/>
      <c r="E90" s="313"/>
      <c r="F90" s="313"/>
      <c r="G90" s="313"/>
    </row>
    <row r="91" spans="2:10" ht="15.4" thickBot="1">
      <c r="B91" s="157" t="s">
        <v>126</v>
      </c>
      <c r="E91" s="313"/>
      <c r="F91" s="313"/>
      <c r="G91" s="313"/>
    </row>
    <row r="92" spans="2:10">
      <c r="B92" s="156" t="s">
        <v>182</v>
      </c>
      <c r="C92" s="153"/>
      <c r="D92" s="312"/>
      <c r="E92" s="260"/>
      <c r="F92" s="260"/>
      <c r="G92" s="260"/>
      <c r="H92" s="311"/>
      <c r="I92" s="311"/>
      <c r="J92" s="151"/>
    </row>
    <row r="93" spans="2:10">
      <c r="B93" s="146"/>
      <c r="C93" s="145"/>
      <c r="D93" s="145"/>
      <c r="E93" s="145"/>
      <c r="F93" s="145"/>
      <c r="G93" s="145"/>
      <c r="H93" s="145"/>
      <c r="I93" s="145"/>
      <c r="J93" s="142"/>
    </row>
    <row r="94" spans="2:10">
      <c r="B94" s="146" t="s">
        <v>17</v>
      </c>
      <c r="C94" s="145" t="s">
        <v>24</v>
      </c>
      <c r="D94" s="278">
        <v>0</v>
      </c>
      <c r="E94" s="278">
        <v>0</v>
      </c>
      <c r="F94" s="278">
        <v>0</v>
      </c>
      <c r="G94" s="278"/>
      <c r="H94" s="145"/>
      <c r="I94" s="145"/>
      <c r="J94" s="142"/>
    </row>
    <row r="95" spans="2:10">
      <c r="B95" s="146" t="s">
        <v>18</v>
      </c>
      <c r="C95" s="145" t="s">
        <v>24</v>
      </c>
      <c r="D95" s="278">
        <v>0</v>
      </c>
      <c r="E95" s="278">
        <v>0</v>
      </c>
      <c r="F95" s="278">
        <v>0</v>
      </c>
      <c r="G95" s="278"/>
      <c r="H95" s="145"/>
      <c r="I95" s="145"/>
      <c r="J95" s="142"/>
    </row>
    <row r="96" spans="2:10">
      <c r="B96" s="146" t="s">
        <v>19</v>
      </c>
      <c r="C96" s="145" t="s">
        <v>24</v>
      </c>
      <c r="D96" s="278">
        <v>0</v>
      </c>
      <c r="E96" s="278">
        <v>0</v>
      </c>
      <c r="F96" s="278">
        <v>0</v>
      </c>
      <c r="G96" s="278"/>
      <c r="H96" s="145"/>
      <c r="I96" s="145"/>
      <c r="J96" s="142"/>
    </row>
    <row r="97" spans="2:10">
      <c r="B97" s="146" t="s">
        <v>20</v>
      </c>
      <c r="C97" s="145" t="s">
        <v>24</v>
      </c>
      <c r="D97" s="278">
        <v>0</v>
      </c>
      <c r="E97" s="278">
        <v>0</v>
      </c>
      <c r="F97" s="278">
        <v>0</v>
      </c>
      <c r="G97" s="278"/>
      <c r="H97" s="145"/>
      <c r="I97" s="145"/>
      <c r="J97" s="142"/>
    </row>
    <row r="98" spans="2:10">
      <c r="B98" s="146" t="s">
        <v>114</v>
      </c>
      <c r="C98" s="145" t="s">
        <v>24</v>
      </c>
      <c r="D98" s="278">
        <v>0</v>
      </c>
      <c r="E98" s="278">
        <v>0</v>
      </c>
      <c r="F98" s="278">
        <v>0</v>
      </c>
      <c r="G98" s="278"/>
      <c r="H98" s="145"/>
      <c r="I98" s="145"/>
      <c r="J98" s="142"/>
    </row>
    <row r="99" spans="2:10">
      <c r="B99" s="146" t="s">
        <v>21</v>
      </c>
      <c r="C99" s="145" t="s">
        <v>24</v>
      </c>
      <c r="D99" s="278">
        <v>0</v>
      </c>
      <c r="E99" s="278">
        <v>0</v>
      </c>
      <c r="F99" s="278">
        <v>0</v>
      </c>
      <c r="G99" s="278"/>
      <c r="H99" s="145"/>
      <c r="I99" s="145"/>
      <c r="J99" s="142"/>
    </row>
    <row r="100" spans="2:10" ht="13.5" thickBot="1">
      <c r="B100" s="141"/>
      <c r="C100" s="140"/>
      <c r="D100" s="140"/>
      <c r="E100" s="140"/>
      <c r="F100" s="140"/>
      <c r="G100" s="140"/>
      <c r="H100" s="140"/>
      <c r="I100" s="140"/>
      <c r="J100"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002060"/>
    <pageSetUpPr fitToPage="1"/>
  </sheetPr>
  <dimension ref="B1:S99"/>
  <sheetViews>
    <sheetView topLeftCell="A18" zoomScale="85" zoomScaleNormal="85" workbookViewId="0">
      <selection activeCell="F62" sqref="F62"/>
    </sheetView>
  </sheetViews>
  <sheetFormatPr defaultColWidth="8.86328125" defaultRowHeight="13.15"/>
  <cols>
    <col min="1" max="1" width="2.86328125" style="133" customWidth="1"/>
    <col min="2" max="2" width="35" style="133" customWidth="1"/>
    <col min="3" max="3" width="18" style="133" customWidth="1"/>
    <col min="4" max="7" width="15.86328125" style="133" customWidth="1"/>
    <col min="8" max="8" width="7.1328125" style="133" customWidth="1"/>
    <col min="9" max="9" width="45.86328125" style="133" customWidth="1"/>
    <col min="10" max="10" width="10.6640625" style="133" customWidth="1"/>
    <col min="11" max="11" width="9.1328125" style="133" customWidth="1"/>
    <col min="12" max="12" width="30.6640625" style="133" customWidth="1"/>
    <col min="13" max="13" width="29" style="133" customWidth="1"/>
    <col min="14" max="14" width="23.46484375" style="133" customWidth="1"/>
    <col min="15" max="17" width="8.86328125" style="133"/>
    <col min="18" max="18" width="12.1328125" style="133" customWidth="1"/>
    <col min="19" max="16384" width="8.86328125" style="133"/>
  </cols>
  <sheetData>
    <row r="1" spans="2:18" s="130" customFormat="1" ht="21">
      <c r="B1" s="130" t="s">
        <v>355</v>
      </c>
      <c r="Q1" s="132">
        <v>0</v>
      </c>
      <c r="R1" s="131">
        <v>0</v>
      </c>
    </row>
    <row r="2" spans="2:18">
      <c r="Q2" s="233"/>
      <c r="R2" s="233"/>
    </row>
    <row r="4" spans="2:18" ht="13.5" thickBot="1">
      <c r="B4" s="229" t="s">
        <v>86</v>
      </c>
    </row>
    <row r="5" spans="2:18">
      <c r="B5" s="232" t="s">
        <v>87</v>
      </c>
      <c r="C5" s="153"/>
      <c r="D5" s="153"/>
      <c r="E5" s="153"/>
      <c r="F5" s="153"/>
      <c r="G5" s="153"/>
      <c r="H5" s="153"/>
      <c r="I5" s="153"/>
      <c r="J5" s="153"/>
      <c r="K5" s="153"/>
      <c r="L5" s="153"/>
      <c r="M5" s="151"/>
    </row>
    <row r="6" spans="2:18">
      <c r="B6" s="206" t="s">
        <v>147</v>
      </c>
      <c r="C6" s="145"/>
      <c r="D6" s="145"/>
      <c r="E6" s="145"/>
      <c r="F6" s="145"/>
      <c r="G6" s="145"/>
      <c r="H6" s="145"/>
      <c r="I6" s="145"/>
      <c r="J6" s="145"/>
      <c r="K6" s="145"/>
      <c r="L6" s="145"/>
      <c r="M6" s="142"/>
    </row>
    <row r="7" spans="2:18">
      <c r="B7" s="206"/>
      <c r="C7" s="145"/>
      <c r="D7" s="145"/>
      <c r="E7" s="145"/>
      <c r="F7" s="145"/>
      <c r="G7" s="145"/>
      <c r="H7" s="145"/>
      <c r="I7" s="145"/>
      <c r="J7" s="145"/>
      <c r="K7" s="145"/>
      <c r="L7" s="145"/>
      <c r="M7" s="142"/>
    </row>
    <row r="8" spans="2:18">
      <c r="B8" s="206"/>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148</v>
      </c>
      <c r="C12" s="145"/>
      <c r="D12" s="145"/>
      <c r="E12" s="145"/>
      <c r="F12" s="145"/>
      <c r="G12" s="145"/>
      <c r="H12" s="145"/>
      <c r="I12" s="145"/>
      <c r="J12" s="145"/>
      <c r="K12" s="145"/>
      <c r="L12" s="145"/>
      <c r="M12" s="142"/>
    </row>
    <row r="13" spans="2:18">
      <c r="B13" s="206" t="s">
        <v>149</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150</v>
      </c>
      <c r="C15" s="145"/>
      <c r="D15" s="145"/>
      <c r="E15" s="145"/>
      <c r="F15" s="145"/>
      <c r="G15" s="145"/>
      <c r="H15" s="145"/>
      <c r="I15" s="145"/>
      <c r="J15" s="145"/>
      <c r="K15" s="145"/>
      <c r="L15" s="145"/>
      <c r="M15" s="142"/>
    </row>
    <row r="16" spans="2:18">
      <c r="B16" s="201"/>
      <c r="C16" s="145"/>
      <c r="D16" s="145"/>
      <c r="E16" s="145"/>
      <c r="F16" s="145"/>
      <c r="G16" s="145"/>
      <c r="H16" s="145"/>
      <c r="I16" s="145"/>
      <c r="J16" s="145"/>
      <c r="K16" s="145"/>
      <c r="L16" s="145"/>
      <c r="M16" s="142"/>
    </row>
    <row r="17" spans="2:17" ht="13.5" thickBot="1">
      <c r="B17" s="141"/>
      <c r="C17" s="140"/>
      <c r="D17" s="140"/>
      <c r="E17" s="140"/>
      <c r="F17" s="140"/>
      <c r="G17" s="140"/>
      <c r="H17" s="140"/>
      <c r="I17" s="140"/>
      <c r="J17" s="140"/>
      <c r="K17" s="140"/>
      <c r="L17" s="140"/>
      <c r="M17" s="158"/>
    </row>
    <row r="19" spans="2:17" ht="13.5"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3">
        <v>0.73399999999999999</v>
      </c>
      <c r="E23" s="352">
        <v>0.73699999999999999</v>
      </c>
      <c r="F23" s="352">
        <v>0.755</v>
      </c>
      <c r="G23" s="352">
        <v>0.77900000000000003</v>
      </c>
      <c r="H23" s="167"/>
      <c r="I23" s="167" t="s">
        <v>531</v>
      </c>
      <c r="J23" s="142" t="s">
        <v>354</v>
      </c>
    </row>
    <row r="24" spans="2:17">
      <c r="B24" s="218" t="s">
        <v>100</v>
      </c>
      <c r="C24" s="191" t="s">
        <v>151</v>
      </c>
      <c r="D24" s="217">
        <f>D23</f>
        <v>0.73399999999999999</v>
      </c>
      <c r="E24" s="351">
        <f>E23</f>
        <v>0.73699999999999999</v>
      </c>
      <c r="F24" s="351">
        <f>F23</f>
        <v>0.755</v>
      </c>
      <c r="G24" s="351">
        <f>G23</f>
        <v>0.77900000000000003</v>
      </c>
      <c r="H24" s="167"/>
      <c r="I24" s="167" t="s">
        <v>531</v>
      </c>
      <c r="J24" s="142"/>
    </row>
    <row r="25" spans="2:17">
      <c r="B25" s="218" t="s">
        <v>101</v>
      </c>
      <c r="C25" s="191" t="s">
        <v>102</v>
      </c>
      <c r="D25" s="350">
        <f>0.65/1.192</f>
        <v>0.54530201342281881</v>
      </c>
      <c r="E25" s="296">
        <f>0.63/1.192</f>
        <v>0.52852348993288589</v>
      </c>
      <c r="F25" s="296">
        <f>0.59/1.192</f>
        <v>0.49496644295302011</v>
      </c>
      <c r="G25" s="296">
        <f>0.54/1.192</f>
        <v>0.45302013422818799</v>
      </c>
      <c r="H25" s="167"/>
      <c r="I25" s="167" t="s">
        <v>536</v>
      </c>
      <c r="J25" s="142" t="s">
        <v>353</v>
      </c>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7.7906466625213424</v>
      </c>
      <c r="E28" s="212">
        <f>+E75</f>
        <v>7.478705623803382</v>
      </c>
      <c r="F28" s="212">
        <f>+F75</f>
        <v>7.0341680244504818</v>
      </c>
      <c r="G28" s="212">
        <f>+G75</f>
        <v>6.6576971813676655</v>
      </c>
      <c r="H28" s="167"/>
      <c r="I28" s="167"/>
      <c r="J28" s="142"/>
    </row>
    <row r="29" spans="2:17">
      <c r="B29" s="146"/>
      <c r="C29" s="210"/>
      <c r="D29" s="207"/>
      <c r="E29" s="166"/>
      <c r="F29" s="166"/>
      <c r="G29" s="166"/>
      <c r="H29" s="147"/>
      <c r="I29" s="147"/>
      <c r="J29" s="142"/>
      <c r="N29" s="133">
        <v>2015</v>
      </c>
      <c r="O29" s="133">
        <v>2020</v>
      </c>
      <c r="P29" s="133">
        <v>2035</v>
      </c>
      <c r="Q29" s="133">
        <v>2050</v>
      </c>
    </row>
    <row r="30" spans="2:17">
      <c r="B30" s="201" t="s">
        <v>108</v>
      </c>
      <c r="C30" s="191"/>
      <c r="D30" s="207"/>
      <c r="E30" s="166"/>
      <c r="F30" s="166"/>
      <c r="G30" s="166"/>
      <c r="H30" s="147"/>
      <c r="I30" s="147"/>
      <c r="J30" s="142"/>
      <c r="M30" s="133" t="s">
        <v>152</v>
      </c>
      <c r="N30" s="333">
        <v>18600</v>
      </c>
      <c r="O30" s="333">
        <v>18600</v>
      </c>
      <c r="P30" s="333">
        <v>18600</v>
      </c>
      <c r="Q30" s="333">
        <v>18600</v>
      </c>
    </row>
    <row r="31" spans="2:17">
      <c r="B31" s="206" t="s">
        <v>109</v>
      </c>
      <c r="C31" s="191" t="s">
        <v>12</v>
      </c>
      <c r="D31" s="209">
        <v>239771.38006589821</v>
      </c>
      <c r="E31" s="209">
        <v>211769.93729084588</v>
      </c>
      <c r="F31" s="209">
        <v>190389.50093675192</v>
      </c>
      <c r="G31" s="209">
        <v>186941.04346028515</v>
      </c>
      <c r="H31" s="208">
        <v>2015</v>
      </c>
      <c r="I31" s="147"/>
      <c r="J31" s="142"/>
    </row>
    <row r="32" spans="2:17">
      <c r="B32" s="146" t="s">
        <v>13</v>
      </c>
      <c r="C32" s="191" t="s">
        <v>14</v>
      </c>
      <c r="D32" s="209">
        <v>2994.6882028905998</v>
      </c>
      <c r="E32" s="209">
        <v>2778.3176798010059</v>
      </c>
      <c r="F32" s="209">
        <v>2676.846582193582</v>
      </c>
      <c r="G32" s="209">
        <v>2781.0007697500014</v>
      </c>
      <c r="H32" s="208">
        <v>2015</v>
      </c>
      <c r="I32" s="147"/>
      <c r="J32" s="142"/>
    </row>
    <row r="33" spans="2:17">
      <c r="B33" s="202" t="s">
        <v>15</v>
      </c>
      <c r="C33" s="191" t="s">
        <v>14</v>
      </c>
      <c r="D33" s="209">
        <v>2805.3144195080181</v>
      </c>
      <c r="E33" s="209">
        <v>2581.0450088747971</v>
      </c>
      <c r="F33" s="209">
        <v>2467.1068903991418</v>
      </c>
      <c r="G33" s="209">
        <v>2559.4009893323114</v>
      </c>
      <c r="H33" s="208">
        <v>2015</v>
      </c>
      <c r="I33" s="147"/>
      <c r="J33" s="142"/>
    </row>
    <row r="34" spans="2:17">
      <c r="B34" s="202" t="s">
        <v>16</v>
      </c>
      <c r="C34" s="191" t="s">
        <v>14</v>
      </c>
      <c r="D34" s="209">
        <v>189.37378338258154</v>
      </c>
      <c r="E34" s="209">
        <v>197.27267092620838</v>
      </c>
      <c r="F34" s="209">
        <v>209.73969179443998</v>
      </c>
      <c r="G34" s="209">
        <v>221.59978041769003</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c r="M37" s="133" t="s">
        <v>352</v>
      </c>
      <c r="N37" s="133">
        <v>2630</v>
      </c>
      <c r="O37" s="133">
        <v>2630</v>
      </c>
      <c r="P37" s="133">
        <v>2630</v>
      </c>
      <c r="Q37" s="133">
        <v>2630</v>
      </c>
    </row>
    <row r="38" spans="2:17">
      <c r="B38" s="206" t="s">
        <v>109</v>
      </c>
      <c r="C38" s="191" t="s">
        <v>12</v>
      </c>
      <c r="D38" s="273">
        <f>N43+D82</f>
        <v>225251.25</v>
      </c>
      <c r="E38" s="273">
        <f>O43+E82</f>
        <v>198945.52499999999</v>
      </c>
      <c r="F38" s="273">
        <f>P43+F82</f>
        <v>178859.85</v>
      </c>
      <c r="G38" s="273">
        <f>Q43+G82</f>
        <v>175620.22500000001</v>
      </c>
      <c r="H38" s="203">
        <v>2011</v>
      </c>
      <c r="I38" s="167" t="s">
        <v>511</v>
      </c>
      <c r="J38" s="142"/>
      <c r="M38" s="349" t="s">
        <v>153</v>
      </c>
      <c r="N38" s="333">
        <v>-125</v>
      </c>
      <c r="O38" s="333">
        <v>-125</v>
      </c>
      <c r="P38" s="333">
        <v>-125</v>
      </c>
      <c r="Q38" s="333">
        <v>-125</v>
      </c>
    </row>
    <row r="39" spans="2:17">
      <c r="B39" s="146" t="s">
        <v>13</v>
      </c>
      <c r="C39" s="191" t="s">
        <v>14</v>
      </c>
      <c r="D39" s="272">
        <f>+SUM(D40:D43)</f>
        <v>2813.335189862808</v>
      </c>
      <c r="E39" s="199">
        <f>+SUM(E40:E43)</f>
        <v>2610.0676823909407</v>
      </c>
      <c r="F39" s="199">
        <f>+SUM(F40:F43)</f>
        <v>2514.7414947172392</v>
      </c>
      <c r="G39" s="199">
        <f>+SUM(G40:G43)</f>
        <v>2612.5882891652254</v>
      </c>
      <c r="H39" s="203">
        <v>2011</v>
      </c>
      <c r="I39" s="167"/>
      <c r="J39" s="142" t="s">
        <v>154</v>
      </c>
      <c r="M39" s="349" t="s">
        <v>155</v>
      </c>
      <c r="N39" s="333">
        <v>-2310</v>
      </c>
      <c r="O39" s="333">
        <v>-2310</v>
      </c>
      <c r="P39" s="333">
        <v>-2310</v>
      </c>
      <c r="Q39" s="333">
        <v>-2310</v>
      </c>
    </row>
    <row r="40" spans="2:17">
      <c r="B40" s="202" t="s">
        <v>15</v>
      </c>
      <c r="C40" s="191" t="s">
        <v>14</v>
      </c>
      <c r="D40" s="272">
        <v>2635.4295473610546</v>
      </c>
      <c r="E40" s="199">
        <v>2424.7414949837762</v>
      </c>
      <c r="F40" s="199">
        <v>2317.7032671425891</v>
      </c>
      <c r="G40" s="199">
        <v>2404.4081989263841</v>
      </c>
      <c r="H40" s="203">
        <v>2011</v>
      </c>
      <c r="I40" s="167"/>
      <c r="J40" s="142"/>
      <c r="M40" s="349" t="s">
        <v>156</v>
      </c>
      <c r="N40" s="333">
        <f>27*N45</f>
        <v>2430</v>
      </c>
      <c r="O40" s="333">
        <f>27*O45</f>
        <v>2430</v>
      </c>
      <c r="P40" s="333">
        <f>27*P45</f>
        <v>2430</v>
      </c>
      <c r="Q40" s="333">
        <f>27*Q45</f>
        <v>2430</v>
      </c>
    </row>
    <row r="41" spans="2:17">
      <c r="B41" s="202" t="s">
        <v>16</v>
      </c>
      <c r="C41" s="191" t="s">
        <v>14</v>
      </c>
      <c r="D41" s="271">
        <f>+D76</f>
        <v>177.90564250175336</v>
      </c>
      <c r="E41" s="271">
        <f>+E76</f>
        <v>185.32618740716441</v>
      </c>
      <c r="F41" s="271">
        <f>+F76</f>
        <v>197.03822757464999</v>
      </c>
      <c r="G41" s="271">
        <f>+G76</f>
        <v>208.1800902388413</v>
      </c>
      <c r="H41" s="203">
        <v>2011</v>
      </c>
      <c r="I41" s="167"/>
      <c r="J41" s="142"/>
      <c r="M41" s="349" t="s">
        <v>157</v>
      </c>
      <c r="N41" s="133">
        <f>SUM(N30:N40)</f>
        <v>21225</v>
      </c>
      <c r="O41" s="133">
        <f>SUM(O30:O40)</f>
        <v>21225</v>
      </c>
      <c r="P41" s="133">
        <f>SUM(P30:P40)</f>
        <v>21225</v>
      </c>
      <c r="Q41" s="133">
        <f>SUM(Q30:Q40)</f>
        <v>21225</v>
      </c>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2011</v>
      </c>
      <c r="I43" s="167"/>
      <c r="J43" s="142"/>
      <c r="M43" s="133" t="s">
        <v>12</v>
      </c>
      <c r="N43" s="133">
        <v>158126.25</v>
      </c>
      <c r="O43" s="133">
        <v>158126.25</v>
      </c>
      <c r="P43" s="133">
        <v>158126.25</v>
      </c>
      <c r="Q43" s="133">
        <v>158126.25</v>
      </c>
    </row>
    <row r="44" spans="2:17">
      <c r="B44" s="202"/>
      <c r="C44" s="191"/>
      <c r="D44" s="207"/>
      <c r="E44" s="166"/>
      <c r="F44" s="166"/>
      <c r="G44" s="166"/>
      <c r="H44" s="167"/>
      <c r="I44" s="167"/>
      <c r="J44" s="142"/>
      <c r="M44" s="133" t="s">
        <v>535</v>
      </c>
    </row>
    <row r="45" spans="2:17">
      <c r="B45" s="201" t="s">
        <v>111</v>
      </c>
      <c r="C45" s="191"/>
      <c r="D45" s="207"/>
      <c r="E45" s="166"/>
      <c r="F45" s="166"/>
      <c r="G45" s="166"/>
      <c r="H45" s="167"/>
      <c r="I45" s="167"/>
      <c r="J45" s="142"/>
      <c r="M45" s="133" t="s">
        <v>158</v>
      </c>
      <c r="N45" s="133">
        <v>90</v>
      </c>
      <c r="O45" s="133">
        <v>90</v>
      </c>
      <c r="P45" s="133">
        <v>90</v>
      </c>
      <c r="Q45" s="133">
        <v>90</v>
      </c>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D94/D$91</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c r="M50" s="133" t="s">
        <v>160</v>
      </c>
      <c r="O50" s="133" t="s">
        <v>351</v>
      </c>
      <c r="P50" s="133" t="s">
        <v>161</v>
      </c>
      <c r="Q50" s="133" t="s">
        <v>162</v>
      </c>
    </row>
    <row r="51" spans="2:19">
      <c r="B51" s="146" t="s">
        <v>114</v>
      </c>
      <c r="C51" s="191" t="s">
        <v>159</v>
      </c>
      <c r="D51" s="197">
        <f t="shared" si="0"/>
        <v>0</v>
      </c>
      <c r="E51" s="197">
        <f t="shared" si="0"/>
        <v>0</v>
      </c>
      <c r="F51" s="197">
        <f t="shared" si="0"/>
        <v>0</v>
      </c>
      <c r="G51" s="197">
        <f t="shared" si="0"/>
        <v>0</v>
      </c>
      <c r="H51" s="167"/>
      <c r="I51" s="167"/>
      <c r="J51" s="142"/>
      <c r="M51" s="133" t="s">
        <v>163</v>
      </c>
      <c r="N51" s="133" t="s">
        <v>164</v>
      </c>
      <c r="O51" s="348">
        <v>1183</v>
      </c>
      <c r="P51" s="348">
        <v>2510</v>
      </c>
      <c r="Q51" s="348">
        <v>5317</v>
      </c>
      <c r="R51" s="133" t="s">
        <v>165</v>
      </c>
    </row>
    <row r="52" spans="2:19">
      <c r="B52" s="146" t="s">
        <v>21</v>
      </c>
      <c r="C52" s="191" t="s">
        <v>159</v>
      </c>
      <c r="D52" s="197">
        <f t="shared" si="0"/>
        <v>0</v>
      </c>
      <c r="E52" s="197">
        <f t="shared" si="0"/>
        <v>0</v>
      </c>
      <c r="F52" s="197">
        <f t="shared" si="0"/>
        <v>0</v>
      </c>
      <c r="G52" s="197">
        <f t="shared" si="0"/>
        <v>0</v>
      </c>
      <c r="H52" s="167"/>
      <c r="I52" s="167"/>
      <c r="J52" s="142"/>
      <c r="N52" s="133" t="s">
        <v>166</v>
      </c>
      <c r="O52" s="313">
        <f>O51/$Q$51</f>
        <v>0.22249388753056235</v>
      </c>
      <c r="P52" s="313">
        <f>P51/$Q$51</f>
        <v>0.47207071656949406</v>
      </c>
      <c r="Q52" s="313">
        <f>Q51/$Q$51</f>
        <v>1</v>
      </c>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3.5" thickBot="1">
      <c r="B61" s="188"/>
      <c r="C61" s="187"/>
      <c r="D61" s="186"/>
      <c r="E61" s="140"/>
      <c r="F61" s="140"/>
      <c r="G61" s="140"/>
      <c r="H61" s="184"/>
      <c r="I61" s="184"/>
      <c r="J61" s="158"/>
    </row>
    <row r="62" spans="2:19">
      <c r="H62" s="137"/>
      <c r="I62" s="137"/>
    </row>
    <row r="63" spans="2:19">
      <c r="H63" s="137"/>
      <c r="I63" s="137"/>
    </row>
    <row r="64" spans="2:19" ht="15.4"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25">
      <c r="B67" s="146" t="s">
        <v>22</v>
      </c>
      <c r="C67" s="163" t="s">
        <v>135</v>
      </c>
      <c r="D67" s="292">
        <v>0.43281370347340792</v>
      </c>
      <c r="E67" s="292">
        <v>0.41548364576685454</v>
      </c>
      <c r="F67" s="292">
        <v>0.39078711246947118</v>
      </c>
      <c r="G67" s="292">
        <v>0.36987206563153696</v>
      </c>
      <c r="H67" s="147"/>
      <c r="I67" s="147" t="s">
        <v>531</v>
      </c>
      <c r="J67" s="142" t="s">
        <v>350</v>
      </c>
    </row>
    <row r="68" spans="2:10">
      <c r="B68" s="146" t="s">
        <v>136</v>
      </c>
      <c r="C68" s="163" t="s">
        <v>135</v>
      </c>
      <c r="D68" s="174">
        <f>'EU Std benzin personbil'!D67</f>
        <v>0.39397686089999989</v>
      </c>
      <c r="E68" s="174"/>
      <c r="F68" s="174"/>
      <c r="G68" s="174"/>
      <c r="H68" s="147"/>
      <c r="I68" s="147"/>
      <c r="J68" s="142"/>
    </row>
    <row r="69" spans="2:10">
      <c r="B69" s="146" t="s">
        <v>167</v>
      </c>
      <c r="C69" s="163" t="s">
        <v>117</v>
      </c>
      <c r="D69" s="172">
        <v>1581</v>
      </c>
      <c r="E69" s="172"/>
      <c r="F69" s="172"/>
      <c r="G69" s="172"/>
      <c r="H69" s="167"/>
      <c r="I69" s="167" t="s">
        <v>349</v>
      </c>
      <c r="J69" s="142"/>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347">
        <v>18000</v>
      </c>
      <c r="E72" s="347">
        <v>18000</v>
      </c>
      <c r="F72" s="347">
        <v>18000</v>
      </c>
      <c r="G72" s="347">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7.7906466625213424</v>
      </c>
      <c r="E75" s="145">
        <f>+E67*E72/1000</f>
        <v>7.478705623803382</v>
      </c>
      <c r="F75" s="145">
        <f>+F67*F72/1000</f>
        <v>7.0341680244504818</v>
      </c>
      <c r="G75" s="145">
        <f>+G67*G72/1000</f>
        <v>6.6576971813676655</v>
      </c>
      <c r="H75" s="147"/>
      <c r="I75" s="147"/>
      <c r="J75" s="142" t="s">
        <v>123</v>
      </c>
    </row>
    <row r="76" spans="2:10">
      <c r="B76" s="146" t="s">
        <v>124</v>
      </c>
      <c r="C76" s="163" t="s">
        <v>14</v>
      </c>
      <c r="D76" s="165">
        <f>D77*1000/D67</f>
        <v>177.90564250175336</v>
      </c>
      <c r="E76" s="165">
        <f>E77*1000/E67</f>
        <v>185.32618740716441</v>
      </c>
      <c r="F76" s="165">
        <f>F77*1000/F67</f>
        <v>197.03822757464999</v>
      </c>
      <c r="G76" s="165">
        <f>G77*1000/G67</f>
        <v>208.1800902388413</v>
      </c>
      <c r="H76" s="147"/>
      <c r="I76" s="147"/>
      <c r="J76" s="192" t="s">
        <v>168</v>
      </c>
    </row>
    <row r="77" spans="2:10">
      <c r="B77" s="146" t="s">
        <v>124</v>
      </c>
      <c r="C77" s="163" t="s">
        <v>33</v>
      </c>
      <c r="D77" s="165">
        <f>D78*D79</f>
        <v>7.6999999999999999E-2</v>
      </c>
      <c r="E77" s="165">
        <f>E78*E79</f>
        <v>7.6999999999999999E-2</v>
      </c>
      <c r="F77" s="165">
        <f>F78*F79</f>
        <v>7.6999999999999999E-2</v>
      </c>
      <c r="G77" s="165">
        <f>G78*G79</f>
        <v>7.6999999999999999E-2</v>
      </c>
      <c r="H77" s="147"/>
      <c r="I77" s="147"/>
      <c r="J77" s="192"/>
    </row>
    <row r="78" spans="2:10">
      <c r="B78" s="146" t="s">
        <v>124</v>
      </c>
      <c r="C78" s="163" t="s">
        <v>169</v>
      </c>
      <c r="D78" s="289">
        <v>0.22</v>
      </c>
      <c r="E78" s="289">
        <v>0.22</v>
      </c>
      <c r="F78" s="289">
        <v>0.22</v>
      </c>
      <c r="G78" s="289">
        <v>0.22</v>
      </c>
      <c r="H78" s="147"/>
      <c r="I78" s="147" t="s">
        <v>533</v>
      </c>
      <c r="J78" s="192" t="s">
        <v>170</v>
      </c>
    </row>
    <row r="79" spans="2:10">
      <c r="B79" s="146" t="s">
        <v>171</v>
      </c>
      <c r="C79" s="163" t="s">
        <v>33</v>
      </c>
      <c r="D79" s="288">
        <f>'EU Std benzin personbil'!D75</f>
        <v>0.35</v>
      </c>
      <c r="E79" s="288">
        <f>'EU Std benzin personbil'!E75</f>
        <v>0.35</v>
      </c>
      <c r="F79" s="288">
        <f>'EU Std benzin personbil'!F75</f>
        <v>0.35</v>
      </c>
      <c r="G79" s="288">
        <f>'EU Std benzin personbil'!G75</f>
        <v>0.35</v>
      </c>
      <c r="H79" s="147"/>
      <c r="I79" s="147"/>
      <c r="J79" s="192"/>
    </row>
    <row r="80" spans="2:10">
      <c r="B80" s="146" t="s">
        <v>172</v>
      </c>
      <c r="C80" s="163" t="s">
        <v>14</v>
      </c>
      <c r="D80" s="165">
        <f>+D81/D28</f>
        <v>785.35949685789001</v>
      </c>
      <c r="E80" s="165">
        <f>+E81/E28</f>
        <v>497.5039769688405</v>
      </c>
      <c r="F80" s="165">
        <f>+F81/F28</f>
        <v>268.67031622595897</v>
      </c>
      <c r="G80" s="165">
        <f>+G81/G28</f>
        <v>239.50918478673626</v>
      </c>
      <c r="H80" s="147"/>
      <c r="I80" s="147"/>
      <c r="J80" s="142"/>
    </row>
    <row r="81" spans="2:10">
      <c r="B81" s="146" t="s">
        <v>172</v>
      </c>
      <c r="C81" s="163" t="s">
        <v>173</v>
      </c>
      <c r="D81" s="167">
        <v>6118.4583430753619</v>
      </c>
      <c r="E81" s="167">
        <v>3720.6857904214157</v>
      </c>
      <c r="F81" s="167">
        <v>1889.8721475156399</v>
      </c>
      <c r="G81" s="167">
        <v>1594.5796244663213</v>
      </c>
      <c r="H81" s="147"/>
      <c r="I81" s="147"/>
      <c r="J81" s="142"/>
    </row>
    <row r="82" spans="2:10">
      <c r="B82" s="146" t="s">
        <v>172</v>
      </c>
      <c r="C82" s="163" t="s">
        <v>12</v>
      </c>
      <c r="D82" s="282">
        <f>D83*D84+(D27-D85)/D85*D84*(E83+F83)/2</f>
        <v>67125</v>
      </c>
      <c r="E82" s="282">
        <f>E83*E84*(E27/E85)</f>
        <v>40819.275000000001</v>
      </c>
      <c r="F82" s="282">
        <f>F83*F84*(F27/F85)</f>
        <v>20733.600000000002</v>
      </c>
      <c r="G82" s="282">
        <f>G83*G84*(G27/G85)</f>
        <v>17493.975000000002</v>
      </c>
      <c r="H82" s="147"/>
      <c r="I82" s="147"/>
      <c r="J82" s="142"/>
    </row>
    <row r="83" spans="2:10">
      <c r="B83" s="146" t="s">
        <v>174</v>
      </c>
      <c r="C83" s="163" t="s">
        <v>175</v>
      </c>
      <c r="D83" s="160">
        <v>2120</v>
      </c>
      <c r="E83" s="160">
        <v>1669.5</v>
      </c>
      <c r="F83" s="160">
        <v>848</v>
      </c>
      <c r="G83" s="160">
        <v>715.5</v>
      </c>
      <c r="H83" s="167"/>
      <c r="I83" s="167" t="s">
        <v>537</v>
      </c>
      <c r="J83" s="147"/>
    </row>
    <row r="84" spans="2:10">
      <c r="B84" s="146" t="s">
        <v>177</v>
      </c>
      <c r="C84" s="163" t="s">
        <v>178</v>
      </c>
      <c r="D84" s="160">
        <v>24</v>
      </c>
      <c r="E84" s="160">
        <v>24</v>
      </c>
      <c r="F84" s="160">
        <v>24</v>
      </c>
      <c r="G84" s="160">
        <v>24</v>
      </c>
      <c r="H84" s="167"/>
      <c r="I84" s="167" t="s">
        <v>179</v>
      </c>
      <c r="J84" s="142"/>
    </row>
    <row r="85" spans="2:10">
      <c r="B85" s="146" t="s">
        <v>306</v>
      </c>
      <c r="C85" s="163" t="s">
        <v>305</v>
      </c>
      <c r="D85" s="160">
        <v>10.6</v>
      </c>
      <c r="E85" s="160">
        <v>16</v>
      </c>
      <c r="F85" s="160">
        <v>16</v>
      </c>
      <c r="G85" s="160">
        <v>16</v>
      </c>
      <c r="H85" s="167"/>
      <c r="I85" s="167" t="s">
        <v>538</v>
      </c>
      <c r="J85" s="142" t="s">
        <v>348</v>
      </c>
    </row>
    <row r="86" spans="2:10">
      <c r="B86" s="146" t="s">
        <v>180</v>
      </c>
      <c r="C86" s="163" t="s">
        <v>181</v>
      </c>
      <c r="D86" s="221">
        <v>0.1138</v>
      </c>
      <c r="E86" s="344">
        <v>8.8900000000000007E-2</v>
      </c>
      <c r="F86" s="344">
        <v>8.8900000000000007E-2</v>
      </c>
      <c r="G86" s="344">
        <v>8.8900000000000007E-2</v>
      </c>
      <c r="H86" s="167"/>
      <c r="I86" s="167"/>
      <c r="J86" s="142"/>
    </row>
    <row r="87" spans="2:10">
      <c r="B87" s="146" t="s">
        <v>347</v>
      </c>
      <c r="C87" s="163" t="s">
        <v>346</v>
      </c>
      <c r="D87" s="221">
        <v>8.9285714285714288</v>
      </c>
      <c r="E87" s="344">
        <v>6.25</v>
      </c>
      <c r="F87" s="344">
        <v>5</v>
      </c>
      <c r="G87" s="344">
        <v>4.5454545454545459</v>
      </c>
      <c r="H87" s="167"/>
      <c r="I87" s="167" t="s">
        <v>539</v>
      </c>
      <c r="J87" s="142"/>
    </row>
    <row r="88" spans="2:10" ht="13.5" thickBot="1">
      <c r="B88" s="141" t="s">
        <v>345</v>
      </c>
      <c r="C88" s="159" t="s">
        <v>117</v>
      </c>
      <c r="D88" s="316">
        <f>D84*D87</f>
        <v>214.28571428571428</v>
      </c>
      <c r="E88" s="316">
        <f>E84*E87</f>
        <v>150</v>
      </c>
      <c r="F88" s="316">
        <f>F84*F87</f>
        <v>120</v>
      </c>
      <c r="G88" s="316">
        <f>G84*G87</f>
        <v>109.09090909090909</v>
      </c>
      <c r="H88" s="315"/>
      <c r="I88" s="315"/>
      <c r="J88" s="158"/>
    </row>
    <row r="89" spans="2:10">
      <c r="D89" s="314"/>
      <c r="E89" s="314"/>
      <c r="F89" s="314"/>
      <c r="G89" s="314"/>
    </row>
    <row r="90" spans="2:10" ht="15.4" thickBot="1">
      <c r="B90" s="157" t="s">
        <v>126</v>
      </c>
    </row>
    <row r="91" spans="2:10">
      <c r="B91" s="156" t="s">
        <v>182</v>
      </c>
      <c r="C91" s="153"/>
      <c r="D91" s="312">
        <f>D25</f>
        <v>0.54530201342281881</v>
      </c>
      <c r="E91" s="312">
        <f>E25</f>
        <v>0.52852348993288589</v>
      </c>
      <c r="F91" s="312">
        <f>F25</f>
        <v>0.49496644295302011</v>
      </c>
      <c r="G91" s="312">
        <f>G25</f>
        <v>0.45302013422818799</v>
      </c>
      <c r="H91" s="311"/>
      <c r="I91" s="167"/>
      <c r="J91" s="142"/>
    </row>
    <row r="92" spans="2:10">
      <c r="B92" s="146"/>
      <c r="C92" s="145"/>
      <c r="D92" s="145"/>
      <c r="E92" s="145"/>
      <c r="F92" s="145"/>
      <c r="G92" s="145"/>
      <c r="H92" s="145"/>
      <c r="I92" s="145"/>
      <c r="J92" s="142"/>
    </row>
    <row r="93" spans="2:10">
      <c r="B93" s="146" t="s">
        <v>17</v>
      </c>
      <c r="C93" s="145" t="s">
        <v>24</v>
      </c>
      <c r="D93" s="278">
        <v>0</v>
      </c>
      <c r="E93" s="278">
        <v>0</v>
      </c>
      <c r="F93" s="278">
        <v>0</v>
      </c>
      <c r="G93" s="278"/>
      <c r="H93" s="145"/>
      <c r="I93" s="145"/>
      <c r="J93" s="142"/>
    </row>
    <row r="94" spans="2:10">
      <c r="B94" s="146" t="s">
        <v>18</v>
      </c>
      <c r="C94" s="145" t="s">
        <v>24</v>
      </c>
      <c r="D94" s="278">
        <v>0</v>
      </c>
      <c r="E94" s="278">
        <v>0</v>
      </c>
      <c r="F94" s="278">
        <v>0</v>
      </c>
      <c r="G94" s="278"/>
      <c r="H94" s="145"/>
      <c r="I94" s="145"/>
      <c r="J94" s="142"/>
    </row>
    <row r="95" spans="2:10">
      <c r="B95" s="146" t="s">
        <v>19</v>
      </c>
      <c r="C95" s="145" t="s">
        <v>24</v>
      </c>
      <c r="D95" s="278">
        <v>0</v>
      </c>
      <c r="E95" s="278">
        <v>0</v>
      </c>
      <c r="F95" s="278">
        <v>0</v>
      </c>
      <c r="G95" s="278"/>
      <c r="H95" s="145"/>
      <c r="I95" s="145"/>
      <c r="J95" s="142"/>
    </row>
    <row r="96" spans="2:10">
      <c r="B96" s="146" t="s">
        <v>20</v>
      </c>
      <c r="C96" s="145" t="s">
        <v>24</v>
      </c>
      <c r="D96" s="278">
        <v>0</v>
      </c>
      <c r="E96" s="278">
        <v>0</v>
      </c>
      <c r="F96" s="278">
        <v>0</v>
      </c>
      <c r="G96" s="278"/>
      <c r="H96" s="145"/>
      <c r="I96" s="145"/>
      <c r="J96" s="142"/>
    </row>
    <row r="97" spans="2:10">
      <c r="B97" s="146" t="s">
        <v>114</v>
      </c>
      <c r="C97" s="145" t="s">
        <v>24</v>
      </c>
      <c r="D97" s="278">
        <v>0</v>
      </c>
      <c r="E97" s="278">
        <v>0</v>
      </c>
      <c r="F97" s="278">
        <v>0</v>
      </c>
      <c r="G97" s="278"/>
      <c r="H97" s="145"/>
      <c r="I97" s="145"/>
      <c r="J97" s="142"/>
    </row>
    <row r="98" spans="2:10">
      <c r="B98" s="146" t="s">
        <v>21</v>
      </c>
      <c r="C98" s="145" t="s">
        <v>24</v>
      </c>
      <c r="D98" s="278">
        <v>0</v>
      </c>
      <c r="E98" s="278">
        <v>0</v>
      </c>
      <c r="F98" s="278">
        <v>0</v>
      </c>
      <c r="G98" s="278"/>
      <c r="H98" s="145"/>
      <c r="I98" s="145"/>
      <c r="J98" s="142"/>
    </row>
    <row r="99" spans="2:10" ht="13.5" thickBot="1">
      <c r="B99" s="141"/>
      <c r="C99" s="140"/>
      <c r="D99" s="140"/>
      <c r="E99" s="140"/>
      <c r="F99" s="140"/>
      <c r="G99" s="140"/>
      <c r="H99" s="140"/>
      <c r="I99" s="140"/>
      <c r="J99"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tabColor rgb="FF002060"/>
  </sheetPr>
  <dimension ref="B1:S99"/>
  <sheetViews>
    <sheetView topLeftCell="A7" zoomScale="80" zoomScaleNormal="80" workbookViewId="0">
      <selection activeCell="F62" sqref="F62"/>
    </sheetView>
  </sheetViews>
  <sheetFormatPr defaultColWidth="8.86328125" defaultRowHeight="13.15"/>
  <cols>
    <col min="1" max="1" width="2.86328125" style="133" customWidth="1"/>
    <col min="2" max="2" width="35" style="133" customWidth="1"/>
    <col min="3" max="3" width="18" style="133" customWidth="1"/>
    <col min="4" max="7" width="15.86328125" style="133" customWidth="1"/>
    <col min="8" max="8" width="7.1328125" style="133" customWidth="1"/>
    <col min="9" max="9" width="45.86328125" style="133" customWidth="1"/>
    <col min="10" max="10" width="10.6640625" style="133" customWidth="1"/>
    <col min="11" max="11" width="9.1328125" style="133" customWidth="1"/>
    <col min="12" max="12" width="30.6640625" style="133" customWidth="1"/>
    <col min="13" max="13" width="8.86328125" style="133"/>
    <col min="14" max="14" width="37.86328125" style="133" customWidth="1"/>
    <col min="15" max="17" width="8.86328125" style="133"/>
    <col min="18" max="18" width="9.1328125" style="133" customWidth="1"/>
    <col min="19" max="16384" width="8.86328125" style="133"/>
  </cols>
  <sheetData>
    <row r="1" spans="2:18" s="130" customFormat="1" ht="21">
      <c r="B1" s="130" t="s">
        <v>358</v>
      </c>
      <c r="Q1" s="132">
        <v>0</v>
      </c>
      <c r="R1" s="131">
        <v>0</v>
      </c>
    </row>
    <row r="2" spans="2:18">
      <c r="Q2" s="233"/>
      <c r="R2" s="233"/>
    </row>
    <row r="4" spans="2:18" ht="13.5" thickBot="1">
      <c r="B4" s="229" t="s">
        <v>86</v>
      </c>
    </row>
    <row r="5" spans="2:18">
      <c r="B5" s="232" t="s">
        <v>87</v>
      </c>
      <c r="C5" s="153"/>
      <c r="D5" s="153"/>
      <c r="E5" s="153"/>
      <c r="F5" s="153"/>
      <c r="G5" s="153"/>
      <c r="H5" s="153"/>
      <c r="I5" s="153"/>
      <c r="J5" s="153"/>
      <c r="K5" s="153"/>
      <c r="L5" s="153"/>
      <c r="M5" s="151"/>
    </row>
    <row r="6" spans="2:18">
      <c r="B6" s="206" t="s">
        <v>147</v>
      </c>
      <c r="C6" s="145"/>
      <c r="D6" s="145"/>
      <c r="E6" s="145"/>
      <c r="F6" s="145"/>
      <c r="G6" s="145"/>
      <c r="H6" s="145"/>
      <c r="I6" s="145"/>
      <c r="J6" s="145"/>
      <c r="K6" s="145"/>
      <c r="L6" s="145"/>
      <c r="M6" s="142"/>
    </row>
    <row r="7" spans="2:18">
      <c r="B7" s="206"/>
      <c r="C7" s="145"/>
      <c r="D7" s="145"/>
      <c r="E7" s="145"/>
      <c r="F7" s="145"/>
      <c r="G7" s="145"/>
      <c r="H7" s="145"/>
      <c r="I7" s="145"/>
      <c r="J7" s="145"/>
      <c r="K7" s="145"/>
      <c r="L7" s="145"/>
      <c r="M7" s="142"/>
    </row>
    <row r="8" spans="2:18">
      <c r="B8" s="206"/>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148</v>
      </c>
      <c r="C12" s="145"/>
      <c r="D12" s="145"/>
      <c r="E12" s="145"/>
      <c r="F12" s="145"/>
      <c r="G12" s="145"/>
      <c r="H12" s="145"/>
      <c r="I12" s="145"/>
      <c r="J12" s="145"/>
      <c r="K12" s="145"/>
      <c r="L12" s="145"/>
      <c r="M12" s="142"/>
    </row>
    <row r="13" spans="2:18">
      <c r="B13" s="206" t="s">
        <v>149</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150</v>
      </c>
      <c r="C15" s="145"/>
      <c r="D15" s="145"/>
      <c r="E15" s="145"/>
      <c r="F15" s="145"/>
      <c r="G15" s="145"/>
      <c r="H15" s="145"/>
      <c r="I15" s="145"/>
      <c r="J15" s="145"/>
      <c r="K15" s="145"/>
      <c r="L15" s="145"/>
      <c r="M15" s="142"/>
    </row>
    <row r="16" spans="2:18">
      <c r="B16" s="201"/>
      <c r="C16" s="145"/>
      <c r="D16" s="145"/>
      <c r="E16" s="145"/>
      <c r="F16" s="145"/>
      <c r="G16" s="145"/>
      <c r="H16" s="145"/>
      <c r="I16" s="145"/>
      <c r="J16" s="145"/>
      <c r="K16" s="145"/>
      <c r="L16" s="145"/>
      <c r="M16" s="142"/>
    </row>
    <row r="17" spans="2:17" ht="13.5" thickBot="1">
      <c r="B17" s="141"/>
      <c r="C17" s="140"/>
      <c r="D17" s="140"/>
      <c r="E17" s="140"/>
      <c r="F17" s="140"/>
      <c r="G17" s="140"/>
      <c r="H17" s="140"/>
      <c r="I17" s="140"/>
      <c r="J17" s="140"/>
      <c r="K17" s="140"/>
      <c r="L17" s="140"/>
      <c r="M17" s="158"/>
    </row>
    <row r="19" spans="2:17" ht="13.5"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2">
        <f>'EU El personbil'!D23</f>
        <v>0.73399999999999999</v>
      </c>
      <c r="E23" s="352">
        <f>'EU El personbil'!E23</f>
        <v>0.73699999999999999</v>
      </c>
      <c r="F23" s="352">
        <f>'EU El personbil'!F23</f>
        <v>0.755</v>
      </c>
      <c r="G23" s="352">
        <f>'EU El personbil'!G23</f>
        <v>0.77900000000000003</v>
      </c>
      <c r="H23" s="167"/>
      <c r="I23" s="167" t="s">
        <v>357</v>
      </c>
      <c r="J23" s="142"/>
    </row>
    <row r="24" spans="2:17">
      <c r="B24" s="218" t="s">
        <v>100</v>
      </c>
      <c r="C24" s="191" t="s">
        <v>151</v>
      </c>
      <c r="D24" s="217">
        <f>D23</f>
        <v>0.73399999999999999</v>
      </c>
      <c r="E24" s="351">
        <f>E23</f>
        <v>0.73699999999999999</v>
      </c>
      <c r="F24" s="351">
        <f>F23</f>
        <v>0.755</v>
      </c>
      <c r="G24" s="351">
        <f>G23</f>
        <v>0.77900000000000003</v>
      </c>
      <c r="H24" s="167"/>
      <c r="I24" s="167"/>
      <c r="J24" s="142"/>
    </row>
    <row r="25" spans="2:17">
      <c r="B25" s="218" t="s">
        <v>101</v>
      </c>
      <c r="C25" s="191" t="s">
        <v>102</v>
      </c>
      <c r="D25" s="350">
        <f>D67/D23</f>
        <v>0.66183926190105236</v>
      </c>
      <c r="E25" s="350">
        <f>E67/E23</f>
        <v>0.61480545773799544</v>
      </c>
      <c r="F25" s="350">
        <f>F67/F23</f>
        <v>0.55614342563038999</v>
      </c>
      <c r="G25" s="350">
        <f>G67/G23</f>
        <v>0.50729135262773573</v>
      </c>
      <c r="H25" s="167"/>
      <c r="I25" s="167"/>
      <c r="J25" s="142"/>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8.7442203282367039</v>
      </c>
      <c r="E28" s="212">
        <f>+E75</f>
        <v>8.1560092023522479</v>
      </c>
      <c r="F28" s="212">
        <f>+F75</f>
        <v>7.5579891543170001</v>
      </c>
      <c r="G28" s="212">
        <f>+G75</f>
        <v>7.113239346546111</v>
      </c>
      <c r="H28" s="167"/>
      <c r="I28" s="167"/>
      <c r="J28" s="142"/>
    </row>
    <row r="29" spans="2:17">
      <c r="B29" s="146"/>
      <c r="C29" s="210"/>
      <c r="D29" s="207"/>
      <c r="E29" s="166"/>
      <c r="F29" s="166"/>
      <c r="G29" s="166"/>
      <c r="H29" s="147"/>
      <c r="I29" s="147"/>
      <c r="J29" s="142"/>
    </row>
    <row r="30" spans="2:17">
      <c r="B30" s="201" t="s">
        <v>108</v>
      </c>
      <c r="C30" s="191"/>
      <c r="D30" s="207"/>
      <c r="E30" s="166"/>
      <c r="F30" s="166"/>
      <c r="G30" s="166"/>
      <c r="H30" s="147"/>
      <c r="I30" s="147"/>
      <c r="J30" s="142"/>
      <c r="N30" s="333"/>
      <c r="O30" s="333"/>
      <c r="P30" s="333"/>
      <c r="Q30" s="333"/>
    </row>
    <row r="31" spans="2:17">
      <c r="B31" s="206" t="s">
        <v>109</v>
      </c>
      <c r="C31" s="191" t="s">
        <v>12</v>
      </c>
      <c r="D31" s="209">
        <v>376721.06010808761</v>
      </c>
      <c r="E31" s="209">
        <v>295050.18534751836</v>
      </c>
      <c r="F31" s="209">
        <v>232690.5793147443</v>
      </c>
      <c r="G31" s="209">
        <v>222632.57834171623</v>
      </c>
      <c r="H31" s="208">
        <v>2015</v>
      </c>
      <c r="I31" s="147"/>
      <c r="J31" s="142"/>
    </row>
    <row r="32" spans="2:17">
      <c r="B32" s="146" t="s">
        <v>13</v>
      </c>
      <c r="C32" s="191" t="s">
        <v>14</v>
      </c>
      <c r="D32" s="209">
        <v>4095.682567192855</v>
      </c>
      <c r="E32" s="209">
        <v>3478.3228008220499</v>
      </c>
      <c r="F32" s="209">
        <v>3001.4783908944823</v>
      </c>
      <c r="G32" s="209">
        <v>3060.2586373747108</v>
      </c>
      <c r="H32" s="208">
        <v>2015</v>
      </c>
      <c r="I32" s="147"/>
      <c r="J32" s="142"/>
    </row>
    <row r="33" spans="2:17">
      <c r="B33" s="202" t="s">
        <v>15</v>
      </c>
      <c r="C33" s="191" t="s">
        <v>14</v>
      </c>
      <c r="D33" s="209">
        <v>3926.9603509062422</v>
      </c>
      <c r="E33" s="209">
        <v>3297.4323436296954</v>
      </c>
      <c r="F33" s="209">
        <v>2806.2751161403958</v>
      </c>
      <c r="G33" s="209">
        <v>2852.8504283152315</v>
      </c>
      <c r="H33" s="208">
        <v>2015</v>
      </c>
      <c r="I33" s="147"/>
      <c r="J33" s="142"/>
    </row>
    <row r="34" spans="2:17">
      <c r="B34" s="202" t="s">
        <v>16</v>
      </c>
      <c r="C34" s="191" t="s">
        <v>14</v>
      </c>
      <c r="D34" s="209">
        <v>168.72221628661268</v>
      </c>
      <c r="E34" s="209">
        <v>180.89045719235449</v>
      </c>
      <c r="F34" s="209">
        <v>195.20327475408669</v>
      </c>
      <c r="G34" s="209">
        <v>207.40820905947916</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row>
    <row r="38" spans="2:17">
      <c r="B38" s="206" t="s">
        <v>109</v>
      </c>
      <c r="C38" s="191" t="s">
        <v>12</v>
      </c>
      <c r="D38" s="273">
        <f>'EU El personbil'!D38-'EU El personbil'!D82+'EU El personbil, stort bat.'!D82</f>
        <v>353907.5</v>
      </c>
      <c r="E38" s="273">
        <f>'EU El personbil'!E38-'EU El personbil'!E82+'EU El personbil, stort bat.'!E82</f>
        <v>277182.46875</v>
      </c>
      <c r="F38" s="273">
        <f>'EU El personbil'!F38-'EU El personbil'!F82+'EU El personbil, stort bat.'!F82</f>
        <v>218599.25</v>
      </c>
      <c r="G38" s="273">
        <f>'EU El personbil'!G38-'EU El personbil'!G82+'EU El personbil, stort bat.'!G82</f>
        <v>209150.34375</v>
      </c>
      <c r="H38" s="203">
        <v>2011</v>
      </c>
      <c r="I38" s="167" t="s">
        <v>511</v>
      </c>
      <c r="J38" s="142"/>
      <c r="N38" s="333"/>
      <c r="O38" s="333"/>
      <c r="P38" s="333"/>
      <c r="Q38" s="333"/>
    </row>
    <row r="39" spans="2:17">
      <c r="B39" s="146" t="s">
        <v>13</v>
      </c>
      <c r="C39" s="191" t="s">
        <v>14</v>
      </c>
      <c r="D39" s="272">
        <f>+SUM(D40:D43)</f>
        <v>3847.6552856719013</v>
      </c>
      <c r="E39" s="199">
        <f>+SUM(E40:E43)</f>
        <v>3267.6817332132528</v>
      </c>
      <c r="F39" s="199">
        <f>+SUM(F40:F43)</f>
        <v>2819.7141761087446</v>
      </c>
      <c r="G39" s="199">
        <f>+SUM(G40:G43)</f>
        <v>2874.9347949805242</v>
      </c>
      <c r="H39" s="203">
        <v>2011</v>
      </c>
      <c r="I39" s="167"/>
      <c r="J39" s="142" t="s">
        <v>154</v>
      </c>
      <c r="N39" s="333"/>
      <c r="O39" s="333"/>
      <c r="P39" s="333"/>
      <c r="Q39" s="333"/>
    </row>
    <row r="40" spans="2:17">
      <c r="B40" s="202" t="s">
        <v>15</v>
      </c>
      <c r="C40" s="191" t="s">
        <v>14</v>
      </c>
      <c r="D40" s="272">
        <v>3689.150587943237</v>
      </c>
      <c r="E40" s="199">
        <v>3097.7456816942981</v>
      </c>
      <c r="F40" s="199">
        <v>2636.3320659070728</v>
      </c>
      <c r="G40" s="199">
        <v>2680.0868596761984</v>
      </c>
      <c r="H40" s="203">
        <v>2011</v>
      </c>
      <c r="I40" s="167"/>
      <c r="J40" s="142"/>
      <c r="N40" s="333"/>
      <c r="O40" s="333"/>
      <c r="P40" s="333"/>
      <c r="Q40" s="333"/>
    </row>
    <row r="41" spans="2:17">
      <c r="B41" s="202" t="s">
        <v>16</v>
      </c>
      <c r="C41" s="191" t="s">
        <v>14</v>
      </c>
      <c r="D41" s="271">
        <f>+D76</f>
        <v>158.50469772866424</v>
      </c>
      <c r="E41" s="271">
        <f>+E76</f>
        <v>169.93605151895468</v>
      </c>
      <c r="F41" s="271">
        <f>+F76</f>
        <v>183.38211020167176</v>
      </c>
      <c r="G41" s="271">
        <f>+G76</f>
        <v>194.84793530432563</v>
      </c>
      <c r="H41" s="203">
        <v>2011</v>
      </c>
      <c r="I41" s="167"/>
      <c r="J41" s="142"/>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2011</v>
      </c>
      <c r="I43" s="167"/>
      <c r="J43" s="142"/>
    </row>
    <row r="44" spans="2:17">
      <c r="B44" s="202"/>
      <c r="C44" s="191"/>
      <c r="D44" s="207"/>
      <c r="E44" s="166"/>
      <c r="F44" s="166"/>
      <c r="G44" s="166"/>
      <c r="H44" s="167"/>
      <c r="I44" s="167"/>
      <c r="J44" s="142"/>
    </row>
    <row r="45" spans="2:17">
      <c r="B45" s="201" t="s">
        <v>111</v>
      </c>
      <c r="C45" s="191"/>
      <c r="D45" s="207"/>
      <c r="E45" s="166"/>
      <c r="F45" s="166"/>
      <c r="G45" s="166"/>
      <c r="H45" s="167"/>
      <c r="I45" s="167"/>
      <c r="J45" s="142"/>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D94/D$91</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row>
    <row r="51" spans="2:19">
      <c r="B51" s="146" t="s">
        <v>114</v>
      </c>
      <c r="C51" s="191" t="s">
        <v>159</v>
      </c>
      <c r="D51" s="197">
        <f t="shared" si="0"/>
        <v>0</v>
      </c>
      <c r="E51" s="197">
        <f t="shared" si="0"/>
        <v>0</v>
      </c>
      <c r="F51" s="197">
        <f t="shared" si="0"/>
        <v>0</v>
      </c>
      <c r="G51" s="197">
        <f t="shared" si="0"/>
        <v>0</v>
      </c>
      <c r="H51" s="167"/>
      <c r="I51" s="167"/>
      <c r="J51" s="142"/>
      <c r="O51" s="348"/>
      <c r="P51" s="348"/>
      <c r="Q51" s="348"/>
    </row>
    <row r="52" spans="2:19">
      <c r="B52" s="146" t="s">
        <v>21</v>
      </c>
      <c r="C52" s="191" t="s">
        <v>159</v>
      </c>
      <c r="D52" s="197">
        <f t="shared" si="0"/>
        <v>0</v>
      </c>
      <c r="E52" s="197">
        <f t="shared" si="0"/>
        <v>0</v>
      </c>
      <c r="F52" s="197">
        <f t="shared" si="0"/>
        <v>0</v>
      </c>
      <c r="G52" s="197">
        <f t="shared" si="0"/>
        <v>0</v>
      </c>
      <c r="H52" s="167"/>
      <c r="I52" s="167"/>
      <c r="J52" s="142"/>
      <c r="O52" s="313"/>
      <c r="P52" s="313"/>
      <c r="Q52" s="313"/>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3.5" thickBot="1">
      <c r="B61" s="188"/>
      <c r="C61" s="187"/>
      <c r="D61" s="186"/>
      <c r="E61" s="140"/>
      <c r="F61" s="140"/>
      <c r="G61" s="140"/>
      <c r="H61" s="184"/>
      <c r="I61" s="184"/>
      <c r="J61" s="158"/>
    </row>
    <row r="62" spans="2:19">
      <c r="H62" s="137"/>
      <c r="I62" s="137"/>
    </row>
    <row r="63" spans="2:19">
      <c r="D63" s="293">
        <f>0.21*$D69/'EU El personbil'!D69+0.19</f>
        <v>0.45455407969639466</v>
      </c>
      <c r="H63" s="137"/>
      <c r="I63" s="137"/>
    </row>
    <row r="64" spans="2:19" ht="15.4"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25">
      <c r="B67" s="146" t="s">
        <v>22</v>
      </c>
      <c r="C67" s="163" t="s">
        <v>135</v>
      </c>
      <c r="D67" s="320">
        <v>0.48579001823537243</v>
      </c>
      <c r="E67" s="320">
        <v>0.45311162235290264</v>
      </c>
      <c r="F67" s="320">
        <v>0.41988828635094444</v>
      </c>
      <c r="G67" s="320">
        <v>0.39517996369700614</v>
      </c>
      <c r="H67" s="147"/>
      <c r="J67" s="167" t="s">
        <v>356</v>
      </c>
    </row>
    <row r="68" spans="2:10">
      <c r="B68" s="146" t="s">
        <v>136</v>
      </c>
      <c r="C68" s="163" t="s">
        <v>135</v>
      </c>
      <c r="D68" s="174">
        <f>'EU Std benzin personbil'!D67</f>
        <v>0.39397686089999989</v>
      </c>
      <c r="E68" s="174"/>
      <c r="F68" s="174"/>
      <c r="G68" s="174"/>
      <c r="H68" s="147"/>
      <c r="I68" s="147"/>
      <c r="J68" s="142"/>
    </row>
    <row r="69" spans="2:10">
      <c r="B69" s="146" t="s">
        <v>167</v>
      </c>
      <c r="C69" s="163" t="s">
        <v>117</v>
      </c>
      <c r="D69" s="173">
        <f>'EU El personbil'!D69-'EU El personbil'!D88+'EU El personbil, stort bat.'!D88</f>
        <v>1991.7142857142858</v>
      </c>
      <c r="E69" s="172"/>
      <c r="F69" s="172"/>
      <c r="G69" s="172"/>
      <c r="H69" s="167"/>
      <c r="I69" s="167"/>
      <c r="J69" s="142"/>
    </row>
    <row r="70" spans="2:10">
      <c r="B70" s="146" t="s">
        <v>139</v>
      </c>
      <c r="C70" s="163" t="s">
        <v>117</v>
      </c>
      <c r="D70" s="172">
        <f>'EU Std benzin personbil'!D68</f>
        <v>1310</v>
      </c>
      <c r="E70" s="172"/>
      <c r="F70" s="172"/>
      <c r="G70" s="172"/>
      <c r="H70" s="147"/>
      <c r="I70" s="147"/>
      <c r="J70" s="142"/>
    </row>
    <row r="71" spans="2:10">
      <c r="B71" s="146" t="s">
        <v>119</v>
      </c>
      <c r="C71" s="163" t="s">
        <v>23</v>
      </c>
      <c r="D71" s="171"/>
      <c r="E71" s="170">
        <v>0.02</v>
      </c>
      <c r="F71" s="169">
        <v>0.05</v>
      </c>
      <c r="G71" s="169">
        <v>0.05</v>
      </c>
      <c r="H71" s="167"/>
      <c r="I71" s="167"/>
      <c r="J71" s="142"/>
    </row>
    <row r="72" spans="2:10">
      <c r="B72" s="146" t="s">
        <v>121</v>
      </c>
      <c r="C72" s="163" t="s">
        <v>122</v>
      </c>
      <c r="D72" s="166">
        <v>18000</v>
      </c>
      <c r="E72" s="166">
        <v>18000</v>
      </c>
      <c r="F72" s="166">
        <v>18000</v>
      </c>
      <c r="G72" s="166">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8.7442203282367039</v>
      </c>
      <c r="E75" s="145">
        <f>+E67*E72/1000</f>
        <v>8.1560092023522479</v>
      </c>
      <c r="F75" s="145">
        <f>+F67*F72/1000</f>
        <v>7.5579891543170001</v>
      </c>
      <c r="G75" s="145">
        <f>+G67*G72/1000</f>
        <v>7.113239346546111</v>
      </c>
      <c r="H75" s="147"/>
      <c r="I75" s="147"/>
      <c r="J75" s="142" t="s">
        <v>123</v>
      </c>
    </row>
    <row r="76" spans="2:10">
      <c r="B76" s="146" t="s">
        <v>124</v>
      </c>
      <c r="C76" s="163" t="s">
        <v>14</v>
      </c>
      <c r="D76" s="165">
        <f>D77*1000/D67</f>
        <v>158.50469772866424</v>
      </c>
      <c r="E76" s="165">
        <f>E77*1000/E67</f>
        <v>169.93605151895468</v>
      </c>
      <c r="F76" s="165">
        <f>F77*1000/F67</f>
        <v>183.38211020167176</v>
      </c>
      <c r="G76" s="165">
        <f>G77*1000/G67</f>
        <v>194.84793530432563</v>
      </c>
      <c r="H76" s="147"/>
      <c r="I76" s="147"/>
      <c r="J76" s="192" t="s">
        <v>168</v>
      </c>
    </row>
    <row r="77" spans="2:10">
      <c r="B77" s="146" t="s">
        <v>124</v>
      </c>
      <c r="C77" s="163" t="s">
        <v>33</v>
      </c>
      <c r="D77" s="165">
        <f>D78*D79</f>
        <v>7.6999999999999999E-2</v>
      </c>
      <c r="E77" s="165">
        <f>E78*E79</f>
        <v>7.6999999999999999E-2</v>
      </c>
      <c r="F77" s="165">
        <f>F78*F79</f>
        <v>7.6999999999999999E-2</v>
      </c>
      <c r="G77" s="165">
        <f>G78*G79</f>
        <v>7.6999999999999999E-2</v>
      </c>
      <c r="H77" s="147"/>
      <c r="I77" s="147"/>
      <c r="J77" s="192"/>
    </row>
    <row r="78" spans="2:10">
      <c r="B78" s="146" t="s">
        <v>124</v>
      </c>
      <c r="C78" s="163" t="s">
        <v>169</v>
      </c>
      <c r="D78" s="289">
        <v>0.22</v>
      </c>
      <c r="E78" s="289">
        <v>0.22</v>
      </c>
      <c r="F78" s="289">
        <v>0.22</v>
      </c>
      <c r="G78" s="289">
        <v>0.22</v>
      </c>
      <c r="H78" s="147"/>
      <c r="I78" s="147" t="s">
        <v>533</v>
      </c>
      <c r="J78" s="192" t="s">
        <v>170</v>
      </c>
    </row>
    <row r="79" spans="2:10">
      <c r="B79" s="146" t="s">
        <v>171</v>
      </c>
      <c r="C79" s="163" t="s">
        <v>33</v>
      </c>
      <c r="D79" s="288">
        <f>'EU Std benzin personbil'!D75</f>
        <v>0.35</v>
      </c>
      <c r="E79" s="288">
        <f>'EU Std benzin personbil'!E75</f>
        <v>0.35</v>
      </c>
      <c r="F79" s="288">
        <f>'EU Std benzin personbil'!F75</f>
        <v>0.35</v>
      </c>
      <c r="G79" s="288">
        <f>'EU Std benzin personbil'!G75</f>
        <v>0.35</v>
      </c>
      <c r="H79" s="147"/>
      <c r="I79" s="147"/>
      <c r="J79" s="192"/>
    </row>
    <row r="80" spans="2:10">
      <c r="B80" s="146" t="s">
        <v>172</v>
      </c>
      <c r="C80" s="163" t="s">
        <v>14</v>
      </c>
      <c r="D80" s="165">
        <f>+D81/D28</f>
        <v>2040.8341545340572</v>
      </c>
      <c r="E80" s="165">
        <f>+E81/E28</f>
        <v>1330.5527192064317</v>
      </c>
      <c r="F80" s="165">
        <f>+F81/F28</f>
        <v>729.3113266472709</v>
      </c>
      <c r="G80" s="165">
        <f>+G81/G28</f>
        <v>653.83111848823557</v>
      </c>
      <c r="H80" s="147"/>
      <c r="I80" s="147"/>
      <c r="J80" s="142"/>
    </row>
    <row r="81" spans="2:10">
      <c r="B81" s="146" t="s">
        <v>172</v>
      </c>
      <c r="C81" s="163" t="s">
        <v>173</v>
      </c>
      <c r="D81" s="167">
        <v>17845.503500636471</v>
      </c>
      <c r="E81" s="167">
        <v>10852.000222062463</v>
      </c>
      <c r="F81" s="167">
        <v>5512.1270969206162</v>
      </c>
      <c r="G81" s="167">
        <v>4650.8572380267697</v>
      </c>
      <c r="H81" s="147"/>
      <c r="I81" s="147"/>
      <c r="J81" s="142"/>
    </row>
    <row r="82" spans="2:10">
      <c r="B82" s="146" t="s">
        <v>172</v>
      </c>
      <c r="C82" s="163" t="s">
        <v>12</v>
      </c>
      <c r="D82" s="282">
        <f>D83*D84+(D27-D85)/D85*D84*(E83+F83)/2</f>
        <v>195781.25</v>
      </c>
      <c r="E82" s="282">
        <f>E83*E84*(E27/E85)</f>
        <v>119056.21875</v>
      </c>
      <c r="F82" s="282">
        <f>F83*F84*(F27/F85)</f>
        <v>60473</v>
      </c>
      <c r="G82" s="282">
        <f>G83*G84*(G27/G85)</f>
        <v>51024.09375</v>
      </c>
      <c r="H82" s="147"/>
      <c r="I82" s="147"/>
      <c r="J82" s="142"/>
    </row>
    <row r="83" spans="2:10">
      <c r="B83" s="146" t="s">
        <v>174</v>
      </c>
      <c r="C83" s="163" t="s">
        <v>175</v>
      </c>
      <c r="D83" s="160">
        <f>'EU El personbil'!D83</f>
        <v>2120</v>
      </c>
      <c r="E83" s="160">
        <f>'EU El personbil'!E83</f>
        <v>1669.5</v>
      </c>
      <c r="F83" s="160">
        <f>'EU El personbil'!F83</f>
        <v>848</v>
      </c>
      <c r="G83" s="160">
        <f>'EU El personbil'!G83</f>
        <v>715.5</v>
      </c>
      <c r="H83" s="167"/>
      <c r="I83" s="167" t="s">
        <v>540</v>
      </c>
      <c r="J83" s="317" t="s">
        <v>176</v>
      </c>
    </row>
    <row r="84" spans="2:10">
      <c r="B84" s="146" t="s">
        <v>177</v>
      </c>
      <c r="C84" s="163" t="s">
        <v>178</v>
      </c>
      <c r="D84" s="160">
        <v>70</v>
      </c>
      <c r="E84" s="160">
        <v>70</v>
      </c>
      <c r="F84" s="160">
        <v>70</v>
      </c>
      <c r="G84" s="160">
        <v>70</v>
      </c>
      <c r="H84" s="167"/>
      <c r="I84" s="167"/>
      <c r="J84" s="142"/>
    </row>
    <row r="85" spans="2:10">
      <c r="B85" s="146" t="s">
        <v>306</v>
      </c>
      <c r="C85" s="163" t="s">
        <v>305</v>
      </c>
      <c r="D85" s="160">
        <v>10.6</v>
      </c>
      <c r="E85" s="160">
        <v>16</v>
      </c>
      <c r="F85" s="160">
        <v>16</v>
      </c>
      <c r="G85" s="160">
        <v>16</v>
      </c>
      <c r="H85" s="167"/>
      <c r="I85" s="167"/>
      <c r="J85" s="142"/>
    </row>
    <row r="86" spans="2:10">
      <c r="B86" s="146" t="s">
        <v>180</v>
      </c>
      <c r="C86" s="163" t="s">
        <v>181</v>
      </c>
      <c r="D86" s="221">
        <f>0.1138*'EU El personbil, stort bat.'!D67/'EU El personbil'!D67</f>
        <v>0.12772909829686566</v>
      </c>
      <c r="E86" s="344">
        <f>0.0889*'EU El personbil, stort bat.'!$D67/'EU El personbil'!$D67</f>
        <v>9.9781343045618268E-2</v>
      </c>
      <c r="F86" s="344">
        <f>0.0889*'EU El personbil, stort bat.'!$D67/'EU El personbil'!$D67</f>
        <v>9.9781343045618268E-2</v>
      </c>
      <c r="G86" s="344">
        <f>0.0889*'EU El personbil, stort bat.'!$D67/'EU El personbil'!$D67</f>
        <v>9.9781343045618268E-2</v>
      </c>
      <c r="H86" s="167"/>
      <c r="I86" s="167"/>
      <c r="J86" s="142"/>
    </row>
    <row r="87" spans="2:10">
      <c r="B87" s="146" t="s">
        <v>347</v>
      </c>
      <c r="C87" s="163" t="s">
        <v>346</v>
      </c>
      <c r="D87" s="221">
        <v>8.9285714285714288</v>
      </c>
      <c r="E87" s="344">
        <v>6.25</v>
      </c>
      <c r="F87" s="344">
        <v>5</v>
      </c>
      <c r="G87" s="344">
        <v>4.5454545454545459</v>
      </c>
      <c r="H87" s="167"/>
      <c r="I87" s="167" t="s">
        <v>539</v>
      </c>
      <c r="J87" s="142"/>
    </row>
    <row r="88" spans="2:10" ht="13.5" thickBot="1">
      <c r="B88" s="141" t="s">
        <v>345</v>
      </c>
      <c r="C88" s="159" t="s">
        <v>117</v>
      </c>
      <c r="D88" s="316">
        <f>D84*D87</f>
        <v>625</v>
      </c>
      <c r="E88" s="316">
        <f>E84*E87</f>
        <v>437.5</v>
      </c>
      <c r="F88" s="316">
        <f>F84*F87</f>
        <v>350</v>
      </c>
      <c r="G88" s="316">
        <f>G84*G87</f>
        <v>318.18181818181819</v>
      </c>
      <c r="H88" s="315"/>
      <c r="I88" s="315"/>
      <c r="J88" s="158"/>
    </row>
    <row r="89" spans="2:10">
      <c r="D89" s="314"/>
      <c r="E89" s="314"/>
      <c r="F89" s="314"/>
      <c r="G89" s="314"/>
    </row>
    <row r="90" spans="2:10" ht="15.4" thickBot="1">
      <c r="B90" s="157" t="s">
        <v>126</v>
      </c>
    </row>
    <row r="91" spans="2:10">
      <c r="B91" s="156" t="s">
        <v>182</v>
      </c>
      <c r="C91" s="153"/>
      <c r="D91" s="312">
        <f>D25</f>
        <v>0.66183926190105236</v>
      </c>
      <c r="E91" s="312">
        <f>E25</f>
        <v>0.61480545773799544</v>
      </c>
      <c r="F91" s="312">
        <f>F25</f>
        <v>0.55614342563038999</v>
      </c>
      <c r="G91" s="312">
        <f>G25</f>
        <v>0.50729135262773573</v>
      </c>
      <c r="H91" s="311"/>
      <c r="I91" s="167"/>
      <c r="J91" s="142"/>
    </row>
    <row r="92" spans="2:10">
      <c r="B92" s="146"/>
      <c r="C92" s="145"/>
      <c r="D92" s="145"/>
      <c r="E92" s="145"/>
      <c r="F92" s="145"/>
      <c r="G92" s="145"/>
      <c r="H92" s="145"/>
      <c r="I92" s="145"/>
      <c r="J92" s="142"/>
    </row>
    <row r="93" spans="2:10">
      <c r="B93" s="146" t="s">
        <v>17</v>
      </c>
      <c r="C93" s="145" t="s">
        <v>24</v>
      </c>
      <c r="D93" s="278">
        <v>0</v>
      </c>
      <c r="E93" s="278">
        <v>0</v>
      </c>
      <c r="F93" s="278">
        <v>0</v>
      </c>
      <c r="G93" s="278"/>
      <c r="H93" s="145"/>
      <c r="I93" s="145"/>
      <c r="J93" s="142"/>
    </row>
    <row r="94" spans="2:10">
      <c r="B94" s="146" t="s">
        <v>18</v>
      </c>
      <c r="C94" s="145" t="s">
        <v>24</v>
      </c>
      <c r="D94" s="278">
        <v>0</v>
      </c>
      <c r="E94" s="278">
        <v>0</v>
      </c>
      <c r="F94" s="278">
        <v>0</v>
      </c>
      <c r="G94" s="278"/>
      <c r="H94" s="145"/>
      <c r="I94" s="145"/>
      <c r="J94" s="142"/>
    </row>
    <row r="95" spans="2:10">
      <c r="B95" s="146" t="s">
        <v>19</v>
      </c>
      <c r="C95" s="145" t="s">
        <v>24</v>
      </c>
      <c r="D95" s="278">
        <v>0</v>
      </c>
      <c r="E95" s="278">
        <v>0</v>
      </c>
      <c r="F95" s="278">
        <v>0</v>
      </c>
      <c r="G95" s="278"/>
      <c r="H95" s="145"/>
      <c r="I95" s="145"/>
      <c r="J95" s="142"/>
    </row>
    <row r="96" spans="2:10">
      <c r="B96" s="146" t="s">
        <v>20</v>
      </c>
      <c r="C96" s="145" t="s">
        <v>24</v>
      </c>
      <c r="D96" s="278">
        <v>0</v>
      </c>
      <c r="E96" s="278">
        <v>0</v>
      </c>
      <c r="F96" s="278">
        <v>0</v>
      </c>
      <c r="G96" s="278"/>
      <c r="H96" s="145"/>
      <c r="I96" s="145"/>
      <c r="J96" s="142"/>
    </row>
    <row r="97" spans="2:10">
      <c r="B97" s="146" t="s">
        <v>114</v>
      </c>
      <c r="C97" s="145" t="s">
        <v>24</v>
      </c>
      <c r="D97" s="278">
        <v>0</v>
      </c>
      <c r="E97" s="278">
        <v>0</v>
      </c>
      <c r="F97" s="278">
        <v>0</v>
      </c>
      <c r="G97" s="278"/>
      <c r="H97" s="145"/>
      <c r="I97" s="145"/>
      <c r="J97" s="142"/>
    </row>
    <row r="98" spans="2:10">
      <c r="B98" s="146" t="s">
        <v>21</v>
      </c>
      <c r="C98" s="145" t="s">
        <v>24</v>
      </c>
      <c r="D98" s="278">
        <v>0</v>
      </c>
      <c r="E98" s="278">
        <v>0</v>
      </c>
      <c r="F98" s="278">
        <v>0</v>
      </c>
      <c r="G98" s="278"/>
      <c r="H98" s="145"/>
      <c r="I98" s="145"/>
      <c r="J98" s="142"/>
    </row>
    <row r="99" spans="2:10" ht="13.5" thickBot="1">
      <c r="B99" s="141"/>
      <c r="C99" s="140"/>
      <c r="D99" s="140"/>
      <c r="E99" s="140"/>
      <c r="F99" s="140"/>
      <c r="G99" s="140"/>
      <c r="H99" s="140"/>
      <c r="I99" s="140"/>
      <c r="J99"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'C:\Users\B003920\Desktop\[Kopi af alternativ_drivmiddelmodel_3.0_2.xlsm]General ass. and conv.'!#REF!</xm:f>
          </x14:formula1>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15</vt:i4>
      </vt:variant>
    </vt:vector>
  </HeadingPairs>
  <TitlesOfParts>
    <vt:vector size="49" baseType="lpstr">
      <vt:lpstr>TRA_Cars</vt:lpstr>
      <vt:lpstr>Std benzin motor</vt:lpstr>
      <vt:lpstr>Std diesel motor</vt:lpstr>
      <vt:lpstr>Tilpasset Otto motor</vt:lpstr>
      <vt:lpstr>EU Brændselscelle, brint bil</vt:lpstr>
      <vt:lpstr>EU Std benzin personbil</vt:lpstr>
      <vt:lpstr>EU Plugin Hybrid personbil</vt:lpstr>
      <vt:lpstr>EU El personbil</vt:lpstr>
      <vt:lpstr>EU El personbil, stort bat.</vt:lpstr>
      <vt:lpstr>TRA_Buses</vt:lpstr>
      <vt:lpstr>EU Bus</vt:lpstr>
      <vt:lpstr>EU Bus Gas</vt:lpstr>
      <vt:lpstr>EU Bus El</vt:lpstr>
      <vt:lpstr>EU Bus Hybrid</vt:lpstr>
      <vt:lpstr>TRA_Train</vt:lpstr>
      <vt:lpstr>EU Diesel IC-reg.tog</vt:lpstr>
      <vt:lpstr>EU El IC-reg.tog</vt:lpstr>
      <vt:lpstr>EU Diesel Lokaltog</vt:lpstr>
      <vt:lpstr>EU Gas Lokaltog</vt:lpstr>
      <vt:lpstr>TRA_Trucks</vt:lpstr>
      <vt:lpstr>EU Varebil benzin</vt:lpstr>
      <vt:lpstr>EU Lastbil</vt:lpstr>
      <vt:lpstr>EU Lastbil DME</vt:lpstr>
      <vt:lpstr>EU Lastbil RME</vt:lpstr>
      <vt:lpstr>EU Lastbil Gas</vt:lpstr>
      <vt:lpstr>EU Std diesel personbil</vt:lpstr>
      <vt:lpstr>EU Diesel personbil DME</vt:lpstr>
      <vt:lpstr>EU Tilpasset Otto personbil</vt:lpstr>
      <vt:lpstr>EU FC, brinthybrid personbil</vt:lpstr>
      <vt:lpstr>EU FC, methanolhybrid personbil</vt:lpstr>
      <vt:lpstr>EU Varebil CNG</vt:lpstr>
      <vt:lpstr>EU varebil diesel</vt:lpstr>
      <vt:lpstr>EU varebil el</vt:lpstr>
      <vt:lpstr>Reference</vt:lpstr>
      <vt:lpstr>'EU Diesel IC-reg.tog'!Print_Area</vt:lpstr>
      <vt:lpstr>'EU Diesel Lokaltog'!Print_Area</vt:lpstr>
      <vt:lpstr>'EU Diesel personbil DME'!Print_Area</vt:lpstr>
      <vt:lpstr>'EU El IC-reg.tog'!Print_Area</vt:lpstr>
      <vt:lpstr>'EU El personbil'!Print_Area</vt:lpstr>
      <vt:lpstr>'EU FC, brinthybrid personbil'!Print_Area</vt:lpstr>
      <vt:lpstr>'EU FC, methanolhybrid personbil'!Print_Area</vt:lpstr>
      <vt:lpstr>'EU Gas Lokaltog'!Print_Area</vt:lpstr>
      <vt:lpstr>'EU Lastbil'!Print_Area</vt:lpstr>
      <vt:lpstr>'EU Lastbil DME'!Print_Area</vt:lpstr>
      <vt:lpstr>'EU Lastbil Gas'!Print_Area</vt:lpstr>
      <vt:lpstr>'EU Plugin Hybrid personbil'!Print_Area</vt:lpstr>
      <vt:lpstr>'EU Std benzin personbil'!Print_Area</vt:lpstr>
      <vt:lpstr>'EU Std diesel personbil'!Print_Area</vt:lpstr>
      <vt:lpstr>'EU Tilpasset Otto personbil'!Print_Area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2016-10-14T09:33:14Z</dcterms:created>
  <dcterms:modified xsi:type="dcterms:W3CDTF">2016-12-21T03:26:53Z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524883449077606</vt:r8>
  </property>
</Properties>
</file>