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Default Extension="jpeg" ContentType="image/jpeg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/>
  <bookViews>
    <workbookView xWindow="0" yWindow="120" windowWidth="12030" windowHeight="5595" tabRatio="626" activeTab="2"/>
  </bookViews>
  <sheets>
    <sheet name="årsplan" sheetId="1" r:id="rId1"/>
    <sheet name="Årsoplæg" sheetId="16" r:id="rId2"/>
    <sheet name="Ugeplan" sheetId="48608" r:id="rId3"/>
    <sheet name="Ark2" sheetId="57455" state="hidden" r:id="rId4"/>
    <sheet name="Ark3" sheetId="57456" state="hidden" r:id="rId5"/>
    <sheet name="1 uge" sheetId="57451" r:id="rId6"/>
    <sheet name="2 uger" sheetId="57450" r:id="rId7"/>
    <sheet name="3 uger" sheetId="57447" r:id="rId8"/>
    <sheet name="Dataark" sheetId="57445" r:id="rId9"/>
    <sheet name="Rapport" sheetId="57440" r:id="rId10"/>
    <sheet name="Test" sheetId="57453" r:id="rId11"/>
    <sheet name="Intervaller" sheetId="57454" r:id="rId12"/>
  </sheets>
  <externalReferences>
    <externalReference r:id="rId13"/>
    <externalReference r:id="rId14"/>
  </externalReferences>
  <definedNames>
    <definedName name="_xlnm._FilterDatabase" localSheetId="5" hidden="1">'1 uge'!#REF!</definedName>
    <definedName name="AT_tider">Intervaller!$B$352:$C$518</definedName>
    <definedName name="FS_tider">Intervaller!$B$765:$C$824</definedName>
    <definedName name="IG_tider">Intervaller!$B$4:$C$143</definedName>
    <definedName name="Intervaller">Intervaller!$A$4:$E$963</definedName>
    <definedName name="Max_tider">Intervaller!$B$520:$C$764</definedName>
    <definedName name="Power_tider">Intervaller!$B$826:$C$959</definedName>
    <definedName name="SubAT_tider">Intervaller!$B$145:$C$349</definedName>
    <definedName name="_xlnm.Print_Area" localSheetId="5">'1 uge'!$A$1:$N$53</definedName>
    <definedName name="_xlnm.Print_Area" localSheetId="6">'2 uger'!$A$1:$N$53</definedName>
    <definedName name="_xlnm.Print_Area" localSheetId="7">'3 uger'!$A$1:$N$53</definedName>
    <definedName name="_xlnm.Print_Area" localSheetId="0">årsplan!$A$1:$BE$91</definedName>
  </definedNames>
  <calcPr calcId="125725"/>
  <pivotCaches>
    <pivotCache cacheId="6" r:id="rId15"/>
    <pivotCache cacheId="7" r:id="rId16"/>
    <pivotCache cacheId="8" r:id="rId17"/>
  </pivotCaches>
</workbook>
</file>

<file path=xl/calcChain.xml><?xml version="1.0" encoding="utf-8"?>
<calcChain xmlns="http://schemas.openxmlformats.org/spreadsheetml/2006/main">
  <c r="C24" i="57450"/>
  <c r="C15"/>
  <c r="AC77" i="48608" l="1"/>
  <c r="U77"/>
  <c r="E81" i="57453"/>
  <c r="D81"/>
  <c r="C81"/>
  <c r="B81"/>
  <c r="A81"/>
  <c r="E80"/>
  <c r="D80"/>
  <c r="C80"/>
  <c r="B80"/>
  <c r="A80"/>
  <c r="E79"/>
  <c r="D79"/>
  <c r="C79"/>
  <c r="B79"/>
  <c r="A79"/>
  <c r="E78"/>
  <c r="D78"/>
  <c r="C78"/>
  <c r="B78"/>
  <c r="A78"/>
  <c r="E77"/>
  <c r="D77"/>
  <c r="C77"/>
  <c r="B77"/>
  <c r="A77"/>
  <c r="E76"/>
  <c r="D76"/>
  <c r="C76"/>
  <c r="B76"/>
  <c r="A76"/>
  <c r="J73"/>
  <c r="I73"/>
  <c r="H73"/>
  <c r="G73"/>
  <c r="F73"/>
  <c r="E73"/>
  <c r="C73"/>
  <c r="J72"/>
  <c r="I72"/>
  <c r="H72"/>
  <c r="G72"/>
  <c r="F72"/>
  <c r="E72"/>
  <c r="C72"/>
  <c r="J71"/>
  <c r="I71"/>
  <c r="H71"/>
  <c r="G71"/>
  <c r="F71"/>
  <c r="E71"/>
  <c r="C71"/>
  <c r="J70"/>
  <c r="I70"/>
  <c r="H70"/>
  <c r="G70"/>
  <c r="F70"/>
  <c r="E70"/>
  <c r="C70"/>
  <c r="B70"/>
  <c r="J69"/>
  <c r="I69"/>
  <c r="H69"/>
  <c r="G69"/>
  <c r="F69"/>
  <c r="E69"/>
  <c r="C69"/>
  <c r="B69"/>
  <c r="J68"/>
  <c r="I68"/>
  <c r="H68"/>
  <c r="G68"/>
  <c r="F68"/>
  <c r="E68"/>
  <c r="C68"/>
  <c r="B68"/>
  <c r="J67"/>
  <c r="I67"/>
  <c r="H67"/>
  <c r="G67"/>
  <c r="F67"/>
  <c r="E67"/>
  <c r="J66"/>
  <c r="I66"/>
  <c r="H66"/>
  <c r="G66"/>
  <c r="F66"/>
  <c r="E66"/>
  <c r="J65"/>
  <c r="I65"/>
  <c r="H65"/>
  <c r="G65"/>
  <c r="F65"/>
  <c r="E65"/>
  <c r="C65"/>
  <c r="J64"/>
  <c r="I64"/>
  <c r="H64"/>
  <c r="G64"/>
  <c r="F64"/>
  <c r="E64"/>
  <c r="C64"/>
  <c r="J63"/>
  <c r="I63"/>
  <c r="H63"/>
  <c r="G63"/>
  <c r="F63"/>
  <c r="E63"/>
  <c r="C63"/>
  <c r="B63"/>
  <c r="J62"/>
  <c r="I62"/>
  <c r="H62"/>
  <c r="G62"/>
  <c r="F62"/>
  <c r="E62"/>
  <c r="C62"/>
  <c r="B62"/>
  <c r="J61"/>
  <c r="I61"/>
  <c r="H61"/>
  <c r="G61"/>
  <c r="F61"/>
  <c r="E61"/>
  <c r="C61"/>
  <c r="B61"/>
  <c r="J60"/>
  <c r="I60"/>
  <c r="H60"/>
  <c r="G60"/>
  <c r="F60"/>
  <c r="E60"/>
  <c r="J58"/>
  <c r="I58"/>
  <c r="H58"/>
  <c r="G58"/>
  <c r="F58"/>
  <c r="E58"/>
  <c r="C58"/>
  <c r="B58"/>
  <c r="J57"/>
  <c r="I57"/>
  <c r="H57"/>
  <c r="G57"/>
  <c r="F57"/>
  <c r="E57"/>
  <c r="C57"/>
  <c r="B57"/>
  <c r="J56"/>
  <c r="I56"/>
  <c r="H56"/>
  <c r="G56"/>
  <c r="F56"/>
  <c r="E56"/>
  <c r="C56"/>
  <c r="B56"/>
  <c r="J55"/>
  <c r="I55"/>
  <c r="H55"/>
  <c r="G55"/>
  <c r="F55"/>
  <c r="E55"/>
  <c r="J53"/>
  <c r="I53"/>
  <c r="H53"/>
  <c r="G53"/>
  <c r="F53"/>
  <c r="E53"/>
  <c r="C53"/>
  <c r="A53"/>
  <c r="C52"/>
  <c r="A52"/>
  <c r="J51"/>
  <c r="I51"/>
  <c r="H51"/>
  <c r="G51"/>
  <c r="F51"/>
  <c r="E51"/>
  <c r="C51"/>
  <c r="A51"/>
  <c r="A50"/>
  <c r="J48"/>
  <c r="I48"/>
  <c r="H48"/>
  <c r="G48"/>
  <c r="F48"/>
  <c r="E48"/>
  <c r="C48"/>
  <c r="A48"/>
  <c r="J46"/>
  <c r="I46"/>
  <c r="H46"/>
  <c r="G46"/>
  <c r="F46"/>
  <c r="E46"/>
  <c r="C46"/>
  <c r="A46"/>
  <c r="J45"/>
  <c r="I45"/>
  <c r="H45"/>
  <c r="G45"/>
  <c r="F45"/>
  <c r="E45"/>
  <c r="C45"/>
  <c r="A45"/>
  <c r="J44"/>
  <c r="I44"/>
  <c r="H44"/>
  <c r="G44"/>
  <c r="F44"/>
  <c r="E44"/>
  <c r="C44"/>
  <c r="A44"/>
  <c r="J43"/>
  <c r="I43"/>
  <c r="H43"/>
  <c r="G43"/>
  <c r="F43"/>
  <c r="E43"/>
  <c r="C43"/>
  <c r="A43"/>
  <c r="J42"/>
  <c r="I42"/>
  <c r="H42"/>
  <c r="G42"/>
  <c r="F42"/>
  <c r="E42"/>
  <c r="C42"/>
  <c r="A42"/>
  <c r="J41"/>
  <c r="I41"/>
  <c r="H41"/>
  <c r="G41"/>
  <c r="F41"/>
  <c r="E41"/>
  <c r="C41"/>
  <c r="A41"/>
  <c r="J40"/>
  <c r="I40"/>
  <c r="H40"/>
  <c r="G40"/>
  <c r="F40"/>
  <c r="E40"/>
  <c r="C40"/>
  <c r="A40"/>
  <c r="A39"/>
  <c r="J37"/>
  <c r="I37"/>
  <c r="H37"/>
  <c r="G37"/>
  <c r="F37"/>
  <c r="E37"/>
  <c r="C37"/>
  <c r="A37"/>
  <c r="J36"/>
  <c r="I36"/>
  <c r="H36"/>
  <c r="G36"/>
  <c r="F36"/>
  <c r="E36"/>
  <c r="C36"/>
  <c r="A36"/>
  <c r="A35"/>
  <c r="J33"/>
  <c r="I33"/>
  <c r="H33"/>
  <c r="G33"/>
  <c r="F33"/>
  <c r="E33"/>
  <c r="C33"/>
  <c r="A33"/>
  <c r="J31"/>
  <c r="I31"/>
  <c r="H31"/>
  <c r="G31"/>
  <c r="F31"/>
  <c r="E31"/>
  <c r="C31"/>
  <c r="A31"/>
  <c r="J30"/>
  <c r="I30"/>
  <c r="H30"/>
  <c r="G30"/>
  <c r="F30"/>
  <c r="E30"/>
  <c r="C30"/>
  <c r="A30"/>
  <c r="J29"/>
  <c r="I29"/>
  <c r="H29"/>
  <c r="G29"/>
  <c r="F29"/>
  <c r="E29"/>
  <c r="C29"/>
  <c r="A29"/>
  <c r="J28"/>
  <c r="I28"/>
  <c r="H28"/>
  <c r="G28"/>
  <c r="F28"/>
  <c r="E28"/>
  <c r="C28"/>
  <c r="A28"/>
  <c r="J27"/>
  <c r="I27"/>
  <c r="H27"/>
  <c r="G27"/>
  <c r="F27"/>
  <c r="E27"/>
  <c r="C27"/>
  <c r="A27"/>
  <c r="J26"/>
  <c r="I26"/>
  <c r="H26"/>
  <c r="G26"/>
  <c r="F26"/>
  <c r="E26"/>
  <c r="C26"/>
  <c r="A26"/>
  <c r="A25"/>
  <c r="J23"/>
  <c r="I23"/>
  <c r="H23"/>
  <c r="G23"/>
  <c r="F23"/>
  <c r="E23"/>
  <c r="C23"/>
  <c r="A23"/>
  <c r="J22"/>
  <c r="I22"/>
  <c r="H22"/>
  <c r="G22"/>
  <c r="F22"/>
  <c r="E22"/>
  <c r="C22"/>
  <c r="A22"/>
  <c r="J21"/>
  <c r="I21"/>
  <c r="H21"/>
  <c r="G21"/>
  <c r="F21"/>
  <c r="E21"/>
  <c r="C21"/>
  <c r="A21"/>
  <c r="J20"/>
  <c r="I20"/>
  <c r="H20"/>
  <c r="G20"/>
  <c r="F20"/>
  <c r="E20"/>
  <c r="C20"/>
  <c r="A20"/>
  <c r="J19"/>
  <c r="I19"/>
  <c r="H19"/>
  <c r="G19"/>
  <c r="F19"/>
  <c r="E19"/>
  <c r="C19"/>
  <c r="A19"/>
  <c r="J18"/>
  <c r="I18"/>
  <c r="H18"/>
  <c r="G18"/>
  <c r="F18"/>
  <c r="E18"/>
  <c r="C18"/>
  <c r="A18"/>
  <c r="A17"/>
  <c r="J15"/>
  <c r="I15"/>
  <c r="H15"/>
  <c r="G15"/>
  <c r="F15"/>
  <c r="E15"/>
  <c r="C15"/>
  <c r="B15"/>
  <c r="A15"/>
  <c r="J14"/>
  <c r="I14"/>
  <c r="H14"/>
  <c r="G14"/>
  <c r="F14"/>
  <c r="E14"/>
  <c r="C14"/>
  <c r="B14"/>
  <c r="A14"/>
  <c r="J13"/>
  <c r="I13"/>
  <c r="H13"/>
  <c r="G13"/>
  <c r="F13"/>
  <c r="E13"/>
  <c r="C13"/>
  <c r="B13"/>
  <c r="A13"/>
  <c r="A12"/>
  <c r="J10"/>
  <c r="I10"/>
  <c r="H10"/>
  <c r="G10"/>
  <c r="F10"/>
  <c r="E10"/>
  <c r="C10"/>
  <c r="B10"/>
  <c r="A10"/>
  <c r="J9"/>
  <c r="I9"/>
  <c r="H9"/>
  <c r="G9"/>
  <c r="F9"/>
  <c r="E9"/>
  <c r="C9"/>
  <c r="B9"/>
  <c r="A9"/>
  <c r="J8"/>
  <c r="I8"/>
  <c r="H8"/>
  <c r="G8"/>
  <c r="F8"/>
  <c r="E8"/>
  <c r="C8"/>
  <c r="B8"/>
  <c r="A8"/>
  <c r="A7"/>
  <c r="J6"/>
  <c r="I6"/>
  <c r="H6"/>
  <c r="G6"/>
  <c r="F6"/>
  <c r="E6"/>
  <c r="J5"/>
  <c r="I5"/>
  <c r="H5"/>
  <c r="G5"/>
  <c r="F5"/>
  <c r="E5"/>
  <c r="C5"/>
  <c r="A5"/>
  <c r="C3"/>
  <c r="A3"/>
  <c r="C2"/>
  <c r="A2"/>
  <c r="A49" i="57450"/>
  <c r="A50"/>
  <c r="A51"/>
  <c r="A52"/>
  <c r="A53"/>
  <c r="U50" i="48608"/>
  <c r="H42" l="1"/>
  <c r="H24"/>
  <c r="C15" i="57447" l="1"/>
  <c r="C15" i="57451"/>
  <c r="A487" i="57454"/>
  <c r="A486"/>
  <c r="A485"/>
  <c r="A483"/>
  <c r="A482"/>
  <c r="A481"/>
  <c r="D487"/>
  <c r="D486"/>
  <c r="D485"/>
  <c r="D483"/>
  <c r="D482"/>
  <c r="D481"/>
  <c r="D712"/>
  <c r="A712"/>
  <c r="D711"/>
  <c r="A711"/>
  <c r="D710"/>
  <c r="A710"/>
  <c r="D709"/>
  <c r="A709"/>
  <c r="D706"/>
  <c r="A706"/>
  <c r="D705"/>
  <c r="A705"/>
  <c r="D704"/>
  <c r="A704"/>
  <c r="D703"/>
  <c r="A703"/>
  <c r="D700"/>
  <c r="A700"/>
  <c r="D699"/>
  <c r="A699"/>
  <c r="D698"/>
  <c r="A698"/>
  <c r="D697"/>
  <c r="A697"/>
  <c r="D694"/>
  <c r="A694"/>
  <c r="D693"/>
  <c r="A693"/>
  <c r="D692"/>
  <c r="A692"/>
  <c r="D691"/>
  <c r="A691"/>
  <c r="D574"/>
  <c r="A574"/>
  <c r="D573"/>
  <c r="A573"/>
  <c r="D572"/>
  <c r="A572"/>
  <c r="D571"/>
  <c r="A571"/>
  <c r="D580"/>
  <c r="A580"/>
  <c r="D579"/>
  <c r="A579"/>
  <c r="D578"/>
  <c r="A578"/>
  <c r="D577"/>
  <c r="A577"/>
  <c r="D586"/>
  <c r="A586"/>
  <c r="D585"/>
  <c r="A585"/>
  <c r="D584"/>
  <c r="A584"/>
  <c r="D583"/>
  <c r="A583"/>
  <c r="A590"/>
  <c r="A591"/>
  <c r="A592"/>
  <c r="A589"/>
  <c r="D589"/>
  <c r="D592"/>
  <c r="D591"/>
  <c r="D590"/>
  <c r="A645"/>
  <c r="A646"/>
  <c r="A647"/>
  <c r="A648"/>
  <c r="A644"/>
  <c r="D890"/>
  <c r="A890"/>
  <c r="D889"/>
  <c r="A889"/>
  <c r="D888"/>
  <c r="A888"/>
  <c r="D887"/>
  <c r="A887"/>
  <c r="D883"/>
  <c r="A883"/>
  <c r="D882"/>
  <c r="A882"/>
  <c r="D881"/>
  <c r="A881"/>
  <c r="D880"/>
  <c r="A880"/>
  <c r="D879"/>
  <c r="A879"/>
  <c r="D878"/>
  <c r="A878"/>
  <c r="D886"/>
  <c r="A886"/>
  <c r="A938"/>
  <c r="D938"/>
  <c r="A937"/>
  <c r="D937"/>
  <c r="A934"/>
  <c r="D934"/>
  <c r="A935"/>
  <c r="D935"/>
  <c r="A936"/>
  <c r="D936"/>
  <c r="D929"/>
  <c r="A929"/>
  <c r="D928"/>
  <c r="A928"/>
  <c r="D927"/>
  <c r="A927"/>
  <c r="D926"/>
  <c r="A926"/>
  <c r="D908"/>
  <c r="A908"/>
  <c r="D907"/>
  <c r="A907"/>
  <c r="D906"/>
  <c r="A906"/>
  <c r="D905"/>
  <c r="A905"/>
  <c r="D900"/>
  <c r="A900"/>
  <c r="D899"/>
  <c r="A899"/>
  <c r="D898"/>
  <c r="A898"/>
  <c r="D897"/>
  <c r="A897"/>
  <c r="D874"/>
  <c r="A874"/>
  <c r="D873"/>
  <c r="A873"/>
  <c r="D872"/>
  <c r="A872"/>
  <c r="D870"/>
  <c r="A870"/>
  <c r="A955"/>
  <c r="A954"/>
  <c r="A952"/>
  <c r="A951"/>
  <c r="A948"/>
  <c r="A946"/>
  <c r="A945"/>
  <c r="A943"/>
  <c r="A942"/>
  <c r="D933"/>
  <c r="A933"/>
  <c r="D932"/>
  <c r="A932"/>
  <c r="D931"/>
  <c r="A931"/>
  <c r="D925"/>
  <c r="A925"/>
  <c r="D924"/>
  <c r="A924"/>
  <c r="D923"/>
  <c r="A923"/>
  <c r="D922"/>
  <c r="A922"/>
  <c r="D919"/>
  <c r="A919"/>
  <c r="D918"/>
  <c r="A918"/>
  <c r="D917"/>
  <c r="A917"/>
  <c r="D916"/>
  <c r="A916"/>
  <c r="D915"/>
  <c r="A915"/>
  <c r="D914"/>
  <c r="A914"/>
  <c r="D913"/>
  <c r="A913"/>
  <c r="D912"/>
  <c r="A912"/>
  <c r="D911"/>
  <c r="A911"/>
  <c r="D904"/>
  <c r="A904"/>
  <c r="D903"/>
  <c r="A903"/>
  <c r="D902"/>
  <c r="A902"/>
  <c r="D896"/>
  <c r="A896"/>
  <c r="D895"/>
  <c r="A895"/>
  <c r="D894"/>
  <c r="A894"/>
  <c r="D877"/>
  <c r="A877"/>
  <c r="D869"/>
  <c r="A869"/>
  <c r="D868"/>
  <c r="A868"/>
  <c r="D866"/>
  <c r="A866"/>
  <c r="D865"/>
  <c r="A865"/>
  <c r="D864"/>
  <c r="A864"/>
  <c r="D863"/>
  <c r="A863"/>
  <c r="D860"/>
  <c r="A860"/>
  <c r="D859"/>
  <c r="A859"/>
  <c r="D857"/>
  <c r="A857"/>
  <c r="D856"/>
  <c r="A856"/>
  <c r="D852"/>
  <c r="A852"/>
  <c r="D843"/>
  <c r="A843"/>
  <c r="D842"/>
  <c r="A842"/>
  <c r="D838"/>
  <c r="A838"/>
  <c r="D837"/>
  <c r="A837"/>
  <c r="D836"/>
  <c r="A836"/>
  <c r="D834"/>
  <c r="A834"/>
  <c r="D832"/>
  <c r="A832"/>
  <c r="D812"/>
  <c r="A812"/>
  <c r="D802"/>
  <c r="A802"/>
  <c r="D782"/>
  <c r="A782"/>
  <c r="D772"/>
  <c r="A772"/>
  <c r="D753"/>
  <c r="A753"/>
  <c r="D744"/>
  <c r="A744"/>
  <c r="D743"/>
  <c r="A743"/>
  <c r="D742"/>
  <c r="A742"/>
  <c r="D741"/>
  <c r="A741"/>
  <c r="D740"/>
  <c r="A740"/>
  <c r="D739"/>
  <c r="A739"/>
  <c r="D738"/>
  <c r="A738"/>
  <c r="D735"/>
  <c r="A735"/>
  <c r="D733"/>
  <c r="A733"/>
  <c r="D723"/>
  <c r="A723"/>
  <c r="D679"/>
  <c r="A679"/>
  <c r="D669"/>
  <c r="A669"/>
  <c r="D659"/>
  <c r="A659"/>
  <c r="A639"/>
  <c r="D629"/>
  <c r="A629"/>
  <c r="D620"/>
  <c r="A620"/>
  <c r="D618"/>
  <c r="A618"/>
  <c r="D617"/>
  <c r="A617"/>
  <c r="D616"/>
  <c r="A616"/>
  <c r="D615"/>
  <c r="A615"/>
  <c r="D614"/>
  <c r="A614"/>
  <c r="D613"/>
  <c r="A613"/>
  <c r="D611"/>
  <c r="A611"/>
  <c r="D609"/>
  <c r="A609"/>
  <c r="D599"/>
  <c r="A599"/>
  <c r="D563"/>
  <c r="A563"/>
  <c r="D543"/>
  <c r="A543"/>
  <c r="D533"/>
  <c r="A533"/>
  <c r="D523"/>
  <c r="A523"/>
  <c r="A513"/>
  <c r="D505"/>
  <c r="A505"/>
  <c r="D496"/>
  <c r="A496"/>
  <c r="D495"/>
  <c r="A495"/>
  <c r="D494"/>
  <c r="A494"/>
  <c r="D493"/>
  <c r="A493"/>
  <c r="D492"/>
  <c r="A492"/>
  <c r="D491"/>
  <c r="A491"/>
  <c r="D490"/>
  <c r="A490"/>
  <c r="D478"/>
  <c r="A478"/>
  <c r="D468"/>
  <c r="A468"/>
  <c r="D458"/>
  <c r="A458"/>
  <c r="D448"/>
  <c r="A448"/>
  <c r="D438"/>
  <c r="A438"/>
  <c r="D418"/>
  <c r="A418"/>
  <c r="D389"/>
  <c r="A389"/>
  <c r="D388"/>
  <c r="A388"/>
  <c r="D387"/>
  <c r="A387"/>
  <c r="D386"/>
  <c r="A386"/>
  <c r="D385"/>
  <c r="D948" s="1"/>
  <c r="A385"/>
  <c r="D383"/>
  <c r="A383"/>
  <c r="D382"/>
  <c r="A382"/>
  <c r="D381"/>
  <c r="A381"/>
  <c r="D380"/>
  <c r="A380"/>
  <c r="D378"/>
  <c r="A378"/>
  <c r="D368"/>
  <c r="A368"/>
  <c r="D358"/>
  <c r="A358"/>
  <c r="D338"/>
  <c r="A338"/>
  <c r="D328"/>
  <c r="A328"/>
  <c r="D318"/>
  <c r="A318"/>
  <c r="D308"/>
  <c r="A308"/>
  <c r="D298"/>
  <c r="A298"/>
  <c r="D289"/>
  <c r="A289"/>
  <c r="D288"/>
  <c r="A288"/>
  <c r="D287"/>
  <c r="A287"/>
  <c r="D286"/>
  <c r="A286"/>
  <c r="D285"/>
  <c r="A285"/>
  <c r="D284"/>
  <c r="A284"/>
  <c r="D283"/>
  <c r="A283"/>
  <c r="D282"/>
  <c r="A282"/>
  <c r="D281"/>
  <c r="A281"/>
  <c r="D280"/>
  <c r="A280"/>
  <c r="D268"/>
  <c r="A268"/>
  <c r="D246"/>
  <c r="D218"/>
  <c r="A218"/>
  <c r="D198"/>
  <c r="A198"/>
  <c r="D189"/>
  <c r="A189"/>
  <c r="D188"/>
  <c r="A188"/>
  <c r="D187"/>
  <c r="A187"/>
  <c r="D186"/>
  <c r="A186"/>
  <c r="D185"/>
  <c r="A185"/>
  <c r="D184"/>
  <c r="A184"/>
  <c r="D182"/>
  <c r="A182"/>
  <c r="D181"/>
  <c r="A181"/>
  <c r="D180"/>
  <c r="A180"/>
  <c r="D178"/>
  <c r="A178"/>
  <c r="D168"/>
  <c r="A168"/>
  <c r="D158"/>
  <c r="A158"/>
  <c r="D148"/>
  <c r="A148"/>
  <c r="D118"/>
  <c r="A118"/>
  <c r="D108"/>
  <c r="A108"/>
  <c r="D98"/>
  <c r="A98"/>
  <c r="D89"/>
  <c r="A89"/>
  <c r="D88"/>
  <c r="A88"/>
  <c r="D87"/>
  <c r="A87"/>
  <c r="D86"/>
  <c r="A86"/>
  <c r="D83"/>
  <c r="A83"/>
  <c r="D82"/>
  <c r="A82"/>
  <c r="D81"/>
  <c r="A81"/>
  <c r="D80"/>
  <c r="A80"/>
  <c r="A68"/>
  <c r="A58"/>
  <c r="D48"/>
  <c r="A48"/>
  <c r="D38"/>
  <c r="A38"/>
  <c r="D28"/>
  <c r="A28"/>
  <c r="D8"/>
  <c r="A8"/>
  <c r="D853"/>
  <c r="A853"/>
  <c r="D849"/>
  <c r="A849"/>
  <c r="D845"/>
  <c r="A845"/>
  <c r="D830"/>
  <c r="A830"/>
  <c r="D799"/>
  <c r="D800"/>
  <c r="D801"/>
  <c r="D803"/>
  <c r="D804"/>
  <c r="D807"/>
  <c r="D808"/>
  <c r="D809"/>
  <c r="D810"/>
  <c r="D811"/>
  <c r="D813"/>
  <c r="D815"/>
  <c r="D816"/>
  <c r="D817"/>
  <c r="D818"/>
  <c r="D819"/>
  <c r="D820"/>
  <c r="D821"/>
  <c r="D798"/>
  <c r="D761"/>
  <c r="A761"/>
  <c r="A746"/>
  <c r="A747"/>
  <c r="D568"/>
  <c r="A568"/>
  <c r="D567"/>
  <c r="A567"/>
  <c r="D540"/>
  <c r="A540"/>
  <c r="D541"/>
  <c r="A541"/>
  <c r="D470"/>
  <c r="A470"/>
  <c r="D469"/>
  <c r="A469"/>
  <c r="D509"/>
  <c r="A509"/>
  <c r="D508"/>
  <c r="A508"/>
  <c r="D498"/>
  <c r="A498"/>
  <c r="D497"/>
  <c r="A497"/>
  <c r="D417"/>
  <c r="A417"/>
  <c r="D407"/>
  <c r="A407"/>
  <c r="D406"/>
  <c r="A406"/>
  <c r="D341"/>
  <c r="A341"/>
  <c r="D340"/>
  <c r="A340"/>
  <c r="D339"/>
  <c r="A339"/>
  <c r="D330"/>
  <c r="A330"/>
  <c r="D329"/>
  <c r="A329"/>
  <c r="D851"/>
  <c r="A851"/>
  <c r="D848"/>
  <c r="A848"/>
  <c r="D847"/>
  <c r="A847"/>
  <c r="D844"/>
  <c r="A844"/>
  <c r="D833"/>
  <c r="A833"/>
  <c r="D829"/>
  <c r="A829"/>
  <c r="D828"/>
  <c r="A828"/>
  <c r="D827"/>
  <c r="A827"/>
  <c r="A821"/>
  <c r="A820"/>
  <c r="A819"/>
  <c r="A818"/>
  <c r="A817"/>
  <c r="A816"/>
  <c r="A815"/>
  <c r="A813"/>
  <c r="A811"/>
  <c r="A810"/>
  <c r="A809"/>
  <c r="A808"/>
  <c r="A807"/>
  <c r="A804"/>
  <c r="A803"/>
  <c r="A801"/>
  <c r="A800"/>
  <c r="A799"/>
  <c r="A798"/>
  <c r="D794"/>
  <c r="A794"/>
  <c r="D793"/>
  <c r="A793"/>
  <c r="D791"/>
  <c r="A791"/>
  <c r="D790"/>
  <c r="A790"/>
  <c r="D789"/>
  <c r="A789"/>
  <c r="D788"/>
  <c r="A788"/>
  <c r="D787"/>
  <c r="A787"/>
  <c r="D786"/>
  <c r="A786"/>
  <c r="D785"/>
  <c r="A785"/>
  <c r="D783"/>
  <c r="A783"/>
  <c r="D781"/>
  <c r="A781"/>
  <c r="D780"/>
  <c r="A780"/>
  <c r="D779"/>
  <c r="A779"/>
  <c r="D778"/>
  <c r="A778"/>
  <c r="D777"/>
  <c r="A777"/>
  <c r="D774"/>
  <c r="A774"/>
  <c r="D773"/>
  <c r="A773"/>
  <c r="D771"/>
  <c r="A771"/>
  <c r="D770"/>
  <c r="A770"/>
  <c r="D769"/>
  <c r="A769"/>
  <c r="D768"/>
  <c r="A768"/>
  <c r="D767"/>
  <c r="A767"/>
  <c r="D760"/>
  <c r="A760"/>
  <c r="D750"/>
  <c r="A750"/>
  <c r="D734"/>
  <c r="A734"/>
  <c r="D730"/>
  <c r="A730"/>
  <c r="D720"/>
  <c r="A720"/>
  <c r="D686"/>
  <c r="A686"/>
  <c r="D676"/>
  <c r="A676"/>
  <c r="D656"/>
  <c r="A656"/>
  <c r="D646"/>
  <c r="D636"/>
  <c r="A636"/>
  <c r="D610"/>
  <c r="A610"/>
  <c r="D606"/>
  <c r="A606"/>
  <c r="D596"/>
  <c r="A596"/>
  <c r="D558"/>
  <c r="A558"/>
  <c r="D548"/>
  <c r="A548"/>
  <c r="D536"/>
  <c r="A536"/>
  <c r="D526"/>
  <c r="A526"/>
  <c r="D503"/>
  <c r="A503"/>
  <c r="D479"/>
  <c r="A479"/>
  <c r="D477"/>
  <c r="A477"/>
  <c r="D473"/>
  <c r="A473"/>
  <c r="D461"/>
  <c r="A461"/>
  <c r="D451"/>
  <c r="A451"/>
  <c r="D441"/>
  <c r="A441"/>
  <c r="D431"/>
  <c r="A431"/>
  <c r="A421"/>
  <c r="D397"/>
  <c r="A397"/>
  <c r="D379"/>
  <c r="A379"/>
  <c r="D377"/>
  <c r="A377"/>
  <c r="D376"/>
  <c r="A376"/>
  <c r="D374"/>
  <c r="A374"/>
  <c r="D373"/>
  <c r="A373"/>
  <c r="D372"/>
  <c r="A372"/>
  <c r="D371"/>
  <c r="A371"/>
  <c r="D370"/>
  <c r="A370"/>
  <c r="D367"/>
  <c r="A367"/>
  <c r="D357"/>
  <c r="A357"/>
  <c r="D337"/>
  <c r="D336"/>
  <c r="D335"/>
  <c r="D334"/>
  <c r="D333"/>
  <c r="D327"/>
  <c r="A327"/>
  <c r="D326"/>
  <c r="D325"/>
  <c r="D324"/>
  <c r="D317"/>
  <c r="A317"/>
  <c r="D315"/>
  <c r="D314"/>
  <c r="D313"/>
  <c r="D311"/>
  <c r="D310"/>
  <c r="D309"/>
  <c r="D307"/>
  <c r="A307"/>
  <c r="D306"/>
  <c r="D305"/>
  <c r="D304"/>
  <c r="D303"/>
  <c r="D301"/>
  <c r="D300"/>
  <c r="D299"/>
  <c r="D297"/>
  <c r="A297"/>
  <c r="D296"/>
  <c r="D295"/>
  <c r="D294"/>
  <c r="D293"/>
  <c r="D292"/>
  <c r="D291"/>
  <c r="D279"/>
  <c r="A279"/>
  <c r="D276"/>
  <c r="A276"/>
  <c r="D274"/>
  <c r="A274"/>
  <c r="D273"/>
  <c r="A273"/>
  <c r="D271"/>
  <c r="A271"/>
  <c r="D270"/>
  <c r="A270"/>
  <c r="D269"/>
  <c r="D267"/>
  <c r="A267"/>
  <c r="D263"/>
  <c r="D262"/>
  <c r="D261"/>
  <c r="D260"/>
  <c r="D259"/>
  <c r="D254"/>
  <c r="D253"/>
  <c r="D252"/>
  <c r="D251"/>
  <c r="D250"/>
  <c r="D243"/>
  <c r="D226"/>
  <c r="D225"/>
  <c r="D224"/>
  <c r="D223"/>
  <c r="D222"/>
  <c r="D221"/>
  <c r="D220"/>
  <c r="D219"/>
  <c r="D210"/>
  <c r="D209"/>
  <c r="D207"/>
  <c r="A207"/>
  <c r="D206"/>
  <c r="D205"/>
  <c r="D204"/>
  <c r="D202"/>
  <c r="D201"/>
  <c r="D200"/>
  <c r="D199"/>
  <c r="D197"/>
  <c r="A197"/>
  <c r="D196"/>
  <c r="D195"/>
  <c r="D193"/>
  <c r="D192"/>
  <c r="D191"/>
  <c r="D190"/>
  <c r="D179"/>
  <c r="A179"/>
  <c r="D177"/>
  <c r="A177"/>
  <c r="D176"/>
  <c r="A176"/>
  <c r="D175"/>
  <c r="A175"/>
  <c r="D174"/>
  <c r="A174"/>
  <c r="D173"/>
  <c r="A173"/>
  <c r="D172"/>
  <c r="A172"/>
  <c r="D169"/>
  <c r="D166"/>
  <c r="D165"/>
  <c r="D164"/>
  <c r="D163"/>
  <c r="D162"/>
  <c r="D159"/>
  <c r="D157"/>
  <c r="A157"/>
  <c r="D156"/>
  <c r="D155"/>
  <c r="D152"/>
  <c r="D151"/>
  <c r="D150"/>
  <c r="D149"/>
  <c r="A137"/>
  <c r="D117"/>
  <c r="A117"/>
  <c r="D107"/>
  <c r="A107"/>
  <c r="D97"/>
  <c r="A97"/>
  <c r="D76"/>
  <c r="A76"/>
  <c r="A73"/>
  <c r="A71"/>
  <c r="A70"/>
  <c r="A67"/>
  <c r="D47"/>
  <c r="A47"/>
  <c r="D37"/>
  <c r="A37"/>
  <c r="D27"/>
  <c r="A27"/>
  <c r="D17"/>
  <c r="A17"/>
  <c r="D7"/>
  <c r="A7"/>
  <c r="A226"/>
  <c r="A225"/>
  <c r="A224"/>
  <c r="A49" i="57451"/>
  <c r="A50"/>
  <c r="A51"/>
  <c r="A52"/>
  <c r="A53"/>
  <c r="D652" i="57454"/>
  <c r="D653"/>
  <c r="D654"/>
  <c r="D655"/>
  <c r="D657"/>
  <c r="D660"/>
  <c r="D661"/>
  <c r="D662"/>
  <c r="D663"/>
  <c r="D664"/>
  <c r="D665"/>
  <c r="D668"/>
  <c r="D670"/>
  <c r="D671"/>
  <c r="D672"/>
  <c r="D673"/>
  <c r="D674"/>
  <c r="D677"/>
  <c r="D678"/>
  <c r="D680"/>
  <c r="D681"/>
  <c r="D682"/>
  <c r="D684"/>
  <c r="D685"/>
  <c r="D687"/>
  <c r="D688"/>
  <c r="D715"/>
  <c r="D716"/>
  <c r="D717"/>
  <c r="D718"/>
  <c r="D719"/>
  <c r="D721"/>
  <c r="D722"/>
  <c r="D724"/>
  <c r="D725"/>
  <c r="D726"/>
  <c r="D727"/>
  <c r="D728"/>
  <c r="D729"/>
  <c r="D731"/>
  <c r="D732"/>
  <c r="D745"/>
  <c r="D746"/>
  <c r="D747"/>
  <c r="D751"/>
  <c r="D752"/>
  <c r="D754"/>
  <c r="D755"/>
  <c r="D756"/>
  <c r="D757"/>
  <c r="D758"/>
  <c r="D759"/>
  <c r="D651"/>
  <c r="D430"/>
  <c r="D432"/>
  <c r="D433"/>
  <c r="D434"/>
  <c r="D435"/>
  <c r="D436"/>
  <c r="D437"/>
  <c r="D439"/>
  <c r="D442"/>
  <c r="D443"/>
  <c r="D444"/>
  <c r="D445"/>
  <c r="D446"/>
  <c r="D447"/>
  <c r="D449"/>
  <c r="D450"/>
  <c r="D453"/>
  <c r="D454"/>
  <c r="D455"/>
  <c r="D456"/>
  <c r="D457"/>
  <c r="D459"/>
  <c r="D460"/>
  <c r="D463"/>
  <c r="D464"/>
  <c r="D465"/>
  <c r="D466"/>
  <c r="D467"/>
  <c r="D472"/>
  <c r="D474"/>
  <c r="D475"/>
  <c r="D501"/>
  <c r="D502"/>
  <c r="D504"/>
  <c r="D506"/>
  <c r="D507"/>
  <c r="D429"/>
  <c r="A507"/>
  <c r="A506"/>
  <c r="A39" i="57451"/>
  <c r="A40"/>
  <c r="A41"/>
  <c r="A42"/>
  <c r="A43"/>
  <c r="A44"/>
  <c r="A45"/>
  <c r="A46"/>
  <c r="A47"/>
  <c r="A48"/>
  <c r="A38"/>
  <c r="C65" i="57447"/>
  <c r="D65" s="1"/>
  <c r="C66"/>
  <c r="D66"/>
  <c r="C67"/>
  <c r="D67" s="1"/>
  <c r="C68"/>
  <c r="D68"/>
  <c r="C69"/>
  <c r="D69" s="1"/>
  <c r="C70"/>
  <c r="D70"/>
  <c r="C71"/>
  <c r="D71" s="1"/>
  <c r="C72"/>
  <c r="D72"/>
  <c r="C73"/>
  <c r="D73" s="1"/>
  <c r="C74"/>
  <c r="D74"/>
  <c r="C75"/>
  <c r="D75" s="1"/>
  <c r="C76"/>
  <c r="D76"/>
  <c r="C77"/>
  <c r="D77" s="1"/>
  <c r="C78"/>
  <c r="D78"/>
  <c r="C79"/>
  <c r="D79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53"/>
  <c r="D153" s="1"/>
  <c r="C154"/>
  <c r="D154" s="1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D162" s="1"/>
  <c r="C163"/>
  <c r="D163" s="1"/>
  <c r="C164"/>
  <c r="D164" s="1"/>
  <c r="C165"/>
  <c r="D165" s="1"/>
  <c r="C166"/>
  <c r="D166" s="1"/>
  <c r="C167"/>
  <c r="D167" s="1"/>
  <c r="C175"/>
  <c r="D175" s="1"/>
  <c r="C176"/>
  <c r="D176" s="1"/>
  <c r="C177"/>
  <c r="D177" s="1"/>
  <c r="C178"/>
  <c r="D178" s="1"/>
  <c r="C179"/>
  <c r="D179" s="1"/>
  <c r="C180"/>
  <c r="D180" s="1"/>
  <c r="C181"/>
  <c r="D181" s="1"/>
  <c r="C182"/>
  <c r="D182" s="1"/>
  <c r="C183"/>
  <c r="D183" s="1"/>
  <c r="C184"/>
  <c r="D184" s="1"/>
  <c r="C185"/>
  <c r="D185" s="1"/>
  <c r="C186"/>
  <c r="D186" s="1"/>
  <c r="C187"/>
  <c r="D187" s="1"/>
  <c r="C188"/>
  <c r="D188" s="1"/>
  <c r="C189"/>
  <c r="D189" s="1"/>
  <c r="D955" i="57454" l="1"/>
  <c r="D945"/>
  <c r="D952"/>
  <c r="D943"/>
  <c r="D946"/>
  <c r="D951"/>
  <c r="D954"/>
  <c r="D942"/>
  <c r="A759"/>
  <c r="A758"/>
  <c r="A757"/>
  <c r="A755"/>
  <c r="A754"/>
  <c r="A752"/>
  <c r="A751"/>
  <c r="A745"/>
  <c r="A732"/>
  <c r="A731"/>
  <c r="A729"/>
  <c r="A728"/>
  <c r="A727"/>
  <c r="A726"/>
  <c r="A724"/>
  <c r="A722"/>
  <c r="A721"/>
  <c r="A719"/>
  <c r="A718"/>
  <c r="A717"/>
  <c r="A716"/>
  <c r="A715"/>
  <c r="A688"/>
  <c r="A687"/>
  <c r="A685"/>
  <c r="A684"/>
  <c r="A682"/>
  <c r="A681"/>
  <c r="A680"/>
  <c r="A678"/>
  <c r="A677"/>
  <c r="A674"/>
  <c r="A673"/>
  <c r="A672"/>
  <c r="A671"/>
  <c r="A670"/>
  <c r="A668"/>
  <c r="A665"/>
  <c r="A664"/>
  <c r="A663"/>
  <c r="A662"/>
  <c r="A661"/>
  <c r="A660"/>
  <c r="A657"/>
  <c r="A655"/>
  <c r="A654"/>
  <c r="A653"/>
  <c r="A652"/>
  <c r="A651"/>
  <c r="A512"/>
  <c r="A504"/>
  <c r="A502"/>
  <c r="A501"/>
  <c r="A475"/>
  <c r="A474"/>
  <c r="A472"/>
  <c r="A467"/>
  <c r="A466"/>
  <c r="A465"/>
  <c r="A464"/>
  <c r="A463"/>
  <c r="A460"/>
  <c r="A459"/>
  <c r="A457"/>
  <c r="A456"/>
  <c r="A455"/>
  <c r="A454"/>
  <c r="A453"/>
  <c r="A450"/>
  <c r="A449"/>
  <c r="A447"/>
  <c r="A446"/>
  <c r="A445"/>
  <c r="A444"/>
  <c r="A443"/>
  <c r="A442"/>
  <c r="A439"/>
  <c r="A437"/>
  <c r="A436"/>
  <c r="A435"/>
  <c r="A434"/>
  <c r="A433"/>
  <c r="A432"/>
  <c r="A430"/>
  <c r="A429"/>
  <c r="A346"/>
  <c r="A345"/>
  <c r="A337"/>
  <c r="A336"/>
  <c r="A335"/>
  <c r="A334"/>
  <c r="A333"/>
  <c r="A326"/>
  <c r="A325"/>
  <c r="A324"/>
  <c r="A322"/>
  <c r="A321"/>
  <c r="A320"/>
  <c r="A315"/>
  <c r="A314"/>
  <c r="A313"/>
  <c r="A311"/>
  <c r="A310"/>
  <c r="A309"/>
  <c r="A306"/>
  <c r="A305"/>
  <c r="A304"/>
  <c r="A303"/>
  <c r="A301"/>
  <c r="A300"/>
  <c r="A299"/>
  <c r="A296"/>
  <c r="A295"/>
  <c r="A294"/>
  <c r="A293"/>
  <c r="A292"/>
  <c r="A291"/>
  <c r="A269"/>
  <c r="A263"/>
  <c r="A262"/>
  <c r="A261"/>
  <c r="A260"/>
  <c r="A259"/>
  <c r="A254"/>
  <c r="A253"/>
  <c r="A252"/>
  <c r="A251"/>
  <c r="A250"/>
  <c r="A140"/>
  <c r="A139"/>
  <c r="A136"/>
  <c r="D133"/>
  <c r="A133"/>
  <c r="D132"/>
  <c r="A132"/>
  <c r="D131"/>
  <c r="A131"/>
  <c r="D130"/>
  <c r="A130"/>
  <c r="D126"/>
  <c r="A126"/>
  <c r="D125"/>
  <c r="A125"/>
  <c r="D124"/>
  <c r="A124"/>
  <c r="D123"/>
  <c r="A123"/>
  <c r="D122"/>
  <c r="A122"/>
  <c r="D121"/>
  <c r="A121"/>
  <c r="D119"/>
  <c r="A119"/>
  <c r="D116"/>
  <c r="A116"/>
  <c r="D115"/>
  <c r="A115"/>
  <c r="D114"/>
  <c r="A114"/>
  <c r="D113"/>
  <c r="A113"/>
  <c r="D112"/>
  <c r="A112"/>
  <c r="D111"/>
  <c r="A111"/>
  <c r="D109"/>
  <c r="A109"/>
  <c r="D106"/>
  <c r="A106"/>
  <c r="D105"/>
  <c r="A105"/>
  <c r="D104"/>
  <c r="A104"/>
  <c r="D103"/>
  <c r="A103"/>
  <c r="D102"/>
  <c r="A102"/>
  <c r="D101"/>
  <c r="A101"/>
  <c r="D94"/>
  <c r="A94"/>
  <c r="D93"/>
  <c r="A93"/>
  <c r="D92"/>
  <c r="A92"/>
  <c r="D648"/>
  <c r="D647"/>
  <c r="D645"/>
  <c r="D644"/>
  <c r="A640"/>
  <c r="D635"/>
  <c r="A635"/>
  <c r="D634"/>
  <c r="A634"/>
  <c r="D633"/>
  <c r="A633"/>
  <c r="D632"/>
  <c r="A632"/>
  <c r="D631"/>
  <c r="A631"/>
  <c r="D630"/>
  <c r="A630"/>
  <c r="D628"/>
  <c r="A628"/>
  <c r="D627"/>
  <c r="A627"/>
  <c r="D623"/>
  <c r="A623"/>
  <c r="D622"/>
  <c r="A622"/>
  <c r="D621"/>
  <c r="A621"/>
  <c r="D608"/>
  <c r="A608"/>
  <c r="D607"/>
  <c r="A607"/>
  <c r="D603"/>
  <c r="A603"/>
  <c r="D602"/>
  <c r="A602"/>
  <c r="D601"/>
  <c r="A601"/>
  <c r="D600"/>
  <c r="A600"/>
  <c r="D598"/>
  <c r="A598"/>
  <c r="D597"/>
  <c r="A597"/>
  <c r="D566"/>
  <c r="A566"/>
  <c r="D565"/>
  <c r="A565"/>
  <c r="D564"/>
  <c r="A564"/>
  <c r="D562"/>
  <c r="A562"/>
  <c r="D560"/>
  <c r="A560"/>
  <c r="D559"/>
  <c r="A559"/>
  <c r="D557"/>
  <c r="A557"/>
  <c r="D556"/>
  <c r="A556"/>
  <c r="D555"/>
  <c r="A555"/>
  <c r="D554"/>
  <c r="A554"/>
  <c r="D552"/>
  <c r="A552"/>
  <c r="D551"/>
  <c r="A551"/>
  <c r="D550"/>
  <c r="A550"/>
  <c r="D549"/>
  <c r="A549"/>
  <c r="D547"/>
  <c r="A547"/>
  <c r="D546"/>
  <c r="A546"/>
  <c r="D542"/>
  <c r="A542"/>
  <c r="D537"/>
  <c r="A537"/>
  <c r="D535"/>
  <c r="A535"/>
  <c r="D534"/>
  <c r="A534"/>
  <c r="D532"/>
  <c r="A532"/>
  <c r="D531"/>
  <c r="A531"/>
  <c r="D528"/>
  <c r="A528"/>
  <c r="D527"/>
  <c r="A527"/>
  <c r="D525"/>
  <c r="A525"/>
  <c r="D524"/>
  <c r="A524"/>
  <c r="D522"/>
  <c r="A522"/>
  <c r="D426"/>
  <c r="A426"/>
  <c r="D425"/>
  <c r="A425"/>
  <c r="A422"/>
  <c r="D416"/>
  <c r="A416"/>
  <c r="D415"/>
  <c r="A415"/>
  <c r="D414"/>
  <c r="A414"/>
  <c r="D413"/>
  <c r="A413"/>
  <c r="D412"/>
  <c r="A412"/>
  <c r="D411"/>
  <c r="A411"/>
  <c r="D410"/>
  <c r="A410"/>
  <c r="D405"/>
  <c r="A405"/>
  <c r="D404"/>
  <c r="A404"/>
  <c r="D403"/>
  <c r="A403"/>
  <c r="D402"/>
  <c r="A402"/>
  <c r="D401"/>
  <c r="A401"/>
  <c r="D400"/>
  <c r="A400"/>
  <c r="D395"/>
  <c r="A395"/>
  <c r="D394"/>
  <c r="A394"/>
  <c r="D393"/>
  <c r="A393"/>
  <c r="D390"/>
  <c r="A390"/>
  <c r="D369"/>
  <c r="A369"/>
  <c r="D366"/>
  <c r="A366"/>
  <c r="D365"/>
  <c r="A365"/>
  <c r="D363"/>
  <c r="A363"/>
  <c r="D362"/>
  <c r="A362"/>
  <c r="D361"/>
  <c r="A361"/>
  <c r="D360"/>
  <c r="A360"/>
  <c r="D359"/>
  <c r="A359"/>
  <c r="D356"/>
  <c r="A356"/>
  <c r="D355"/>
  <c r="A355"/>
  <c r="D354"/>
  <c r="A354"/>
  <c r="A246"/>
  <c r="A243"/>
  <c r="A242"/>
  <c r="A240"/>
  <c r="A239"/>
  <c r="A236"/>
  <c r="A233"/>
  <c r="A232"/>
  <c r="A230"/>
  <c r="A229"/>
  <c r="A223"/>
  <c r="A222"/>
  <c r="A221"/>
  <c r="A220"/>
  <c r="A219"/>
  <c r="A215"/>
  <c r="A214"/>
  <c r="A210"/>
  <c r="A209"/>
  <c r="A206"/>
  <c r="A205"/>
  <c r="A204"/>
  <c r="A202"/>
  <c r="A201"/>
  <c r="A200"/>
  <c r="A199"/>
  <c r="A196"/>
  <c r="A195"/>
  <c r="A193"/>
  <c r="A192"/>
  <c r="A191"/>
  <c r="A190"/>
  <c r="A169"/>
  <c r="A166"/>
  <c r="A165"/>
  <c r="A164"/>
  <c r="A163"/>
  <c r="A162"/>
  <c r="A159"/>
  <c r="A156"/>
  <c r="A155"/>
  <c r="A152"/>
  <c r="A151"/>
  <c r="A150"/>
  <c r="A149"/>
  <c r="A64"/>
  <c r="A62"/>
  <c r="A61"/>
  <c r="A59"/>
  <c r="A56"/>
  <c r="A55"/>
  <c r="D52"/>
  <c r="A52"/>
  <c r="D51"/>
  <c r="A51"/>
  <c r="D50"/>
  <c r="A50"/>
  <c r="D49"/>
  <c r="A49"/>
  <c r="D45"/>
  <c r="A45"/>
  <c r="D44"/>
  <c r="A44"/>
  <c r="D43"/>
  <c r="A43"/>
  <c r="D42"/>
  <c r="A42"/>
  <c r="D41"/>
  <c r="A41"/>
  <c r="D40"/>
  <c r="A40"/>
  <c r="D39"/>
  <c r="A39"/>
  <c r="D35"/>
  <c r="A35"/>
  <c r="D34"/>
  <c r="A34"/>
  <c r="D33"/>
  <c r="A33"/>
  <c r="D32"/>
  <c r="A32"/>
  <c r="D31"/>
  <c r="A31"/>
  <c r="D30"/>
  <c r="A30"/>
  <c r="D29"/>
  <c r="A29"/>
  <c r="D24"/>
  <c r="A24"/>
  <c r="D22"/>
  <c r="A22"/>
  <c r="D21"/>
  <c r="A21"/>
  <c r="D20"/>
  <c r="A20"/>
  <c r="D16"/>
  <c r="A16"/>
  <c r="D15"/>
  <c r="A15"/>
  <c r="D14"/>
  <c r="A14"/>
  <c r="D13"/>
  <c r="A13"/>
  <c r="D12"/>
  <c r="A12"/>
  <c r="D9"/>
  <c r="A9"/>
  <c r="D6"/>
  <c r="A6"/>
  <c r="D5"/>
  <c r="A5"/>
  <c r="D4"/>
  <c r="A4"/>
  <c r="M53" i="57451"/>
  <c r="BA17" i="16" l="1"/>
  <c r="M17"/>
  <c r="B17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13"/>
  <c r="V26" i="48608"/>
  <c r="U527" l="1"/>
  <c r="U526"/>
  <c r="U525"/>
  <c r="U524"/>
  <c r="U523"/>
  <c r="U522"/>
  <c r="U521"/>
  <c r="U518"/>
  <c r="U517"/>
  <c r="U516"/>
  <c r="U515"/>
  <c r="U514"/>
  <c r="U513"/>
  <c r="U512"/>
  <c r="U509"/>
  <c r="U508"/>
  <c r="U507"/>
  <c r="U506"/>
  <c r="U505"/>
  <c r="U504"/>
  <c r="U503"/>
  <c r="U500"/>
  <c r="U499"/>
  <c r="U498"/>
  <c r="U497"/>
  <c r="U496"/>
  <c r="U495"/>
  <c r="U494"/>
  <c r="U491"/>
  <c r="U490"/>
  <c r="U489"/>
  <c r="U488"/>
  <c r="U487"/>
  <c r="U486"/>
  <c r="U485"/>
  <c r="U482"/>
  <c r="U481"/>
  <c r="U480"/>
  <c r="U479"/>
  <c r="U478"/>
  <c r="U477"/>
  <c r="U476"/>
  <c r="U473"/>
  <c r="U472"/>
  <c r="U471"/>
  <c r="U470"/>
  <c r="U469"/>
  <c r="U468"/>
  <c r="U467"/>
  <c r="U464"/>
  <c r="U463"/>
  <c r="U462"/>
  <c r="U461"/>
  <c r="U460"/>
  <c r="U459"/>
  <c r="U458"/>
  <c r="U455"/>
  <c r="U454"/>
  <c r="U453"/>
  <c r="U452"/>
  <c r="U451"/>
  <c r="U450"/>
  <c r="U449"/>
  <c r="U446"/>
  <c r="U445"/>
  <c r="U444"/>
  <c r="U443"/>
  <c r="U442"/>
  <c r="U441"/>
  <c r="U440"/>
  <c r="U437"/>
  <c r="U436"/>
  <c r="U435"/>
  <c r="U434"/>
  <c r="U433"/>
  <c r="U432"/>
  <c r="U431"/>
  <c r="U428"/>
  <c r="U427"/>
  <c r="U426"/>
  <c r="U425"/>
  <c r="U424"/>
  <c r="U423"/>
  <c r="U422"/>
  <c r="U419"/>
  <c r="U418"/>
  <c r="U417"/>
  <c r="U416"/>
  <c r="U415"/>
  <c r="U414"/>
  <c r="U413"/>
  <c r="U410"/>
  <c r="U409"/>
  <c r="U408"/>
  <c r="U407"/>
  <c r="U406"/>
  <c r="U405"/>
  <c r="U404"/>
  <c r="U401"/>
  <c r="U400"/>
  <c r="U399"/>
  <c r="U398"/>
  <c r="U397"/>
  <c r="U396"/>
  <c r="U395"/>
  <c r="U392"/>
  <c r="U391"/>
  <c r="U390"/>
  <c r="U389"/>
  <c r="U388"/>
  <c r="U387"/>
  <c r="U386"/>
  <c r="U383"/>
  <c r="U382"/>
  <c r="U381"/>
  <c r="U380"/>
  <c r="U379"/>
  <c r="U378"/>
  <c r="U377"/>
  <c r="U374"/>
  <c r="U373"/>
  <c r="U372"/>
  <c r="U371"/>
  <c r="U370"/>
  <c r="U369"/>
  <c r="U368"/>
  <c r="U365"/>
  <c r="U364"/>
  <c r="U363"/>
  <c r="U362"/>
  <c r="U361"/>
  <c r="U360"/>
  <c r="U359"/>
  <c r="U356"/>
  <c r="U355"/>
  <c r="U354"/>
  <c r="U353"/>
  <c r="U352"/>
  <c r="U351"/>
  <c r="U350"/>
  <c r="U347"/>
  <c r="U346"/>
  <c r="U345"/>
  <c r="U344"/>
  <c r="U343"/>
  <c r="U342"/>
  <c r="U341"/>
  <c r="U338"/>
  <c r="U337"/>
  <c r="U336"/>
  <c r="U335"/>
  <c r="U334"/>
  <c r="U333"/>
  <c r="U332"/>
  <c r="U329"/>
  <c r="U328"/>
  <c r="U327"/>
  <c r="U326"/>
  <c r="U325"/>
  <c r="U324"/>
  <c r="U323"/>
  <c r="U320"/>
  <c r="U319"/>
  <c r="U318"/>
  <c r="U317"/>
  <c r="U316"/>
  <c r="U315"/>
  <c r="U314"/>
  <c r="U311"/>
  <c r="U310"/>
  <c r="U309"/>
  <c r="U308"/>
  <c r="U307"/>
  <c r="U306"/>
  <c r="U305"/>
  <c r="U302"/>
  <c r="U301"/>
  <c r="U300"/>
  <c r="U299"/>
  <c r="U298"/>
  <c r="U297"/>
  <c r="U296"/>
  <c r="U293"/>
  <c r="U292"/>
  <c r="U291"/>
  <c r="U290"/>
  <c r="U289"/>
  <c r="U288"/>
  <c r="U287"/>
  <c r="U284"/>
  <c r="U283"/>
  <c r="U282"/>
  <c r="U281"/>
  <c r="U280"/>
  <c r="U279"/>
  <c r="U278"/>
  <c r="U275"/>
  <c r="U274"/>
  <c r="U273"/>
  <c r="U272"/>
  <c r="U271"/>
  <c r="U270"/>
  <c r="U269"/>
  <c r="U266"/>
  <c r="U265"/>
  <c r="U264"/>
  <c r="U263"/>
  <c r="U262"/>
  <c r="U261"/>
  <c r="U260"/>
  <c r="U257"/>
  <c r="U256"/>
  <c r="U255"/>
  <c r="U254"/>
  <c r="U253"/>
  <c r="U252"/>
  <c r="U251"/>
  <c r="U248"/>
  <c r="U247"/>
  <c r="U246"/>
  <c r="U245"/>
  <c r="U244"/>
  <c r="U243"/>
  <c r="U242"/>
  <c r="U239"/>
  <c r="U238"/>
  <c r="U237"/>
  <c r="U236"/>
  <c r="U235"/>
  <c r="U234"/>
  <c r="U233"/>
  <c r="U230"/>
  <c r="U229"/>
  <c r="U228"/>
  <c r="U227"/>
  <c r="U226"/>
  <c r="U225"/>
  <c r="U224"/>
  <c r="U221"/>
  <c r="U220"/>
  <c r="U219"/>
  <c r="U218"/>
  <c r="U217"/>
  <c r="U216"/>
  <c r="U215"/>
  <c r="U212"/>
  <c r="U211"/>
  <c r="U210"/>
  <c r="U209"/>
  <c r="U208"/>
  <c r="U207"/>
  <c r="U206"/>
  <c r="U203"/>
  <c r="U202"/>
  <c r="U201"/>
  <c r="U200"/>
  <c r="U199"/>
  <c r="U198"/>
  <c r="U197"/>
  <c r="U194"/>
  <c r="U193"/>
  <c r="U192"/>
  <c r="U191"/>
  <c r="U190"/>
  <c r="U189"/>
  <c r="U188"/>
  <c r="U185"/>
  <c r="U184"/>
  <c r="U183"/>
  <c r="U182"/>
  <c r="U181"/>
  <c r="U180"/>
  <c r="U179"/>
  <c r="U176"/>
  <c r="U175"/>
  <c r="U174"/>
  <c r="U173"/>
  <c r="U172"/>
  <c r="U171"/>
  <c r="U170"/>
  <c r="U167"/>
  <c r="U166"/>
  <c r="U165"/>
  <c r="U164"/>
  <c r="U163"/>
  <c r="U162"/>
  <c r="U161"/>
  <c r="U158"/>
  <c r="U157"/>
  <c r="U156"/>
  <c r="U155"/>
  <c r="U154"/>
  <c r="U153"/>
  <c r="U152"/>
  <c r="U149"/>
  <c r="U148"/>
  <c r="U147"/>
  <c r="U146"/>
  <c r="U145"/>
  <c r="U144"/>
  <c r="U143"/>
  <c r="U140"/>
  <c r="U139"/>
  <c r="U138"/>
  <c r="U137"/>
  <c r="U136"/>
  <c r="U135"/>
  <c r="U134"/>
  <c r="U131"/>
  <c r="U130"/>
  <c r="U129"/>
  <c r="U128"/>
  <c r="U127"/>
  <c r="U126"/>
  <c r="U125"/>
  <c r="U122"/>
  <c r="U121"/>
  <c r="U120"/>
  <c r="U119"/>
  <c r="U118"/>
  <c r="U117"/>
  <c r="U116"/>
  <c r="U113"/>
  <c r="U112"/>
  <c r="U111"/>
  <c r="U110"/>
  <c r="U109"/>
  <c r="U108"/>
  <c r="U107"/>
  <c r="U104"/>
  <c r="U103"/>
  <c r="U102"/>
  <c r="U101"/>
  <c r="U100"/>
  <c r="U99"/>
  <c r="U98"/>
  <c r="U95"/>
  <c r="U94"/>
  <c r="U93"/>
  <c r="U92"/>
  <c r="U91"/>
  <c r="U90"/>
  <c r="U89"/>
  <c r="U86"/>
  <c r="U85"/>
  <c r="U84"/>
  <c r="U83"/>
  <c r="U82"/>
  <c r="U81"/>
  <c r="U80"/>
  <c r="U76"/>
  <c r="U75"/>
  <c r="U74"/>
  <c r="U73"/>
  <c r="U72"/>
  <c r="U71"/>
  <c r="U68"/>
  <c r="U67"/>
  <c r="U66"/>
  <c r="U65"/>
  <c r="U64"/>
  <c r="U63"/>
  <c r="U62"/>
  <c r="U59"/>
  <c r="U58"/>
  <c r="U57"/>
  <c r="U56"/>
  <c r="U55"/>
  <c r="U54"/>
  <c r="U53"/>
  <c r="U49"/>
  <c r="U48"/>
  <c r="U47"/>
  <c r="U46"/>
  <c r="U45"/>
  <c r="U44"/>
  <c r="U41"/>
  <c r="U40"/>
  <c r="U39"/>
  <c r="U38"/>
  <c r="U37"/>
  <c r="U36"/>
  <c r="U35"/>
  <c r="U32"/>
  <c r="U31"/>
  <c r="U30"/>
  <c r="U29"/>
  <c r="U28"/>
  <c r="U27"/>
  <c r="U26"/>
  <c r="U22"/>
  <c r="U23"/>
  <c r="U17"/>
  <c r="U18"/>
  <c r="U19"/>
  <c r="U20"/>
  <c r="AZ285" i="16"/>
  <c r="AZ287" s="1"/>
  <c r="AZ217"/>
  <c r="AZ219" s="1"/>
  <c r="AZ150"/>
  <c r="AZ152" s="1"/>
  <c r="AZ84"/>
  <c r="AZ86" s="1"/>
  <c r="A53" i="57447"/>
  <c r="A52"/>
  <c r="A51"/>
  <c r="A50"/>
  <c r="A48"/>
  <c r="A47"/>
  <c r="A46"/>
  <c r="A45"/>
  <c r="A44"/>
  <c r="A43"/>
  <c r="A42"/>
  <c r="A41"/>
  <c r="A40"/>
  <c r="A39"/>
  <c r="A38"/>
  <c r="A48" i="57450"/>
  <c r="A47"/>
  <c r="A46"/>
  <c r="A45"/>
  <c r="A44"/>
  <c r="A43"/>
  <c r="A42"/>
  <c r="A41"/>
  <c r="A40"/>
  <c r="A39"/>
  <c r="A38"/>
  <c r="AD24" i="48608" l="1"/>
  <c r="D24" s="1"/>
  <c r="AA24"/>
  <c r="D21" s="1"/>
  <c r="Z24"/>
  <c r="B17"/>
  <c r="AC23"/>
  <c r="AB23"/>
  <c r="Y23"/>
  <c r="X23"/>
  <c r="W23"/>
  <c r="V23"/>
  <c r="AC22"/>
  <c r="AB22"/>
  <c r="Y22"/>
  <c r="X22"/>
  <c r="W22"/>
  <c r="V22"/>
  <c r="AC21"/>
  <c r="AB21"/>
  <c r="Y21"/>
  <c r="X21"/>
  <c r="W21"/>
  <c r="V21"/>
  <c r="U21"/>
  <c r="AC20"/>
  <c r="AB20"/>
  <c r="Y20"/>
  <c r="X20"/>
  <c r="W20"/>
  <c r="V20"/>
  <c r="D20"/>
  <c r="AC19"/>
  <c r="AB19"/>
  <c r="Y19"/>
  <c r="X19"/>
  <c r="W19"/>
  <c r="V19"/>
  <c r="AC18"/>
  <c r="AB18"/>
  <c r="Y18"/>
  <c r="X18"/>
  <c r="W18"/>
  <c r="V18"/>
  <c r="AC17"/>
  <c r="AB17"/>
  <c r="Y17"/>
  <c r="X17"/>
  <c r="W17"/>
  <c r="V17"/>
  <c r="AB24" l="1"/>
  <c r="D22" s="1"/>
  <c r="AC24"/>
  <c r="D23" s="1"/>
  <c r="AF21"/>
  <c r="AG21" s="1"/>
  <c r="AE23"/>
  <c r="AE19"/>
  <c r="X24"/>
  <c r="D18" s="1"/>
  <c r="AF19"/>
  <c r="AG19" s="1"/>
  <c r="AE21"/>
  <c r="Y24"/>
  <c r="D19" s="1"/>
  <c r="AE20"/>
  <c r="AF20"/>
  <c r="AG20" s="1"/>
  <c r="AI20" s="1"/>
  <c r="AF22"/>
  <c r="AG22" s="1"/>
  <c r="AF23"/>
  <c r="AG23" s="1"/>
  <c r="AH23" s="1"/>
  <c r="W24"/>
  <c r="D17" s="1"/>
  <c r="AE17"/>
  <c r="AE18"/>
  <c r="AF18"/>
  <c r="AG18" s="1"/>
  <c r="AE22"/>
  <c r="V24"/>
  <c r="B18" s="1"/>
  <c r="AF17"/>
  <c r="AH22" l="1"/>
  <c r="AI22"/>
  <c r="AE24"/>
  <c r="AI23"/>
  <c r="AH21"/>
  <c r="AH20"/>
  <c r="AI21"/>
  <c r="AH19"/>
  <c r="AF24"/>
  <c r="AG17"/>
  <c r="AI19" s="1"/>
  <c r="AI17" l="1"/>
  <c r="AH17"/>
  <c r="AG24"/>
  <c r="AH18"/>
  <c r="AI18"/>
  <c r="AJ24" l="1"/>
  <c r="AK24"/>
  <c r="U12" l="1"/>
  <c r="N45" i="57451" s="1"/>
  <c r="U11" i="48608"/>
  <c r="N44" i="57451" s="1"/>
  <c r="U10" i="48608"/>
  <c r="N43" i="57451" s="1"/>
  <c r="U9" i="48608"/>
  <c r="N42" i="57451" s="1"/>
  <c r="U8" i="48608"/>
  <c r="N41" i="57451" s="1"/>
  <c r="U7" i="48608"/>
  <c r="N40" i="57451" s="1"/>
  <c r="U6" i="48608"/>
  <c r="N39" i="57451" s="1"/>
  <c r="U5" i="48608"/>
  <c r="N38" i="57451" s="1"/>
  <c r="N45" i="57447" l="1"/>
  <c r="N45" i="57450"/>
  <c r="N44" i="57447"/>
  <c r="N44" i="57450"/>
  <c r="N39"/>
  <c r="N39" i="57447"/>
  <c r="N43"/>
  <c r="N43" i="57450"/>
  <c r="N41" i="57447"/>
  <c r="N41" i="57450"/>
  <c r="N40" i="57447"/>
  <c r="N40" i="57450"/>
  <c r="N38" i="57447"/>
  <c r="N38" i="57450"/>
  <c r="N42" i="57447"/>
  <c r="N42" i="57450"/>
  <c r="E1" i="1"/>
  <c r="M53" i="57447"/>
  <c r="M53" i="57450"/>
  <c r="L22" i="1"/>
  <c r="AD528" i="48608" l="1"/>
  <c r="AA528"/>
  <c r="Z528"/>
  <c r="AC527"/>
  <c r="AB527"/>
  <c r="Y527"/>
  <c r="X527"/>
  <c r="W527"/>
  <c r="V527"/>
  <c r="AC526"/>
  <c r="AB526"/>
  <c r="Y526"/>
  <c r="X526"/>
  <c r="W526"/>
  <c r="V526"/>
  <c r="AC525"/>
  <c r="AB525"/>
  <c r="Y525"/>
  <c r="X525"/>
  <c r="W525"/>
  <c r="V525"/>
  <c r="AC524"/>
  <c r="AB524"/>
  <c r="Y524"/>
  <c r="X524"/>
  <c r="W524"/>
  <c r="V524"/>
  <c r="AC523"/>
  <c r="AB523"/>
  <c r="Y523"/>
  <c r="X523"/>
  <c r="W523"/>
  <c r="V523"/>
  <c r="AC522"/>
  <c r="AB522"/>
  <c r="Y522"/>
  <c r="X522"/>
  <c r="W522"/>
  <c r="V522"/>
  <c r="AC521"/>
  <c r="AB521"/>
  <c r="Y521"/>
  <c r="X521"/>
  <c r="W521"/>
  <c r="V521"/>
  <c r="AD519"/>
  <c r="AA519"/>
  <c r="Z519"/>
  <c r="AC518"/>
  <c r="AB518"/>
  <c r="Y518"/>
  <c r="X518"/>
  <c r="W518"/>
  <c r="V518"/>
  <c r="AC517"/>
  <c r="AB517"/>
  <c r="Y517"/>
  <c r="X517"/>
  <c r="W517"/>
  <c r="V517"/>
  <c r="AC516"/>
  <c r="AB516"/>
  <c r="Y516"/>
  <c r="X516"/>
  <c r="W516"/>
  <c r="V516"/>
  <c r="AC515"/>
  <c r="AB515"/>
  <c r="Y515"/>
  <c r="X515"/>
  <c r="W515"/>
  <c r="V515"/>
  <c r="AC514"/>
  <c r="AB514"/>
  <c r="Y514"/>
  <c r="X514"/>
  <c r="W514"/>
  <c r="V514"/>
  <c r="AC513"/>
  <c r="AB513"/>
  <c r="Y513"/>
  <c r="X513"/>
  <c r="W513"/>
  <c r="V513"/>
  <c r="AC512"/>
  <c r="AB512"/>
  <c r="Y512"/>
  <c r="X512"/>
  <c r="W512"/>
  <c r="V512"/>
  <c r="AD510"/>
  <c r="D510" s="1"/>
  <c r="AA510"/>
  <c r="Z510"/>
  <c r="D506" s="1"/>
  <c r="AC509"/>
  <c r="AB509"/>
  <c r="Y509"/>
  <c r="X509"/>
  <c r="W509"/>
  <c r="V509"/>
  <c r="AC508"/>
  <c r="AB508"/>
  <c r="Y508"/>
  <c r="X508"/>
  <c r="W508"/>
  <c r="V508"/>
  <c r="AC507"/>
  <c r="AB507"/>
  <c r="Y507"/>
  <c r="X507"/>
  <c r="W507"/>
  <c r="V507"/>
  <c r="AC506"/>
  <c r="AB506"/>
  <c r="Y506"/>
  <c r="X506"/>
  <c r="W506"/>
  <c r="V506"/>
  <c r="AC505"/>
  <c r="AB505"/>
  <c r="Y505"/>
  <c r="X505"/>
  <c r="W505"/>
  <c r="V505"/>
  <c r="AC504"/>
  <c r="AB504"/>
  <c r="Y504"/>
  <c r="X504"/>
  <c r="W504"/>
  <c r="V504"/>
  <c r="AC503"/>
  <c r="AB503"/>
  <c r="Y503"/>
  <c r="X503"/>
  <c r="W503"/>
  <c r="V503"/>
  <c r="AD501"/>
  <c r="D501" s="1"/>
  <c r="AA501"/>
  <c r="D498" s="1"/>
  <c r="Z501"/>
  <c r="D497" s="1"/>
  <c r="AC500"/>
  <c r="AB500"/>
  <c r="Y500"/>
  <c r="X500"/>
  <c r="W500"/>
  <c r="V500"/>
  <c r="AC499"/>
  <c r="AB499"/>
  <c r="Y499"/>
  <c r="X499"/>
  <c r="W499"/>
  <c r="V499"/>
  <c r="AC498"/>
  <c r="AB498"/>
  <c r="Y498"/>
  <c r="X498"/>
  <c r="W498"/>
  <c r="V498"/>
  <c r="AC497"/>
  <c r="AB497"/>
  <c r="Y497"/>
  <c r="X497"/>
  <c r="W497"/>
  <c r="V497"/>
  <c r="AC496"/>
  <c r="AB496"/>
  <c r="Y496"/>
  <c r="X496"/>
  <c r="W496"/>
  <c r="V496"/>
  <c r="AC495"/>
  <c r="AB495"/>
  <c r="Y495"/>
  <c r="X495"/>
  <c r="W495"/>
  <c r="V495"/>
  <c r="AC494"/>
  <c r="AB494"/>
  <c r="Y494"/>
  <c r="X494"/>
  <c r="W494"/>
  <c r="V494"/>
  <c r="AD492"/>
  <c r="D492" s="1"/>
  <c r="BD17" i="1" s="1"/>
  <c r="AA492" i="48608"/>
  <c r="D489" s="1"/>
  <c r="BD14" i="1" s="1"/>
  <c r="Z492" i="48608"/>
  <c r="D488" s="1"/>
  <c r="BD13" i="1" s="1"/>
  <c r="AC491" i="48608"/>
  <c r="AB491"/>
  <c r="Y491"/>
  <c r="X491"/>
  <c r="W491"/>
  <c r="V491"/>
  <c r="AC490"/>
  <c r="AB490"/>
  <c r="Y490"/>
  <c r="X490"/>
  <c r="W490"/>
  <c r="V490"/>
  <c r="AC489"/>
  <c r="AB489"/>
  <c r="Y489"/>
  <c r="X489"/>
  <c r="W489"/>
  <c r="V489"/>
  <c r="AC488"/>
  <c r="AB488"/>
  <c r="Y488"/>
  <c r="X488"/>
  <c r="W488"/>
  <c r="V488"/>
  <c r="AC487"/>
  <c r="AB487"/>
  <c r="Y487"/>
  <c r="X487"/>
  <c r="W487"/>
  <c r="V487"/>
  <c r="AC486"/>
  <c r="AB486"/>
  <c r="Y486"/>
  <c r="X486"/>
  <c r="W486"/>
  <c r="V486"/>
  <c r="AC485"/>
  <c r="AB485"/>
  <c r="Y485"/>
  <c r="X485"/>
  <c r="W485"/>
  <c r="V485"/>
  <c r="AD483"/>
  <c r="D483" s="1"/>
  <c r="BC17" i="1" s="1"/>
  <c r="AA483" i="48608"/>
  <c r="D480" s="1"/>
  <c r="BC14" i="1" s="1"/>
  <c r="Z483" i="48608"/>
  <c r="D479" s="1"/>
  <c r="BC13" i="1" s="1"/>
  <c r="AC482" i="48608"/>
  <c r="AB482"/>
  <c r="Y482"/>
  <c r="X482"/>
  <c r="W482"/>
  <c r="V482"/>
  <c r="AC481"/>
  <c r="AB481"/>
  <c r="Y481"/>
  <c r="X481"/>
  <c r="W481"/>
  <c r="V481"/>
  <c r="AC480"/>
  <c r="AB480"/>
  <c r="Y480"/>
  <c r="X480"/>
  <c r="W480"/>
  <c r="V480"/>
  <c r="AC479"/>
  <c r="AB479"/>
  <c r="Y479"/>
  <c r="X479"/>
  <c r="W479"/>
  <c r="V479"/>
  <c r="AC478"/>
  <c r="AB478"/>
  <c r="Y478"/>
  <c r="X478"/>
  <c r="W478"/>
  <c r="V478"/>
  <c r="AC477"/>
  <c r="AB477"/>
  <c r="Y477"/>
  <c r="X477"/>
  <c r="W477"/>
  <c r="V477"/>
  <c r="AC476"/>
  <c r="AB476"/>
  <c r="Y476"/>
  <c r="X476"/>
  <c r="W476"/>
  <c r="V476"/>
  <c r="AD474"/>
  <c r="D474" s="1"/>
  <c r="BB17" i="1" s="1"/>
  <c r="AA474" i="48608"/>
  <c r="D471" s="1"/>
  <c r="BB14" i="1" s="1"/>
  <c r="Z474" i="48608"/>
  <c r="D470" s="1"/>
  <c r="BB13" i="1" s="1"/>
  <c r="AC473" i="48608"/>
  <c r="AB473"/>
  <c r="Y473"/>
  <c r="X473"/>
  <c r="W473"/>
  <c r="V473"/>
  <c r="AC472"/>
  <c r="AB472"/>
  <c r="Y472"/>
  <c r="X472"/>
  <c r="W472"/>
  <c r="V472"/>
  <c r="AC471"/>
  <c r="AB471"/>
  <c r="Y471"/>
  <c r="X471"/>
  <c r="W471"/>
  <c r="V471"/>
  <c r="AC470"/>
  <c r="AB470"/>
  <c r="Y470"/>
  <c r="X470"/>
  <c r="W470"/>
  <c r="V470"/>
  <c r="AC469"/>
  <c r="AB469"/>
  <c r="Y469"/>
  <c r="X469"/>
  <c r="W469"/>
  <c r="V469"/>
  <c r="AC468"/>
  <c r="AB468"/>
  <c r="Y468"/>
  <c r="X468"/>
  <c r="W468"/>
  <c r="V468"/>
  <c r="AC467"/>
  <c r="AB467"/>
  <c r="Y467"/>
  <c r="X467"/>
  <c r="W467"/>
  <c r="V467"/>
  <c r="AD465"/>
  <c r="D465" s="1"/>
  <c r="BA17" i="1" s="1"/>
  <c r="AA465" i="48608"/>
  <c r="D462" s="1"/>
  <c r="BA14" i="1" s="1"/>
  <c r="Z465" i="48608"/>
  <c r="D461" s="1"/>
  <c r="BA13" i="1" s="1"/>
  <c r="AC464" i="48608"/>
  <c r="AB464"/>
  <c r="Y464"/>
  <c r="X464"/>
  <c r="W464"/>
  <c r="V464"/>
  <c r="AC463"/>
  <c r="AB463"/>
  <c r="Y463"/>
  <c r="X463"/>
  <c r="W463"/>
  <c r="V463"/>
  <c r="AC462"/>
  <c r="AB462"/>
  <c r="Y462"/>
  <c r="X462"/>
  <c r="W462"/>
  <c r="V462"/>
  <c r="AC461"/>
  <c r="AB461"/>
  <c r="Y461"/>
  <c r="X461"/>
  <c r="W461"/>
  <c r="V461"/>
  <c r="AC460"/>
  <c r="AB460"/>
  <c r="Y460"/>
  <c r="X460"/>
  <c r="W460"/>
  <c r="V460"/>
  <c r="AC459"/>
  <c r="AB459"/>
  <c r="Y459"/>
  <c r="X459"/>
  <c r="W459"/>
  <c r="V459"/>
  <c r="AC458"/>
  <c r="AB458"/>
  <c r="Y458"/>
  <c r="X458"/>
  <c r="W458"/>
  <c r="V458"/>
  <c r="AD456"/>
  <c r="D456" s="1"/>
  <c r="AZ17" i="1" s="1"/>
  <c r="AA456" i="48608"/>
  <c r="D453" s="1"/>
  <c r="AZ14" i="1" s="1"/>
  <c r="Z456" i="48608"/>
  <c r="D452" s="1"/>
  <c r="AZ13" i="1" s="1"/>
  <c r="AC455" i="48608"/>
  <c r="AB455"/>
  <c r="Y455"/>
  <c r="X455"/>
  <c r="W455"/>
  <c r="V455"/>
  <c r="AC454"/>
  <c r="AB454"/>
  <c r="Y454"/>
  <c r="X454"/>
  <c r="W454"/>
  <c r="V454"/>
  <c r="AC453"/>
  <c r="AB453"/>
  <c r="Y453"/>
  <c r="X453"/>
  <c r="W453"/>
  <c r="V453"/>
  <c r="AC452"/>
  <c r="AB452"/>
  <c r="Y452"/>
  <c r="X452"/>
  <c r="W452"/>
  <c r="V452"/>
  <c r="AC451"/>
  <c r="AB451"/>
  <c r="Y451"/>
  <c r="X451"/>
  <c r="W451"/>
  <c r="V451"/>
  <c r="AC450"/>
  <c r="AB450"/>
  <c r="Y450"/>
  <c r="X450"/>
  <c r="W450"/>
  <c r="V450"/>
  <c r="AC449"/>
  <c r="AB449"/>
  <c r="Y449"/>
  <c r="X449"/>
  <c r="W449"/>
  <c r="V449"/>
  <c r="AD447"/>
  <c r="D447" s="1"/>
  <c r="AY17" i="1" s="1"/>
  <c r="AA447" i="48608"/>
  <c r="D444" s="1"/>
  <c r="AY14" i="1" s="1"/>
  <c r="Z447" i="48608"/>
  <c r="D443" s="1"/>
  <c r="AY13" i="1" s="1"/>
  <c r="AC446" i="48608"/>
  <c r="AB446"/>
  <c r="Y446"/>
  <c r="X446"/>
  <c r="W446"/>
  <c r="V446"/>
  <c r="AC445"/>
  <c r="AB445"/>
  <c r="Y445"/>
  <c r="X445"/>
  <c r="W445"/>
  <c r="V445"/>
  <c r="AC444"/>
  <c r="AB444"/>
  <c r="Y444"/>
  <c r="X444"/>
  <c r="W444"/>
  <c r="V444"/>
  <c r="AC443"/>
  <c r="AB443"/>
  <c r="Y443"/>
  <c r="X443"/>
  <c r="W443"/>
  <c r="V443"/>
  <c r="AC442"/>
  <c r="AB442"/>
  <c r="Y442"/>
  <c r="X442"/>
  <c r="W442"/>
  <c r="V442"/>
  <c r="AC441"/>
  <c r="AB441"/>
  <c r="Y441"/>
  <c r="X441"/>
  <c r="W441"/>
  <c r="V441"/>
  <c r="AC440"/>
  <c r="AB440"/>
  <c r="Y440"/>
  <c r="X440"/>
  <c r="W440"/>
  <c r="V440"/>
  <c r="AD438"/>
  <c r="D438" s="1"/>
  <c r="AX17" i="1" s="1"/>
  <c r="AA438" i="48608"/>
  <c r="D435" s="1"/>
  <c r="AX14" i="1" s="1"/>
  <c r="Z438" i="48608"/>
  <c r="D434" s="1"/>
  <c r="AX13" i="1" s="1"/>
  <c r="AC437" i="48608"/>
  <c r="AB437"/>
  <c r="Y437"/>
  <c r="X437"/>
  <c r="W437"/>
  <c r="V437"/>
  <c r="AC436"/>
  <c r="AB436"/>
  <c r="Y436"/>
  <c r="X436"/>
  <c r="W436"/>
  <c r="V436"/>
  <c r="AC435"/>
  <c r="AB435"/>
  <c r="Y435"/>
  <c r="X435"/>
  <c r="W435"/>
  <c r="V435"/>
  <c r="AC434"/>
  <c r="AB434"/>
  <c r="Y434"/>
  <c r="X434"/>
  <c r="W434"/>
  <c r="V434"/>
  <c r="AC433"/>
  <c r="AB433"/>
  <c r="Y433"/>
  <c r="X433"/>
  <c r="W433"/>
  <c r="V433"/>
  <c r="AC432"/>
  <c r="AB432"/>
  <c r="Y432"/>
  <c r="X432"/>
  <c r="W432"/>
  <c r="V432"/>
  <c r="AC431"/>
  <c r="AB431"/>
  <c r="Y431"/>
  <c r="X431"/>
  <c r="W431"/>
  <c r="V431"/>
  <c r="AD429"/>
  <c r="D429" s="1"/>
  <c r="AW17" i="1" s="1"/>
  <c r="AA429" i="48608"/>
  <c r="D426" s="1"/>
  <c r="AW14" i="1" s="1"/>
  <c r="Z429" i="48608"/>
  <c r="D425" s="1"/>
  <c r="AW13" i="1" s="1"/>
  <c r="AC428" i="48608"/>
  <c r="AB428"/>
  <c r="Y428"/>
  <c r="X428"/>
  <c r="W428"/>
  <c r="V428"/>
  <c r="AC427"/>
  <c r="AB427"/>
  <c r="Y427"/>
  <c r="X427"/>
  <c r="W427"/>
  <c r="V427"/>
  <c r="AC426"/>
  <c r="AB426"/>
  <c r="Y426"/>
  <c r="X426"/>
  <c r="W426"/>
  <c r="V426"/>
  <c r="AC425"/>
  <c r="AB425"/>
  <c r="Y425"/>
  <c r="X425"/>
  <c r="W425"/>
  <c r="V425"/>
  <c r="AC424"/>
  <c r="AB424"/>
  <c r="Y424"/>
  <c r="X424"/>
  <c r="W424"/>
  <c r="V424"/>
  <c r="AC423"/>
  <c r="AB423"/>
  <c r="Y423"/>
  <c r="X423"/>
  <c r="W423"/>
  <c r="V423"/>
  <c r="AC422"/>
  <c r="AB422"/>
  <c r="Y422"/>
  <c r="X422"/>
  <c r="W422"/>
  <c r="V422"/>
  <c r="AD420"/>
  <c r="D420" s="1"/>
  <c r="AV17" i="1" s="1"/>
  <c r="AA420" i="48608"/>
  <c r="D417" s="1"/>
  <c r="AV14" i="1" s="1"/>
  <c r="Z420" i="48608"/>
  <c r="D416" s="1"/>
  <c r="AV13" i="1" s="1"/>
  <c r="AC419" i="48608"/>
  <c r="AB419"/>
  <c r="Y419"/>
  <c r="X419"/>
  <c r="W419"/>
  <c r="V419"/>
  <c r="AC418"/>
  <c r="AB418"/>
  <c r="Y418"/>
  <c r="X418"/>
  <c r="W418"/>
  <c r="V418"/>
  <c r="AC417"/>
  <c r="AB417"/>
  <c r="Y417"/>
  <c r="X417"/>
  <c r="W417"/>
  <c r="V417"/>
  <c r="AC416"/>
  <c r="AB416"/>
  <c r="Y416"/>
  <c r="X416"/>
  <c r="W416"/>
  <c r="V416"/>
  <c r="AC415"/>
  <c r="AB415"/>
  <c r="Y415"/>
  <c r="X415"/>
  <c r="W415"/>
  <c r="V415"/>
  <c r="AC414"/>
  <c r="AB414"/>
  <c r="Y414"/>
  <c r="X414"/>
  <c r="W414"/>
  <c r="V414"/>
  <c r="AC413"/>
  <c r="AB413"/>
  <c r="Y413"/>
  <c r="X413"/>
  <c r="W413"/>
  <c r="V413"/>
  <c r="AD411"/>
  <c r="D411" s="1"/>
  <c r="AU17" i="1" s="1"/>
  <c r="AA411" i="48608"/>
  <c r="D408" s="1"/>
  <c r="AU14" i="1" s="1"/>
  <c r="Z411" i="48608"/>
  <c r="D407" s="1"/>
  <c r="AU13" i="1" s="1"/>
  <c r="AC410" i="48608"/>
  <c r="AB410"/>
  <c r="Y410"/>
  <c r="X410"/>
  <c r="W410"/>
  <c r="V410"/>
  <c r="AC409"/>
  <c r="AB409"/>
  <c r="Y409"/>
  <c r="X409"/>
  <c r="W409"/>
  <c r="V409"/>
  <c r="AC408"/>
  <c r="AB408"/>
  <c r="Y408"/>
  <c r="X408"/>
  <c r="W408"/>
  <c r="V408"/>
  <c r="AC407"/>
  <c r="AB407"/>
  <c r="Y407"/>
  <c r="X407"/>
  <c r="W407"/>
  <c r="V407"/>
  <c r="AC406"/>
  <c r="AB406"/>
  <c r="Y406"/>
  <c r="X406"/>
  <c r="W406"/>
  <c r="V406"/>
  <c r="AC405"/>
  <c r="AB405"/>
  <c r="Y405"/>
  <c r="X405"/>
  <c r="W405"/>
  <c r="V405"/>
  <c r="AC404"/>
  <c r="AB404"/>
  <c r="Y404"/>
  <c r="X404"/>
  <c r="W404"/>
  <c r="V404"/>
  <c r="AD402"/>
  <c r="D402" s="1"/>
  <c r="AT17" i="1" s="1"/>
  <c r="AA402" i="48608"/>
  <c r="D399" s="1"/>
  <c r="AT14" i="1" s="1"/>
  <c r="Z402" i="48608"/>
  <c r="D398" s="1"/>
  <c r="AT13" i="1" s="1"/>
  <c r="AC401" i="48608"/>
  <c r="AB401"/>
  <c r="Y401"/>
  <c r="X401"/>
  <c r="W401"/>
  <c r="V401"/>
  <c r="AC400"/>
  <c r="AB400"/>
  <c r="Y400"/>
  <c r="X400"/>
  <c r="W400"/>
  <c r="V400"/>
  <c r="AC399"/>
  <c r="AB399"/>
  <c r="Y399"/>
  <c r="X399"/>
  <c r="W399"/>
  <c r="V399"/>
  <c r="AC398"/>
  <c r="AB398"/>
  <c r="Y398"/>
  <c r="X398"/>
  <c r="W398"/>
  <c r="V398"/>
  <c r="AC397"/>
  <c r="AB397"/>
  <c r="Y397"/>
  <c r="X397"/>
  <c r="W397"/>
  <c r="V397"/>
  <c r="AC396"/>
  <c r="AB396"/>
  <c r="Y396"/>
  <c r="X396"/>
  <c r="W396"/>
  <c r="V396"/>
  <c r="AC395"/>
  <c r="AB395"/>
  <c r="Y395"/>
  <c r="X395"/>
  <c r="W395"/>
  <c r="V395"/>
  <c r="AD393"/>
  <c r="D393" s="1"/>
  <c r="AS17" i="1" s="1"/>
  <c r="AA393" i="48608"/>
  <c r="D390" s="1"/>
  <c r="AS14" i="1" s="1"/>
  <c r="Z393" i="48608"/>
  <c r="D389" s="1"/>
  <c r="AS13" i="1" s="1"/>
  <c r="AC392" i="48608"/>
  <c r="AB392"/>
  <c r="Y392"/>
  <c r="X392"/>
  <c r="W392"/>
  <c r="V392"/>
  <c r="AC391"/>
  <c r="AB391"/>
  <c r="Y391"/>
  <c r="X391"/>
  <c r="W391"/>
  <c r="V391"/>
  <c r="AC390"/>
  <c r="AB390"/>
  <c r="Y390"/>
  <c r="X390"/>
  <c r="W390"/>
  <c r="V390"/>
  <c r="AC389"/>
  <c r="AB389"/>
  <c r="Y389"/>
  <c r="X389"/>
  <c r="W389"/>
  <c r="V389"/>
  <c r="AC388"/>
  <c r="AB388"/>
  <c r="Y388"/>
  <c r="X388"/>
  <c r="W388"/>
  <c r="V388"/>
  <c r="AC387"/>
  <c r="AB387"/>
  <c r="Y387"/>
  <c r="X387"/>
  <c r="W387"/>
  <c r="V387"/>
  <c r="AC386"/>
  <c r="AB386"/>
  <c r="Y386"/>
  <c r="X386"/>
  <c r="W386"/>
  <c r="V386"/>
  <c r="AD384"/>
  <c r="D384" s="1"/>
  <c r="AR17" i="1" s="1"/>
  <c r="AA384" i="48608"/>
  <c r="D381" s="1"/>
  <c r="AR14" i="1" s="1"/>
  <c r="Z384" i="48608"/>
  <c r="D380" s="1"/>
  <c r="AR13" i="1" s="1"/>
  <c r="AC383" i="48608"/>
  <c r="AB383"/>
  <c r="Y383"/>
  <c r="X383"/>
  <c r="W383"/>
  <c r="V383"/>
  <c r="AC382"/>
  <c r="AB382"/>
  <c r="Y382"/>
  <c r="X382"/>
  <c r="W382"/>
  <c r="V382"/>
  <c r="AC381"/>
  <c r="AB381"/>
  <c r="Y381"/>
  <c r="X381"/>
  <c r="W381"/>
  <c r="V381"/>
  <c r="AC380"/>
  <c r="AB380"/>
  <c r="Y380"/>
  <c r="X380"/>
  <c r="W380"/>
  <c r="V380"/>
  <c r="AC379"/>
  <c r="AB379"/>
  <c r="Y379"/>
  <c r="X379"/>
  <c r="W379"/>
  <c r="V379"/>
  <c r="AC378"/>
  <c r="AB378"/>
  <c r="Y378"/>
  <c r="X378"/>
  <c r="W378"/>
  <c r="V378"/>
  <c r="AC377"/>
  <c r="AB377"/>
  <c r="Y377"/>
  <c r="X377"/>
  <c r="W377"/>
  <c r="V377"/>
  <c r="AD375"/>
  <c r="D375" s="1"/>
  <c r="AQ17" i="1" s="1"/>
  <c r="AA375" i="48608"/>
  <c r="D372" s="1"/>
  <c r="AQ14" i="1" s="1"/>
  <c r="Z375" i="48608"/>
  <c r="AC374"/>
  <c r="AB374"/>
  <c r="Y374"/>
  <c r="X374"/>
  <c r="W374"/>
  <c r="V374"/>
  <c r="AC373"/>
  <c r="AB373"/>
  <c r="Y373"/>
  <c r="X373"/>
  <c r="W373"/>
  <c r="V373"/>
  <c r="AC372"/>
  <c r="AB372"/>
  <c r="Y372"/>
  <c r="X372"/>
  <c r="W372"/>
  <c r="V372"/>
  <c r="AC371"/>
  <c r="AB371"/>
  <c r="Y371"/>
  <c r="X371"/>
  <c r="W371"/>
  <c r="V371"/>
  <c r="AC370"/>
  <c r="AB370"/>
  <c r="Y370"/>
  <c r="X370"/>
  <c r="W370"/>
  <c r="V370"/>
  <c r="AC369"/>
  <c r="AB369"/>
  <c r="Y369"/>
  <c r="X369"/>
  <c r="W369"/>
  <c r="V369"/>
  <c r="AC368"/>
  <c r="AB368"/>
  <c r="Y368"/>
  <c r="X368"/>
  <c r="W368"/>
  <c r="V368"/>
  <c r="AD366"/>
  <c r="D366" s="1"/>
  <c r="AP17" i="1" s="1"/>
  <c r="AA366" i="48608"/>
  <c r="Z366"/>
  <c r="D362" s="1"/>
  <c r="AP13" i="1" s="1"/>
  <c r="AC365" i="48608"/>
  <c r="AB365"/>
  <c r="Y365"/>
  <c r="X365"/>
  <c r="W365"/>
  <c r="V365"/>
  <c r="AC364"/>
  <c r="AB364"/>
  <c r="Y364"/>
  <c r="X364"/>
  <c r="W364"/>
  <c r="V364"/>
  <c r="AC363"/>
  <c r="AB363"/>
  <c r="Y363"/>
  <c r="X363"/>
  <c r="W363"/>
  <c r="V363"/>
  <c r="AC362"/>
  <c r="AB362"/>
  <c r="Y362"/>
  <c r="X362"/>
  <c r="W362"/>
  <c r="V362"/>
  <c r="AC361"/>
  <c r="AB361"/>
  <c r="Y361"/>
  <c r="X361"/>
  <c r="W361"/>
  <c r="V361"/>
  <c r="AC360"/>
  <c r="AB360"/>
  <c r="Y360"/>
  <c r="X360"/>
  <c r="W360"/>
  <c r="V360"/>
  <c r="AC359"/>
  <c r="AB359"/>
  <c r="Y359"/>
  <c r="X359"/>
  <c r="W359"/>
  <c r="V359"/>
  <c r="AD33"/>
  <c r="D33" s="1"/>
  <c r="E17" i="1" s="1"/>
  <c r="AA33" i="48608"/>
  <c r="D30" s="1"/>
  <c r="E14" i="1" s="1"/>
  <c r="Z33" i="48608"/>
  <c r="D29" s="1"/>
  <c r="E13" i="1" s="1"/>
  <c r="AC32" i="48608"/>
  <c r="AC31"/>
  <c r="AB31"/>
  <c r="Y31"/>
  <c r="X31"/>
  <c r="W31"/>
  <c r="V31"/>
  <c r="AC30"/>
  <c r="AB30"/>
  <c r="Y30"/>
  <c r="X30"/>
  <c r="W30"/>
  <c r="V30"/>
  <c r="AC29"/>
  <c r="AB29"/>
  <c r="Y29"/>
  <c r="X29"/>
  <c r="W29"/>
  <c r="V29"/>
  <c r="AC28"/>
  <c r="AB28"/>
  <c r="Y28"/>
  <c r="X28"/>
  <c r="W28"/>
  <c r="V28"/>
  <c r="AC27"/>
  <c r="AB27"/>
  <c r="Y27"/>
  <c r="X27"/>
  <c r="W27"/>
  <c r="V27"/>
  <c r="AC26"/>
  <c r="AB26"/>
  <c r="Y26"/>
  <c r="X26"/>
  <c r="W26"/>
  <c r="AD42"/>
  <c r="D42" s="1"/>
  <c r="F17" i="1" s="1"/>
  <c r="AA42" i="48608"/>
  <c r="D39" s="1"/>
  <c r="F14" i="1" s="1"/>
  <c r="Z42" i="48608"/>
  <c r="D38" s="1"/>
  <c r="F13" i="1" s="1"/>
  <c r="AC41" i="48608"/>
  <c r="AB41"/>
  <c r="Y41"/>
  <c r="X41"/>
  <c r="W41"/>
  <c r="V41"/>
  <c r="AC40"/>
  <c r="AB40"/>
  <c r="Y40"/>
  <c r="X40"/>
  <c r="W40"/>
  <c r="V40"/>
  <c r="AC39"/>
  <c r="AB39"/>
  <c r="Y39"/>
  <c r="X39"/>
  <c r="W39"/>
  <c r="V39"/>
  <c r="AC38"/>
  <c r="AB38"/>
  <c r="Y38"/>
  <c r="X38"/>
  <c r="W38"/>
  <c r="V38"/>
  <c r="AC37"/>
  <c r="AB37"/>
  <c r="Y37"/>
  <c r="X37"/>
  <c r="W37"/>
  <c r="V37"/>
  <c r="AC36"/>
  <c r="AB36"/>
  <c r="Y36"/>
  <c r="X36"/>
  <c r="W36"/>
  <c r="V36"/>
  <c r="AC35"/>
  <c r="AB35"/>
  <c r="Y35"/>
  <c r="X35"/>
  <c r="W35"/>
  <c r="V35"/>
  <c r="AD51"/>
  <c r="D51" s="1"/>
  <c r="G17" i="1" s="1"/>
  <c r="AA51" i="48608"/>
  <c r="D48" s="1"/>
  <c r="G14" i="1" s="1"/>
  <c r="Z51" i="48608"/>
  <c r="D47" s="1"/>
  <c r="G13" i="1" s="1"/>
  <c r="AC50" i="48608"/>
  <c r="AC49"/>
  <c r="AB49"/>
  <c r="Y49"/>
  <c r="X49"/>
  <c r="W49"/>
  <c r="V49"/>
  <c r="AC48"/>
  <c r="AB48"/>
  <c r="Y48"/>
  <c r="X48"/>
  <c r="W48"/>
  <c r="V48"/>
  <c r="AC47"/>
  <c r="AB47"/>
  <c r="Y47"/>
  <c r="X47"/>
  <c r="W47"/>
  <c r="V47"/>
  <c r="AC46"/>
  <c r="AB46"/>
  <c r="Y46"/>
  <c r="X46"/>
  <c r="W46"/>
  <c r="V46"/>
  <c r="AC45"/>
  <c r="AB45"/>
  <c r="Y45"/>
  <c r="X45"/>
  <c r="W45"/>
  <c r="V45"/>
  <c r="AC44"/>
  <c r="AB44"/>
  <c r="Y44"/>
  <c r="X44"/>
  <c r="W44"/>
  <c r="V44"/>
  <c r="AD60"/>
  <c r="D60" s="1"/>
  <c r="H17" i="1" s="1"/>
  <c r="AA60" i="48608"/>
  <c r="D57" s="1"/>
  <c r="H14" i="1" s="1"/>
  <c r="Z60" i="48608"/>
  <c r="AC59"/>
  <c r="AB59"/>
  <c r="Y59"/>
  <c r="X59"/>
  <c r="W59"/>
  <c r="V59"/>
  <c r="AC58"/>
  <c r="AB58"/>
  <c r="Y58"/>
  <c r="X58"/>
  <c r="W58"/>
  <c r="V58"/>
  <c r="AC57"/>
  <c r="AB57"/>
  <c r="Y57"/>
  <c r="X57"/>
  <c r="W57"/>
  <c r="V57"/>
  <c r="AC56"/>
  <c r="AB56"/>
  <c r="Y56"/>
  <c r="X56"/>
  <c r="W56"/>
  <c r="V56"/>
  <c r="AC55"/>
  <c r="AB55"/>
  <c r="Y55"/>
  <c r="X55"/>
  <c r="W55"/>
  <c r="V55"/>
  <c r="AC54"/>
  <c r="AB54"/>
  <c r="Y54"/>
  <c r="X54"/>
  <c r="W54"/>
  <c r="V54"/>
  <c r="AC53"/>
  <c r="AB53"/>
  <c r="Y53"/>
  <c r="X53"/>
  <c r="W53"/>
  <c r="V53"/>
  <c r="AD69"/>
  <c r="D69" s="1"/>
  <c r="I17" i="1" s="1"/>
  <c r="AA69" i="48608"/>
  <c r="D66" s="1"/>
  <c r="I14" i="1" s="1"/>
  <c r="Z69" i="48608"/>
  <c r="D65" s="1"/>
  <c r="I13" i="1" s="1"/>
  <c r="AC68" i="48608"/>
  <c r="AB68"/>
  <c r="Y68"/>
  <c r="X68"/>
  <c r="W68"/>
  <c r="V68"/>
  <c r="AC67"/>
  <c r="AB67"/>
  <c r="Y67"/>
  <c r="X67"/>
  <c r="W67"/>
  <c r="V67"/>
  <c r="AC66"/>
  <c r="AB66"/>
  <c r="Y66"/>
  <c r="X66"/>
  <c r="W66"/>
  <c r="V66"/>
  <c r="AC65"/>
  <c r="AB65"/>
  <c r="Y65"/>
  <c r="X65"/>
  <c r="W65"/>
  <c r="V65"/>
  <c r="AC64"/>
  <c r="AB64"/>
  <c r="Y64"/>
  <c r="X64"/>
  <c r="W64"/>
  <c r="V64"/>
  <c r="AC63"/>
  <c r="AB63"/>
  <c r="Y63"/>
  <c r="X63"/>
  <c r="W63"/>
  <c r="V63"/>
  <c r="AC62"/>
  <c r="AB62"/>
  <c r="Y62"/>
  <c r="X62"/>
  <c r="W62"/>
  <c r="V62"/>
  <c r="AD78"/>
  <c r="D78" s="1"/>
  <c r="J17" i="1" s="1"/>
  <c r="AA78" i="48608"/>
  <c r="D75" s="1"/>
  <c r="J14" i="1" s="1"/>
  <c r="Z78" i="48608"/>
  <c r="D74" s="1"/>
  <c r="J13" i="1" s="1"/>
  <c r="AC76" i="48608"/>
  <c r="AB76"/>
  <c r="Y76"/>
  <c r="X76"/>
  <c r="W76"/>
  <c r="V76"/>
  <c r="AC75"/>
  <c r="AB75"/>
  <c r="Y75"/>
  <c r="X75"/>
  <c r="W75"/>
  <c r="V75"/>
  <c r="AC74"/>
  <c r="AB74"/>
  <c r="Y74"/>
  <c r="X74"/>
  <c r="W74"/>
  <c r="V74"/>
  <c r="AC73"/>
  <c r="AB73"/>
  <c r="Y73"/>
  <c r="X73"/>
  <c r="W73"/>
  <c r="V73"/>
  <c r="AC72"/>
  <c r="AB72"/>
  <c r="Y72"/>
  <c r="X72"/>
  <c r="W72"/>
  <c r="V72"/>
  <c r="AC71"/>
  <c r="AB71"/>
  <c r="Y71"/>
  <c r="X71"/>
  <c r="W71"/>
  <c r="V71"/>
  <c r="AD87"/>
  <c r="D87" s="1"/>
  <c r="K17" i="1" s="1"/>
  <c r="AA87" i="48608"/>
  <c r="D84" s="1"/>
  <c r="K14" i="1" s="1"/>
  <c r="Z87" i="48608"/>
  <c r="D83" s="1"/>
  <c r="K13" i="1" s="1"/>
  <c r="AC86" i="48608"/>
  <c r="AB86"/>
  <c r="Y86"/>
  <c r="X86"/>
  <c r="W86"/>
  <c r="V86"/>
  <c r="AC85"/>
  <c r="AB85"/>
  <c r="Y85"/>
  <c r="X85"/>
  <c r="W85"/>
  <c r="V85"/>
  <c r="AC84"/>
  <c r="AB84"/>
  <c r="Y84"/>
  <c r="X84"/>
  <c r="W84"/>
  <c r="V84"/>
  <c r="AC83"/>
  <c r="AB83"/>
  <c r="Y83"/>
  <c r="X83"/>
  <c r="W83"/>
  <c r="V83"/>
  <c r="AC82"/>
  <c r="AB82"/>
  <c r="Y82"/>
  <c r="X82"/>
  <c r="W82"/>
  <c r="V82"/>
  <c r="AC81"/>
  <c r="AB81"/>
  <c r="Y81"/>
  <c r="X81"/>
  <c r="W81"/>
  <c r="V81"/>
  <c r="AC80"/>
  <c r="AB80"/>
  <c r="Y80"/>
  <c r="X80"/>
  <c r="W80"/>
  <c r="V80"/>
  <c r="AD96"/>
  <c r="D96" s="1"/>
  <c r="L17" i="1" s="1"/>
  <c r="AA96" i="48608"/>
  <c r="D93" s="1"/>
  <c r="L14" i="1" s="1"/>
  <c r="Z96" i="48608"/>
  <c r="D92" s="1"/>
  <c r="L13" i="1" s="1"/>
  <c r="AC95" i="48608"/>
  <c r="AB95"/>
  <c r="Y95"/>
  <c r="X95"/>
  <c r="W95"/>
  <c r="V95"/>
  <c r="AC94"/>
  <c r="AB94"/>
  <c r="Y94"/>
  <c r="X94"/>
  <c r="W94"/>
  <c r="V94"/>
  <c r="AC93"/>
  <c r="AB93"/>
  <c r="Y93"/>
  <c r="X93"/>
  <c r="W93"/>
  <c r="V93"/>
  <c r="AC92"/>
  <c r="AB92"/>
  <c r="Y92"/>
  <c r="X92"/>
  <c r="W92"/>
  <c r="V92"/>
  <c r="AC91"/>
  <c r="AB91"/>
  <c r="Y91"/>
  <c r="X91"/>
  <c r="W91"/>
  <c r="V91"/>
  <c r="AC90"/>
  <c r="AB90"/>
  <c r="Y90"/>
  <c r="X90"/>
  <c r="W90"/>
  <c r="V90"/>
  <c r="AC89"/>
  <c r="AB89"/>
  <c r="Y89"/>
  <c r="X89"/>
  <c r="W89"/>
  <c r="V89"/>
  <c r="AD105"/>
  <c r="D105" s="1"/>
  <c r="M17" i="1" s="1"/>
  <c r="AA105" i="48608"/>
  <c r="D102" s="1"/>
  <c r="M14" i="1" s="1"/>
  <c r="Z105" i="48608"/>
  <c r="D101" s="1"/>
  <c r="M13" i="1" s="1"/>
  <c r="AC104" i="48608"/>
  <c r="AB104"/>
  <c r="Y104"/>
  <c r="X104"/>
  <c r="W104"/>
  <c r="V104"/>
  <c r="AC103"/>
  <c r="AB103"/>
  <c r="Y103"/>
  <c r="X103"/>
  <c r="W103"/>
  <c r="V103"/>
  <c r="AC102"/>
  <c r="AB102"/>
  <c r="Y102"/>
  <c r="X102"/>
  <c r="W102"/>
  <c r="V102"/>
  <c r="AC101"/>
  <c r="AB101"/>
  <c r="Y101"/>
  <c r="X101"/>
  <c r="W101"/>
  <c r="V101"/>
  <c r="AC100"/>
  <c r="AB100"/>
  <c r="Y100"/>
  <c r="X100"/>
  <c r="W100"/>
  <c r="V100"/>
  <c r="AC99"/>
  <c r="AB99"/>
  <c r="Y99"/>
  <c r="X99"/>
  <c r="W99"/>
  <c r="V99"/>
  <c r="AC98"/>
  <c r="AB98"/>
  <c r="Y98"/>
  <c r="X98"/>
  <c r="W98"/>
  <c r="V98"/>
  <c r="AD114"/>
  <c r="D114" s="1"/>
  <c r="N17" i="1" s="1"/>
  <c r="AA114" i="48608"/>
  <c r="D111" s="1"/>
  <c r="N14" i="1" s="1"/>
  <c r="Z114" i="48608"/>
  <c r="D110" s="1"/>
  <c r="N13" i="1" s="1"/>
  <c r="AC113" i="48608"/>
  <c r="AB113"/>
  <c r="Y113"/>
  <c r="X113"/>
  <c r="W113"/>
  <c r="V113"/>
  <c r="AC112"/>
  <c r="AB112"/>
  <c r="Y112"/>
  <c r="X112"/>
  <c r="W112"/>
  <c r="V112"/>
  <c r="AC111"/>
  <c r="AB111"/>
  <c r="Y111"/>
  <c r="X111"/>
  <c r="W111"/>
  <c r="V111"/>
  <c r="AC110"/>
  <c r="AB110"/>
  <c r="Y110"/>
  <c r="X110"/>
  <c r="W110"/>
  <c r="V110"/>
  <c r="AC109"/>
  <c r="AB109"/>
  <c r="Y109"/>
  <c r="X109"/>
  <c r="W109"/>
  <c r="V109"/>
  <c r="AC108"/>
  <c r="AB108"/>
  <c r="Y108"/>
  <c r="X108"/>
  <c r="W108"/>
  <c r="V108"/>
  <c r="AC107"/>
  <c r="AB107"/>
  <c r="Y107"/>
  <c r="X107"/>
  <c r="W107"/>
  <c r="V107"/>
  <c r="AD123"/>
  <c r="D123" s="1"/>
  <c r="O17" i="1" s="1"/>
  <c r="AA123" i="48608"/>
  <c r="D120" s="1"/>
  <c r="O14" i="1" s="1"/>
  <c r="Z123" i="48608"/>
  <c r="D119" s="1"/>
  <c r="O13" i="1" s="1"/>
  <c r="AC122" i="48608"/>
  <c r="AB122"/>
  <c r="Y122"/>
  <c r="X122"/>
  <c r="W122"/>
  <c r="V122"/>
  <c r="AC121"/>
  <c r="AB121"/>
  <c r="Y121"/>
  <c r="X121"/>
  <c r="W121"/>
  <c r="V121"/>
  <c r="AC120"/>
  <c r="AB120"/>
  <c r="Y120"/>
  <c r="X120"/>
  <c r="W120"/>
  <c r="V120"/>
  <c r="AC119"/>
  <c r="AB119"/>
  <c r="Y119"/>
  <c r="X119"/>
  <c r="W119"/>
  <c r="V119"/>
  <c r="AC118"/>
  <c r="AB118"/>
  <c r="Y118"/>
  <c r="X118"/>
  <c r="W118"/>
  <c r="V118"/>
  <c r="AC117"/>
  <c r="AB117"/>
  <c r="Y117"/>
  <c r="X117"/>
  <c r="W117"/>
  <c r="V117"/>
  <c r="AC116"/>
  <c r="AB116"/>
  <c r="Y116"/>
  <c r="X116"/>
  <c r="W116"/>
  <c r="V116"/>
  <c r="AD132"/>
  <c r="D132" s="1"/>
  <c r="P17" i="1" s="1"/>
  <c r="AA132" i="48608"/>
  <c r="D129" s="1"/>
  <c r="P14" i="1" s="1"/>
  <c r="Z132" i="48608"/>
  <c r="D128" s="1"/>
  <c r="P13" i="1" s="1"/>
  <c r="AC131" i="48608"/>
  <c r="AB131"/>
  <c r="Y131"/>
  <c r="X131"/>
  <c r="W131"/>
  <c r="V131"/>
  <c r="AC130"/>
  <c r="AB130"/>
  <c r="Y130"/>
  <c r="X130"/>
  <c r="W130"/>
  <c r="V130"/>
  <c r="AC129"/>
  <c r="AB129"/>
  <c r="Y129"/>
  <c r="X129"/>
  <c r="W129"/>
  <c r="V129"/>
  <c r="AC128"/>
  <c r="AB128"/>
  <c r="Y128"/>
  <c r="X128"/>
  <c r="W128"/>
  <c r="V128"/>
  <c r="AC127"/>
  <c r="AB127"/>
  <c r="Y127"/>
  <c r="X127"/>
  <c r="W127"/>
  <c r="V127"/>
  <c r="AC126"/>
  <c r="AB126"/>
  <c r="Y126"/>
  <c r="X126"/>
  <c r="W126"/>
  <c r="V126"/>
  <c r="AC125"/>
  <c r="AB125"/>
  <c r="Y125"/>
  <c r="X125"/>
  <c r="W125"/>
  <c r="V125"/>
  <c r="AD141"/>
  <c r="D141" s="1"/>
  <c r="Q17" i="1" s="1"/>
  <c r="AA141" i="48608"/>
  <c r="D138" s="1"/>
  <c r="Q14" i="1" s="1"/>
  <c r="Z141" i="48608"/>
  <c r="D137" s="1"/>
  <c r="Q13" i="1" s="1"/>
  <c r="AC140" i="48608"/>
  <c r="AB140"/>
  <c r="Y140"/>
  <c r="X140"/>
  <c r="W140"/>
  <c r="V140"/>
  <c r="AC139"/>
  <c r="AB139"/>
  <c r="Y139"/>
  <c r="X139"/>
  <c r="W139"/>
  <c r="V139"/>
  <c r="AC138"/>
  <c r="AB138"/>
  <c r="Y138"/>
  <c r="X138"/>
  <c r="W138"/>
  <c r="V138"/>
  <c r="AC137"/>
  <c r="AB137"/>
  <c r="Y137"/>
  <c r="X137"/>
  <c r="W137"/>
  <c r="V137"/>
  <c r="AC136"/>
  <c r="AB136"/>
  <c r="Y136"/>
  <c r="X136"/>
  <c r="W136"/>
  <c r="V136"/>
  <c r="AC135"/>
  <c r="AB135"/>
  <c r="Y135"/>
  <c r="X135"/>
  <c r="W135"/>
  <c r="V135"/>
  <c r="AC134"/>
  <c r="AB134"/>
  <c r="Y134"/>
  <c r="X134"/>
  <c r="W134"/>
  <c r="V134"/>
  <c r="AD150"/>
  <c r="D150" s="1"/>
  <c r="R17" i="1" s="1"/>
  <c r="AA150" i="48608"/>
  <c r="D147" s="1"/>
  <c r="R14" i="1" s="1"/>
  <c r="Z150" i="48608"/>
  <c r="D146" s="1"/>
  <c r="R13" i="1" s="1"/>
  <c r="AC149" i="48608"/>
  <c r="AB149"/>
  <c r="Y149"/>
  <c r="X149"/>
  <c r="W149"/>
  <c r="V149"/>
  <c r="AC148"/>
  <c r="AB148"/>
  <c r="Y148"/>
  <c r="X148"/>
  <c r="W148"/>
  <c r="V148"/>
  <c r="AC147"/>
  <c r="AB147"/>
  <c r="Y147"/>
  <c r="X147"/>
  <c r="W147"/>
  <c r="V147"/>
  <c r="AC146"/>
  <c r="AB146"/>
  <c r="Y146"/>
  <c r="X146"/>
  <c r="W146"/>
  <c r="V146"/>
  <c r="AC145"/>
  <c r="AB145"/>
  <c r="Y145"/>
  <c r="X145"/>
  <c r="W145"/>
  <c r="V145"/>
  <c r="AC144"/>
  <c r="AB144"/>
  <c r="Y144"/>
  <c r="X144"/>
  <c r="W144"/>
  <c r="V144"/>
  <c r="AC143"/>
  <c r="AB143"/>
  <c r="Y143"/>
  <c r="X143"/>
  <c r="W143"/>
  <c r="V143"/>
  <c r="AD159"/>
  <c r="D159" s="1"/>
  <c r="S17" i="1" s="1"/>
  <c r="AA159" i="48608"/>
  <c r="D156" s="1"/>
  <c r="S14" i="1" s="1"/>
  <c r="Z159" i="48608"/>
  <c r="D155" s="1"/>
  <c r="S13" i="1" s="1"/>
  <c r="AC158" i="48608"/>
  <c r="AB158"/>
  <c r="Y158"/>
  <c r="X158"/>
  <c r="W158"/>
  <c r="V158"/>
  <c r="AC157"/>
  <c r="AB157"/>
  <c r="Y157"/>
  <c r="X157"/>
  <c r="W157"/>
  <c r="V157"/>
  <c r="AC156"/>
  <c r="AB156"/>
  <c r="Y156"/>
  <c r="X156"/>
  <c r="W156"/>
  <c r="V156"/>
  <c r="AC155"/>
  <c r="AB155"/>
  <c r="Y155"/>
  <c r="X155"/>
  <c r="W155"/>
  <c r="V155"/>
  <c r="AC154"/>
  <c r="AB154"/>
  <c r="Y154"/>
  <c r="X154"/>
  <c r="W154"/>
  <c r="V154"/>
  <c r="AC153"/>
  <c r="AB153"/>
  <c r="Y153"/>
  <c r="X153"/>
  <c r="W153"/>
  <c r="V153"/>
  <c r="AC152"/>
  <c r="AB152"/>
  <c r="Y152"/>
  <c r="X152"/>
  <c r="W152"/>
  <c r="V152"/>
  <c r="AD168"/>
  <c r="D168" s="1"/>
  <c r="T17" i="1" s="1"/>
  <c r="AA168" i="48608"/>
  <c r="D165" s="1"/>
  <c r="T14" i="1" s="1"/>
  <c r="Z168" i="48608"/>
  <c r="D164" s="1"/>
  <c r="T13" i="1" s="1"/>
  <c r="AC167" i="48608"/>
  <c r="AB167"/>
  <c r="Y167"/>
  <c r="X167"/>
  <c r="W167"/>
  <c r="V167"/>
  <c r="AC166"/>
  <c r="AB166"/>
  <c r="Y166"/>
  <c r="X166"/>
  <c r="W166"/>
  <c r="V166"/>
  <c r="AC165"/>
  <c r="AB165"/>
  <c r="Y165"/>
  <c r="X165"/>
  <c r="W165"/>
  <c r="V165"/>
  <c r="AC164"/>
  <c r="AB164"/>
  <c r="Y164"/>
  <c r="X164"/>
  <c r="W164"/>
  <c r="V164"/>
  <c r="AC163"/>
  <c r="AB163"/>
  <c r="Y163"/>
  <c r="X163"/>
  <c r="W163"/>
  <c r="V163"/>
  <c r="AC162"/>
  <c r="AB162"/>
  <c r="Y162"/>
  <c r="X162"/>
  <c r="W162"/>
  <c r="V162"/>
  <c r="AC161"/>
  <c r="AB161"/>
  <c r="Y161"/>
  <c r="X161"/>
  <c r="W161"/>
  <c r="V161"/>
  <c r="AD177"/>
  <c r="D177" s="1"/>
  <c r="U17" i="1" s="1"/>
  <c r="AA177" i="48608"/>
  <c r="D174" s="1"/>
  <c r="U14" i="1" s="1"/>
  <c r="Z177" i="48608"/>
  <c r="D173" s="1"/>
  <c r="U13" i="1" s="1"/>
  <c r="AC176" i="48608"/>
  <c r="AB176"/>
  <c r="Y176"/>
  <c r="X176"/>
  <c r="W176"/>
  <c r="V176"/>
  <c r="AC175"/>
  <c r="AB175"/>
  <c r="Y175"/>
  <c r="X175"/>
  <c r="W175"/>
  <c r="V175"/>
  <c r="AC174"/>
  <c r="AB174"/>
  <c r="Y174"/>
  <c r="X174"/>
  <c r="W174"/>
  <c r="V174"/>
  <c r="AC173"/>
  <c r="AB173"/>
  <c r="Y173"/>
  <c r="X173"/>
  <c r="W173"/>
  <c r="V173"/>
  <c r="AC172"/>
  <c r="AB172"/>
  <c r="Y172"/>
  <c r="X172"/>
  <c r="W172"/>
  <c r="V172"/>
  <c r="AC171"/>
  <c r="AB171"/>
  <c r="Y171"/>
  <c r="X171"/>
  <c r="W171"/>
  <c r="V171"/>
  <c r="AC170"/>
  <c r="AB170"/>
  <c r="Y170"/>
  <c r="X170"/>
  <c r="W170"/>
  <c r="V170"/>
  <c r="AD186"/>
  <c r="D186" s="1"/>
  <c r="V17" i="1" s="1"/>
  <c r="AA186" i="48608"/>
  <c r="D183" s="1"/>
  <c r="V14" i="1" s="1"/>
  <c r="Z186" i="48608"/>
  <c r="D182" s="1"/>
  <c r="V13" i="1" s="1"/>
  <c r="AC185" i="48608"/>
  <c r="AB185"/>
  <c r="Y185"/>
  <c r="X185"/>
  <c r="W185"/>
  <c r="V185"/>
  <c r="AC184"/>
  <c r="AB184"/>
  <c r="Y184"/>
  <c r="X184"/>
  <c r="W184"/>
  <c r="V184"/>
  <c r="AC183"/>
  <c r="AB183"/>
  <c r="Y183"/>
  <c r="X183"/>
  <c r="W183"/>
  <c r="V183"/>
  <c r="AC182"/>
  <c r="AB182"/>
  <c r="Y182"/>
  <c r="X182"/>
  <c r="W182"/>
  <c r="V182"/>
  <c r="AC181"/>
  <c r="AB181"/>
  <c r="Y181"/>
  <c r="X181"/>
  <c r="W181"/>
  <c r="V181"/>
  <c r="AC180"/>
  <c r="AB180"/>
  <c r="Y180"/>
  <c r="X180"/>
  <c r="W180"/>
  <c r="V180"/>
  <c r="AC179"/>
  <c r="AB179"/>
  <c r="Y179"/>
  <c r="X179"/>
  <c r="W179"/>
  <c r="V179"/>
  <c r="AD195"/>
  <c r="D195" s="1"/>
  <c r="W17" i="1" s="1"/>
  <c r="AA195" i="48608"/>
  <c r="D192" s="1"/>
  <c r="W14" i="1" s="1"/>
  <c r="Z195" i="48608"/>
  <c r="D191" s="1"/>
  <c r="W13" i="1" s="1"/>
  <c r="AC194" i="48608"/>
  <c r="AB194"/>
  <c r="Y194"/>
  <c r="X194"/>
  <c r="W194"/>
  <c r="V194"/>
  <c r="AC193"/>
  <c r="AB193"/>
  <c r="Y193"/>
  <c r="X193"/>
  <c r="W193"/>
  <c r="V193"/>
  <c r="AC192"/>
  <c r="AB192"/>
  <c r="Y192"/>
  <c r="X192"/>
  <c r="W192"/>
  <c r="V192"/>
  <c r="AC191"/>
  <c r="AB191"/>
  <c r="Y191"/>
  <c r="X191"/>
  <c r="W191"/>
  <c r="V191"/>
  <c r="AC190"/>
  <c r="AB190"/>
  <c r="Y190"/>
  <c r="X190"/>
  <c r="W190"/>
  <c r="V190"/>
  <c r="AC189"/>
  <c r="AB189"/>
  <c r="Y189"/>
  <c r="X189"/>
  <c r="W189"/>
  <c r="V189"/>
  <c r="AC188"/>
  <c r="AB188"/>
  <c r="Y188"/>
  <c r="X188"/>
  <c r="W188"/>
  <c r="V188"/>
  <c r="AD204"/>
  <c r="D204" s="1"/>
  <c r="X17" i="1" s="1"/>
  <c r="AA204" i="48608"/>
  <c r="D201" s="1"/>
  <c r="X14" i="1" s="1"/>
  <c r="Z204" i="48608"/>
  <c r="D200" s="1"/>
  <c r="X13" i="1" s="1"/>
  <c r="AC203" i="48608"/>
  <c r="AB203"/>
  <c r="Y203"/>
  <c r="X203"/>
  <c r="W203"/>
  <c r="V203"/>
  <c r="AC202"/>
  <c r="AB202"/>
  <c r="Y202"/>
  <c r="X202"/>
  <c r="W202"/>
  <c r="V202"/>
  <c r="AC201"/>
  <c r="AB201"/>
  <c r="Y201"/>
  <c r="X201"/>
  <c r="W201"/>
  <c r="V201"/>
  <c r="AC200"/>
  <c r="AB200"/>
  <c r="Y200"/>
  <c r="X200"/>
  <c r="W200"/>
  <c r="V200"/>
  <c r="AC199"/>
  <c r="AB199"/>
  <c r="Y199"/>
  <c r="X199"/>
  <c r="W199"/>
  <c r="V199"/>
  <c r="AC198"/>
  <c r="AB198"/>
  <c r="Y198"/>
  <c r="X198"/>
  <c r="W198"/>
  <c r="V198"/>
  <c r="AC197"/>
  <c r="AB197"/>
  <c r="Y197"/>
  <c r="X197"/>
  <c r="W197"/>
  <c r="V197"/>
  <c r="AD213"/>
  <c r="D213" s="1"/>
  <c r="Y17" i="1" s="1"/>
  <c r="AA213" i="48608"/>
  <c r="D210" s="1"/>
  <c r="Y14" i="1" s="1"/>
  <c r="Z213" i="48608"/>
  <c r="D209" s="1"/>
  <c r="Y13" i="1" s="1"/>
  <c r="AC212" i="48608"/>
  <c r="AB212"/>
  <c r="Y212"/>
  <c r="X212"/>
  <c r="W212"/>
  <c r="V212"/>
  <c r="AC211"/>
  <c r="AB211"/>
  <c r="Y211"/>
  <c r="X211"/>
  <c r="W211"/>
  <c r="V211"/>
  <c r="AC210"/>
  <c r="AB210"/>
  <c r="Y210"/>
  <c r="X210"/>
  <c r="W210"/>
  <c r="V210"/>
  <c r="AC209"/>
  <c r="AB209"/>
  <c r="Y209"/>
  <c r="X209"/>
  <c r="W209"/>
  <c r="V209"/>
  <c r="AC208"/>
  <c r="AB208"/>
  <c r="Y208"/>
  <c r="X208"/>
  <c r="W208"/>
  <c r="V208"/>
  <c r="AC207"/>
  <c r="AB207"/>
  <c r="Y207"/>
  <c r="X207"/>
  <c r="W207"/>
  <c r="V207"/>
  <c r="AC206"/>
  <c r="AB206"/>
  <c r="Y206"/>
  <c r="X206"/>
  <c r="W206"/>
  <c r="V206"/>
  <c r="AD222"/>
  <c r="D222" s="1"/>
  <c r="Z17" i="1" s="1"/>
  <c r="AA222" i="48608"/>
  <c r="D219" s="1"/>
  <c r="Z14" i="1" s="1"/>
  <c r="Z222" i="48608"/>
  <c r="D218" s="1"/>
  <c r="Z13" i="1" s="1"/>
  <c r="AC221" i="48608"/>
  <c r="AB221"/>
  <c r="Y221"/>
  <c r="X221"/>
  <c r="W221"/>
  <c r="V221"/>
  <c r="AC220"/>
  <c r="AB220"/>
  <c r="Y220"/>
  <c r="X220"/>
  <c r="W220"/>
  <c r="V220"/>
  <c r="AC219"/>
  <c r="AB219"/>
  <c r="Y219"/>
  <c r="X219"/>
  <c r="W219"/>
  <c r="V219"/>
  <c r="AC218"/>
  <c r="AB218"/>
  <c r="Y218"/>
  <c r="X218"/>
  <c r="W218"/>
  <c r="V218"/>
  <c r="AC217"/>
  <c r="AB217"/>
  <c r="Y217"/>
  <c r="X217"/>
  <c r="W217"/>
  <c r="V217"/>
  <c r="AC216"/>
  <c r="AB216"/>
  <c r="Y216"/>
  <c r="X216"/>
  <c r="W216"/>
  <c r="V216"/>
  <c r="AC215"/>
  <c r="AB215"/>
  <c r="Y215"/>
  <c r="X215"/>
  <c r="W215"/>
  <c r="V215"/>
  <c r="AD231"/>
  <c r="D231" s="1"/>
  <c r="AA17" i="1" s="1"/>
  <c r="AA231" i="48608"/>
  <c r="D228" s="1"/>
  <c r="AA14" i="1" s="1"/>
  <c r="Z231" i="48608"/>
  <c r="D227" s="1"/>
  <c r="AA13" i="1" s="1"/>
  <c r="AC230" i="48608"/>
  <c r="AB230"/>
  <c r="Y230"/>
  <c r="X230"/>
  <c r="W230"/>
  <c r="V230"/>
  <c r="AC229"/>
  <c r="AB229"/>
  <c r="Y229"/>
  <c r="X229"/>
  <c r="W229"/>
  <c r="V229"/>
  <c r="AC228"/>
  <c r="AB228"/>
  <c r="Y228"/>
  <c r="X228"/>
  <c r="W228"/>
  <c r="V228"/>
  <c r="AC227"/>
  <c r="AB227"/>
  <c r="Y227"/>
  <c r="X227"/>
  <c r="W227"/>
  <c r="V227"/>
  <c r="AC226"/>
  <c r="AB226"/>
  <c r="Y226"/>
  <c r="X226"/>
  <c r="W226"/>
  <c r="V226"/>
  <c r="AC225"/>
  <c r="AB225"/>
  <c r="Y225"/>
  <c r="X225"/>
  <c r="W225"/>
  <c r="V225"/>
  <c r="AC224"/>
  <c r="AB224"/>
  <c r="Y224"/>
  <c r="X224"/>
  <c r="W224"/>
  <c r="V224"/>
  <c r="AD240"/>
  <c r="D240" s="1"/>
  <c r="AB17" i="1" s="1"/>
  <c r="AA240" i="48608"/>
  <c r="D237" s="1"/>
  <c r="AB14" i="1" s="1"/>
  <c r="Z240" i="48608"/>
  <c r="D236" s="1"/>
  <c r="AB13" i="1" s="1"/>
  <c r="AC239" i="48608"/>
  <c r="AB239"/>
  <c r="Y239"/>
  <c r="X239"/>
  <c r="W239"/>
  <c r="V239"/>
  <c r="AC238"/>
  <c r="AB238"/>
  <c r="Y238"/>
  <c r="X238"/>
  <c r="W238"/>
  <c r="V238"/>
  <c r="AC237"/>
  <c r="AB237"/>
  <c r="Y237"/>
  <c r="X237"/>
  <c r="W237"/>
  <c r="V237"/>
  <c r="AC236"/>
  <c r="AB236"/>
  <c r="Y236"/>
  <c r="X236"/>
  <c r="W236"/>
  <c r="V236"/>
  <c r="AC235"/>
  <c r="AB235"/>
  <c r="Y235"/>
  <c r="X235"/>
  <c r="W235"/>
  <c r="V235"/>
  <c r="AC234"/>
  <c r="AB234"/>
  <c r="Y234"/>
  <c r="X234"/>
  <c r="W234"/>
  <c r="V234"/>
  <c r="AC233"/>
  <c r="AB233"/>
  <c r="Y233"/>
  <c r="X233"/>
  <c r="W233"/>
  <c r="V233"/>
  <c r="AD249"/>
  <c r="D249" s="1"/>
  <c r="AC17" i="1" s="1"/>
  <c r="AA249" i="48608"/>
  <c r="D246" s="1"/>
  <c r="AC14" i="1" s="1"/>
  <c r="Z249" i="48608"/>
  <c r="D245" s="1"/>
  <c r="AC13" i="1" s="1"/>
  <c r="AC248" i="48608"/>
  <c r="AB248"/>
  <c r="Y248"/>
  <c r="X248"/>
  <c r="W248"/>
  <c r="V248"/>
  <c r="AC247"/>
  <c r="AB247"/>
  <c r="Y247"/>
  <c r="X247"/>
  <c r="W247"/>
  <c r="V247"/>
  <c r="AC246"/>
  <c r="AB246"/>
  <c r="Y246"/>
  <c r="X246"/>
  <c r="W246"/>
  <c r="V246"/>
  <c r="AC245"/>
  <c r="AB245"/>
  <c r="Y245"/>
  <c r="X245"/>
  <c r="W245"/>
  <c r="V245"/>
  <c r="AC244"/>
  <c r="AB244"/>
  <c r="Y244"/>
  <c r="X244"/>
  <c r="W244"/>
  <c r="V244"/>
  <c r="AC243"/>
  <c r="AB243"/>
  <c r="Y243"/>
  <c r="X243"/>
  <c r="W243"/>
  <c r="V243"/>
  <c r="AC242"/>
  <c r="AB242"/>
  <c r="Y242"/>
  <c r="X242"/>
  <c r="W242"/>
  <c r="V242"/>
  <c r="AD258"/>
  <c r="D258" s="1"/>
  <c r="AD17" i="1" s="1"/>
  <c r="AA258" i="48608"/>
  <c r="D255" s="1"/>
  <c r="AD14" i="1" s="1"/>
  <c r="Z258" i="48608"/>
  <c r="D254" s="1"/>
  <c r="AD13" i="1" s="1"/>
  <c r="AC257" i="48608"/>
  <c r="AB257"/>
  <c r="Y257"/>
  <c r="X257"/>
  <c r="W257"/>
  <c r="V257"/>
  <c r="AC256"/>
  <c r="AB256"/>
  <c r="Y256"/>
  <c r="X256"/>
  <c r="W256"/>
  <c r="V256"/>
  <c r="AC255"/>
  <c r="AB255"/>
  <c r="Y255"/>
  <c r="X255"/>
  <c r="W255"/>
  <c r="V255"/>
  <c r="AC254"/>
  <c r="AB254"/>
  <c r="Y254"/>
  <c r="X254"/>
  <c r="W254"/>
  <c r="V254"/>
  <c r="AC253"/>
  <c r="AB253"/>
  <c r="Y253"/>
  <c r="X253"/>
  <c r="W253"/>
  <c r="V253"/>
  <c r="AC252"/>
  <c r="AB252"/>
  <c r="Y252"/>
  <c r="X252"/>
  <c r="W252"/>
  <c r="V252"/>
  <c r="AC251"/>
  <c r="AB251"/>
  <c r="Y251"/>
  <c r="X251"/>
  <c r="W251"/>
  <c r="V251"/>
  <c r="AD267"/>
  <c r="D267" s="1"/>
  <c r="AE17" i="1" s="1"/>
  <c r="AA267" i="48608"/>
  <c r="D264" s="1"/>
  <c r="AE14" i="1" s="1"/>
  <c r="Z267" i="48608"/>
  <c r="D263" s="1"/>
  <c r="AE13" i="1" s="1"/>
  <c r="AC266" i="48608"/>
  <c r="AB266"/>
  <c r="Y266"/>
  <c r="X266"/>
  <c r="W266"/>
  <c r="V266"/>
  <c r="AC265"/>
  <c r="AB265"/>
  <c r="Y265"/>
  <c r="X265"/>
  <c r="W265"/>
  <c r="V265"/>
  <c r="AC264"/>
  <c r="AB264"/>
  <c r="Y264"/>
  <c r="X264"/>
  <c r="W264"/>
  <c r="V264"/>
  <c r="AC263"/>
  <c r="AB263"/>
  <c r="Y263"/>
  <c r="X263"/>
  <c r="W263"/>
  <c r="V263"/>
  <c r="AC262"/>
  <c r="AB262"/>
  <c r="Y262"/>
  <c r="X262"/>
  <c r="W262"/>
  <c r="V262"/>
  <c r="AC261"/>
  <c r="AB261"/>
  <c r="Y261"/>
  <c r="X261"/>
  <c r="W261"/>
  <c r="V261"/>
  <c r="AC260"/>
  <c r="AB260"/>
  <c r="Y260"/>
  <c r="X260"/>
  <c r="W260"/>
  <c r="V260"/>
  <c r="AD276"/>
  <c r="D276" s="1"/>
  <c r="AF17" i="1" s="1"/>
  <c r="AA276" i="48608"/>
  <c r="D273" s="1"/>
  <c r="AF14" i="1" s="1"/>
  <c r="Z276" i="48608"/>
  <c r="D272" s="1"/>
  <c r="AF13" i="1" s="1"/>
  <c r="AC275" i="48608"/>
  <c r="AB275"/>
  <c r="Y275"/>
  <c r="X275"/>
  <c r="W275"/>
  <c r="V275"/>
  <c r="AC274"/>
  <c r="AB274"/>
  <c r="Y274"/>
  <c r="X274"/>
  <c r="W274"/>
  <c r="V274"/>
  <c r="AC273"/>
  <c r="AB273"/>
  <c r="Y273"/>
  <c r="X273"/>
  <c r="W273"/>
  <c r="V273"/>
  <c r="AC272"/>
  <c r="AB272"/>
  <c r="Y272"/>
  <c r="X272"/>
  <c r="W272"/>
  <c r="V272"/>
  <c r="AC271"/>
  <c r="AB271"/>
  <c r="Y271"/>
  <c r="X271"/>
  <c r="W271"/>
  <c r="V271"/>
  <c r="AC270"/>
  <c r="AB270"/>
  <c r="Y270"/>
  <c r="X270"/>
  <c r="W270"/>
  <c r="V270"/>
  <c r="AC269"/>
  <c r="AB269"/>
  <c r="Y269"/>
  <c r="X269"/>
  <c r="W269"/>
  <c r="V269"/>
  <c r="AD285"/>
  <c r="D285" s="1"/>
  <c r="AG17" i="1" s="1"/>
  <c r="AA285" i="48608"/>
  <c r="D282" s="1"/>
  <c r="AG14" i="1" s="1"/>
  <c r="Z285" i="48608"/>
  <c r="D281" s="1"/>
  <c r="AG13" i="1" s="1"/>
  <c r="AC284" i="48608"/>
  <c r="AB284"/>
  <c r="Y284"/>
  <c r="X284"/>
  <c r="W284"/>
  <c r="V284"/>
  <c r="AC283"/>
  <c r="AB283"/>
  <c r="Y283"/>
  <c r="X283"/>
  <c r="W283"/>
  <c r="V283"/>
  <c r="AC282"/>
  <c r="AB282"/>
  <c r="Y282"/>
  <c r="X282"/>
  <c r="W282"/>
  <c r="V282"/>
  <c r="AC281"/>
  <c r="AB281"/>
  <c r="Y281"/>
  <c r="X281"/>
  <c r="W281"/>
  <c r="V281"/>
  <c r="AC280"/>
  <c r="AB280"/>
  <c r="Y280"/>
  <c r="X280"/>
  <c r="W280"/>
  <c r="V280"/>
  <c r="AC279"/>
  <c r="AB279"/>
  <c r="Y279"/>
  <c r="X279"/>
  <c r="W279"/>
  <c r="V279"/>
  <c r="AC278"/>
  <c r="AB278"/>
  <c r="Y278"/>
  <c r="X278"/>
  <c r="W278"/>
  <c r="V278"/>
  <c r="AD294"/>
  <c r="D294" s="1"/>
  <c r="AH17" i="1" s="1"/>
  <c r="AA294" i="48608"/>
  <c r="D291" s="1"/>
  <c r="AH14" i="1" s="1"/>
  <c r="Z294" i="48608"/>
  <c r="D290" s="1"/>
  <c r="AH13" i="1" s="1"/>
  <c r="AC293" i="48608"/>
  <c r="AB293"/>
  <c r="Y293"/>
  <c r="X293"/>
  <c r="W293"/>
  <c r="V293"/>
  <c r="AC292"/>
  <c r="AB292"/>
  <c r="Y292"/>
  <c r="X292"/>
  <c r="W292"/>
  <c r="V292"/>
  <c r="AC291"/>
  <c r="AB291"/>
  <c r="Y291"/>
  <c r="X291"/>
  <c r="W291"/>
  <c r="V291"/>
  <c r="AC290"/>
  <c r="AB290"/>
  <c r="Y290"/>
  <c r="X290"/>
  <c r="W290"/>
  <c r="V290"/>
  <c r="AC289"/>
  <c r="AB289"/>
  <c r="Y289"/>
  <c r="X289"/>
  <c r="W289"/>
  <c r="V289"/>
  <c r="AC288"/>
  <c r="AB288"/>
  <c r="Y288"/>
  <c r="X288"/>
  <c r="W288"/>
  <c r="V288"/>
  <c r="AC287"/>
  <c r="AB287"/>
  <c r="Y287"/>
  <c r="X287"/>
  <c r="W287"/>
  <c r="V287"/>
  <c r="AD303"/>
  <c r="D303" s="1"/>
  <c r="AI17" i="1" s="1"/>
  <c r="AA303" i="48608"/>
  <c r="D300" s="1"/>
  <c r="AI14" i="1" s="1"/>
  <c r="Z303" i="48608"/>
  <c r="D299" s="1"/>
  <c r="AI13" i="1" s="1"/>
  <c r="AC302" i="48608"/>
  <c r="AB302"/>
  <c r="Y302"/>
  <c r="X302"/>
  <c r="W302"/>
  <c r="V302"/>
  <c r="AC301"/>
  <c r="AB301"/>
  <c r="Y301"/>
  <c r="X301"/>
  <c r="W301"/>
  <c r="V301"/>
  <c r="AC300"/>
  <c r="AB300"/>
  <c r="Y300"/>
  <c r="X300"/>
  <c r="W300"/>
  <c r="V300"/>
  <c r="AC299"/>
  <c r="AB299"/>
  <c r="Y299"/>
  <c r="X299"/>
  <c r="W299"/>
  <c r="V299"/>
  <c r="AC298"/>
  <c r="AB298"/>
  <c r="Y298"/>
  <c r="X298"/>
  <c r="W298"/>
  <c r="V298"/>
  <c r="AC297"/>
  <c r="AB297"/>
  <c r="Y297"/>
  <c r="X297"/>
  <c r="W297"/>
  <c r="V297"/>
  <c r="AC296"/>
  <c r="AB296"/>
  <c r="Y296"/>
  <c r="X296"/>
  <c r="W296"/>
  <c r="V296"/>
  <c r="AD312"/>
  <c r="D312" s="1"/>
  <c r="AJ17" i="1" s="1"/>
  <c r="AA312" i="48608"/>
  <c r="D309" s="1"/>
  <c r="AJ14" i="1" s="1"/>
  <c r="Z312" i="48608"/>
  <c r="D308" s="1"/>
  <c r="AJ13" i="1" s="1"/>
  <c r="AC311" i="48608"/>
  <c r="AB311"/>
  <c r="Y311"/>
  <c r="X311"/>
  <c r="W311"/>
  <c r="V311"/>
  <c r="AC310"/>
  <c r="AB310"/>
  <c r="Y310"/>
  <c r="X310"/>
  <c r="W310"/>
  <c r="V310"/>
  <c r="AC309"/>
  <c r="AB309"/>
  <c r="Y309"/>
  <c r="X309"/>
  <c r="W309"/>
  <c r="V309"/>
  <c r="AC308"/>
  <c r="AB308"/>
  <c r="Y308"/>
  <c r="X308"/>
  <c r="W308"/>
  <c r="V308"/>
  <c r="AC307"/>
  <c r="AB307"/>
  <c r="Y307"/>
  <c r="X307"/>
  <c r="W307"/>
  <c r="V307"/>
  <c r="AC306"/>
  <c r="AB306"/>
  <c r="Y306"/>
  <c r="X306"/>
  <c r="W306"/>
  <c r="V306"/>
  <c r="AC305"/>
  <c r="AB305"/>
  <c r="Y305"/>
  <c r="X305"/>
  <c r="W305"/>
  <c r="V305"/>
  <c r="AD321"/>
  <c r="D321" s="1"/>
  <c r="AK17" i="1" s="1"/>
  <c r="AA321" i="48608"/>
  <c r="D318" s="1"/>
  <c r="AK14" i="1" s="1"/>
  <c r="Z321" i="48608"/>
  <c r="D317" s="1"/>
  <c r="AK13" i="1" s="1"/>
  <c r="AC320" i="48608"/>
  <c r="AB320"/>
  <c r="Y320"/>
  <c r="X320"/>
  <c r="W320"/>
  <c r="V320"/>
  <c r="AC319"/>
  <c r="AB319"/>
  <c r="Y319"/>
  <c r="X319"/>
  <c r="W319"/>
  <c r="V319"/>
  <c r="AC318"/>
  <c r="AB318"/>
  <c r="Y318"/>
  <c r="X318"/>
  <c r="W318"/>
  <c r="V318"/>
  <c r="AC317"/>
  <c r="AB317"/>
  <c r="Y317"/>
  <c r="X317"/>
  <c r="W317"/>
  <c r="V317"/>
  <c r="AC316"/>
  <c r="AB316"/>
  <c r="Y316"/>
  <c r="X316"/>
  <c r="W316"/>
  <c r="V316"/>
  <c r="AC315"/>
  <c r="AB315"/>
  <c r="Y315"/>
  <c r="X315"/>
  <c r="W315"/>
  <c r="V315"/>
  <c r="AC314"/>
  <c r="AB314"/>
  <c r="Y314"/>
  <c r="X314"/>
  <c r="W314"/>
  <c r="V314"/>
  <c r="AD330"/>
  <c r="D330" s="1"/>
  <c r="AL17" i="1" s="1"/>
  <c r="AA330" i="48608"/>
  <c r="D327" s="1"/>
  <c r="AL14" i="1" s="1"/>
  <c r="Z330" i="48608"/>
  <c r="D326" s="1"/>
  <c r="AL13" i="1" s="1"/>
  <c r="AC329" i="48608"/>
  <c r="AB329"/>
  <c r="Y329"/>
  <c r="X329"/>
  <c r="W329"/>
  <c r="V329"/>
  <c r="AC328"/>
  <c r="AB328"/>
  <c r="Y328"/>
  <c r="X328"/>
  <c r="W328"/>
  <c r="V328"/>
  <c r="AC327"/>
  <c r="AB327"/>
  <c r="Y327"/>
  <c r="X327"/>
  <c r="W327"/>
  <c r="V327"/>
  <c r="AC326"/>
  <c r="AB326"/>
  <c r="Y326"/>
  <c r="X326"/>
  <c r="W326"/>
  <c r="V326"/>
  <c r="AC325"/>
  <c r="AB325"/>
  <c r="Y325"/>
  <c r="X325"/>
  <c r="W325"/>
  <c r="V325"/>
  <c r="AC324"/>
  <c r="AB324"/>
  <c r="Y324"/>
  <c r="X324"/>
  <c r="W324"/>
  <c r="V324"/>
  <c r="AC323"/>
  <c r="AB323"/>
  <c r="Y323"/>
  <c r="X323"/>
  <c r="W323"/>
  <c r="V323"/>
  <c r="AD339"/>
  <c r="D339" s="1"/>
  <c r="AM17" i="1" s="1"/>
  <c r="AA339" i="48608"/>
  <c r="D336" s="1"/>
  <c r="AM14" i="1" s="1"/>
  <c r="Z339" i="48608"/>
  <c r="D335" s="1"/>
  <c r="AM13" i="1" s="1"/>
  <c r="AC338" i="48608"/>
  <c r="AB338"/>
  <c r="Y338"/>
  <c r="X338"/>
  <c r="W338"/>
  <c r="V338"/>
  <c r="AC337"/>
  <c r="AB337"/>
  <c r="Y337"/>
  <c r="X337"/>
  <c r="W337"/>
  <c r="V337"/>
  <c r="AC336"/>
  <c r="AB336"/>
  <c r="Y336"/>
  <c r="X336"/>
  <c r="W336"/>
  <c r="V336"/>
  <c r="AC335"/>
  <c r="AB335"/>
  <c r="Y335"/>
  <c r="X335"/>
  <c r="W335"/>
  <c r="V335"/>
  <c r="AC334"/>
  <c r="AB334"/>
  <c r="Y334"/>
  <c r="X334"/>
  <c r="W334"/>
  <c r="V334"/>
  <c r="AC333"/>
  <c r="AB333"/>
  <c r="Y333"/>
  <c r="X333"/>
  <c r="W333"/>
  <c r="V333"/>
  <c r="AC332"/>
  <c r="AB332"/>
  <c r="Y332"/>
  <c r="X332"/>
  <c r="W332"/>
  <c r="V332"/>
  <c r="AD348"/>
  <c r="D348" s="1"/>
  <c r="AN17" i="1" s="1"/>
  <c r="AA348" i="48608"/>
  <c r="D345" s="1"/>
  <c r="AN14" i="1" s="1"/>
  <c r="Z348" i="48608"/>
  <c r="D344" s="1"/>
  <c r="AN13" i="1" s="1"/>
  <c r="AC347" i="48608"/>
  <c r="AB347"/>
  <c r="Y347"/>
  <c r="X347"/>
  <c r="W347"/>
  <c r="V347"/>
  <c r="AC346"/>
  <c r="AB346"/>
  <c r="Y346"/>
  <c r="X346"/>
  <c r="W346"/>
  <c r="V346"/>
  <c r="AC345"/>
  <c r="AB345"/>
  <c r="Y345"/>
  <c r="X345"/>
  <c r="W345"/>
  <c r="V345"/>
  <c r="AC344"/>
  <c r="AB344"/>
  <c r="Y344"/>
  <c r="X344"/>
  <c r="W344"/>
  <c r="V344"/>
  <c r="AC343"/>
  <c r="AB343"/>
  <c r="Y343"/>
  <c r="X343"/>
  <c r="W343"/>
  <c r="V343"/>
  <c r="AC342"/>
  <c r="AB342"/>
  <c r="Y342"/>
  <c r="X342"/>
  <c r="W342"/>
  <c r="V342"/>
  <c r="AC341"/>
  <c r="AB341"/>
  <c r="Y341"/>
  <c r="X341"/>
  <c r="W341"/>
  <c r="V341"/>
  <c r="AB352"/>
  <c r="X352"/>
  <c r="AC356"/>
  <c r="AB356"/>
  <c r="Y356"/>
  <c r="X356"/>
  <c r="W356"/>
  <c r="V356"/>
  <c r="AC355"/>
  <c r="AB355"/>
  <c r="Y355"/>
  <c r="X355"/>
  <c r="W355"/>
  <c r="V355"/>
  <c r="AC354"/>
  <c r="AB354"/>
  <c r="Y354"/>
  <c r="X354"/>
  <c r="W354"/>
  <c r="V354"/>
  <c r="AC353"/>
  <c r="AB353"/>
  <c r="Y353"/>
  <c r="X353"/>
  <c r="W353"/>
  <c r="V353"/>
  <c r="AC352"/>
  <c r="Y352"/>
  <c r="W352"/>
  <c r="V352"/>
  <c r="AC351"/>
  <c r="AB351"/>
  <c r="Y351"/>
  <c r="X351"/>
  <c r="W351"/>
  <c r="V351"/>
  <c r="AC350"/>
  <c r="AB350"/>
  <c r="Y350"/>
  <c r="X350"/>
  <c r="W350"/>
  <c r="V350"/>
  <c r="Z357"/>
  <c r="D353" s="1"/>
  <c r="AO13" i="1" s="1"/>
  <c r="AA357" i="48608"/>
  <c r="D354" s="1"/>
  <c r="AO14" i="1" s="1"/>
  <c r="AD357" i="48608"/>
  <c r="D357" s="1"/>
  <c r="AO17" i="1" s="1"/>
  <c r="B3" i="57445"/>
  <c r="B2" i="57447"/>
  <c r="D2"/>
  <c r="G2"/>
  <c r="C24"/>
  <c r="C33"/>
  <c r="B58"/>
  <c r="C58" s="1"/>
  <c r="D58" s="1"/>
  <c r="A59"/>
  <c r="B59"/>
  <c r="C59" s="1"/>
  <c r="D59" s="1"/>
  <c r="A60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B60"/>
  <c r="C60" s="1"/>
  <c r="D60" s="1"/>
  <c r="B61"/>
  <c r="C61" s="1"/>
  <c r="D61" s="1"/>
  <c r="B62"/>
  <c r="C62" s="1"/>
  <c r="D62" s="1"/>
  <c r="B63"/>
  <c r="C63" s="1"/>
  <c r="D63" s="1"/>
  <c r="B64"/>
  <c r="C64" s="1"/>
  <c r="D64" s="1"/>
  <c r="B65"/>
  <c r="B66"/>
  <c r="B67"/>
  <c r="B68"/>
  <c r="B69"/>
  <c r="B70"/>
  <c r="B71"/>
  <c r="B72"/>
  <c r="B73"/>
  <c r="B74"/>
  <c r="B75"/>
  <c r="B76"/>
  <c r="B77"/>
  <c r="B78"/>
  <c r="B79"/>
  <c r="B80"/>
  <c r="C80" s="1"/>
  <c r="D80" s="1"/>
  <c r="A81"/>
  <c r="B81"/>
  <c r="C81" s="1"/>
  <c r="D81" s="1"/>
  <c r="A82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B82"/>
  <c r="C82" s="1"/>
  <c r="D82" s="1"/>
  <c r="B83"/>
  <c r="C83" s="1"/>
  <c r="D83" s="1"/>
  <c r="B84"/>
  <c r="C84" s="1"/>
  <c r="D84" s="1"/>
  <c r="B85"/>
  <c r="C85" s="1"/>
  <c r="D85" s="1"/>
  <c r="B86"/>
  <c r="C86" s="1"/>
  <c r="D86" s="1"/>
  <c r="B87"/>
  <c r="B88"/>
  <c r="B89"/>
  <c r="B90"/>
  <c r="B91"/>
  <c r="B92"/>
  <c r="B93"/>
  <c r="B94"/>
  <c r="B95"/>
  <c r="B96"/>
  <c r="B97"/>
  <c r="B98"/>
  <c r="B99"/>
  <c r="B100"/>
  <c r="B101"/>
  <c r="B102"/>
  <c r="C102" s="1"/>
  <c r="D102" s="1"/>
  <c r="A103"/>
  <c r="B103"/>
  <c r="C103" s="1"/>
  <c r="D103" s="1"/>
  <c r="A104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B104"/>
  <c r="C104" s="1"/>
  <c r="D104" s="1"/>
  <c r="B105"/>
  <c r="C105" s="1"/>
  <c r="D105" s="1"/>
  <c r="B106"/>
  <c r="C106" s="1"/>
  <c r="D106" s="1"/>
  <c r="B107"/>
  <c r="C107" s="1"/>
  <c r="D107" s="1"/>
  <c r="B108"/>
  <c r="C108" s="1"/>
  <c r="D108" s="1"/>
  <c r="B109"/>
  <c r="B110"/>
  <c r="B111"/>
  <c r="B112"/>
  <c r="B113"/>
  <c r="B114"/>
  <c r="B115"/>
  <c r="B116"/>
  <c r="B117"/>
  <c r="B118"/>
  <c r="B119"/>
  <c r="B120"/>
  <c r="B121"/>
  <c r="B122"/>
  <c r="B123"/>
  <c r="B124"/>
  <c r="C124" s="1"/>
  <c r="D124" s="1"/>
  <c r="A125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B125"/>
  <c r="C125" s="1"/>
  <c r="D125" s="1"/>
  <c r="B126"/>
  <c r="C126" s="1"/>
  <c r="D126" s="1"/>
  <c r="B127"/>
  <c r="C127" s="1"/>
  <c r="D127" s="1"/>
  <c r="B128"/>
  <c r="C128" s="1"/>
  <c r="D128" s="1"/>
  <c r="B129"/>
  <c r="C129" s="1"/>
  <c r="D129" s="1"/>
  <c r="B130"/>
  <c r="C130" s="1"/>
  <c r="D130" s="1"/>
  <c r="B131"/>
  <c r="B132"/>
  <c r="B133"/>
  <c r="B134"/>
  <c r="B135"/>
  <c r="B136"/>
  <c r="B137"/>
  <c r="B138"/>
  <c r="B139"/>
  <c r="B140"/>
  <c r="B141"/>
  <c r="B142"/>
  <c r="B143"/>
  <c r="B144"/>
  <c r="B145"/>
  <c r="B146"/>
  <c r="C146" s="1"/>
  <c r="D146" s="1"/>
  <c r="A147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B147"/>
  <c r="C147" s="1"/>
  <c r="D147" s="1"/>
  <c r="B148"/>
  <c r="C148" s="1"/>
  <c r="D148" s="1"/>
  <c r="B149"/>
  <c r="C149" s="1"/>
  <c r="D149" s="1"/>
  <c r="B150"/>
  <c r="C150" s="1"/>
  <c r="D150" s="1"/>
  <c r="B151"/>
  <c r="C151" s="1"/>
  <c r="D151" s="1"/>
  <c r="B152"/>
  <c r="C152" s="1"/>
  <c r="D152" s="1"/>
  <c r="B153"/>
  <c r="B154"/>
  <c r="B155"/>
  <c r="B156"/>
  <c r="B157"/>
  <c r="B158"/>
  <c r="B159"/>
  <c r="B160"/>
  <c r="B161"/>
  <c r="B162"/>
  <c r="B163"/>
  <c r="B164"/>
  <c r="B165"/>
  <c r="B166"/>
  <c r="B167"/>
  <c r="B168"/>
  <c r="C168" s="1"/>
  <c r="D168" s="1"/>
  <c r="A169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B169"/>
  <c r="C169" s="1"/>
  <c r="D169" s="1"/>
  <c r="B170"/>
  <c r="C170" s="1"/>
  <c r="D170" s="1"/>
  <c r="B171"/>
  <c r="C171" s="1"/>
  <c r="D171" s="1"/>
  <c r="B172"/>
  <c r="C172" s="1"/>
  <c r="D172" s="1"/>
  <c r="B173"/>
  <c r="C173" s="1"/>
  <c r="D173" s="1"/>
  <c r="B174"/>
  <c r="C174" s="1"/>
  <c r="D174" s="1"/>
  <c r="B175"/>
  <c r="B176"/>
  <c r="B177"/>
  <c r="B178"/>
  <c r="B179"/>
  <c r="B180"/>
  <c r="B181"/>
  <c r="B182"/>
  <c r="B183"/>
  <c r="B184"/>
  <c r="B185"/>
  <c r="B186"/>
  <c r="B187"/>
  <c r="B188"/>
  <c r="B189"/>
  <c r="B2" i="57450"/>
  <c r="D2"/>
  <c r="G2"/>
  <c r="B58"/>
  <c r="C58" s="1"/>
  <c r="D58" s="1"/>
  <c r="A59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B59"/>
  <c r="C59" s="1"/>
  <c r="D59" s="1"/>
  <c r="B60"/>
  <c r="C60" s="1"/>
  <c r="D60" s="1"/>
  <c r="B61"/>
  <c r="C61" s="1"/>
  <c r="D61" s="1"/>
  <c r="B62"/>
  <c r="C62" s="1"/>
  <c r="D62" s="1"/>
  <c r="B63"/>
  <c r="C63" s="1"/>
  <c r="D63" s="1"/>
  <c r="B64"/>
  <c r="C64" s="1"/>
  <c r="D64" s="1"/>
  <c r="B65"/>
  <c r="C65" s="1"/>
  <c r="D65" s="1"/>
  <c r="B66"/>
  <c r="C66" s="1"/>
  <c r="D66" s="1"/>
  <c r="B67"/>
  <c r="C67" s="1"/>
  <c r="D67" s="1"/>
  <c r="B68"/>
  <c r="C68" s="1"/>
  <c r="D68" s="1"/>
  <c r="B69"/>
  <c r="C69" s="1"/>
  <c r="D69" s="1"/>
  <c r="B70"/>
  <c r="C70" s="1"/>
  <c r="D70" s="1"/>
  <c r="B71"/>
  <c r="C71" s="1"/>
  <c r="D71" s="1"/>
  <c r="B72"/>
  <c r="C72" s="1"/>
  <c r="D72" s="1"/>
  <c r="B73"/>
  <c r="C73" s="1"/>
  <c r="D73" s="1"/>
  <c r="A74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B74"/>
  <c r="C74" s="1"/>
  <c r="D74" s="1"/>
  <c r="B75"/>
  <c r="C75" s="1"/>
  <c r="D75" s="1"/>
  <c r="B76"/>
  <c r="C76" s="1"/>
  <c r="D76" s="1"/>
  <c r="B77"/>
  <c r="C77" s="1"/>
  <c r="D77" s="1"/>
  <c r="B78"/>
  <c r="C78" s="1"/>
  <c r="D78" s="1"/>
  <c r="B79"/>
  <c r="C79" s="1"/>
  <c r="D79" s="1"/>
  <c r="B80"/>
  <c r="C80" s="1"/>
  <c r="D80" s="1"/>
  <c r="B81"/>
  <c r="C81" s="1"/>
  <c r="D81" s="1"/>
  <c r="B82"/>
  <c r="C82" s="1"/>
  <c r="D82" s="1"/>
  <c r="B83"/>
  <c r="C83" s="1"/>
  <c r="D83" s="1"/>
  <c r="B84"/>
  <c r="C84" s="1"/>
  <c r="D84" s="1"/>
  <c r="B85"/>
  <c r="C85" s="1"/>
  <c r="D85" s="1"/>
  <c r="B86"/>
  <c r="C86" s="1"/>
  <c r="D86" s="1"/>
  <c r="B87"/>
  <c r="C87" s="1"/>
  <c r="D87" s="1"/>
  <c r="B88"/>
  <c r="C88" s="1"/>
  <c r="D88" s="1"/>
  <c r="A89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B89"/>
  <c r="C89" s="1"/>
  <c r="D89" s="1"/>
  <c r="B90"/>
  <c r="B91"/>
  <c r="C91" s="1"/>
  <c r="D91" s="1"/>
  <c r="B92"/>
  <c r="C92" s="1"/>
  <c r="D92" s="1"/>
  <c r="B93"/>
  <c r="C93" s="1"/>
  <c r="D93" s="1"/>
  <c r="B94"/>
  <c r="C94" s="1"/>
  <c r="D94" s="1"/>
  <c r="B95"/>
  <c r="C95" s="1"/>
  <c r="D95" s="1"/>
  <c r="B96"/>
  <c r="C96" s="1"/>
  <c r="D96" s="1"/>
  <c r="B97"/>
  <c r="C97" s="1"/>
  <c r="D97" s="1"/>
  <c r="B98"/>
  <c r="C98" s="1"/>
  <c r="D98" s="1"/>
  <c r="B99"/>
  <c r="C99" s="1"/>
  <c r="D99" s="1"/>
  <c r="B100"/>
  <c r="C100" s="1"/>
  <c r="D100" s="1"/>
  <c r="B101"/>
  <c r="C101" s="1"/>
  <c r="D101" s="1"/>
  <c r="B102"/>
  <c r="C102" s="1"/>
  <c r="D102" s="1"/>
  <c r="B103"/>
  <c r="C103" s="1"/>
  <c r="D103" s="1"/>
  <c r="A104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B104"/>
  <c r="C104" s="1"/>
  <c r="D104" s="1"/>
  <c r="B105"/>
  <c r="C105" s="1"/>
  <c r="D105" s="1"/>
  <c r="B106"/>
  <c r="B107"/>
  <c r="C107" s="1"/>
  <c r="D107" s="1"/>
  <c r="B108"/>
  <c r="C108" s="1"/>
  <c r="D108" s="1"/>
  <c r="B109"/>
  <c r="C109" s="1"/>
  <c r="D109" s="1"/>
  <c r="B110"/>
  <c r="C110" s="1"/>
  <c r="D110" s="1"/>
  <c r="B111"/>
  <c r="C111" s="1"/>
  <c r="D111" s="1"/>
  <c r="B112"/>
  <c r="C112" s="1"/>
  <c r="D112" s="1"/>
  <c r="B113"/>
  <c r="C113" s="1"/>
  <c r="D113" s="1"/>
  <c r="B114"/>
  <c r="C114" s="1"/>
  <c r="D114" s="1"/>
  <c r="B115"/>
  <c r="C115" s="1"/>
  <c r="D115" s="1"/>
  <c r="B116"/>
  <c r="C116" s="1"/>
  <c r="D116" s="1"/>
  <c r="B117"/>
  <c r="C117" s="1"/>
  <c r="D117" s="1"/>
  <c r="B118"/>
  <c r="C118" s="1"/>
  <c r="D118" s="1"/>
  <c r="A119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B119"/>
  <c r="C119" s="1"/>
  <c r="D119" s="1"/>
  <c r="B120"/>
  <c r="C120" s="1"/>
  <c r="D120" s="1"/>
  <c r="B121"/>
  <c r="C121" s="1"/>
  <c r="D121" s="1"/>
  <c r="B122"/>
  <c r="C122" s="1"/>
  <c r="D122" s="1"/>
  <c r="B123"/>
  <c r="C123" s="1"/>
  <c r="D123" s="1"/>
  <c r="B124"/>
  <c r="C124" s="1"/>
  <c r="D124" s="1"/>
  <c r="B125"/>
  <c r="C125" s="1"/>
  <c r="D125" s="1"/>
  <c r="B126"/>
  <c r="C126" s="1"/>
  <c r="D126" s="1"/>
  <c r="B127"/>
  <c r="C127" s="1"/>
  <c r="D127" s="1"/>
  <c r="B128"/>
  <c r="C128" s="1"/>
  <c r="D128" s="1"/>
  <c r="B129"/>
  <c r="C129" s="1"/>
  <c r="D129" s="1"/>
  <c r="B130"/>
  <c r="C130" s="1"/>
  <c r="D130" s="1"/>
  <c r="B131"/>
  <c r="C131" s="1"/>
  <c r="D131" s="1"/>
  <c r="B132"/>
  <c r="C132" s="1"/>
  <c r="D132" s="1"/>
  <c r="B133"/>
  <c r="C133" s="1"/>
  <c r="D133" s="1"/>
  <c r="A134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B134"/>
  <c r="C134" s="1"/>
  <c r="D134" s="1"/>
  <c r="B135"/>
  <c r="C135" s="1"/>
  <c r="D135" s="1"/>
  <c r="B136"/>
  <c r="C136" s="1"/>
  <c r="D136" s="1"/>
  <c r="B137"/>
  <c r="C137" s="1"/>
  <c r="D137" s="1"/>
  <c r="B138"/>
  <c r="C138" s="1"/>
  <c r="D138" s="1"/>
  <c r="B139"/>
  <c r="C139" s="1"/>
  <c r="D139" s="1"/>
  <c r="B140"/>
  <c r="C140" s="1"/>
  <c r="D140" s="1"/>
  <c r="B141"/>
  <c r="C141" s="1"/>
  <c r="D141" s="1"/>
  <c r="B142"/>
  <c r="C142" s="1"/>
  <c r="D142" s="1"/>
  <c r="B143"/>
  <c r="C143" s="1"/>
  <c r="D143" s="1"/>
  <c r="B144"/>
  <c r="C144" s="1"/>
  <c r="D144" s="1"/>
  <c r="B145"/>
  <c r="C145" s="1"/>
  <c r="D145" s="1"/>
  <c r="B146"/>
  <c r="C146" s="1"/>
  <c r="D146" s="1"/>
  <c r="B147"/>
  <c r="C147" s="1"/>
  <c r="D147" s="1"/>
  <c r="B2" i="57451"/>
  <c r="D2"/>
  <c r="G2"/>
  <c r="B58"/>
  <c r="C58" s="1"/>
  <c r="D58" s="1"/>
  <c r="A59"/>
  <c r="A60" s="1"/>
  <c r="A61" s="1"/>
  <c r="A62" s="1"/>
  <c r="A63" s="1"/>
  <c r="A64" s="1"/>
  <c r="A65" s="1"/>
  <c r="B59"/>
  <c r="C59" s="1"/>
  <c r="D59" s="1"/>
  <c r="B60"/>
  <c r="C60" s="1"/>
  <c r="D60" s="1"/>
  <c r="B61"/>
  <c r="C61" s="1"/>
  <c r="D61" s="1"/>
  <c r="B62"/>
  <c r="C62" s="1"/>
  <c r="D62" s="1"/>
  <c r="B63"/>
  <c r="B64"/>
  <c r="C64" s="1"/>
  <c r="D64" s="1"/>
  <c r="B65"/>
  <c r="C65" s="1"/>
  <c r="D65" s="1"/>
  <c r="B66"/>
  <c r="C66" s="1"/>
  <c r="D66" s="1"/>
  <c r="A67"/>
  <c r="A68" s="1"/>
  <c r="A69" s="1"/>
  <c r="A70" s="1"/>
  <c r="A71" s="1"/>
  <c r="A72" s="1"/>
  <c r="A73" s="1"/>
  <c r="B67"/>
  <c r="C67" s="1"/>
  <c r="D67" s="1"/>
  <c r="B68"/>
  <c r="C68" s="1"/>
  <c r="D68" s="1"/>
  <c r="B69"/>
  <c r="C69" s="1"/>
  <c r="D69" s="1"/>
  <c r="B70"/>
  <c r="C70" s="1"/>
  <c r="D70" s="1"/>
  <c r="B71"/>
  <c r="C71" s="1"/>
  <c r="D71" s="1"/>
  <c r="B72"/>
  <c r="C72" s="1"/>
  <c r="D72" s="1"/>
  <c r="B73"/>
  <c r="C73" s="1"/>
  <c r="D73" s="1"/>
  <c r="B74"/>
  <c r="C74" s="1"/>
  <c r="D74" s="1"/>
  <c r="A75"/>
  <c r="A76" s="1"/>
  <c r="A77" s="1"/>
  <c r="A78" s="1"/>
  <c r="A79" s="1"/>
  <c r="A80" s="1"/>
  <c r="A81" s="1"/>
  <c r="B75"/>
  <c r="C75" s="1"/>
  <c r="D75" s="1"/>
  <c r="B76"/>
  <c r="C76" s="1"/>
  <c r="D76" s="1"/>
  <c r="B77"/>
  <c r="C77" s="1"/>
  <c r="D77" s="1"/>
  <c r="B78"/>
  <c r="C78" s="1"/>
  <c r="D78" s="1"/>
  <c r="B79"/>
  <c r="C79" s="1"/>
  <c r="D79" s="1"/>
  <c r="B80"/>
  <c r="C80" s="1"/>
  <c r="D80" s="1"/>
  <c r="B81"/>
  <c r="C81" s="1"/>
  <c r="D81" s="1"/>
  <c r="B82"/>
  <c r="C82" s="1"/>
  <c r="D82" s="1"/>
  <c r="A83"/>
  <c r="A84" s="1"/>
  <c r="A85" s="1"/>
  <c r="A86" s="1"/>
  <c r="A87" s="1"/>
  <c r="A88" s="1"/>
  <c r="A89" s="1"/>
  <c r="B83"/>
  <c r="C83" s="1"/>
  <c r="D83" s="1"/>
  <c r="B84"/>
  <c r="C84" s="1"/>
  <c r="D84" s="1"/>
  <c r="B85"/>
  <c r="C85" s="1"/>
  <c r="D85" s="1"/>
  <c r="B86"/>
  <c r="C86" s="1"/>
  <c r="D86" s="1"/>
  <c r="B87"/>
  <c r="C87" s="1"/>
  <c r="D87" s="1"/>
  <c r="B88"/>
  <c r="C88" s="1"/>
  <c r="D88" s="1"/>
  <c r="B89"/>
  <c r="C89" s="1"/>
  <c r="D89" s="1"/>
  <c r="B90"/>
  <c r="C90" s="1"/>
  <c r="D90" s="1"/>
  <c r="A91"/>
  <c r="A92" s="1"/>
  <c r="A93" s="1"/>
  <c r="A94" s="1"/>
  <c r="A95" s="1"/>
  <c r="A96" s="1"/>
  <c r="A97" s="1"/>
  <c r="B91"/>
  <c r="C91" s="1"/>
  <c r="D91" s="1"/>
  <c r="B92"/>
  <c r="C92" s="1"/>
  <c r="D92" s="1"/>
  <c r="B93"/>
  <c r="C93" s="1"/>
  <c r="D93" s="1"/>
  <c r="B94"/>
  <c r="C94" s="1"/>
  <c r="D94" s="1"/>
  <c r="B95"/>
  <c r="C95" s="1"/>
  <c r="D95" s="1"/>
  <c r="B96"/>
  <c r="C96" s="1"/>
  <c r="D96" s="1"/>
  <c r="B97"/>
  <c r="C97" s="1"/>
  <c r="D97" s="1"/>
  <c r="B98"/>
  <c r="C98" s="1"/>
  <c r="D98" s="1"/>
  <c r="A99"/>
  <c r="A100" s="1"/>
  <c r="A101" s="1"/>
  <c r="A102" s="1"/>
  <c r="A103" s="1"/>
  <c r="A104" s="1"/>
  <c r="A105" s="1"/>
  <c r="B99"/>
  <c r="C99" s="1"/>
  <c r="D99" s="1"/>
  <c r="B100"/>
  <c r="C100" s="1"/>
  <c r="D100" s="1"/>
  <c r="B101"/>
  <c r="C101" s="1"/>
  <c r="D101" s="1"/>
  <c r="B102"/>
  <c r="C102" s="1"/>
  <c r="D102" s="1"/>
  <c r="B103"/>
  <c r="C103" s="1"/>
  <c r="D103" s="1"/>
  <c r="B104"/>
  <c r="C104" s="1"/>
  <c r="D104" s="1"/>
  <c r="B105"/>
  <c r="C105" s="1"/>
  <c r="D105" s="1"/>
  <c r="H15" i="48608"/>
  <c r="H33"/>
  <c r="B26" s="1"/>
  <c r="E8" i="1" s="1"/>
  <c r="B35" i="48608"/>
  <c r="F8" i="1" s="1"/>
  <c r="H51" i="48608"/>
  <c r="B44" s="1"/>
  <c r="G8" i="1" s="1"/>
  <c r="AE52" i="48608"/>
  <c r="D56"/>
  <c r="H13" i="1" s="1"/>
  <c r="H60" i="48608"/>
  <c r="B53" s="1"/>
  <c r="H8" i="1" s="1"/>
  <c r="AE61" i="48608"/>
  <c r="H69"/>
  <c r="B62" s="1"/>
  <c r="I8" i="1" s="1"/>
  <c r="AE70" i="48608"/>
  <c r="H78"/>
  <c r="B71" s="1"/>
  <c r="J8" i="1" s="1"/>
  <c r="AE79" i="48608"/>
  <c r="H87"/>
  <c r="B80" s="1"/>
  <c r="K8" i="1" s="1"/>
  <c r="AE88" i="48608"/>
  <c r="H96"/>
  <c r="B89" s="1"/>
  <c r="L8" i="1" s="1"/>
  <c r="AE97" i="48608"/>
  <c r="H105"/>
  <c r="B98" s="1"/>
  <c r="M8" i="1" s="1"/>
  <c r="AE106" i="48608"/>
  <c r="H114"/>
  <c r="B107" s="1"/>
  <c r="N8" i="1" s="1"/>
  <c r="AE115" i="48608"/>
  <c r="H123"/>
  <c r="B116" s="1"/>
  <c r="O8" i="1" s="1"/>
  <c r="AE124" i="48608"/>
  <c r="H132"/>
  <c r="B125" s="1"/>
  <c r="P8" i="1" s="1"/>
  <c r="AE133" i="48608"/>
  <c r="H141"/>
  <c r="B134" s="1"/>
  <c r="Q8" i="1" s="1"/>
  <c r="AE142" i="48608"/>
  <c r="H150"/>
  <c r="B143" s="1"/>
  <c r="R8" i="1" s="1"/>
  <c r="AE151" i="48608"/>
  <c r="H159"/>
  <c r="B152" s="1"/>
  <c r="S8" i="1" s="1"/>
  <c r="AE160" i="48608"/>
  <c r="H168"/>
  <c r="B161" s="1"/>
  <c r="T8" i="1" s="1"/>
  <c r="AE169" i="48608"/>
  <c r="H177"/>
  <c r="B170" s="1"/>
  <c r="U8" i="1" s="1"/>
  <c r="AE178" i="48608"/>
  <c r="H186"/>
  <c r="B179" s="1"/>
  <c r="V8" i="1" s="1"/>
  <c r="AE187" i="48608"/>
  <c r="H195"/>
  <c r="B188" s="1"/>
  <c r="W8" i="1" s="1"/>
  <c r="AE196" i="48608"/>
  <c r="H204"/>
  <c r="B197" s="1"/>
  <c r="X8" i="1" s="1"/>
  <c r="AE205" i="48608"/>
  <c r="H213"/>
  <c r="B206" s="1"/>
  <c r="Y8" i="1" s="1"/>
  <c r="AE214" i="48608"/>
  <c r="H222"/>
  <c r="B215" s="1"/>
  <c r="Z8" i="1" s="1"/>
  <c r="AE223" i="48608"/>
  <c r="H231"/>
  <c r="B224" s="1"/>
  <c r="AA8" i="1" s="1"/>
  <c r="AE232" i="48608"/>
  <c r="H240"/>
  <c r="B233" s="1"/>
  <c r="AB8" i="1" s="1"/>
  <c r="AE241" i="48608"/>
  <c r="B242"/>
  <c r="AC8" i="1" s="1"/>
  <c r="H249" i="48608"/>
  <c r="AE250"/>
  <c r="H258"/>
  <c r="B251" s="1"/>
  <c r="AD8" i="1" s="1"/>
  <c r="AE259" i="48608"/>
  <c r="H267"/>
  <c r="B260" s="1"/>
  <c r="AE8" i="1" s="1"/>
  <c r="AE268" i="48608"/>
  <c r="H276"/>
  <c r="B269" s="1"/>
  <c r="AF8" i="1" s="1"/>
  <c r="AE277" i="48608"/>
  <c r="H285"/>
  <c r="B278" s="1"/>
  <c r="AG8" i="1" s="1"/>
  <c r="AE286" i="48608"/>
  <c r="H294"/>
  <c r="B287" s="1"/>
  <c r="AH8" i="1" s="1"/>
  <c r="AE295" i="48608"/>
  <c r="H303"/>
  <c r="B296" s="1"/>
  <c r="AI8" i="1" s="1"/>
  <c r="AE304" i="48608"/>
  <c r="H312"/>
  <c r="B305" s="1"/>
  <c r="AJ8" i="1" s="1"/>
  <c r="AE313" i="48608"/>
  <c r="H321"/>
  <c r="B314" s="1"/>
  <c r="AK8" i="1" s="1"/>
  <c r="AE322" i="48608"/>
  <c r="H330"/>
  <c r="B323" s="1"/>
  <c r="AL8" i="1" s="1"/>
  <c r="AE331" i="48608"/>
  <c r="H339"/>
  <c r="B332" s="1"/>
  <c r="AM8" i="1" s="1"/>
  <c r="AE340" i="48608"/>
  <c r="H348"/>
  <c r="B341" s="1"/>
  <c r="AN8" i="1" s="1"/>
  <c r="AE349" i="48608"/>
  <c r="H357"/>
  <c r="B350" s="1"/>
  <c r="AO8" i="1" s="1"/>
  <c r="AE358" i="48608"/>
  <c r="D363"/>
  <c r="AP14" i="1" s="1"/>
  <c r="H366" i="48608"/>
  <c r="B359" s="1"/>
  <c r="AP8" i="1" s="1"/>
  <c r="D371" i="48608"/>
  <c r="AQ13" i="1" s="1"/>
  <c r="H375" i="48608"/>
  <c r="B368" s="1"/>
  <c r="AQ8" i="1" s="1"/>
  <c r="AE376" i="48608"/>
  <c r="H384"/>
  <c r="B377" s="1"/>
  <c r="AR8" i="1" s="1"/>
  <c r="AE385" i="48608"/>
  <c r="H393"/>
  <c r="B386" s="1"/>
  <c r="AS8" i="1" s="1"/>
  <c r="AE394" i="48608"/>
  <c r="H402"/>
  <c r="B395" s="1"/>
  <c r="AT8" i="1" s="1"/>
  <c r="AE403" i="48608"/>
  <c r="H411"/>
  <c r="B404" s="1"/>
  <c r="AU8" i="1" s="1"/>
  <c r="AE412" i="48608"/>
  <c r="H420"/>
  <c r="B413" s="1"/>
  <c r="AV8" i="1" s="1"/>
  <c r="AE421" i="48608"/>
  <c r="H429"/>
  <c r="B422" s="1"/>
  <c r="AW8" i="1" s="1"/>
  <c r="AE430" i="48608"/>
  <c r="H438"/>
  <c r="B431" s="1"/>
  <c r="AX8" i="1" s="1"/>
  <c r="AE439" i="48608"/>
  <c r="H447"/>
  <c r="B440" s="1"/>
  <c r="AY8" i="1" s="1"/>
  <c r="AE448" i="48608"/>
  <c r="H456"/>
  <c r="B449" s="1"/>
  <c r="AZ8" i="1" s="1"/>
  <c r="AE457" i="48608"/>
  <c r="H465"/>
  <c r="B458" s="1"/>
  <c r="BA8" i="1" s="1"/>
  <c r="AE466" i="48608"/>
  <c r="H474"/>
  <c r="B467" s="1"/>
  <c r="BB8" i="1" s="1"/>
  <c r="AE475" i="48608"/>
  <c r="H483"/>
  <c r="B476" s="1"/>
  <c r="BC8" i="1" s="1"/>
  <c r="AE484" i="48608"/>
  <c r="H492"/>
  <c r="B485" s="1"/>
  <c r="BD8" i="1" s="1"/>
  <c r="AE493" i="48608"/>
  <c r="B494"/>
  <c r="H501"/>
  <c r="AE502"/>
  <c r="D507"/>
  <c r="H510"/>
  <c r="B503" s="1"/>
  <c r="H519"/>
  <c r="H528"/>
  <c r="B84" i="16"/>
  <c r="C84" s="1"/>
  <c r="D84"/>
  <c r="E84"/>
  <c r="F84"/>
  <c r="G84" s="1"/>
  <c r="H84"/>
  <c r="I84"/>
  <c r="J84"/>
  <c r="K84"/>
  <c r="L84" s="1"/>
  <c r="L86" s="1"/>
  <c r="M84"/>
  <c r="N84" s="1"/>
  <c r="O84"/>
  <c r="P84" s="1"/>
  <c r="P86" s="1"/>
  <c r="Q84"/>
  <c r="R84" s="1"/>
  <c r="S84"/>
  <c r="T84" s="1"/>
  <c r="T86" s="1"/>
  <c r="U84"/>
  <c r="V84" s="1"/>
  <c r="W84"/>
  <c r="X84" s="1"/>
  <c r="X86" s="1"/>
  <c r="Y84"/>
  <c r="Z84" s="1"/>
  <c r="Z86" s="1"/>
  <c r="AA84"/>
  <c r="AB84" s="1"/>
  <c r="AC84"/>
  <c r="AD84" s="1"/>
  <c r="AD86" s="1"/>
  <c r="AE84"/>
  <c r="AF84" s="1"/>
  <c r="AG84"/>
  <c r="AH84" s="1"/>
  <c r="AH86" s="1"/>
  <c r="AI84"/>
  <c r="AJ84" s="1"/>
  <c r="AK84"/>
  <c r="AL84" s="1"/>
  <c r="AL86" s="1"/>
  <c r="AM84"/>
  <c r="AN84" s="1"/>
  <c r="AO84"/>
  <c r="AP84" s="1"/>
  <c r="AP86" s="1"/>
  <c r="AQ84"/>
  <c r="AR84" s="1"/>
  <c r="AS84"/>
  <c r="AT84" s="1"/>
  <c r="AT86" s="1"/>
  <c r="AU84"/>
  <c r="AV84"/>
  <c r="AW84"/>
  <c r="AY84"/>
  <c r="BA84"/>
  <c r="B86"/>
  <c r="D86"/>
  <c r="E86"/>
  <c r="F86"/>
  <c r="H86"/>
  <c r="I86"/>
  <c r="J86"/>
  <c r="K86"/>
  <c r="M86"/>
  <c r="O86"/>
  <c r="Q86"/>
  <c r="S86"/>
  <c r="U86"/>
  <c r="W86"/>
  <c r="Y86"/>
  <c r="AA86"/>
  <c r="AC86"/>
  <c r="AE86"/>
  <c r="AG86"/>
  <c r="AI86"/>
  <c r="AK86"/>
  <c r="AM86"/>
  <c r="AO86"/>
  <c r="AQ86"/>
  <c r="AS86"/>
  <c r="AU86"/>
  <c r="AV86"/>
  <c r="AW86"/>
  <c r="AY86"/>
  <c r="BA86"/>
  <c r="B150"/>
  <c r="C150"/>
  <c r="D150"/>
  <c r="E150" s="1"/>
  <c r="E152" s="1"/>
  <c r="F150"/>
  <c r="G150"/>
  <c r="H150"/>
  <c r="I150" s="1"/>
  <c r="J150"/>
  <c r="K150"/>
  <c r="L150" s="1"/>
  <c r="L152" s="1"/>
  <c r="M150"/>
  <c r="N150" s="1"/>
  <c r="O150"/>
  <c r="P150" s="1"/>
  <c r="P152" s="1"/>
  <c r="Q150"/>
  <c r="R150" s="1"/>
  <c r="S150"/>
  <c r="T150" s="1"/>
  <c r="T152" s="1"/>
  <c r="U150"/>
  <c r="V150" s="1"/>
  <c r="W150"/>
  <c r="X150" s="1"/>
  <c r="X152" s="1"/>
  <c r="Y150"/>
  <c r="Z150" s="1"/>
  <c r="Z152" s="1"/>
  <c r="AA150"/>
  <c r="AB150" s="1"/>
  <c r="AC150"/>
  <c r="AD150" s="1"/>
  <c r="AD152" s="1"/>
  <c r="AE150"/>
  <c r="AF150" s="1"/>
  <c r="AF152" s="1"/>
  <c r="AG150"/>
  <c r="AH150" s="1"/>
  <c r="AH152" s="1"/>
  <c r="AI150"/>
  <c r="AJ150" s="1"/>
  <c r="AK150"/>
  <c r="AL150" s="1"/>
  <c r="AL152" s="1"/>
  <c r="AM150"/>
  <c r="AN150" s="1"/>
  <c r="AO150"/>
  <c r="AP150" s="1"/>
  <c r="AP152" s="1"/>
  <c r="AQ150"/>
  <c r="AR150" s="1"/>
  <c r="AS150"/>
  <c r="AT150" s="1"/>
  <c r="AT152" s="1"/>
  <c r="AU150"/>
  <c r="AV150" s="1"/>
  <c r="AV152" s="1"/>
  <c r="AW150"/>
  <c r="AX150" s="1"/>
  <c r="AY150"/>
  <c r="BA150" s="1"/>
  <c r="BA152" s="1"/>
  <c r="B152"/>
  <c r="C152"/>
  <c r="D152"/>
  <c r="F152"/>
  <c r="G152"/>
  <c r="H152"/>
  <c r="J152"/>
  <c r="K152"/>
  <c r="M152"/>
  <c r="O152"/>
  <c r="Q152"/>
  <c r="S152"/>
  <c r="U152"/>
  <c r="W152"/>
  <c r="Y152"/>
  <c r="AA152"/>
  <c r="AC152"/>
  <c r="AE152"/>
  <c r="AG152"/>
  <c r="AI152"/>
  <c r="AK152"/>
  <c r="AM152"/>
  <c r="AO152"/>
  <c r="AQ152"/>
  <c r="AS152"/>
  <c r="AU152"/>
  <c r="AW152"/>
  <c r="AY152"/>
  <c r="B217"/>
  <c r="C217" s="1"/>
  <c r="D217"/>
  <c r="E217"/>
  <c r="F217"/>
  <c r="G217" s="1"/>
  <c r="H217"/>
  <c r="I217"/>
  <c r="J217"/>
  <c r="K217"/>
  <c r="L217" s="1"/>
  <c r="L219" s="1"/>
  <c r="M217"/>
  <c r="N217" s="1"/>
  <c r="O217"/>
  <c r="P217" s="1"/>
  <c r="P219" s="1"/>
  <c r="Q217"/>
  <c r="R217" s="1"/>
  <c r="S217"/>
  <c r="T217" s="1"/>
  <c r="T219" s="1"/>
  <c r="U217"/>
  <c r="V217" s="1"/>
  <c r="W217"/>
  <c r="X217" s="1"/>
  <c r="X219" s="1"/>
  <c r="Y217"/>
  <c r="Z217" s="1"/>
  <c r="Z219" s="1"/>
  <c r="AA217"/>
  <c r="AB217" s="1"/>
  <c r="AC217"/>
  <c r="AD217" s="1"/>
  <c r="AD219" s="1"/>
  <c r="AE217"/>
  <c r="AF217" s="1"/>
  <c r="AG217"/>
  <c r="AH217" s="1"/>
  <c r="AH219" s="1"/>
  <c r="AI217"/>
  <c r="AJ217" s="1"/>
  <c r="AK217"/>
  <c r="AL217" s="1"/>
  <c r="AL219" s="1"/>
  <c r="AM217"/>
  <c r="AN217" s="1"/>
  <c r="AO217"/>
  <c r="AP217" s="1"/>
  <c r="AP219" s="1"/>
  <c r="AQ217"/>
  <c r="AR217" s="1"/>
  <c r="AS217"/>
  <c r="AT217" s="1"/>
  <c r="AT219" s="1"/>
  <c r="AU217"/>
  <c r="AV217" s="1"/>
  <c r="AV219" s="1"/>
  <c r="AW217"/>
  <c r="AX217" s="1"/>
  <c r="AX219" s="1"/>
  <c r="AY217"/>
  <c r="BA217" s="1"/>
  <c r="BA219" s="1"/>
  <c r="B219"/>
  <c r="D219"/>
  <c r="E219"/>
  <c r="F219"/>
  <c r="H219"/>
  <c r="I219"/>
  <c r="J219"/>
  <c r="K219"/>
  <c r="M219"/>
  <c r="O219"/>
  <c r="Q219"/>
  <c r="S219"/>
  <c r="U219"/>
  <c r="W219"/>
  <c r="Y219"/>
  <c r="AA219"/>
  <c r="AC219"/>
  <c r="AE219"/>
  <c r="AG219"/>
  <c r="AI219"/>
  <c r="AK219"/>
  <c r="AM219"/>
  <c r="AO219"/>
  <c r="AQ219"/>
  <c r="AS219"/>
  <c r="AU219"/>
  <c r="AW219"/>
  <c r="AY219"/>
  <c r="B285"/>
  <c r="C285"/>
  <c r="E285"/>
  <c r="F285"/>
  <c r="G285"/>
  <c r="H285"/>
  <c r="I285"/>
  <c r="J285" s="1"/>
  <c r="K285"/>
  <c r="L285" s="1"/>
  <c r="L287" s="1"/>
  <c r="M285"/>
  <c r="N285"/>
  <c r="O285"/>
  <c r="N288" s="1"/>
  <c r="N289" s="1"/>
  <c r="P285"/>
  <c r="Q285"/>
  <c r="R285" s="1"/>
  <c r="S285"/>
  <c r="T285"/>
  <c r="U285" s="1"/>
  <c r="U287" s="1"/>
  <c r="V285"/>
  <c r="W285"/>
  <c r="Y285"/>
  <c r="Z285"/>
  <c r="AA285"/>
  <c r="AB285"/>
  <c r="AC285"/>
  <c r="AD285" s="1"/>
  <c r="AE285"/>
  <c r="AE288" s="1"/>
  <c r="AE289" s="1"/>
  <c r="AF285"/>
  <c r="AG285" s="1"/>
  <c r="AG287" s="1"/>
  <c r="AH285"/>
  <c r="AI285"/>
  <c r="AJ285" s="1"/>
  <c r="AK285"/>
  <c r="AL285"/>
  <c r="AM285"/>
  <c r="AN285"/>
  <c r="AO285"/>
  <c r="AP285" s="1"/>
  <c r="AP287" s="1"/>
  <c r="AQ285"/>
  <c r="AR285"/>
  <c r="AS285" s="1"/>
  <c r="AT285"/>
  <c r="AU285"/>
  <c r="AV285" s="1"/>
  <c r="AV287" s="1"/>
  <c r="AW285"/>
  <c r="AX285"/>
  <c r="AY285"/>
  <c r="AW288" s="1"/>
  <c r="AW289" s="1"/>
  <c r="BA285"/>
  <c r="B287"/>
  <c r="C287"/>
  <c r="E287"/>
  <c r="F287"/>
  <c r="G287"/>
  <c r="H287"/>
  <c r="I287"/>
  <c r="K287"/>
  <c r="M287"/>
  <c r="N287"/>
  <c r="O287"/>
  <c r="P287"/>
  <c r="Q287"/>
  <c r="S287"/>
  <c r="T287"/>
  <c r="V287"/>
  <c r="W287"/>
  <c r="Y287"/>
  <c r="Z287"/>
  <c r="AA287"/>
  <c r="AB287"/>
  <c r="AC287"/>
  <c r="AE287"/>
  <c r="AF287"/>
  <c r="AH287"/>
  <c r="AI287"/>
  <c r="AK287"/>
  <c r="AL287"/>
  <c r="AM287"/>
  <c r="AN287"/>
  <c r="AO287"/>
  <c r="AQ287"/>
  <c r="AR287"/>
  <c r="AT287"/>
  <c r="AU287"/>
  <c r="AW287"/>
  <c r="AX287"/>
  <c r="AY287"/>
  <c r="BA287"/>
  <c r="J11"/>
  <c r="M1" i="1"/>
  <c r="O146" i="16" s="1"/>
  <c r="R1" i="1"/>
  <c r="T11" i="16" s="1"/>
  <c r="BD1" i="1"/>
  <c r="BE1"/>
  <c r="E2"/>
  <c r="E3" s="1"/>
  <c r="E22"/>
  <c r="F22"/>
  <c r="G22"/>
  <c r="H22"/>
  <c r="I22"/>
  <c r="J22"/>
  <c r="K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D22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D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D24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D25"/>
  <c r="J213" i="16"/>
  <c r="J80"/>
  <c r="J281"/>
  <c r="J146"/>
  <c r="C90" i="57450" l="1"/>
  <c r="D90" s="1"/>
  <c r="C106"/>
  <c r="D106" s="1"/>
  <c r="C63" i="57451"/>
  <c r="D63" s="1"/>
  <c r="X123" i="48608"/>
  <c r="D117" s="1"/>
  <c r="O11" i="1" s="1"/>
  <c r="X276" i="48608"/>
  <c r="D270" s="1"/>
  <c r="AF11" i="1" s="1"/>
  <c r="X132" i="48608"/>
  <c r="D126" s="1"/>
  <c r="P11" i="1" s="1"/>
  <c r="Y105" i="48608"/>
  <c r="D100" s="1"/>
  <c r="M12" i="1" s="1"/>
  <c r="X96" i="48608"/>
  <c r="D90" s="1"/>
  <c r="L11" i="1" s="1"/>
  <c r="Y69" i="48608"/>
  <c r="D64" s="1"/>
  <c r="I12" i="1" s="1"/>
  <c r="W231" i="48608"/>
  <c r="D224" s="1"/>
  <c r="AA10" i="1" s="1"/>
  <c r="W159" i="48608"/>
  <c r="D152" s="1"/>
  <c r="S10" i="1" s="1"/>
  <c r="W87" i="48608"/>
  <c r="D80" s="1"/>
  <c r="K10" i="1" s="1"/>
  <c r="AE355" i="48608"/>
  <c r="AE344"/>
  <c r="AE329"/>
  <c r="AE310"/>
  <c r="AE293"/>
  <c r="AE274"/>
  <c r="AE179"/>
  <c r="AE143"/>
  <c r="AE107"/>
  <c r="AE35"/>
  <c r="AE383"/>
  <c r="W276"/>
  <c r="D269" s="1"/>
  <c r="AF10" i="1" s="1"/>
  <c r="Y186" i="48608"/>
  <c r="D181" s="1"/>
  <c r="V12" i="1" s="1"/>
  <c r="W168" i="48608"/>
  <c r="D161" s="1"/>
  <c r="T10" i="1" s="1"/>
  <c r="Y150" i="48608"/>
  <c r="D145" s="1"/>
  <c r="R12" i="1" s="1"/>
  <c r="W132" i="48608"/>
  <c r="D125" s="1"/>
  <c r="P10" i="1" s="1"/>
  <c r="Y114" i="48608"/>
  <c r="D109" s="1"/>
  <c r="N12" i="1" s="1"/>
  <c r="X105" i="48608"/>
  <c r="D99" s="1"/>
  <c r="M11" i="1" s="1"/>
  <c r="AE332" i="48608"/>
  <c r="AE247"/>
  <c r="Y78"/>
  <c r="D73" s="1"/>
  <c r="J12" i="1" s="1"/>
  <c r="X69" i="48608"/>
  <c r="D63" s="1"/>
  <c r="I11" i="1" s="1"/>
  <c r="X501" i="48608"/>
  <c r="D495" s="1"/>
  <c r="W510"/>
  <c r="D503" s="1"/>
  <c r="Y339"/>
  <c r="D334" s="1"/>
  <c r="AM12" i="1" s="1"/>
  <c r="Y123" i="48608"/>
  <c r="D118" s="1"/>
  <c r="O12" i="1" s="1"/>
  <c r="AE382" i="48608"/>
  <c r="AE356"/>
  <c r="AE347"/>
  <c r="AE338"/>
  <c r="W339"/>
  <c r="D332" s="1"/>
  <c r="AM10" i="1" s="1"/>
  <c r="X339" i="48608"/>
  <c r="D333" s="1"/>
  <c r="AM11" i="1" s="1"/>
  <c r="AE328" i="48608"/>
  <c r="AE317"/>
  <c r="AE320"/>
  <c r="AE311"/>
  <c r="AE300"/>
  <c r="AE302"/>
  <c r="AE284"/>
  <c r="AE269"/>
  <c r="AE275"/>
  <c r="Y276"/>
  <c r="D271" s="1"/>
  <c r="AF12" i="1" s="1"/>
  <c r="AE264" i="48608"/>
  <c r="AE266"/>
  <c r="AE257"/>
  <c r="AE248"/>
  <c r="AE239"/>
  <c r="X186"/>
  <c r="D180" s="1"/>
  <c r="V11" i="1" s="1"/>
  <c r="W186" i="48608"/>
  <c r="D179" s="1"/>
  <c r="V10" i="1" s="1"/>
  <c r="X168" i="48608"/>
  <c r="D162" s="1"/>
  <c r="T11" i="1" s="1"/>
  <c r="Y168" i="48608"/>
  <c r="D163" s="1"/>
  <c r="T12" i="1" s="1"/>
  <c r="Y159" i="48608"/>
  <c r="D154" s="1"/>
  <c r="S12" i="1" s="1"/>
  <c r="AE152" i="48608"/>
  <c r="X159"/>
  <c r="D153" s="1"/>
  <c r="S11" i="1" s="1"/>
  <c r="AE155" i="48608"/>
  <c r="X150"/>
  <c r="D144" s="1"/>
  <c r="R11" i="1" s="1"/>
  <c r="W150" i="48608"/>
  <c r="D143" s="1"/>
  <c r="R10" i="1" s="1"/>
  <c r="AE137" i="48608"/>
  <c r="AE125"/>
  <c r="Y132"/>
  <c r="D127" s="1"/>
  <c r="P12" i="1" s="1"/>
  <c r="W123" i="48608"/>
  <c r="D116" s="1"/>
  <c r="O10" i="1" s="1"/>
  <c r="AE116" i="48608"/>
  <c r="AE119"/>
  <c r="X114"/>
  <c r="D108" s="1"/>
  <c r="N11" i="1" s="1"/>
  <c r="W114" i="48608"/>
  <c r="D107" s="1"/>
  <c r="N10" i="1" s="1"/>
  <c r="AE101" i="48608"/>
  <c r="W105"/>
  <c r="D98" s="1"/>
  <c r="M10" i="1" s="1"/>
  <c r="V105" i="48608"/>
  <c r="B99" s="1"/>
  <c r="M9" i="1" s="1"/>
  <c r="Y96" i="48608"/>
  <c r="D91" s="1"/>
  <c r="L12" i="1" s="1"/>
  <c r="Y87" i="48608"/>
  <c r="D82" s="1"/>
  <c r="K12" i="1" s="1"/>
  <c r="X87" i="48608"/>
  <c r="D81" s="1"/>
  <c r="K11" i="1" s="1"/>
  <c r="AE83" i="48608"/>
  <c r="X78"/>
  <c r="D72" s="1"/>
  <c r="J11" i="1" s="1"/>
  <c r="W78" i="48608"/>
  <c r="D71" s="1"/>
  <c r="J10" i="1" s="1"/>
  <c r="AE65" i="48608"/>
  <c r="W69"/>
  <c r="D62" s="1"/>
  <c r="I10" i="1" s="1"/>
  <c r="AE48" i="48608"/>
  <c r="AE50"/>
  <c r="AE45"/>
  <c r="AE49"/>
  <c r="AE38"/>
  <c r="AE28"/>
  <c r="O213" i="16"/>
  <c r="J287"/>
  <c r="BB287" s="1"/>
  <c r="G288"/>
  <c r="G289" s="1"/>
  <c r="R219"/>
  <c r="R220"/>
  <c r="R221" s="1"/>
  <c r="AW153"/>
  <c r="AW154" s="1"/>
  <c r="AX152"/>
  <c r="R153"/>
  <c r="R154" s="1"/>
  <c r="R152"/>
  <c r="R86"/>
  <c r="R87"/>
  <c r="R88" s="1"/>
  <c r="AR220"/>
  <c r="AR221" s="1"/>
  <c r="AR219"/>
  <c r="AJ219"/>
  <c r="AJ220"/>
  <c r="AJ221" s="1"/>
  <c r="AA220"/>
  <c r="AA221" s="1"/>
  <c r="AB219"/>
  <c r="G219"/>
  <c r="G220"/>
  <c r="G221" s="1"/>
  <c r="AR152"/>
  <c r="AR153"/>
  <c r="AR154" s="1"/>
  <c r="AJ153"/>
  <c r="AJ154" s="1"/>
  <c r="AJ152"/>
  <c r="BB152" s="1"/>
  <c r="AB152"/>
  <c r="AA153"/>
  <c r="AA154" s="1"/>
  <c r="AR87"/>
  <c r="AR88" s="1"/>
  <c r="AR86"/>
  <c r="AJ86"/>
  <c r="AJ87"/>
  <c r="AJ88" s="1"/>
  <c r="AA87"/>
  <c r="AA88" s="1"/>
  <c r="AB86"/>
  <c r="G86"/>
  <c r="G87"/>
  <c r="G88" s="1"/>
  <c r="AS287"/>
  <c r="AR288"/>
  <c r="AR289" s="1"/>
  <c r="R288"/>
  <c r="R289" s="1"/>
  <c r="R287"/>
  <c r="V219"/>
  <c r="V220"/>
  <c r="V221" s="1"/>
  <c r="N219"/>
  <c r="N220"/>
  <c r="N221" s="1"/>
  <c r="C219"/>
  <c r="BB219" s="1"/>
  <c r="C220"/>
  <c r="C221" s="1"/>
  <c r="BB217"/>
  <c r="V152"/>
  <c r="V153"/>
  <c r="V154" s="1"/>
  <c r="N153"/>
  <c r="N154" s="1"/>
  <c r="N152"/>
  <c r="V86"/>
  <c r="V87"/>
  <c r="V88" s="1"/>
  <c r="N86"/>
  <c r="N87"/>
  <c r="N88" s="1"/>
  <c r="C86"/>
  <c r="C87"/>
  <c r="C88" s="1"/>
  <c r="V288"/>
  <c r="V289" s="1"/>
  <c r="AJ288"/>
  <c r="AJ289" s="1"/>
  <c r="AJ287"/>
  <c r="AD287"/>
  <c r="AA288"/>
  <c r="AA289" s="1"/>
  <c r="AN219"/>
  <c r="AN220"/>
  <c r="AN221" s="1"/>
  <c r="AF219"/>
  <c r="AE220"/>
  <c r="AE221" s="1"/>
  <c r="AN152"/>
  <c r="AN153"/>
  <c r="AN154" s="1"/>
  <c r="I152"/>
  <c r="G153"/>
  <c r="G154" s="1"/>
  <c r="AN87"/>
  <c r="AN88" s="1"/>
  <c r="AN86"/>
  <c r="AF86"/>
  <c r="AE87"/>
  <c r="AE88" s="1"/>
  <c r="AN288"/>
  <c r="AN289" s="1"/>
  <c r="BB150"/>
  <c r="X285"/>
  <c r="X287" s="1"/>
  <c r="D285"/>
  <c r="D287" s="1"/>
  <c r="AE153"/>
  <c r="AE154" s="1"/>
  <c r="AX84"/>
  <c r="AX86" s="1"/>
  <c r="C288"/>
  <c r="C289" s="1"/>
  <c r="AW220"/>
  <c r="AW221" s="1"/>
  <c r="C153"/>
  <c r="C154" s="1"/>
  <c r="T80"/>
  <c r="AC240" i="48608"/>
  <c r="D239" s="1"/>
  <c r="AB16" i="1" s="1"/>
  <c r="V51" i="48608"/>
  <c r="B45" s="1"/>
  <c r="G9" i="1" s="1"/>
  <c r="AC438" i="48608"/>
  <c r="D437" s="1"/>
  <c r="AX16" i="1" s="1"/>
  <c r="AB447" i="48608"/>
  <c r="D445" s="1"/>
  <c r="AY15" i="1" s="1"/>
  <c r="X465" i="48608"/>
  <c r="D459" s="1"/>
  <c r="BA11" i="1" s="1"/>
  <c r="W474" i="48608"/>
  <c r="D467" s="1"/>
  <c r="BB10" i="1" s="1"/>
  <c r="AC474" i="48608"/>
  <c r="D473" s="1"/>
  <c r="BB16" i="1" s="1"/>
  <c r="AB483" i="48608"/>
  <c r="D481" s="1"/>
  <c r="BC15" i="1" s="1"/>
  <c r="AC510" i="48608"/>
  <c r="D509" s="1"/>
  <c r="AB519"/>
  <c r="X393"/>
  <c r="D387" s="1"/>
  <c r="AS11" i="1" s="1"/>
  <c r="AC402" i="48608"/>
  <c r="D401" s="1"/>
  <c r="AT16" i="1" s="1"/>
  <c r="AB411" i="48608"/>
  <c r="D409" s="1"/>
  <c r="AU15" i="1" s="1"/>
  <c r="AE461" i="48608"/>
  <c r="AE462"/>
  <c r="AE476"/>
  <c r="AE477"/>
  <c r="AE480"/>
  <c r="AE481"/>
  <c r="AF491"/>
  <c r="AG491" s="1"/>
  <c r="AH491" s="1"/>
  <c r="AE496"/>
  <c r="AE497"/>
  <c r="AE500"/>
  <c r="AE513"/>
  <c r="AE518"/>
  <c r="W321"/>
  <c r="D314" s="1"/>
  <c r="AK10" i="1" s="1"/>
  <c r="AC321" i="48608"/>
  <c r="D320" s="1"/>
  <c r="AK16" i="1" s="1"/>
  <c r="AC177" i="48608"/>
  <c r="D176" s="1"/>
  <c r="U16" i="1" s="1"/>
  <c r="Y177" i="48608"/>
  <c r="D172" s="1"/>
  <c r="U12" i="1" s="1"/>
  <c r="AB168" i="48608"/>
  <c r="D166" s="1"/>
  <c r="T15" i="1" s="1"/>
  <c r="AC465" i="48608"/>
  <c r="D464" s="1"/>
  <c r="BA16" i="1" s="1"/>
  <c r="AB474" i="48608"/>
  <c r="D472" s="1"/>
  <c r="BB15" i="1" s="1"/>
  <c r="X492" i="48608"/>
  <c r="D486" s="1"/>
  <c r="BD11" i="1" s="1"/>
  <c r="W501" i="48608"/>
  <c r="D494" s="1"/>
  <c r="AC501"/>
  <c r="D500" s="1"/>
  <c r="AB510"/>
  <c r="D508" s="1"/>
  <c r="AE226"/>
  <c r="AC267"/>
  <c r="D266" s="1"/>
  <c r="AE16" i="1" s="1"/>
  <c r="AB78" i="48608"/>
  <c r="D76" s="1"/>
  <c r="J15" i="1" s="1"/>
  <c r="AF392" i="48608"/>
  <c r="AG392" s="1"/>
  <c r="AH392" s="1"/>
  <c r="X402"/>
  <c r="D396" s="1"/>
  <c r="AT11" i="1" s="1"/>
  <c r="AE397" i="48608"/>
  <c r="AE401"/>
  <c r="W411"/>
  <c r="D404" s="1"/>
  <c r="AU10" i="1" s="1"/>
  <c r="AB420" i="48608"/>
  <c r="D418" s="1"/>
  <c r="AV15" i="1" s="1"/>
  <c r="AE414" i="48608"/>
  <c r="AE418"/>
  <c r="AF428"/>
  <c r="AG428" s="1"/>
  <c r="AH428" s="1"/>
  <c r="X438"/>
  <c r="D432" s="1"/>
  <c r="AX11" i="1" s="1"/>
  <c r="AE433" i="48608"/>
  <c r="AE437"/>
  <c r="W447"/>
  <c r="D440" s="1"/>
  <c r="AY10" i="1" s="1"/>
  <c r="AC447" i="48608"/>
  <c r="D446" s="1"/>
  <c r="AY16" i="1" s="1"/>
  <c r="V456" i="48608"/>
  <c r="B450" s="1"/>
  <c r="AZ9" i="1" s="1"/>
  <c r="AB456" i="48608"/>
  <c r="D454" s="1"/>
  <c r="AZ15" i="1" s="1"/>
  <c r="AF450" i="48608"/>
  <c r="AG450" s="1"/>
  <c r="AI450" s="1"/>
  <c r="AB141"/>
  <c r="D139" s="1"/>
  <c r="Q15" i="1" s="1"/>
  <c r="AC357" i="48608"/>
  <c r="D356" s="1"/>
  <c r="AO16" i="1" s="1"/>
  <c r="AB339" i="48608"/>
  <c r="D337" s="1"/>
  <c r="AM15" i="1" s="1"/>
  <c r="AB285" i="48608"/>
  <c r="D283" s="1"/>
  <c r="AG15" i="1" s="1"/>
  <c r="AC258" i="48608"/>
  <c r="D257" s="1"/>
  <c r="AD16" i="1" s="1"/>
  <c r="AB231" i="48608"/>
  <c r="D229" s="1"/>
  <c r="AA15" i="1" s="1"/>
  <c r="AF226" i="48608"/>
  <c r="AG226" s="1"/>
  <c r="AH226" s="1"/>
  <c r="X177"/>
  <c r="D171" s="1"/>
  <c r="U11" i="1" s="1"/>
  <c r="AC168" i="48608"/>
  <c r="D167" s="1"/>
  <c r="T16" i="1" s="1"/>
  <c r="AE98" i="48608"/>
  <c r="V33"/>
  <c r="B27" s="1"/>
  <c r="E9" i="1" s="1"/>
  <c r="V357" i="48608"/>
  <c r="B351" s="1"/>
  <c r="AO9" i="1" s="1"/>
  <c r="V348" i="48608"/>
  <c r="B342" s="1"/>
  <c r="AN9" i="1" s="1"/>
  <c r="AB348" i="48608"/>
  <c r="D346" s="1"/>
  <c r="AN15" i="1" s="1"/>
  <c r="AC339" i="48608"/>
  <c r="D338" s="1"/>
  <c r="AM16" i="1" s="1"/>
  <c r="AB150" i="48608"/>
  <c r="D148" s="1"/>
  <c r="R15" i="1" s="1"/>
  <c r="AC123" i="48608"/>
  <c r="D122" s="1"/>
  <c r="O16" i="1" s="1"/>
  <c r="AE89" i="48608"/>
  <c r="AB96"/>
  <c r="D94" s="1"/>
  <c r="L15" i="1" s="1"/>
  <c r="X357" i="48608"/>
  <c r="D351" s="1"/>
  <c r="AO11" i="1" s="1"/>
  <c r="AC114" i="48608"/>
  <c r="D113" s="1"/>
  <c r="N16" i="1" s="1"/>
  <c r="V159" i="48608"/>
  <c r="B153" s="1"/>
  <c r="S9" i="1" s="1"/>
  <c r="X321" i="48608"/>
  <c r="D315" s="1"/>
  <c r="AK11" i="1" s="1"/>
  <c r="AB312" i="48608"/>
  <c r="D310" s="1"/>
  <c r="AJ15" i="1" s="1"/>
  <c r="AF296" i="48608"/>
  <c r="AG296" s="1"/>
  <c r="AC303"/>
  <c r="D302" s="1"/>
  <c r="AI16" i="1" s="1"/>
  <c r="X258" i="48608"/>
  <c r="D252" s="1"/>
  <c r="AD11" i="1" s="1"/>
  <c r="AC249" i="48608"/>
  <c r="D248" s="1"/>
  <c r="AC16" i="1" s="1"/>
  <c r="AB222" i="48608"/>
  <c r="D220" s="1"/>
  <c r="Z15" i="1" s="1"/>
  <c r="AE220" i="48608"/>
  <c r="X204"/>
  <c r="D198" s="1"/>
  <c r="X11" i="1" s="1"/>
  <c r="W195" i="48608"/>
  <c r="D188" s="1"/>
  <c r="W10" i="1" s="1"/>
  <c r="AC195" i="48608"/>
  <c r="D194" s="1"/>
  <c r="W16" i="1" s="1"/>
  <c r="Y195" i="48608"/>
  <c r="D190" s="1"/>
  <c r="W12" i="1" s="1"/>
  <c r="AC141" i="48608"/>
  <c r="D140" s="1"/>
  <c r="Q16" i="1" s="1"/>
  <c r="AB132" i="48608"/>
  <c r="D130" s="1"/>
  <c r="P15" i="1" s="1"/>
  <c r="V114" i="48608"/>
  <c r="B108" s="1"/>
  <c r="N9" i="1" s="1"/>
  <c r="AC69" i="48608"/>
  <c r="D68" s="1"/>
  <c r="I16" i="1" s="1"/>
  <c r="X51" i="48608"/>
  <c r="D45" s="1"/>
  <c r="G11" i="1" s="1"/>
  <c r="X375" i="48608"/>
  <c r="D369" s="1"/>
  <c r="AQ11" i="1" s="1"/>
  <c r="Y492" i="48608"/>
  <c r="D487" s="1"/>
  <c r="BD12" i="1" s="1"/>
  <c r="V42" i="48608"/>
  <c r="B36" s="1"/>
  <c r="F9" i="1" s="1"/>
  <c r="AC330" i="48608"/>
  <c r="D329" s="1"/>
  <c r="AL16" i="1" s="1"/>
  <c r="AC222" i="48608"/>
  <c r="D221" s="1"/>
  <c r="Z16" i="1" s="1"/>
  <c r="AB213" i="48608"/>
  <c r="D211" s="1"/>
  <c r="Y15" i="1" s="1"/>
  <c r="X195" i="48608"/>
  <c r="D189" s="1"/>
  <c r="W11" i="1" s="1"/>
  <c r="AC186" i="48608"/>
  <c r="D185" s="1"/>
  <c r="V16" i="1" s="1"/>
  <c r="AB123" i="48608"/>
  <c r="D121" s="1"/>
  <c r="O15" i="1" s="1"/>
  <c r="AC87" i="48608"/>
  <c r="D86" s="1"/>
  <c r="K16" i="1" s="1"/>
  <c r="AB60" i="48608"/>
  <c r="D58" s="1"/>
  <c r="H15" i="1" s="1"/>
  <c r="AF45" i="48608"/>
  <c r="AG45" s="1"/>
  <c r="X42"/>
  <c r="D36" s="1"/>
  <c r="F11" i="1" s="1"/>
  <c r="AB366" i="48608"/>
  <c r="D364" s="1"/>
  <c r="AP15" i="1" s="1"/>
  <c r="AF369" i="48608"/>
  <c r="AG369" s="1"/>
  <c r="X384"/>
  <c r="D378" s="1"/>
  <c r="AR11" i="1" s="1"/>
  <c r="Y294" i="48608"/>
  <c r="D289" s="1"/>
  <c r="AH12" i="1" s="1"/>
  <c r="Y375" i="48608"/>
  <c r="D370" s="1"/>
  <c r="AQ12" i="1" s="1"/>
  <c r="AC411" i="48608"/>
  <c r="D410" s="1"/>
  <c r="AU16" i="1" s="1"/>
  <c r="Y429" i="48608"/>
  <c r="D424" s="1"/>
  <c r="AW12" i="1" s="1"/>
  <c r="AF461" i="48608"/>
  <c r="AG461" s="1"/>
  <c r="AH461" s="1"/>
  <c r="AF350"/>
  <c r="Y357"/>
  <c r="D352" s="1"/>
  <c r="AO12" i="1" s="1"/>
  <c r="AE353" i="48608"/>
  <c r="AC348"/>
  <c r="D347" s="1"/>
  <c r="AN16" i="1" s="1"/>
  <c r="AE346" i="48608"/>
  <c r="AF346"/>
  <c r="AG346" s="1"/>
  <c r="AE333"/>
  <c r="AE323"/>
  <c r="AB330"/>
  <c r="D328" s="1"/>
  <c r="AL15" i="1" s="1"/>
  <c r="AE297" i="48608"/>
  <c r="X294"/>
  <c r="D288" s="1"/>
  <c r="AH11" i="1" s="1"/>
  <c r="AF288" i="48608"/>
  <c r="AG288" s="1"/>
  <c r="AE289"/>
  <c r="AF289"/>
  <c r="AG289" s="1"/>
  <c r="AH289" s="1"/>
  <c r="AF284"/>
  <c r="AG284" s="1"/>
  <c r="AI284" s="1"/>
  <c r="AB267"/>
  <c r="D265" s="1"/>
  <c r="AE15" i="1" s="1"/>
  <c r="AF251" i="48608"/>
  <c r="AG251" s="1"/>
  <c r="AF252"/>
  <c r="AG252" s="1"/>
  <c r="AF255"/>
  <c r="AG255" s="1"/>
  <c r="AF256"/>
  <c r="AG256" s="1"/>
  <c r="Y231"/>
  <c r="D226" s="1"/>
  <c r="AA12" i="1" s="1"/>
  <c r="AE215" i="48608"/>
  <c r="AF207"/>
  <c r="AG207" s="1"/>
  <c r="Y213"/>
  <c r="D208" s="1"/>
  <c r="Y12" i="1" s="1"/>
  <c r="AB186" i="48608"/>
  <c r="D184" s="1"/>
  <c r="V15" i="1" s="1"/>
  <c r="AE180" i="48608"/>
  <c r="AE183"/>
  <c r="AF183"/>
  <c r="AG183" s="1"/>
  <c r="AE184"/>
  <c r="AF175"/>
  <c r="AG175" s="1"/>
  <c r="AE161"/>
  <c r="AE162"/>
  <c r="AE165"/>
  <c r="AF165"/>
  <c r="AG165" s="1"/>
  <c r="AE166"/>
  <c r="AF156"/>
  <c r="AG156" s="1"/>
  <c r="AF157"/>
  <c r="AG157" s="1"/>
  <c r="AE134"/>
  <c r="AF102"/>
  <c r="AG102" s="1"/>
  <c r="AF54"/>
  <c r="AG54" s="1"/>
  <c r="Y60"/>
  <c r="D55" s="1"/>
  <c r="H12" i="1" s="1"/>
  <c r="AC42" i="48608"/>
  <c r="D41" s="1"/>
  <c r="F16" i="1" s="1"/>
  <c r="AE424" i="48608"/>
  <c r="AF463"/>
  <c r="AG463" s="1"/>
  <c r="AH463" s="1"/>
  <c r="AE472"/>
  <c r="AF482"/>
  <c r="AG482" s="1"/>
  <c r="AH482" s="1"/>
  <c r="AE491"/>
  <c r="AE504"/>
  <c r="AE508"/>
  <c r="X528"/>
  <c r="AE523"/>
  <c r="AE334"/>
  <c r="X330"/>
  <c r="D324" s="1"/>
  <c r="AL11" i="1" s="1"/>
  <c r="AE325" i="48608"/>
  <c r="Y321"/>
  <c r="D316" s="1"/>
  <c r="AK12" i="1" s="1"/>
  <c r="AC312" i="48608"/>
  <c r="D311" s="1"/>
  <c r="AJ16" i="1" s="1"/>
  <c r="X303" i="48608"/>
  <c r="D297" s="1"/>
  <c r="AI11" i="1" s="1"/>
  <c r="AB294" i="48608"/>
  <c r="D292" s="1"/>
  <c r="AH15" i="1" s="1"/>
  <c r="AE288" i="48608"/>
  <c r="AC285"/>
  <c r="D284" s="1"/>
  <c r="AG16" i="1" s="1"/>
  <c r="AF270" i="48608"/>
  <c r="AG270" s="1"/>
  <c r="X267"/>
  <c r="D261" s="1"/>
  <c r="AE11" i="1" s="1"/>
  <c r="AE265" i="48608"/>
  <c r="Y258"/>
  <c r="D253" s="1"/>
  <c r="AD12" i="1" s="1"/>
  <c r="X249" i="48608"/>
  <c r="D243" s="1"/>
  <c r="AC11" i="1" s="1"/>
  <c r="AE244" i="48608"/>
  <c r="Y240"/>
  <c r="D235" s="1"/>
  <c r="AB12" i="1" s="1"/>
  <c r="AC231" i="48608"/>
  <c r="D230" s="1"/>
  <c r="AA16" i="1" s="1"/>
  <c r="X222" i="48608"/>
  <c r="D216" s="1"/>
  <c r="Z11" i="1" s="1"/>
  <c r="AC213" i="48608"/>
  <c r="D212" s="1"/>
  <c r="Y16" i="1" s="1"/>
  <c r="AB204" i="48608"/>
  <c r="D202" s="1"/>
  <c r="X15" i="1" s="1"/>
  <c r="V186" i="48608"/>
  <c r="B180" s="1"/>
  <c r="V9" i="1" s="1"/>
  <c r="AE163" i="48608"/>
  <c r="AE167"/>
  <c r="AB159"/>
  <c r="D157" s="1"/>
  <c r="S15" i="1" s="1"/>
  <c r="AC150" i="48608"/>
  <c r="D149" s="1"/>
  <c r="R16" i="1" s="1"/>
  <c r="X141" i="48608"/>
  <c r="D135" s="1"/>
  <c r="Q11" i="1" s="1"/>
  <c r="AE136" i="48608"/>
  <c r="AE140"/>
  <c r="AC132"/>
  <c r="D131" s="1"/>
  <c r="P16" i="1" s="1"/>
  <c r="AE118" i="48608"/>
  <c r="AE122"/>
  <c r="V123"/>
  <c r="B117" s="1"/>
  <c r="O9" i="1" s="1"/>
  <c r="AF108" i="48608"/>
  <c r="AG108" s="1"/>
  <c r="AB105"/>
  <c r="D103" s="1"/>
  <c r="M15" i="1" s="1"/>
  <c r="AF89" i="48608"/>
  <c r="AG89" s="1"/>
  <c r="AC96"/>
  <c r="D95" s="1"/>
  <c r="L16" i="1" s="1"/>
  <c r="V96" i="48608"/>
  <c r="B90" s="1"/>
  <c r="L9" i="1" s="1"/>
  <c r="AC78" i="48608"/>
  <c r="D77" s="1"/>
  <c r="J16" i="1" s="1"/>
  <c r="AC60" i="48608"/>
  <c r="D59" s="1"/>
  <c r="H16" i="1" s="1"/>
  <c r="AB51" i="48608"/>
  <c r="D49" s="1"/>
  <c r="G15" i="1" s="1"/>
  <c r="Y51" i="48608"/>
  <c r="D46" s="1"/>
  <c r="G12" i="1" s="1"/>
  <c r="Y42" i="48608"/>
  <c r="D37" s="1"/>
  <c r="F12" i="1" s="1"/>
  <c r="AB33" i="48608"/>
  <c r="D31" s="1"/>
  <c r="E15" i="1" s="1"/>
  <c r="AC366" i="48608"/>
  <c r="D365" s="1"/>
  <c r="AP16" i="1" s="1"/>
  <c r="AB375" i="48608"/>
  <c r="D373" s="1"/>
  <c r="AQ15" i="1" s="1"/>
  <c r="Y384" i="48608"/>
  <c r="D379" s="1"/>
  <c r="AR12" i="1" s="1"/>
  <c r="AB393" i="48608"/>
  <c r="D391" s="1"/>
  <c r="AS15" i="1" s="1"/>
  <c r="AE390" i="48608"/>
  <c r="AF390"/>
  <c r="AG390" s="1"/>
  <c r="AH390" s="1"/>
  <c r="X411"/>
  <c r="D405" s="1"/>
  <c r="AU11" i="1" s="1"/>
  <c r="AF405" i="48608"/>
  <c r="AG405" s="1"/>
  <c r="AE407"/>
  <c r="AF407"/>
  <c r="AG407" s="1"/>
  <c r="AF409"/>
  <c r="AG409" s="1"/>
  <c r="AC420"/>
  <c r="D419" s="1"/>
  <c r="AV16" i="1" s="1"/>
  <c r="Y420" i="48608"/>
  <c r="D415" s="1"/>
  <c r="AV12" i="1" s="1"/>
  <c r="AB429" i="48608"/>
  <c r="D427" s="1"/>
  <c r="AW15" i="1" s="1"/>
  <c r="Y438" i="48608"/>
  <c r="D433" s="1"/>
  <c r="AX12" i="1" s="1"/>
  <c r="X447" i="48608"/>
  <c r="D441" s="1"/>
  <c r="AY11" i="1" s="1"/>
  <c r="AC456" i="48608"/>
  <c r="D455" s="1"/>
  <c r="AZ16" i="1" s="1"/>
  <c r="Y465" i="48608"/>
  <c r="D460" s="1"/>
  <c r="BA12" i="1" s="1"/>
  <c r="AF459" i="48608"/>
  <c r="AG459" s="1"/>
  <c r="AI459" s="1"/>
  <c r="X474"/>
  <c r="D468" s="1"/>
  <c r="BB11" i="1" s="1"/>
  <c r="AC483" i="48608"/>
  <c r="D482" s="1"/>
  <c r="BC16" i="1" s="1"/>
  <c r="AB492" i="48608"/>
  <c r="D490" s="1"/>
  <c r="BD15" i="1" s="1"/>
  <c r="X510" i="48608"/>
  <c r="D504" s="1"/>
  <c r="AF504"/>
  <c r="AG504" s="1"/>
  <c r="AH504" s="1"/>
  <c r="AE506"/>
  <c r="AF506"/>
  <c r="AG506" s="1"/>
  <c r="AI506" s="1"/>
  <c r="AF508"/>
  <c r="AG508" s="1"/>
  <c r="AI508" s="1"/>
  <c r="AC519"/>
  <c r="AE516"/>
  <c r="AB528"/>
  <c r="X240"/>
  <c r="D234" s="1"/>
  <c r="AB11" i="1" s="1"/>
  <c r="Y204" i="48608"/>
  <c r="D199" s="1"/>
  <c r="X12" i="1" s="1"/>
  <c r="Y393" i="48608"/>
  <c r="D388" s="1"/>
  <c r="AS12" i="1" s="1"/>
  <c r="AF480" i="48608"/>
  <c r="AG480" s="1"/>
  <c r="AI480" s="1"/>
  <c r="AF495"/>
  <c r="AG495" s="1"/>
  <c r="AI495" s="1"/>
  <c r="AF497"/>
  <c r="AG497" s="1"/>
  <c r="AI497" s="1"/>
  <c r="AF499"/>
  <c r="AG499" s="1"/>
  <c r="AI499" s="1"/>
  <c r="V519"/>
  <c r="AF514"/>
  <c r="AG514" s="1"/>
  <c r="AH514" s="1"/>
  <c r="AF516"/>
  <c r="AG516" s="1"/>
  <c r="AI516" s="1"/>
  <c r="AF518"/>
  <c r="AG518" s="1"/>
  <c r="AH518" s="1"/>
  <c r="AE336"/>
  <c r="AF336"/>
  <c r="AG336" s="1"/>
  <c r="AE337"/>
  <c r="AE324"/>
  <c r="AE327"/>
  <c r="AF327"/>
  <c r="AG327" s="1"/>
  <c r="AF329"/>
  <c r="AG329" s="1"/>
  <c r="AI329" s="1"/>
  <c r="AF306"/>
  <c r="AG306" s="1"/>
  <c r="Y312"/>
  <c r="D307" s="1"/>
  <c r="AJ12" i="1" s="1"/>
  <c r="AB303" i="48608"/>
  <c r="D301" s="1"/>
  <c r="AI15" i="1" s="1"/>
  <c r="AE298" i="48608"/>
  <c r="AF298"/>
  <c r="AG298" s="1"/>
  <c r="AH298" s="1"/>
  <c r="AF300"/>
  <c r="AG300" s="1"/>
  <c r="AI300" s="1"/>
  <c r="AF279"/>
  <c r="AG279" s="1"/>
  <c r="Y285"/>
  <c r="D280" s="1"/>
  <c r="AG12" i="1" s="1"/>
  <c r="AC276" i="48608"/>
  <c r="D275" s="1"/>
  <c r="AF16" i="1" s="1"/>
  <c r="AE261" i="48608"/>
  <c r="AF261"/>
  <c r="AG261" s="1"/>
  <c r="AH261" s="1"/>
  <c r="W267"/>
  <c r="D260" s="1"/>
  <c r="AE10" i="1" s="1"/>
  <c r="AE242" i="48608"/>
  <c r="AB249"/>
  <c r="D247" s="1"/>
  <c r="AC15" i="1" s="1"/>
  <c r="AE243" i="48608"/>
  <c r="AE246"/>
  <c r="AF246"/>
  <c r="AG246" s="1"/>
  <c r="AF248"/>
  <c r="AG248" s="1"/>
  <c r="AH248" s="1"/>
  <c r="AE216"/>
  <c r="AE219"/>
  <c r="AF219"/>
  <c r="AG219" s="1"/>
  <c r="AH219" s="1"/>
  <c r="AF211"/>
  <c r="AG211" s="1"/>
  <c r="AI211" s="1"/>
  <c r="AF212"/>
  <c r="AG212" s="1"/>
  <c r="AF198"/>
  <c r="AG198" s="1"/>
  <c r="AE199"/>
  <c r="AE200"/>
  <c r="AF200"/>
  <c r="AG200" s="1"/>
  <c r="AF202"/>
  <c r="AG202" s="1"/>
  <c r="AE203"/>
  <c r="AE192"/>
  <c r="AF153"/>
  <c r="AG153" s="1"/>
  <c r="AE138"/>
  <c r="AF138"/>
  <c r="AG138" s="1"/>
  <c r="AF126"/>
  <c r="AG126" s="1"/>
  <c r="AE120"/>
  <c r="AF120"/>
  <c r="AG120" s="1"/>
  <c r="X33"/>
  <c r="D27" s="1"/>
  <c r="E11" i="1" s="1"/>
  <c r="Y366" i="48608"/>
  <c r="D361" s="1"/>
  <c r="AP12" i="1" s="1"/>
  <c r="AC384" i="48608"/>
  <c r="D383" s="1"/>
  <c r="AR16" i="1" s="1"/>
  <c r="Y456" i="48608"/>
  <c r="D451" s="1"/>
  <c r="AZ12" i="1" s="1"/>
  <c r="AE468" i="48608"/>
  <c r="AF478"/>
  <c r="AG478" s="1"/>
  <c r="AI478" s="1"/>
  <c r="AE487"/>
  <c r="AE527"/>
  <c r="X348"/>
  <c r="D342" s="1"/>
  <c r="AN11" i="1" s="1"/>
  <c r="AF334" i="48608"/>
  <c r="AG334" s="1"/>
  <c r="AI334" s="1"/>
  <c r="AF338"/>
  <c r="AG338" s="1"/>
  <c r="AI338" s="1"/>
  <c r="V339"/>
  <c r="B333" s="1"/>
  <c r="AM9" i="1" s="1"/>
  <c r="AF324" i="48608"/>
  <c r="AG324" s="1"/>
  <c r="AH324" s="1"/>
  <c r="Y330"/>
  <c r="D325" s="1"/>
  <c r="AL12" i="1" s="1"/>
  <c r="AB321" i="48608"/>
  <c r="D319" s="1"/>
  <c r="AK15" i="1" s="1"/>
  <c r="AE315" i="48608"/>
  <c r="AE319"/>
  <c r="X312"/>
  <c r="D306" s="1"/>
  <c r="AJ11" i="1" s="1"/>
  <c r="AE307" i="48608"/>
  <c r="Y303"/>
  <c r="D298" s="1"/>
  <c r="AI12" i="1" s="1"/>
  <c r="AC294" i="48608"/>
  <c r="D293" s="1"/>
  <c r="AH16" i="1" s="1"/>
  <c r="AE292" i="48608"/>
  <c r="X285"/>
  <c r="D279" s="1"/>
  <c r="AG11" i="1" s="1"/>
  <c r="AE280" i="48608"/>
  <c r="AB276"/>
  <c r="D274" s="1"/>
  <c r="AF15" i="1" s="1"/>
  <c r="AE270" i="48608"/>
  <c r="AF275"/>
  <c r="AG275" s="1"/>
  <c r="AH275" s="1"/>
  <c r="V276"/>
  <c r="B270" s="1"/>
  <c r="AF9" i="1" s="1"/>
  <c r="Y267" i="48608"/>
  <c r="D262" s="1"/>
  <c r="AE12" i="1" s="1"/>
  <c r="AF265" i="48608"/>
  <c r="AG265" s="1"/>
  <c r="AB258"/>
  <c r="D256" s="1"/>
  <c r="AD15" i="1" s="1"/>
  <c r="AE252" i="48608"/>
  <c r="AE256"/>
  <c r="Y249"/>
  <c r="D244" s="1"/>
  <c r="AC12" i="1" s="1"/>
  <c r="AB240" i="48608"/>
  <c r="D238" s="1"/>
  <c r="AB15" i="1" s="1"/>
  <c r="AE234" i="48608"/>
  <c r="AE238"/>
  <c r="X231"/>
  <c r="D225" s="1"/>
  <c r="AA11" i="1" s="1"/>
  <c r="AE229" i="48608"/>
  <c r="Y222"/>
  <c r="D217" s="1"/>
  <c r="Z12" i="1" s="1"/>
  <c r="AF221" i="48608"/>
  <c r="AG221" s="1"/>
  <c r="AI221" s="1"/>
  <c r="X213"/>
  <c r="D207" s="1"/>
  <c r="Y11" i="1" s="1"/>
  <c r="AE208" i="48608"/>
  <c r="AE212"/>
  <c r="W204"/>
  <c r="D197" s="1"/>
  <c r="X10" i="1" s="1"/>
  <c r="AC204" i="48608"/>
  <c r="D203" s="1"/>
  <c r="X16" i="1" s="1"/>
  <c r="AB195" i="48608"/>
  <c r="D193" s="1"/>
  <c r="W15" i="1" s="1"/>
  <c r="AE189" i="48608"/>
  <c r="AE193"/>
  <c r="AF181"/>
  <c r="AG181" s="1"/>
  <c r="AF185"/>
  <c r="AG185" s="1"/>
  <c r="AB177"/>
  <c r="D175" s="1"/>
  <c r="U15" i="1" s="1"/>
  <c r="AE171" i="48608"/>
  <c r="AE175"/>
  <c r="AF163"/>
  <c r="AG163" s="1"/>
  <c r="AI163" s="1"/>
  <c r="AF167"/>
  <c r="AG167" s="1"/>
  <c r="AC159"/>
  <c r="D158" s="1"/>
  <c r="S16" i="1" s="1"/>
  <c r="AE153" i="48608"/>
  <c r="AE157"/>
  <c r="AE145"/>
  <c r="AE149"/>
  <c r="V150"/>
  <c r="B144" s="1"/>
  <c r="R9" i="1" s="1"/>
  <c r="Y141" i="48608"/>
  <c r="D136" s="1"/>
  <c r="Q12" i="1" s="1"/>
  <c r="AF140" i="48608"/>
  <c r="AG140" s="1"/>
  <c r="AE127"/>
  <c r="AE131"/>
  <c r="V132"/>
  <c r="B126" s="1"/>
  <c r="P9" i="1" s="1"/>
  <c r="AF118" i="48608"/>
  <c r="AG118" s="1"/>
  <c r="AF122"/>
  <c r="AG122" s="1"/>
  <c r="AB114"/>
  <c r="D112" s="1"/>
  <c r="N15" i="1" s="1"/>
  <c r="AE108" i="48608"/>
  <c r="AE112"/>
  <c r="AC105"/>
  <c r="D104" s="1"/>
  <c r="M16" i="1" s="1"/>
  <c r="AE99" i="48608"/>
  <c r="AE103"/>
  <c r="AF93"/>
  <c r="AG93" s="1"/>
  <c r="AB87"/>
  <c r="D85" s="1"/>
  <c r="K15" i="1" s="1"/>
  <c r="AB69" i="48608"/>
  <c r="D67" s="1"/>
  <c r="I15" i="1" s="1"/>
  <c r="X60" i="48608"/>
  <c r="D54" s="1"/>
  <c r="H11" i="1" s="1"/>
  <c r="AC51" i="48608"/>
  <c r="D50" s="1"/>
  <c r="G16" i="1" s="1"/>
  <c r="AB42" i="48608"/>
  <c r="D40" s="1"/>
  <c r="F15" i="1" s="1"/>
  <c r="AC33" i="48608"/>
  <c r="D32" s="1"/>
  <c r="E16" i="1" s="1"/>
  <c r="X366" i="48608"/>
  <c r="D360" s="1"/>
  <c r="AP11" i="1" s="1"/>
  <c r="AC375" i="48608"/>
  <c r="D374" s="1"/>
  <c r="AQ16" i="1" s="1"/>
  <c r="AB384" i="48608"/>
  <c r="D382" s="1"/>
  <c r="AR15" i="1" s="1"/>
  <c r="AC393" i="48608"/>
  <c r="D392" s="1"/>
  <c r="AS16" i="1" s="1"/>
  <c r="AF388" i="48608"/>
  <c r="AG388" s="1"/>
  <c r="AH388" s="1"/>
  <c r="AB402"/>
  <c r="D400" s="1"/>
  <c r="AT15" i="1" s="1"/>
  <c r="Y411" i="48608"/>
  <c r="D406" s="1"/>
  <c r="AU12" i="1" s="1"/>
  <c r="X420" i="48608"/>
  <c r="D414" s="1"/>
  <c r="AV11" i="1" s="1"/>
  <c r="AC429" i="48608"/>
  <c r="D428" s="1"/>
  <c r="AW16" i="1" s="1"/>
  <c r="AB438" i="48608"/>
  <c r="D436" s="1"/>
  <c r="AX15" i="1" s="1"/>
  <c r="X456" i="48608"/>
  <c r="D450" s="1"/>
  <c r="AZ11" i="1" s="1"/>
  <c r="AB465" i="48608"/>
  <c r="D463" s="1"/>
  <c r="BA15" i="1" s="1"/>
  <c r="V465" i="48608"/>
  <c r="B459" s="1"/>
  <c r="BA9" i="1" s="1"/>
  <c r="Y474" i="48608"/>
  <c r="D469" s="1"/>
  <c r="BB12" i="1" s="1"/>
  <c r="X483" i="48608"/>
  <c r="D477" s="1"/>
  <c r="BC11" i="1" s="1"/>
  <c r="AC492" i="48608"/>
  <c r="D491" s="1"/>
  <c r="BD16" i="1" s="1"/>
  <c r="AB501" i="48608"/>
  <c r="D499" s="1"/>
  <c r="Y510"/>
  <c r="D505" s="1"/>
  <c r="X519"/>
  <c r="AC528"/>
  <c r="E6" i="1"/>
  <c r="E4"/>
  <c r="E5" s="1"/>
  <c r="F2"/>
  <c r="F6" s="1"/>
  <c r="E7"/>
  <c r="T146" i="16"/>
  <c r="T281"/>
  <c r="T213"/>
  <c r="AE128" i="48608"/>
  <c r="AF128"/>
  <c r="AG128" s="1"/>
  <c r="AF130"/>
  <c r="AG130" s="1"/>
  <c r="AH130" s="1"/>
  <c r="AE111"/>
  <c r="AF111"/>
  <c r="AG111" s="1"/>
  <c r="AE47"/>
  <c r="AF47"/>
  <c r="AG47" s="1"/>
  <c r="AF49"/>
  <c r="AG49" s="1"/>
  <c r="AE29"/>
  <c r="AF29"/>
  <c r="AG29" s="1"/>
  <c r="AF31"/>
  <c r="AG31" s="1"/>
  <c r="AE359"/>
  <c r="AE363"/>
  <c r="AF363"/>
  <c r="AG363" s="1"/>
  <c r="AI363" s="1"/>
  <c r="AE380"/>
  <c r="AF380"/>
  <c r="AG380" s="1"/>
  <c r="AF382"/>
  <c r="AG382" s="1"/>
  <c r="AH382" s="1"/>
  <c r="AF522"/>
  <c r="AG522" s="1"/>
  <c r="AH522" s="1"/>
  <c r="AE524"/>
  <c r="AF524"/>
  <c r="AG524" s="1"/>
  <c r="AI524" s="1"/>
  <c r="AF526"/>
  <c r="AG526" s="1"/>
  <c r="AI526" s="1"/>
  <c r="AF234"/>
  <c r="AG234" s="1"/>
  <c r="AE236"/>
  <c r="AF236"/>
  <c r="AG236" s="1"/>
  <c r="AF238"/>
  <c r="AG238" s="1"/>
  <c r="AE224"/>
  <c r="AE227"/>
  <c r="AF227"/>
  <c r="AG227" s="1"/>
  <c r="AF229"/>
  <c r="AG229" s="1"/>
  <c r="AE206"/>
  <c r="AE210"/>
  <c r="AF210"/>
  <c r="AG210" s="1"/>
  <c r="AE191"/>
  <c r="AF191"/>
  <c r="AG191" s="1"/>
  <c r="AE173"/>
  <c r="AF173"/>
  <c r="AG173" s="1"/>
  <c r="AE109"/>
  <c r="AE113"/>
  <c r="AE102"/>
  <c r="AE93"/>
  <c r="W96"/>
  <c r="D89" s="1"/>
  <c r="L10" i="1" s="1"/>
  <c r="AE81" i="48608"/>
  <c r="AE85"/>
  <c r="AE73"/>
  <c r="AE77"/>
  <c r="AE63"/>
  <c r="AE67"/>
  <c r="AE55"/>
  <c r="AE59"/>
  <c r="W51"/>
  <c r="D44" s="1"/>
  <c r="G10" i="1" s="1"/>
  <c r="AF50" i="48608"/>
  <c r="AG50" s="1"/>
  <c r="AE31"/>
  <c r="AE361"/>
  <c r="AE365"/>
  <c r="W375"/>
  <c r="D368" s="1"/>
  <c r="AQ10" i="1" s="1"/>
  <c r="AE378" i="48608"/>
  <c r="AF383"/>
  <c r="AG383" s="1"/>
  <c r="AI383" s="1"/>
  <c r="AE391"/>
  <c r="AF397"/>
  <c r="AG397" s="1"/>
  <c r="AH397" s="1"/>
  <c r="AF401"/>
  <c r="AG401" s="1"/>
  <c r="AI401" s="1"/>
  <c r="AF418"/>
  <c r="AG418" s="1"/>
  <c r="AE422"/>
  <c r="AE423"/>
  <c r="AE426"/>
  <c r="AF426"/>
  <c r="AG426" s="1"/>
  <c r="AE427"/>
  <c r="AF437"/>
  <c r="AG437" s="1"/>
  <c r="AI437" s="1"/>
  <c r="AF441"/>
  <c r="AG441" s="1"/>
  <c r="AH441" s="1"/>
  <c r="AE442"/>
  <c r="AE443"/>
  <c r="AF443"/>
  <c r="AG443" s="1"/>
  <c r="AH443" s="1"/>
  <c r="AF445"/>
  <c r="AG445" s="1"/>
  <c r="AH445" s="1"/>
  <c r="AE446"/>
  <c r="AE451"/>
  <c r="AF451"/>
  <c r="AG451" s="1"/>
  <c r="AH451" s="1"/>
  <c r="AF453"/>
  <c r="AG453" s="1"/>
  <c r="AI453" s="1"/>
  <c r="AE455"/>
  <c r="AF455"/>
  <c r="AG455" s="1"/>
  <c r="AH455" s="1"/>
  <c r="AF468"/>
  <c r="AG468" s="1"/>
  <c r="AI468" s="1"/>
  <c r="AE470"/>
  <c r="AF470"/>
  <c r="AG470" s="1"/>
  <c r="AI470" s="1"/>
  <c r="AF472"/>
  <c r="AG472" s="1"/>
  <c r="AI472" s="1"/>
  <c r="AE485"/>
  <c r="AE489"/>
  <c r="AF489"/>
  <c r="AG489" s="1"/>
  <c r="AI489" s="1"/>
  <c r="AF144"/>
  <c r="AG144" s="1"/>
  <c r="AE146"/>
  <c r="AF146"/>
  <c r="AG146" s="1"/>
  <c r="AI146" s="1"/>
  <c r="AF148"/>
  <c r="AG148" s="1"/>
  <c r="AE100"/>
  <c r="AF100"/>
  <c r="AG100" s="1"/>
  <c r="AE104"/>
  <c r="AF104"/>
  <c r="AG104" s="1"/>
  <c r="AE75"/>
  <c r="AF75"/>
  <c r="AG75" s="1"/>
  <c r="AF63"/>
  <c r="AG63" s="1"/>
  <c r="AF65"/>
  <c r="AG65" s="1"/>
  <c r="AF67"/>
  <c r="AG67" s="1"/>
  <c r="AE53"/>
  <c r="AE57"/>
  <c r="AF57"/>
  <c r="AG57" s="1"/>
  <c r="AF109"/>
  <c r="AG109" s="1"/>
  <c r="AF113"/>
  <c r="AG113" s="1"/>
  <c r="AF73"/>
  <c r="AG73" s="1"/>
  <c r="AF77"/>
  <c r="AG77" s="1"/>
  <c r="AF59"/>
  <c r="AG59" s="1"/>
  <c r="AE36"/>
  <c r="AE37"/>
  <c r="AF37"/>
  <c r="AG37" s="1"/>
  <c r="AF39"/>
  <c r="AG39" s="1"/>
  <c r="AE40"/>
  <c r="AE41"/>
  <c r="AF41"/>
  <c r="AG41" s="1"/>
  <c r="AF27"/>
  <c r="AG27" s="1"/>
  <c r="AF365"/>
  <c r="AG365" s="1"/>
  <c r="AH365" s="1"/>
  <c r="AE370"/>
  <c r="AE371"/>
  <c r="AF371"/>
  <c r="AG371" s="1"/>
  <c r="AF373"/>
  <c r="AG373" s="1"/>
  <c r="AE374"/>
  <c r="W384"/>
  <c r="D377" s="1"/>
  <c r="AR10" i="1" s="1"/>
  <c r="AF387" i="48608"/>
  <c r="AG387" s="1"/>
  <c r="AI387" s="1"/>
  <c r="AE388"/>
  <c r="AE395"/>
  <c r="AE399"/>
  <c r="AF399"/>
  <c r="AG399" s="1"/>
  <c r="AH399" s="1"/>
  <c r="AE416"/>
  <c r="AE431"/>
  <c r="AE435"/>
  <c r="AF435"/>
  <c r="AG435" s="1"/>
  <c r="AH435" s="1"/>
  <c r="AE450"/>
  <c r="W528"/>
  <c r="AE314"/>
  <c r="AE318"/>
  <c r="AF318"/>
  <c r="AG318" s="1"/>
  <c r="AE308"/>
  <c r="AF308"/>
  <c r="AG308" s="1"/>
  <c r="AF310"/>
  <c r="AG310" s="1"/>
  <c r="AH310" s="1"/>
  <c r="W294"/>
  <c r="D287" s="1"/>
  <c r="AH10" i="1" s="1"/>
  <c r="AE263" i="48608"/>
  <c r="AF263"/>
  <c r="AG263" s="1"/>
  <c r="AE233"/>
  <c r="AE237"/>
  <c r="AF228"/>
  <c r="AG228" s="1"/>
  <c r="AH228" s="1"/>
  <c r="AE209"/>
  <c r="AF209"/>
  <c r="AG209" s="1"/>
  <c r="AF192"/>
  <c r="AG192" s="1"/>
  <c r="AE194"/>
  <c r="AE154"/>
  <c r="AF154"/>
  <c r="AG154" s="1"/>
  <c r="AE158"/>
  <c r="AF158"/>
  <c r="AG158" s="1"/>
  <c r="AF117"/>
  <c r="AG117" s="1"/>
  <c r="AF119"/>
  <c r="AG119" s="1"/>
  <c r="AF121"/>
  <c r="AG121" s="1"/>
  <c r="AI121" s="1"/>
  <c r="AF98"/>
  <c r="AF92"/>
  <c r="AG92" s="1"/>
  <c r="AE80"/>
  <c r="AF84"/>
  <c r="AG84" s="1"/>
  <c r="AF72"/>
  <c r="AG72" s="1"/>
  <c r="AF74"/>
  <c r="AG74" s="1"/>
  <c r="AE66"/>
  <c r="AE56"/>
  <c r="AF56"/>
  <c r="AG56" s="1"/>
  <c r="AF58"/>
  <c r="AG58" s="1"/>
  <c r="AH58" s="1"/>
  <c r="AF48"/>
  <c r="AG48" s="1"/>
  <c r="AF35"/>
  <c r="W42"/>
  <c r="D35" s="1"/>
  <c r="F10" i="1" s="1"/>
  <c r="W33" i="48608"/>
  <c r="D26" s="1"/>
  <c r="E10" i="1" s="1"/>
  <c r="AF396" i="48608"/>
  <c r="AG396" s="1"/>
  <c r="AI396" s="1"/>
  <c r="AF434"/>
  <c r="AG434" s="1"/>
  <c r="AI434" s="1"/>
  <c r="AF436"/>
  <c r="AG436" s="1"/>
  <c r="AI436" s="1"/>
  <c r="AF356"/>
  <c r="AG356" s="1"/>
  <c r="AH356" s="1"/>
  <c r="AF343"/>
  <c r="AG343" s="1"/>
  <c r="W330"/>
  <c r="D323" s="1"/>
  <c r="AL10" i="1" s="1"/>
  <c r="AF315" i="48608"/>
  <c r="AG315" s="1"/>
  <c r="AE316"/>
  <c r="AF317"/>
  <c r="AG317" s="1"/>
  <c r="AH317" s="1"/>
  <c r="AF319"/>
  <c r="AG319" s="1"/>
  <c r="AE305"/>
  <c r="AE306"/>
  <c r="AE309"/>
  <c r="AF309"/>
  <c r="AG309" s="1"/>
  <c r="AI309" s="1"/>
  <c r="AF311"/>
  <c r="AG311" s="1"/>
  <c r="AH311" s="1"/>
  <c r="AF297"/>
  <c r="AE301"/>
  <c r="AF302"/>
  <c r="AG302" s="1"/>
  <c r="AI302" s="1"/>
  <c r="AE290"/>
  <c r="AF290"/>
  <c r="AG290" s="1"/>
  <c r="AF292"/>
  <c r="AG292" s="1"/>
  <c r="AE278"/>
  <c r="AE279"/>
  <c r="AE282"/>
  <c r="AF282"/>
  <c r="AG282" s="1"/>
  <c r="AE283"/>
  <c r="AE271"/>
  <c r="AE272"/>
  <c r="AF272"/>
  <c r="AG272" s="1"/>
  <c r="AF274"/>
  <c r="AG274" s="1"/>
  <c r="AH274" s="1"/>
  <c r="AE262"/>
  <c r="AF262"/>
  <c r="AG262" s="1"/>
  <c r="AH262" s="1"/>
  <c r="AF264"/>
  <c r="AG264" s="1"/>
  <c r="AH264" s="1"/>
  <c r="AE254"/>
  <c r="AF254"/>
  <c r="AG254" s="1"/>
  <c r="AE255"/>
  <c r="W249"/>
  <c r="D242" s="1"/>
  <c r="AC10" i="1" s="1"/>
  <c r="AE235" i="48608"/>
  <c r="AE225"/>
  <c r="AE230"/>
  <c r="W222"/>
  <c r="D215" s="1"/>
  <c r="Z10" i="1" s="1"/>
  <c r="AE207" i="48608"/>
  <c r="AE211"/>
  <c r="AF203"/>
  <c r="AG203" s="1"/>
  <c r="AE174"/>
  <c r="AF155"/>
  <c r="AG155" s="1"/>
  <c r="AH155" s="1"/>
  <c r="AE156"/>
  <c r="AF145"/>
  <c r="AG145" s="1"/>
  <c r="AF149"/>
  <c r="AG149" s="1"/>
  <c r="AE135"/>
  <c r="AE139"/>
  <c r="AF127"/>
  <c r="AG127" s="1"/>
  <c r="AI127" s="1"/>
  <c r="AF131"/>
  <c r="AG131" s="1"/>
  <c r="AH131" s="1"/>
  <c r="AE117"/>
  <c r="AE121"/>
  <c r="AF99"/>
  <c r="AG99" s="1"/>
  <c r="AF103"/>
  <c r="AG103" s="1"/>
  <c r="AF91"/>
  <c r="AG91" s="1"/>
  <c r="AE94"/>
  <c r="AE95"/>
  <c r="AF95"/>
  <c r="AG95" s="1"/>
  <c r="AF81"/>
  <c r="AG81" s="1"/>
  <c r="AE82"/>
  <c r="AF83"/>
  <c r="AG83" s="1"/>
  <c r="AF85"/>
  <c r="AG85" s="1"/>
  <c r="AE86"/>
  <c r="AE71"/>
  <c r="AE72"/>
  <c r="AE76"/>
  <c r="AE64"/>
  <c r="AE68"/>
  <c r="AE54"/>
  <c r="AE58"/>
  <c r="AE46"/>
  <c r="AF36"/>
  <c r="AG36" s="1"/>
  <c r="AF40"/>
  <c r="AG40" s="1"/>
  <c r="AF28"/>
  <c r="AG28" s="1"/>
  <c r="AE32"/>
  <c r="AE360"/>
  <c r="AE364"/>
  <c r="AF374"/>
  <c r="AG374" s="1"/>
  <c r="AF378"/>
  <c r="AG378" s="1"/>
  <c r="AE379"/>
  <c r="AE396"/>
  <c r="AE400"/>
  <c r="AF406"/>
  <c r="AG406" s="1"/>
  <c r="AF410"/>
  <c r="AG410" s="1"/>
  <c r="AI410" s="1"/>
  <c r="AF416"/>
  <c r="AG416" s="1"/>
  <c r="AI416" s="1"/>
  <c r="AE417"/>
  <c r="W429"/>
  <c r="D422" s="1"/>
  <c r="AW10" i="1" s="1"/>
  <c r="AE432" i="48608"/>
  <c r="AE436"/>
  <c r="AF442"/>
  <c r="AG442" s="1"/>
  <c r="AH442" s="1"/>
  <c r="AF446"/>
  <c r="AG446" s="1"/>
  <c r="AI446" s="1"/>
  <c r="AF454"/>
  <c r="AG454" s="1"/>
  <c r="AH454" s="1"/>
  <c r="AE459"/>
  <c r="W465"/>
  <c r="D458" s="1"/>
  <c r="BA10" i="1" s="1"/>
  <c r="AE469" i="48608"/>
  <c r="AE473"/>
  <c r="W483"/>
  <c r="D476" s="1"/>
  <c r="BC10" i="1" s="1"/>
  <c r="AE486" i="48608"/>
  <c r="AE490"/>
  <c r="AF496"/>
  <c r="AG496" s="1"/>
  <c r="AI496" s="1"/>
  <c r="AF500"/>
  <c r="AG500" s="1"/>
  <c r="AH500" s="1"/>
  <c r="AE505"/>
  <c r="AE509"/>
  <c r="AF513"/>
  <c r="AG513" s="1"/>
  <c r="AI513" s="1"/>
  <c r="AE517"/>
  <c r="AF523"/>
  <c r="AG523" s="1"/>
  <c r="AH523" s="1"/>
  <c r="AF527"/>
  <c r="AG527" s="1"/>
  <c r="AI527" s="1"/>
  <c r="W240"/>
  <c r="D233" s="1"/>
  <c r="AB10" i="1" s="1"/>
  <c r="AF355" i="48608"/>
  <c r="AG355" s="1"/>
  <c r="AH355" s="1"/>
  <c r="AE342"/>
  <c r="AF342"/>
  <c r="AG342" s="1"/>
  <c r="W303"/>
  <c r="D296" s="1"/>
  <c r="AI10" i="1" s="1"/>
  <c r="AE291" i="48608"/>
  <c r="AF291"/>
  <c r="AG291" s="1"/>
  <c r="AE281"/>
  <c r="AF281"/>
  <c r="AG281" s="1"/>
  <c r="AF283"/>
  <c r="AG283" s="1"/>
  <c r="AE273"/>
  <c r="AF273"/>
  <c r="AG273" s="1"/>
  <c r="AE253"/>
  <c r="AF253"/>
  <c r="AG253" s="1"/>
  <c r="AF257"/>
  <c r="AG257" s="1"/>
  <c r="AI257" s="1"/>
  <c r="AF237"/>
  <c r="AG237" s="1"/>
  <c r="AF225"/>
  <c r="AG225" s="1"/>
  <c r="AI227" s="1"/>
  <c r="AE228"/>
  <c r="AE190"/>
  <c r="AE172"/>
  <c r="AF172"/>
  <c r="AG172" s="1"/>
  <c r="AH173" s="1"/>
  <c r="AF174"/>
  <c r="AG174" s="1"/>
  <c r="AE176"/>
  <c r="AF176"/>
  <c r="AG176" s="1"/>
  <c r="AH176" s="1"/>
  <c r="AF135"/>
  <c r="AG135" s="1"/>
  <c r="AF137"/>
  <c r="AG137" s="1"/>
  <c r="AH137" s="1"/>
  <c r="AF139"/>
  <c r="AG139" s="1"/>
  <c r="AE92"/>
  <c r="AE84"/>
  <c r="AE74"/>
  <c r="AF76"/>
  <c r="AG76" s="1"/>
  <c r="AE62"/>
  <c r="AF66"/>
  <c r="AG66" s="1"/>
  <c r="AE30"/>
  <c r="AF30"/>
  <c r="AG30" s="1"/>
  <c r="AH30" s="1"/>
  <c r="AF360"/>
  <c r="AG360" s="1"/>
  <c r="AE362"/>
  <c r="AF362"/>
  <c r="AG362" s="1"/>
  <c r="AF364"/>
  <c r="AG364" s="1"/>
  <c r="AI364" s="1"/>
  <c r="AE377"/>
  <c r="AE381"/>
  <c r="AF381"/>
  <c r="AG381" s="1"/>
  <c r="W393"/>
  <c r="D386" s="1"/>
  <c r="AS10" i="1" s="1"/>
  <c r="AE398" i="48608"/>
  <c r="AF398"/>
  <c r="AG398" s="1"/>
  <c r="AI398" s="1"/>
  <c r="AF400"/>
  <c r="AG400" s="1"/>
  <c r="AH400" s="1"/>
  <c r="AE415"/>
  <c r="AF415"/>
  <c r="AG415" s="1"/>
  <c r="AH415" s="1"/>
  <c r="AF417"/>
  <c r="AG417" s="1"/>
  <c r="AE419"/>
  <c r="AF419"/>
  <c r="AG419" s="1"/>
  <c r="AF432"/>
  <c r="AG432" s="1"/>
  <c r="AH432" s="1"/>
  <c r="AE434"/>
  <c r="W456"/>
  <c r="D449" s="1"/>
  <c r="AZ10" i="1" s="1"/>
  <c r="AE467" i="48608"/>
  <c r="AE471"/>
  <c r="AF471"/>
  <c r="AG471" s="1"/>
  <c r="AI471" s="1"/>
  <c r="AF486"/>
  <c r="AG486" s="1"/>
  <c r="AH486" s="1"/>
  <c r="AE488"/>
  <c r="AF488"/>
  <c r="AG488" s="1"/>
  <c r="AH488" s="1"/>
  <c r="AF490"/>
  <c r="AG490" s="1"/>
  <c r="AH490" s="1"/>
  <c r="AE503"/>
  <c r="AE507"/>
  <c r="AF507"/>
  <c r="AG507" s="1"/>
  <c r="AI507" s="1"/>
  <c r="W519"/>
  <c r="W348"/>
  <c r="D341" s="1"/>
  <c r="AN10" i="1" s="1"/>
  <c r="AF344" i="48608"/>
  <c r="AG344" s="1"/>
  <c r="AH344" s="1"/>
  <c r="AE345"/>
  <c r="AF345"/>
  <c r="AG345" s="1"/>
  <c r="AF347"/>
  <c r="AG347" s="1"/>
  <c r="AI347" s="1"/>
  <c r="AF333"/>
  <c r="AG333" s="1"/>
  <c r="AE335"/>
  <c r="AF335"/>
  <c r="AG335" s="1"/>
  <c r="AF337"/>
  <c r="AG337" s="1"/>
  <c r="AE326"/>
  <c r="AF326"/>
  <c r="AG326" s="1"/>
  <c r="AF328"/>
  <c r="AG328" s="1"/>
  <c r="AI328" s="1"/>
  <c r="AF320"/>
  <c r="AG320" s="1"/>
  <c r="AH320" s="1"/>
  <c r="W312"/>
  <c r="D305" s="1"/>
  <c r="AJ10" i="1" s="1"/>
  <c r="AE299" i="48608"/>
  <c r="AF299"/>
  <c r="AG299" s="1"/>
  <c r="AF301"/>
  <c r="AG301" s="1"/>
  <c r="AH301" s="1"/>
  <c r="AE287"/>
  <c r="AF293"/>
  <c r="AG293" s="1"/>
  <c r="AI293" s="1"/>
  <c r="W285"/>
  <c r="D278" s="1"/>
  <c r="AG10" i="1" s="1"/>
  <c r="AF271" i="48608"/>
  <c r="AG271" s="1"/>
  <c r="AF266"/>
  <c r="AG266" s="1"/>
  <c r="AI266" s="1"/>
  <c r="W258"/>
  <c r="D251" s="1"/>
  <c r="AD10" i="1" s="1"/>
  <c r="AF243" i="48608"/>
  <c r="AG243" s="1"/>
  <c r="AE245"/>
  <c r="AF245"/>
  <c r="AG245" s="1"/>
  <c r="AF247"/>
  <c r="AG247" s="1"/>
  <c r="AH247" s="1"/>
  <c r="AF239"/>
  <c r="AG239" s="1"/>
  <c r="AH239" s="1"/>
  <c r="AF230"/>
  <c r="AG230" s="1"/>
  <c r="AH230" s="1"/>
  <c r="AF216"/>
  <c r="AG216" s="1"/>
  <c r="AE217"/>
  <c r="AE218"/>
  <c r="AF218"/>
  <c r="AG218" s="1"/>
  <c r="AF220"/>
  <c r="AG220" s="1"/>
  <c r="AI220" s="1"/>
  <c r="AE221"/>
  <c r="W213"/>
  <c r="D206" s="1"/>
  <c r="Y10" i="1" s="1"/>
  <c r="AE197" i="48608"/>
  <c r="AE198"/>
  <c r="AE201"/>
  <c r="AF201"/>
  <c r="AG201" s="1"/>
  <c r="AE202"/>
  <c r="AF190"/>
  <c r="AG190" s="1"/>
  <c r="AH190" s="1"/>
  <c r="AF194"/>
  <c r="AG194" s="1"/>
  <c r="AF180"/>
  <c r="AG180" s="1"/>
  <c r="AE181"/>
  <c r="AE182"/>
  <c r="AF182"/>
  <c r="AG182" s="1"/>
  <c r="AF184"/>
  <c r="AG184" s="1"/>
  <c r="AE185"/>
  <c r="W177"/>
  <c r="D170" s="1"/>
  <c r="U10" i="1" s="1"/>
  <c r="AF162" i="48608"/>
  <c r="AG162" s="1"/>
  <c r="AE164"/>
  <c r="AF164"/>
  <c r="AG164" s="1"/>
  <c r="AF166"/>
  <c r="AG166" s="1"/>
  <c r="AF152"/>
  <c r="AE144"/>
  <c r="AE147"/>
  <c r="AF147"/>
  <c r="AG147" s="1"/>
  <c r="AE148"/>
  <c r="W141"/>
  <c r="D134" s="1"/>
  <c r="Q10" i="1" s="1"/>
  <c r="AE126" i="48608"/>
  <c r="AE129"/>
  <c r="AF129"/>
  <c r="AG129" s="1"/>
  <c r="AE130"/>
  <c r="AE110"/>
  <c r="AF110"/>
  <c r="AG110" s="1"/>
  <c r="AH110" s="1"/>
  <c r="AF112"/>
  <c r="AG112" s="1"/>
  <c r="AF101"/>
  <c r="AG101" s="1"/>
  <c r="AF90"/>
  <c r="AG90" s="1"/>
  <c r="AF94"/>
  <c r="AG94" s="1"/>
  <c r="AF82"/>
  <c r="AG82" s="1"/>
  <c r="AH82" s="1"/>
  <c r="AF86"/>
  <c r="AG86" s="1"/>
  <c r="AF64"/>
  <c r="AG64" s="1"/>
  <c r="AF68"/>
  <c r="AG68" s="1"/>
  <c r="AH68" s="1"/>
  <c r="W60"/>
  <c r="D53" s="1"/>
  <c r="H10" i="1" s="1"/>
  <c r="AE44" i="48608"/>
  <c r="AF38"/>
  <c r="AG38" s="1"/>
  <c r="AE39"/>
  <c r="AE26"/>
  <c r="AE27"/>
  <c r="AF32"/>
  <c r="AG32" s="1"/>
  <c r="W366"/>
  <c r="D359" s="1"/>
  <c r="AP10" i="1" s="1"/>
  <c r="AE368" i="48608"/>
  <c r="AE369"/>
  <c r="AE372"/>
  <c r="AF372"/>
  <c r="AG372" s="1"/>
  <c r="AE373"/>
  <c r="AE386"/>
  <c r="AE387"/>
  <c r="AE389"/>
  <c r="AF389"/>
  <c r="AG389" s="1"/>
  <c r="AI389" s="1"/>
  <c r="AF391"/>
  <c r="AG391" s="1"/>
  <c r="AH391" s="1"/>
  <c r="AE392"/>
  <c r="W402"/>
  <c r="D395" s="1"/>
  <c r="AT10" i="1" s="1"/>
  <c r="AE404" i="48608"/>
  <c r="AE405"/>
  <c r="AE406"/>
  <c r="AE408"/>
  <c r="AF408"/>
  <c r="AG408" s="1"/>
  <c r="AH408" s="1"/>
  <c r="AE409"/>
  <c r="AE410"/>
  <c r="W420"/>
  <c r="D413" s="1"/>
  <c r="AV10" i="1" s="1"/>
  <c r="AE425" i="48608"/>
  <c r="AF425"/>
  <c r="AG425" s="1"/>
  <c r="AF427"/>
  <c r="AG427" s="1"/>
  <c r="AH427" s="1"/>
  <c r="AE428"/>
  <c r="W438"/>
  <c r="D431" s="1"/>
  <c r="AX10" i="1" s="1"/>
  <c r="AE440" i="48608"/>
  <c r="AE441"/>
  <c r="AE444"/>
  <c r="AF444"/>
  <c r="AG444" s="1"/>
  <c r="AH444" s="1"/>
  <c r="AE445"/>
  <c r="AE452"/>
  <c r="AF452"/>
  <c r="AG452" s="1"/>
  <c r="AI452" s="1"/>
  <c r="AE453"/>
  <c r="AE454"/>
  <c r="AF460"/>
  <c r="AG460" s="1"/>
  <c r="AH460" s="1"/>
  <c r="AF462"/>
  <c r="AG462" s="1"/>
  <c r="AI462" s="1"/>
  <c r="AE463"/>
  <c r="AE464"/>
  <c r="AF464"/>
  <c r="AG464" s="1"/>
  <c r="AH464" s="1"/>
  <c r="AF473"/>
  <c r="AG473" s="1"/>
  <c r="AH473" s="1"/>
  <c r="AF477"/>
  <c r="AG477" s="1"/>
  <c r="AI477" s="1"/>
  <c r="AE478"/>
  <c r="AE479"/>
  <c r="AF479"/>
  <c r="AG479" s="1"/>
  <c r="AI479" s="1"/>
  <c r="AF481"/>
  <c r="AG481" s="1"/>
  <c r="AH481" s="1"/>
  <c r="AE482"/>
  <c r="W492"/>
  <c r="D485" s="1"/>
  <c r="BD10" i="1" s="1"/>
  <c r="AE494" i="48608"/>
  <c r="AE495"/>
  <c r="AE498"/>
  <c r="AF498"/>
  <c r="AG498" s="1"/>
  <c r="AH498" s="1"/>
  <c r="AE499"/>
  <c r="AF509"/>
  <c r="AG509" s="1"/>
  <c r="AI509" s="1"/>
  <c r="AE515"/>
  <c r="AF515"/>
  <c r="AG515" s="1"/>
  <c r="AH515" s="1"/>
  <c r="AF517"/>
  <c r="AG517" s="1"/>
  <c r="AI517" s="1"/>
  <c r="AE521"/>
  <c r="AE522"/>
  <c r="AE525"/>
  <c r="AF525"/>
  <c r="AG525" s="1"/>
  <c r="AI525" s="1"/>
  <c r="AE526"/>
  <c r="X429"/>
  <c r="D423" s="1"/>
  <c r="AW11" i="1" s="1"/>
  <c r="AF423" i="48608"/>
  <c r="Y528"/>
  <c r="V528"/>
  <c r="AF521"/>
  <c r="AE512"/>
  <c r="AE514"/>
  <c r="Y519"/>
  <c r="AF512"/>
  <c r="AF505"/>
  <c r="AG505" s="1"/>
  <c r="V510"/>
  <c r="B504" s="1"/>
  <c r="AF503"/>
  <c r="Y501"/>
  <c r="D496" s="1"/>
  <c r="V501"/>
  <c r="B495" s="1"/>
  <c r="AF494"/>
  <c r="AF487"/>
  <c r="AG487" s="1"/>
  <c r="V492"/>
  <c r="B486" s="1"/>
  <c r="BD9" i="1" s="1"/>
  <c r="AF485" i="48608"/>
  <c r="Y483"/>
  <c r="D478" s="1"/>
  <c r="BC12" i="1" s="1"/>
  <c r="V483" i="48608"/>
  <c r="B477" s="1"/>
  <c r="BC9" i="1" s="1"/>
  <c r="AF476" i="48608"/>
  <c r="AF469"/>
  <c r="AG469" s="1"/>
  <c r="V474"/>
  <c r="B468" s="1"/>
  <c r="BB9" i="1" s="1"/>
  <c r="AF467" i="48608"/>
  <c r="AE460"/>
  <c r="AE458"/>
  <c r="AF458"/>
  <c r="AE449"/>
  <c r="AF449"/>
  <c r="Y447"/>
  <c r="D442" s="1"/>
  <c r="AY12" i="1" s="1"/>
  <c r="V447" i="48608"/>
  <c r="B441" s="1"/>
  <c r="AY9" i="1" s="1"/>
  <c r="AF440" i="48608"/>
  <c r="AF433"/>
  <c r="AG433" s="1"/>
  <c r="V438"/>
  <c r="B432" s="1"/>
  <c r="AX9" i="1" s="1"/>
  <c r="AF431" i="48608"/>
  <c r="AF424"/>
  <c r="AG424" s="1"/>
  <c r="V429"/>
  <c r="B423" s="1"/>
  <c r="AW9" i="1" s="1"/>
  <c r="AF422" i="48608"/>
  <c r="AG422" s="1"/>
  <c r="AE413"/>
  <c r="AF414"/>
  <c r="AG414" s="1"/>
  <c r="V420"/>
  <c r="B414" s="1"/>
  <c r="AV9" i="1" s="1"/>
  <c r="AF413" i="48608"/>
  <c r="V411"/>
  <c r="B405" s="1"/>
  <c r="AU9" i="1" s="1"/>
  <c r="AF404" i="48608"/>
  <c r="V402"/>
  <c r="B396" s="1"/>
  <c r="AT9" i="1" s="1"/>
  <c r="Y402" i="48608"/>
  <c r="D397" s="1"/>
  <c r="AT12" i="1" s="1"/>
  <c r="AF395" i="48608"/>
  <c r="V393"/>
  <c r="B387" s="1"/>
  <c r="AS9" i="1" s="1"/>
  <c r="AF386" i="48608"/>
  <c r="AF379"/>
  <c r="AG379" s="1"/>
  <c r="V384"/>
  <c r="B378" s="1"/>
  <c r="AR9" i="1" s="1"/>
  <c r="AF377" i="48608"/>
  <c r="AF370"/>
  <c r="AG370" s="1"/>
  <c r="V375"/>
  <c r="AF368"/>
  <c r="AF361"/>
  <c r="AG361" s="1"/>
  <c r="V366"/>
  <c r="B360" s="1"/>
  <c r="AP9" i="1" s="1"/>
  <c r="AF359" i="48608"/>
  <c r="Y33"/>
  <c r="D28" s="1"/>
  <c r="E12" i="1" s="1"/>
  <c r="AF26" i="48608"/>
  <c r="AF46"/>
  <c r="AG46" s="1"/>
  <c r="AF44"/>
  <c r="AF55"/>
  <c r="AG55" s="1"/>
  <c r="V60"/>
  <c r="B54" s="1"/>
  <c r="H9" i="1" s="1"/>
  <c r="AF53" i="48608"/>
  <c r="V69"/>
  <c r="B63" s="1"/>
  <c r="I9" i="1" s="1"/>
  <c r="AF62" i="48608"/>
  <c r="V78"/>
  <c r="B72" s="1"/>
  <c r="J9" i="1" s="1"/>
  <c r="AF71" i="48608"/>
  <c r="V87"/>
  <c r="B81" s="1"/>
  <c r="K9" i="1" s="1"/>
  <c r="AF80" i="48608"/>
  <c r="AE90"/>
  <c r="AE91"/>
  <c r="AF107"/>
  <c r="AF116"/>
  <c r="AF125"/>
  <c r="AF136"/>
  <c r="AG136" s="1"/>
  <c r="V141"/>
  <c r="B135" s="1"/>
  <c r="Q9" i="1" s="1"/>
  <c r="AF134" i="48608"/>
  <c r="AF143"/>
  <c r="V168"/>
  <c r="B162" s="1"/>
  <c r="T9" i="1" s="1"/>
  <c r="AF161" i="48608"/>
  <c r="AE170"/>
  <c r="AF171"/>
  <c r="AG171" s="1"/>
  <c r="V177"/>
  <c r="B171" s="1"/>
  <c r="U9" i="1" s="1"/>
  <c r="AF170" i="48608"/>
  <c r="AF179"/>
  <c r="AE188"/>
  <c r="AF189"/>
  <c r="AG189" s="1"/>
  <c r="AF193"/>
  <c r="AG193" s="1"/>
  <c r="V195"/>
  <c r="B189" s="1"/>
  <c r="W9" i="1" s="1"/>
  <c r="AF188" i="48608"/>
  <c r="AF199"/>
  <c r="AG199" s="1"/>
  <c r="V204"/>
  <c r="B198" s="1"/>
  <c r="X9" i="1" s="1"/>
  <c r="AF197" i="48608"/>
  <c r="AF208"/>
  <c r="AG208" s="1"/>
  <c r="V213"/>
  <c r="B207" s="1"/>
  <c r="Y9" i="1" s="1"/>
  <c r="AF206" i="48608"/>
  <c r="AF217"/>
  <c r="AG217" s="1"/>
  <c r="V222"/>
  <c r="B216" s="1"/>
  <c r="Z9" i="1" s="1"/>
  <c r="AF215" i="48608"/>
  <c r="V231"/>
  <c r="B225" s="1"/>
  <c r="AA9" i="1" s="1"/>
  <c r="AF224" i="48608"/>
  <c r="AF235"/>
  <c r="AG235" s="1"/>
  <c r="V240"/>
  <c r="B234" s="1"/>
  <c r="AB9" i="1" s="1"/>
  <c r="AF233" i="48608"/>
  <c r="V249"/>
  <c r="B243" s="1"/>
  <c r="AC9" i="1" s="1"/>
  <c r="AF244" i="48608"/>
  <c r="AG244" s="1"/>
  <c r="AF242"/>
  <c r="V258"/>
  <c r="B252" s="1"/>
  <c r="AD9" i="1" s="1"/>
  <c r="AE251" i="48608"/>
  <c r="V267"/>
  <c r="B261" s="1"/>
  <c r="AE9" i="1" s="1"/>
  <c r="AE260" i="48608"/>
  <c r="AF260"/>
  <c r="AF269"/>
  <c r="AF280"/>
  <c r="AG280" s="1"/>
  <c r="V285"/>
  <c r="B279" s="1"/>
  <c r="AG9" i="1" s="1"/>
  <c r="AF278" i="48608"/>
  <c r="V294"/>
  <c r="B288" s="1"/>
  <c r="AH9" i="1" s="1"/>
  <c r="AF287" i="48608"/>
  <c r="V303"/>
  <c r="B297" s="1"/>
  <c r="AI9" i="1" s="1"/>
  <c r="AE296" i="48608"/>
  <c r="V312"/>
  <c r="B306" s="1"/>
  <c r="AJ9" i="1" s="1"/>
  <c r="AF307" i="48608"/>
  <c r="AG307" s="1"/>
  <c r="AF305"/>
  <c r="AF316"/>
  <c r="AG316" s="1"/>
  <c r="V321"/>
  <c r="B315" s="1"/>
  <c r="AK9" i="1" s="1"/>
  <c r="AF314" i="48608"/>
  <c r="V330"/>
  <c r="B324" s="1"/>
  <c r="AL9" i="1" s="1"/>
  <c r="AF325" i="48608"/>
  <c r="AG325" s="1"/>
  <c r="AF323"/>
  <c r="AF332"/>
  <c r="AE343"/>
  <c r="Y348"/>
  <c r="AF341"/>
  <c r="AE341"/>
  <c r="AB357"/>
  <c r="D355" s="1"/>
  <c r="AO15" i="1" s="1"/>
  <c r="AF351" i="48608"/>
  <c r="AG351" s="1"/>
  <c r="W357"/>
  <c r="D350" s="1"/>
  <c r="AO10" i="1" s="1"/>
  <c r="AE354" i="48608"/>
  <c r="AE352"/>
  <c r="AF354"/>
  <c r="AG354" s="1"/>
  <c r="AF353"/>
  <c r="AG353" s="1"/>
  <c r="AH353" s="1"/>
  <c r="AE351"/>
  <c r="AF352"/>
  <c r="AG352" s="1"/>
  <c r="AE350"/>
  <c r="O281" i="16"/>
  <c r="O11"/>
  <c r="O80"/>
  <c r="AI119" i="48608" l="1"/>
  <c r="AH108"/>
  <c r="AH101"/>
  <c r="AH103"/>
  <c r="AI94"/>
  <c r="AI91"/>
  <c r="AH83"/>
  <c r="AH85"/>
  <c r="AI76"/>
  <c r="AI65"/>
  <c r="AI50"/>
  <c r="AI38"/>
  <c r="AI49"/>
  <c r="AI40"/>
  <c r="AH48"/>
  <c r="AH31"/>
  <c r="AI426"/>
  <c r="AI418"/>
  <c r="AI419"/>
  <c r="AI417"/>
  <c r="AH407"/>
  <c r="AI409"/>
  <c r="AE69"/>
  <c r="AE114"/>
  <c r="AE186"/>
  <c r="AE150"/>
  <c r="AE42"/>
  <c r="AE339"/>
  <c r="AE87"/>
  <c r="AI360"/>
  <c r="AE276"/>
  <c r="AE231"/>
  <c r="AE168"/>
  <c r="AE159"/>
  <c r="AE132"/>
  <c r="AE123"/>
  <c r="AE105"/>
  <c r="AG96"/>
  <c r="AE96"/>
  <c r="AE78"/>
  <c r="AE51"/>
  <c r="BB84" i="16"/>
  <c r="BB285"/>
  <c r="AW87"/>
  <c r="AW88" s="1"/>
  <c r="BB86"/>
  <c r="AI362" i="48608"/>
  <c r="AI382"/>
  <c r="AI388"/>
  <c r="AH472"/>
  <c r="AI491"/>
  <c r="AH158"/>
  <c r="AH347"/>
  <c r="AI226"/>
  <c r="AH227"/>
  <c r="AI248"/>
  <c r="AH211"/>
  <c r="AH334"/>
  <c r="AH470"/>
  <c r="AH478"/>
  <c r="AI518"/>
  <c r="AI274"/>
  <c r="AH471"/>
  <c r="AH50"/>
  <c r="AH468"/>
  <c r="AI482"/>
  <c r="AH450"/>
  <c r="AH516"/>
  <c r="AH524"/>
  <c r="AI243"/>
  <c r="AI289"/>
  <c r="AI228"/>
  <c r="AH89"/>
  <c r="AI428"/>
  <c r="AI445"/>
  <c r="AI490"/>
  <c r="AI324"/>
  <c r="AI298"/>
  <c r="AH284"/>
  <c r="AI219"/>
  <c r="AH146"/>
  <c r="AI392"/>
  <c r="AI443"/>
  <c r="AH453"/>
  <c r="AH477"/>
  <c r="AH499"/>
  <c r="AH527"/>
  <c r="AH147"/>
  <c r="AI167"/>
  <c r="AH246"/>
  <c r="AI333"/>
  <c r="AI140"/>
  <c r="AH374"/>
  <c r="AI296"/>
  <c r="AH343"/>
  <c r="AH192"/>
  <c r="AH327"/>
  <c r="AI157"/>
  <c r="AH252"/>
  <c r="AH296"/>
  <c r="AI397"/>
  <c r="AH406"/>
  <c r="AH437"/>
  <c r="AH446"/>
  <c r="AI315"/>
  <c r="AH73"/>
  <c r="AI102"/>
  <c r="AH255"/>
  <c r="AH329"/>
  <c r="AI311"/>
  <c r="AI155"/>
  <c r="AH49"/>
  <c r="AH401"/>
  <c r="AH436"/>
  <c r="AI441"/>
  <c r="AI454"/>
  <c r="AH496"/>
  <c r="AH95"/>
  <c r="AH210"/>
  <c r="AE240"/>
  <c r="AH185"/>
  <c r="AI371"/>
  <c r="AI473"/>
  <c r="AH508"/>
  <c r="AI326"/>
  <c r="AH122"/>
  <c r="AH373"/>
  <c r="AI47"/>
  <c r="AE141"/>
  <c r="AH236"/>
  <c r="AH389"/>
  <c r="AH64"/>
  <c r="AH381"/>
  <c r="AH74"/>
  <c r="AH256"/>
  <c r="AI288"/>
  <c r="AI261"/>
  <c r="AH166"/>
  <c r="AH517"/>
  <c r="AH293"/>
  <c r="AI275"/>
  <c r="AI190"/>
  <c r="AI89"/>
  <c r="AH363"/>
  <c r="AI451"/>
  <c r="AH497"/>
  <c r="AI504"/>
  <c r="AI522"/>
  <c r="AH32"/>
  <c r="AI90"/>
  <c r="AI165"/>
  <c r="AE249"/>
  <c r="AI273"/>
  <c r="AH337"/>
  <c r="AE510"/>
  <c r="AI175"/>
  <c r="AI254"/>
  <c r="AH283"/>
  <c r="AE60"/>
  <c r="AI147"/>
  <c r="AI291"/>
  <c r="AH93"/>
  <c r="AH118"/>
  <c r="AI77"/>
  <c r="AH57"/>
  <c r="AH148"/>
  <c r="AH229"/>
  <c r="AH182"/>
  <c r="AH156"/>
  <c r="AH184"/>
  <c r="AE492"/>
  <c r="AH139"/>
  <c r="AH111"/>
  <c r="AI68"/>
  <c r="AH452"/>
  <c r="AH326"/>
  <c r="AH302"/>
  <c r="AI200"/>
  <c r="AI110"/>
  <c r="AH434"/>
  <c r="AH462"/>
  <c r="AI481"/>
  <c r="AF96"/>
  <c r="L18" i="1" s="1"/>
  <c r="AE204" i="48608"/>
  <c r="AH263"/>
  <c r="AI39"/>
  <c r="AH77"/>
  <c r="AI390"/>
  <c r="AE294"/>
  <c r="AH291"/>
  <c r="AI212"/>
  <c r="AI279"/>
  <c r="AH157"/>
  <c r="AI346"/>
  <c r="AI229"/>
  <c r="AH163"/>
  <c r="AI148"/>
  <c r="AH140"/>
  <c r="AI108"/>
  <c r="AH76"/>
  <c r="AI435"/>
  <c r="AI461"/>
  <c r="AH479"/>
  <c r="AH489"/>
  <c r="AH495"/>
  <c r="AE330"/>
  <c r="AI290"/>
  <c r="AH251"/>
  <c r="AH37"/>
  <c r="AI464"/>
  <c r="AI263"/>
  <c r="AH221"/>
  <c r="AI139"/>
  <c r="AH94"/>
  <c r="AI399"/>
  <c r="AI407"/>
  <c r="AH419"/>
  <c r="AI460"/>
  <c r="AH506"/>
  <c r="AI514"/>
  <c r="AH526"/>
  <c r="AI320"/>
  <c r="AH290"/>
  <c r="AI252"/>
  <c r="AI230"/>
  <c r="AE195"/>
  <c r="AH418"/>
  <c r="AI515"/>
  <c r="AI156"/>
  <c r="AI59"/>
  <c r="AI67"/>
  <c r="AI29"/>
  <c r="AI344"/>
  <c r="AH338"/>
  <c r="AI308"/>
  <c r="AH300"/>
  <c r="AH266"/>
  <c r="AI262"/>
  <c r="AI256"/>
  <c r="AH257"/>
  <c r="AH220"/>
  <c r="AH212"/>
  <c r="AH181"/>
  <c r="AH175"/>
  <c r="AH167"/>
  <c r="AI158"/>
  <c r="AH92"/>
  <c r="AI93"/>
  <c r="AI74"/>
  <c r="AH75"/>
  <c r="AH65"/>
  <c r="AI56"/>
  <c r="AI58"/>
  <c r="AH364"/>
  <c r="AH383"/>
  <c r="AH396"/>
  <c r="AH409"/>
  <c r="AH426"/>
  <c r="AI455"/>
  <c r="AI463"/>
  <c r="AH459"/>
  <c r="AH480"/>
  <c r="AH525"/>
  <c r="AI523"/>
  <c r="AH112"/>
  <c r="AI183"/>
  <c r="AE474"/>
  <c r="AI238"/>
  <c r="AI342"/>
  <c r="AI194"/>
  <c r="AH318"/>
  <c r="AI75"/>
  <c r="AH253"/>
  <c r="AI166"/>
  <c r="AE519"/>
  <c r="AI30"/>
  <c r="AI95"/>
  <c r="AH149"/>
  <c r="AH272"/>
  <c r="AI373"/>
  <c r="AH39"/>
  <c r="AI111"/>
  <c r="AE213"/>
  <c r="AH128"/>
  <c r="AI354"/>
  <c r="AE267"/>
  <c r="AI255"/>
  <c r="AI181"/>
  <c r="AH165"/>
  <c r="AI137"/>
  <c r="AI131"/>
  <c r="AH38"/>
  <c r="AH387"/>
  <c r="AI400"/>
  <c r="AE420"/>
  <c r="AI498"/>
  <c r="AE483"/>
  <c r="AE447"/>
  <c r="AE393"/>
  <c r="AH86"/>
  <c r="AI184"/>
  <c r="AH201"/>
  <c r="AI301"/>
  <c r="AI337"/>
  <c r="AH345"/>
  <c r="AE438"/>
  <c r="AI66"/>
  <c r="AI283"/>
  <c r="G2" i="1"/>
  <c r="G6" s="1"/>
  <c r="F3"/>
  <c r="F7"/>
  <c r="F4"/>
  <c r="F5" s="1"/>
  <c r="AI203" i="48608"/>
  <c r="AH172"/>
  <c r="AH59"/>
  <c r="AH417"/>
  <c r="AH425"/>
  <c r="AI319"/>
  <c r="AI84"/>
  <c r="AI355"/>
  <c r="AH336"/>
  <c r="AH335"/>
  <c r="AH328"/>
  <c r="AH309"/>
  <c r="AI292"/>
  <c r="AH271"/>
  <c r="AH254"/>
  <c r="AI225"/>
  <c r="AI202"/>
  <c r="AH191"/>
  <c r="AH174"/>
  <c r="AH164"/>
  <c r="AI130"/>
  <c r="AI122"/>
  <c r="AH121"/>
  <c r="AH109"/>
  <c r="AH104"/>
  <c r="AH102"/>
  <c r="AI92"/>
  <c r="AH91"/>
  <c r="AH90"/>
  <c r="AH66"/>
  <c r="AI48"/>
  <c r="AI31"/>
  <c r="AI32"/>
  <c r="AI365"/>
  <c r="AH362"/>
  <c r="AI374"/>
  <c r="AH372"/>
  <c r="AI381"/>
  <c r="AI391"/>
  <c r="AI427"/>
  <c r="AI442"/>
  <c r="AI486"/>
  <c r="AE528"/>
  <c r="AE501"/>
  <c r="AE429"/>
  <c r="AE411"/>
  <c r="AE33"/>
  <c r="AI129"/>
  <c r="AI164"/>
  <c r="AE222"/>
  <c r="AE402"/>
  <c r="AE384"/>
  <c r="AI176"/>
  <c r="AH273"/>
  <c r="AE366"/>
  <c r="AH282"/>
  <c r="AH145"/>
  <c r="AH29"/>
  <c r="AI336"/>
  <c r="AI317"/>
  <c r="AH299"/>
  <c r="AG258"/>
  <c r="AK258" s="1"/>
  <c r="AI253"/>
  <c r="AH225"/>
  <c r="AI210"/>
  <c r="AH202"/>
  <c r="AI191"/>
  <c r="AI192"/>
  <c r="AI172"/>
  <c r="AI154"/>
  <c r="AH138"/>
  <c r="AH120"/>
  <c r="AI101"/>
  <c r="AI85"/>
  <c r="AH41"/>
  <c r="AH416"/>
  <c r="AG242"/>
  <c r="AH243" s="1"/>
  <c r="AF249"/>
  <c r="AC18" i="1" s="1"/>
  <c r="AC20" s="1"/>
  <c r="AG215" i="48608"/>
  <c r="AG222" s="1"/>
  <c r="AF222"/>
  <c r="Z18" i="1" s="1"/>
  <c r="Z20" s="1"/>
  <c r="AG170" i="48608"/>
  <c r="AH170" s="1"/>
  <c r="AF177"/>
  <c r="U18" i="1" s="1"/>
  <c r="AG485" i="48608"/>
  <c r="AI485" s="1"/>
  <c r="AF492"/>
  <c r="BD18" i="1" s="1"/>
  <c r="BD20" s="1"/>
  <c r="AG494" i="48608"/>
  <c r="AI494" s="1"/>
  <c r="AF501"/>
  <c r="AG512"/>
  <c r="AI512" s="1"/>
  <c r="AF519"/>
  <c r="AG305"/>
  <c r="AH305" s="1"/>
  <c r="AF312"/>
  <c r="AJ18" i="1" s="1"/>
  <c r="AJ20" s="1"/>
  <c r="AG377" i="48608"/>
  <c r="AH377" s="1"/>
  <c r="AF384"/>
  <c r="AR18" i="1" s="1"/>
  <c r="AR20" s="1"/>
  <c r="AG467" i="48608"/>
  <c r="AH467" s="1"/>
  <c r="AF474"/>
  <c r="BB18" i="1" s="1"/>
  <c r="BB20" s="1"/>
  <c r="AG476" i="48608"/>
  <c r="AH476" s="1"/>
  <c r="AF483"/>
  <c r="BC18" i="1" s="1"/>
  <c r="BC20" s="1"/>
  <c r="AG287" i="48608"/>
  <c r="AH288" s="1"/>
  <c r="AF294"/>
  <c r="AH18" i="1" s="1"/>
  <c r="AH20" s="1"/>
  <c r="AG278" i="48608"/>
  <c r="AH279" s="1"/>
  <c r="AF285"/>
  <c r="AG18" i="1" s="1"/>
  <c r="AG20" s="1"/>
  <c r="AG269" i="48608"/>
  <c r="AH270" s="1"/>
  <c r="AF276"/>
  <c r="AF18" i="1" s="1"/>
  <c r="AF20" s="1"/>
  <c r="AG224" i="48608"/>
  <c r="AG231" s="1"/>
  <c r="AF231"/>
  <c r="AA18" i="1" s="1"/>
  <c r="AA20" s="1"/>
  <c r="AG206" i="48608"/>
  <c r="AI206" s="1"/>
  <c r="AF213"/>
  <c r="Y18" i="1" s="1"/>
  <c r="AG197" i="48608"/>
  <c r="AH198" s="1"/>
  <c r="AF204"/>
  <c r="X18" i="1" s="1"/>
  <c r="AG179" i="48608"/>
  <c r="AH180" s="1"/>
  <c r="AF186"/>
  <c r="V18" i="1" s="1"/>
  <c r="V20" s="1"/>
  <c r="AG404" i="48608"/>
  <c r="AG411" s="1"/>
  <c r="AF411"/>
  <c r="AU18" i="1" s="1"/>
  <c r="AU20" s="1"/>
  <c r="AG431" i="48608"/>
  <c r="AI431" s="1"/>
  <c r="AF438"/>
  <c r="AX18" i="1" s="1"/>
  <c r="AX20" s="1"/>
  <c r="AG440" i="48608"/>
  <c r="AG447" s="1"/>
  <c r="AF447"/>
  <c r="AY18" i="1" s="1"/>
  <c r="AY20" s="1"/>
  <c r="AG503" i="48608"/>
  <c r="AI503" s="1"/>
  <c r="AF510"/>
  <c r="AG297"/>
  <c r="AF303"/>
  <c r="AI18" i="1" s="1"/>
  <c r="AI20" s="1"/>
  <c r="AE375" i="48608"/>
  <c r="AH308"/>
  <c r="AH183"/>
  <c r="AE177"/>
  <c r="AI145"/>
  <c r="AH127"/>
  <c r="AI83"/>
  <c r="AI41"/>
  <c r="AH40"/>
  <c r="AH410"/>
  <c r="AH509"/>
  <c r="AH513"/>
  <c r="AE348"/>
  <c r="AH346"/>
  <c r="AI345"/>
  <c r="AI335"/>
  <c r="AH319"/>
  <c r="AI310"/>
  <c r="AH292"/>
  <c r="AH265"/>
  <c r="AI247"/>
  <c r="AH238"/>
  <c r="AI239"/>
  <c r="AI182"/>
  <c r="AI174"/>
  <c r="AH154"/>
  <c r="AI149"/>
  <c r="AI128"/>
  <c r="AH119"/>
  <c r="AI120"/>
  <c r="AI113"/>
  <c r="AH100"/>
  <c r="AI103"/>
  <c r="AI86"/>
  <c r="AH84"/>
  <c r="AH67"/>
  <c r="AH28"/>
  <c r="AI372"/>
  <c r="AH398"/>
  <c r="AI432"/>
  <c r="AI444"/>
  <c r="AI500"/>
  <c r="AH507"/>
  <c r="AE321"/>
  <c r="AF357"/>
  <c r="AO18" i="1" s="1"/>
  <c r="AO20" s="1"/>
  <c r="AG323" i="48608"/>
  <c r="AH323" s="1"/>
  <c r="AF330"/>
  <c r="AL18" i="1" s="1"/>
  <c r="AL20" s="1"/>
  <c r="AG188" i="48608"/>
  <c r="AG195" s="1"/>
  <c r="AF195"/>
  <c r="W18" i="1" s="1"/>
  <c r="AG143" i="48608"/>
  <c r="AG150" s="1"/>
  <c r="AF150"/>
  <c r="R18" i="1" s="1"/>
  <c r="R20" s="1"/>
  <c r="AG107" i="48608"/>
  <c r="AI107" s="1"/>
  <c r="AF114"/>
  <c r="N18" i="1" s="1"/>
  <c r="AG71" i="48608"/>
  <c r="AH72" s="1"/>
  <c r="AF78"/>
  <c r="J18" i="1" s="1"/>
  <c r="AG44" i="48608"/>
  <c r="AH44" s="1"/>
  <c r="AF51"/>
  <c r="G18" i="1" s="1"/>
  <c r="AG386" i="48608"/>
  <c r="AG393" s="1"/>
  <c r="AF393"/>
  <c r="AS18" i="1" s="1"/>
  <c r="AS20" s="1"/>
  <c r="AG395" i="48608"/>
  <c r="AI395" s="1"/>
  <c r="AF402"/>
  <c r="AT18" i="1" s="1"/>
  <c r="AT20" s="1"/>
  <c r="AG521" i="48608"/>
  <c r="AH521" s="1"/>
  <c r="AF528"/>
  <c r="AG152"/>
  <c r="AF159"/>
  <c r="S18" i="1" s="1"/>
  <c r="S20" s="1"/>
  <c r="AG125" i="48608"/>
  <c r="AH125" s="1"/>
  <c r="AF132"/>
  <c r="P18" i="1" s="1"/>
  <c r="P20" s="1"/>
  <c r="AG368" i="48608"/>
  <c r="AI368" s="1"/>
  <c r="AF375"/>
  <c r="AQ18" i="1" s="1"/>
  <c r="AG35" i="48608"/>
  <c r="AF42"/>
  <c r="F18" i="1" s="1"/>
  <c r="AG341" i="48608"/>
  <c r="AH342" s="1"/>
  <c r="AF348"/>
  <c r="AN18" i="1" s="1"/>
  <c r="AN20" s="1"/>
  <c r="AG332" i="48608"/>
  <c r="AH333" s="1"/>
  <c r="AF339"/>
  <c r="AM18" i="1" s="1"/>
  <c r="AM20" s="1"/>
  <c r="AG314" i="48608"/>
  <c r="AH314" s="1"/>
  <c r="AF321"/>
  <c r="AK18" i="1" s="1"/>
  <c r="AK20" s="1"/>
  <c r="AG260" i="48608"/>
  <c r="AG267" s="1"/>
  <c r="AF267"/>
  <c r="AE18" i="1" s="1"/>
  <c r="AE20" s="1"/>
  <c r="AG233" i="48608"/>
  <c r="AH234" s="1"/>
  <c r="AF240"/>
  <c r="AB18" i="1" s="1"/>
  <c r="AB20" s="1"/>
  <c r="AG161" i="48608"/>
  <c r="AI162" s="1"/>
  <c r="AF168"/>
  <c r="T18" i="1" s="1"/>
  <c r="T20" s="1"/>
  <c r="AG134" i="48608"/>
  <c r="AH135" s="1"/>
  <c r="AF141"/>
  <c r="Q18" i="1" s="1"/>
  <c r="Q20" s="1"/>
  <c r="AG116" i="48608"/>
  <c r="AH116" s="1"/>
  <c r="AF123"/>
  <c r="O18" i="1" s="1"/>
  <c r="AG80" i="48608"/>
  <c r="AG87" s="1"/>
  <c r="AF87"/>
  <c r="K18" i="1" s="1"/>
  <c r="AG62" i="48608"/>
  <c r="AI62" s="1"/>
  <c r="AF69"/>
  <c r="I18" i="1" s="1"/>
  <c r="AG53" i="48608"/>
  <c r="AH54" s="1"/>
  <c r="AF60"/>
  <c r="H18" i="1" s="1"/>
  <c r="AG26" i="48608"/>
  <c r="AH26" s="1"/>
  <c r="AF33"/>
  <c r="E18" i="1" s="1"/>
  <c r="AG359" i="48608"/>
  <c r="AI359" s="1"/>
  <c r="AF366"/>
  <c r="AP18" i="1" s="1"/>
  <c r="AG413" i="48608"/>
  <c r="AH413" s="1"/>
  <c r="AF420"/>
  <c r="AV18" i="1" s="1"/>
  <c r="AV20" s="1"/>
  <c r="AG449" i="48608"/>
  <c r="AI449" s="1"/>
  <c r="AF456"/>
  <c r="AZ18" i="1" s="1"/>
  <c r="AZ20" s="1"/>
  <c r="AG458" i="48608"/>
  <c r="AH458" s="1"/>
  <c r="AF465"/>
  <c r="BA18" i="1" s="1"/>
  <c r="BA20" s="1"/>
  <c r="AG98" i="48608"/>
  <c r="AH99" s="1"/>
  <c r="AF105"/>
  <c r="M18" i="1" s="1"/>
  <c r="AE303" i="48608"/>
  <c r="AI272"/>
  <c r="AI264"/>
  <c r="AI251"/>
  <c r="AH237"/>
  <c r="AH203"/>
  <c r="AH129"/>
  <c r="AI112"/>
  <c r="AI408"/>
  <c r="AE456"/>
  <c r="AE465"/>
  <c r="AI488"/>
  <c r="AE285"/>
  <c r="AI306"/>
  <c r="AI265"/>
  <c r="AE258"/>
  <c r="AH209"/>
  <c r="AI185"/>
  <c r="AI173"/>
  <c r="AH113"/>
  <c r="AI104"/>
  <c r="AH380"/>
  <c r="AE312"/>
  <c r="AF258"/>
  <c r="AD18" i="1" s="1"/>
  <c r="AD20" s="1"/>
  <c r="AG423" i="48608"/>
  <c r="AG429" s="1"/>
  <c r="AF429"/>
  <c r="AW18" i="1" s="1"/>
  <c r="AH505" i="48608"/>
  <c r="AI505"/>
  <c r="AH487"/>
  <c r="AI487"/>
  <c r="AH469"/>
  <c r="AI469"/>
  <c r="AH433"/>
  <c r="AI433"/>
  <c r="AH422"/>
  <c r="AI422"/>
  <c r="AH414"/>
  <c r="AI414"/>
  <c r="AI380"/>
  <c r="AH379"/>
  <c r="AI379"/>
  <c r="AH370"/>
  <c r="AI370"/>
  <c r="B369"/>
  <c r="AQ9" i="1" s="1"/>
  <c r="AH371" i="48608"/>
  <c r="AE357"/>
  <c r="AH361"/>
  <c r="AI361"/>
  <c r="AH46"/>
  <c r="AI46"/>
  <c r="AH47"/>
  <c r="AH55"/>
  <c r="AH56"/>
  <c r="AI57"/>
  <c r="AH136"/>
  <c r="AI138"/>
  <c r="AI135"/>
  <c r="AH193"/>
  <c r="AI193"/>
  <c r="AH194"/>
  <c r="AH200"/>
  <c r="AI201"/>
  <c r="AH199"/>
  <c r="AI199"/>
  <c r="AH208"/>
  <c r="AI209"/>
  <c r="AH217"/>
  <c r="AI217"/>
  <c r="AI218"/>
  <c r="AH218"/>
  <c r="AH235"/>
  <c r="AI235"/>
  <c r="AI236"/>
  <c r="AI237"/>
  <c r="AH244"/>
  <c r="AI244"/>
  <c r="AI245"/>
  <c r="AH245"/>
  <c r="AI246"/>
  <c r="AI270"/>
  <c r="AH280"/>
  <c r="AI280"/>
  <c r="AI281"/>
  <c r="AH281"/>
  <c r="AI282"/>
  <c r="AH307"/>
  <c r="AI307"/>
  <c r="AH316"/>
  <c r="AI318"/>
  <c r="AH325"/>
  <c r="AI325"/>
  <c r="AI327"/>
  <c r="D343"/>
  <c r="AN12" i="1" s="1"/>
  <c r="AI356" i="48608"/>
  <c r="AH354"/>
  <c r="AH352"/>
  <c r="AI353"/>
  <c r="AG350"/>
  <c r="L20" i="1" l="1"/>
  <c r="AJ96" i="48608"/>
  <c r="AI54"/>
  <c r="AH45"/>
  <c r="AI45"/>
  <c r="AI28"/>
  <c r="L19" i="1"/>
  <c r="AH424" i="48608"/>
  <c r="AI425"/>
  <c r="AI424"/>
  <c r="AI415"/>
  <c r="AI406"/>
  <c r="AI405"/>
  <c r="AH405"/>
  <c r="AK96"/>
  <c r="AH360"/>
  <c r="AH431"/>
  <c r="AI26"/>
  <c r="AH315"/>
  <c r="AI53"/>
  <c r="AG456"/>
  <c r="AJ456" s="1"/>
  <c r="AI109"/>
  <c r="AG51"/>
  <c r="AH449"/>
  <c r="AH207"/>
  <c r="AG213"/>
  <c r="Y19" i="1" s="1"/>
  <c r="AG186" i="48608"/>
  <c r="AK186" s="1"/>
  <c r="AG141"/>
  <c r="AK141" s="1"/>
  <c r="AG501"/>
  <c r="AJ501" s="1"/>
  <c r="AG177"/>
  <c r="U19" i="1" s="1"/>
  <c r="AG321" i="48608"/>
  <c r="AK19" i="1" s="1"/>
  <c r="AI287" i="48608"/>
  <c r="AI233"/>
  <c r="AH206"/>
  <c r="AG114"/>
  <c r="N19" i="1" s="1"/>
  <c r="N20" s="1"/>
  <c r="AI80" i="48608"/>
  <c r="AH395"/>
  <c r="AH494"/>
  <c r="AI207"/>
  <c r="AG348"/>
  <c r="AK348" s="1"/>
  <c r="AI269"/>
  <c r="AI234"/>
  <c r="AH233"/>
  <c r="AI188"/>
  <c r="AH179"/>
  <c r="AH359"/>
  <c r="AI467"/>
  <c r="AI316"/>
  <c r="AG312"/>
  <c r="AJ19" i="1" s="1"/>
  <c r="AI242" i="48608"/>
  <c r="AH189"/>
  <c r="AI171"/>
  <c r="AI134"/>
  <c r="AH80"/>
  <c r="AG60"/>
  <c r="AG375"/>
  <c r="AQ19" i="1" s="1"/>
  <c r="AG402" i="48608"/>
  <c r="AJ402" s="1"/>
  <c r="AG474"/>
  <c r="AK474" s="1"/>
  <c r="AG510"/>
  <c r="AJ510" s="1"/>
  <c r="AJ258"/>
  <c r="AH162"/>
  <c r="AG465"/>
  <c r="AJ465" s="1"/>
  <c r="AI323"/>
  <c r="AG285"/>
  <c r="AG19" i="1" s="1"/>
  <c r="AG123" i="48608"/>
  <c r="AI343"/>
  <c r="AH224"/>
  <c r="AH386"/>
  <c r="AH440"/>
  <c r="AG492"/>
  <c r="BD19" i="1" s="1"/>
  <c r="AI521" i="48608"/>
  <c r="AI341"/>
  <c r="AI314"/>
  <c r="AI305"/>
  <c r="AH287"/>
  <c r="AH269"/>
  <c r="AD19" i="1"/>
  <c r="AH242" i="48608"/>
  <c r="AG240"/>
  <c r="AB19" i="1" s="1"/>
  <c r="AI208" i="48608"/>
  <c r="AH188"/>
  <c r="AI170"/>
  <c r="AH171"/>
  <c r="AI136"/>
  <c r="AH107"/>
  <c r="AI55"/>
  <c r="AI44"/>
  <c r="AG366"/>
  <c r="AH368"/>
  <c r="AG438"/>
  <c r="AK438" s="1"/>
  <c r="AH503"/>
  <c r="AI99"/>
  <c r="AH341"/>
  <c r="AH306"/>
  <c r="AG294"/>
  <c r="AH19" i="1" s="1"/>
  <c r="AI271" i="48608"/>
  <c r="AG276"/>
  <c r="AF19" i="1" s="1"/>
  <c r="AG249" i="48608"/>
  <c r="AK249" s="1"/>
  <c r="AI189"/>
  <c r="AI179"/>
  <c r="AH134"/>
  <c r="AH53"/>
  <c r="G3" i="1"/>
  <c r="H2"/>
  <c r="G7"/>
  <c r="G4"/>
  <c r="G5" s="1"/>
  <c r="AI278" i="48608"/>
  <c r="AH215"/>
  <c r="AG384"/>
  <c r="AR19" i="1" s="1"/>
  <c r="AH485" i="48608"/>
  <c r="AI332"/>
  <c r="AI215"/>
  <c r="AG204"/>
  <c r="AI161"/>
  <c r="AI125"/>
  <c r="AI378"/>
  <c r="AH378"/>
  <c r="AI404"/>
  <c r="AG483"/>
  <c r="BC19" i="1" s="1"/>
  <c r="AI224" i="48608"/>
  <c r="AI197"/>
  <c r="AI440"/>
  <c r="AH512"/>
  <c r="AH143"/>
  <c r="AH404"/>
  <c r="AH63"/>
  <c r="AI64"/>
  <c r="AI63"/>
  <c r="AI36"/>
  <c r="AG42"/>
  <c r="AH36"/>
  <c r="AI35"/>
  <c r="AH35"/>
  <c r="AI37"/>
  <c r="AI72"/>
  <c r="AI73"/>
  <c r="AG303"/>
  <c r="AH297"/>
  <c r="AI297"/>
  <c r="AI299"/>
  <c r="AH71"/>
  <c r="AG33"/>
  <c r="AG528"/>
  <c r="AK528" s="1"/>
  <c r="AH332"/>
  <c r="AG330"/>
  <c r="AJ330" s="1"/>
  <c r="AH260"/>
  <c r="AI198"/>
  <c r="AH161"/>
  <c r="AG78"/>
  <c r="J19" i="1" s="1"/>
  <c r="AH62" i="48608"/>
  <c r="AI377"/>
  <c r="AI386"/>
  <c r="AI413"/>
  <c r="AI458"/>
  <c r="AI476"/>
  <c r="AG519"/>
  <c r="AK519" s="1"/>
  <c r="AI180"/>
  <c r="AH27"/>
  <c r="AI27"/>
  <c r="AH117"/>
  <c r="AI117"/>
  <c r="AI118"/>
  <c r="AH126"/>
  <c r="AI126"/>
  <c r="AH144"/>
  <c r="AI144"/>
  <c r="AI216"/>
  <c r="AH216"/>
  <c r="AI98"/>
  <c r="AH98"/>
  <c r="AG105"/>
  <c r="AI100"/>
  <c r="AI81"/>
  <c r="AH81"/>
  <c r="AH369"/>
  <c r="AI369"/>
  <c r="AH153"/>
  <c r="AG159"/>
  <c r="AH152"/>
  <c r="AI152"/>
  <c r="AI153"/>
  <c r="AG339"/>
  <c r="AK339" s="1"/>
  <c r="AI260"/>
  <c r="AG132"/>
  <c r="P19" i="1" s="1"/>
  <c r="AG420" i="48608"/>
  <c r="AJ420" s="1"/>
  <c r="AH278"/>
  <c r="AH197"/>
  <c r="AG168"/>
  <c r="T19" i="1" s="1"/>
  <c r="AI143" i="48608"/>
  <c r="AI116"/>
  <c r="AI71"/>
  <c r="AG69"/>
  <c r="AI82"/>
  <c r="AI423"/>
  <c r="AH423"/>
  <c r="AY19" i="1"/>
  <c r="AJ447" i="48608"/>
  <c r="AK447"/>
  <c r="AW19" i="1"/>
  <c r="AJ411" i="48608"/>
  <c r="AK411"/>
  <c r="AU19" i="1"/>
  <c r="AJ393" i="48608"/>
  <c r="AK393"/>
  <c r="AS19" i="1"/>
  <c r="AK87" i="48608"/>
  <c r="K19" i="1"/>
  <c r="AJ150" i="48608"/>
  <c r="R19" i="1"/>
  <c r="AK150" i="48608"/>
  <c r="W19" i="1"/>
  <c r="Z19"/>
  <c r="AJ222" i="48608"/>
  <c r="AK222"/>
  <c r="AJ231"/>
  <c r="AK231"/>
  <c r="AA19" i="1"/>
  <c r="AE19"/>
  <c r="AK267" i="48608"/>
  <c r="AJ267"/>
  <c r="AG357"/>
  <c r="AI350"/>
  <c r="AH350"/>
  <c r="AI352"/>
  <c r="AH351"/>
  <c r="AI351"/>
  <c r="AK123" l="1"/>
  <c r="K20" i="1"/>
  <c r="AJ87" i="48608"/>
  <c r="AJ492"/>
  <c r="AK501"/>
  <c r="AS21" i="1"/>
  <c r="AJ69" i="48608"/>
  <c r="AK69"/>
  <c r="AK60"/>
  <c r="AJ60"/>
  <c r="AJ51"/>
  <c r="AK51"/>
  <c r="AK42"/>
  <c r="AJ42"/>
  <c r="E19" i="1"/>
  <c r="E20" s="1"/>
  <c r="AJ33" i="48608"/>
  <c r="AK33"/>
  <c r="AK366"/>
  <c r="Q19" i="1"/>
  <c r="R21" s="1"/>
  <c r="AK456" i="48608"/>
  <c r="AZ19" i="1"/>
  <c r="AZ21" s="1"/>
  <c r="AN19"/>
  <c r="G19"/>
  <c r="AJ141" i="48608"/>
  <c r="AK321"/>
  <c r="AJ438"/>
  <c r="BB19" i="1"/>
  <c r="BC21" s="1"/>
  <c r="BA19"/>
  <c r="AR21"/>
  <c r="AJ285" i="48608"/>
  <c r="V19" i="1"/>
  <c r="V21" s="1"/>
  <c r="AK312" i="48608"/>
  <c r="AJ240"/>
  <c r="AK195"/>
  <c r="AK294"/>
  <c r="AJ186"/>
  <c r="AJ114"/>
  <c r="AJ348"/>
  <c r="AK114"/>
  <c r="AJ483"/>
  <c r="AK510"/>
  <c r="AJ213"/>
  <c r="AJ321"/>
  <c r="H19" i="1"/>
  <c r="AJ195" i="48608"/>
  <c r="AJ366"/>
  <c r="AJ312"/>
  <c r="AT19" i="1"/>
  <c r="AU21" s="1"/>
  <c r="AK402" i="48608"/>
  <c r="AJ474"/>
  <c r="AK492"/>
  <c r="AK21" i="1"/>
  <c r="AJ78" i="48608"/>
  <c r="X19" i="1"/>
  <c r="X21" s="1"/>
  <c r="AP19"/>
  <c r="AQ21" s="1"/>
  <c r="AK285" i="48608"/>
  <c r="AJ249"/>
  <c r="AK177"/>
  <c r="AJ123"/>
  <c r="AK330"/>
  <c r="O19" i="1"/>
  <c r="AX19"/>
  <c r="AY21" s="1"/>
  <c r="AK465" i="48608"/>
  <c r="AJ276"/>
  <c r="AJ429"/>
  <c r="AB21" i="1"/>
  <c r="AJ294" i="48608"/>
  <c r="AK240"/>
  <c r="AK168"/>
  <c r="AK375"/>
  <c r="AJ375"/>
  <c r="AJ168"/>
  <c r="AK132"/>
  <c r="I19" i="1"/>
  <c r="AK276" i="48608"/>
  <c r="AJ204"/>
  <c r="AK384"/>
  <c r="AJ339"/>
  <c r="AC19" i="1"/>
  <c r="AD21" s="1"/>
  <c r="AK213" i="48608"/>
  <c r="AK204"/>
  <c r="AK78"/>
  <c r="AK420"/>
  <c r="AK429"/>
  <c r="AL19" i="1"/>
  <c r="AG21"/>
  <c r="AE21"/>
  <c r="AV19"/>
  <c r="AW21" s="1"/>
  <c r="AJ384" i="48608"/>
  <c r="H7" i="1"/>
  <c r="H3"/>
  <c r="H4"/>
  <c r="H5" s="1"/>
  <c r="I2"/>
  <c r="H6"/>
  <c r="AK483" i="48608"/>
  <c r="AJ132"/>
  <c r="AJ519"/>
  <c r="AJ528"/>
  <c r="AJ177"/>
  <c r="AJ159"/>
  <c r="AK159"/>
  <c r="S19" i="1"/>
  <c r="T21" s="1"/>
  <c r="F19"/>
  <c r="F20" s="1"/>
  <c r="Z21"/>
  <c r="AA21"/>
  <c r="AK105" i="48608"/>
  <c r="M19" i="1"/>
  <c r="AJ105" i="48608"/>
  <c r="AJ303"/>
  <c r="AI19" i="1"/>
  <c r="AJ21" s="1"/>
  <c r="AK303" i="48608"/>
  <c r="K21" i="1"/>
  <c r="AW20"/>
  <c r="BD21"/>
  <c r="L21"/>
  <c r="U21"/>
  <c r="AF21"/>
  <c r="AH21"/>
  <c r="AM19"/>
  <c r="AK357" i="48608"/>
  <c r="AO19" i="1"/>
  <c r="AJ357" i="48608"/>
  <c r="P21" i="1" l="1"/>
  <c r="O20"/>
  <c r="M21"/>
  <c r="M20"/>
  <c r="J20"/>
  <c r="I20"/>
  <c r="H20"/>
  <c r="G20"/>
  <c r="AC21"/>
  <c r="S21"/>
  <c r="O21"/>
  <c r="AT21"/>
  <c r="H21"/>
  <c r="F21"/>
  <c r="E21"/>
  <c r="G21"/>
  <c r="Q21"/>
  <c r="AI21"/>
  <c r="X20"/>
  <c r="U20"/>
  <c r="Y20"/>
  <c r="AL21"/>
  <c r="AP20"/>
  <c r="BA21"/>
  <c r="BB21"/>
  <c r="I21"/>
  <c r="W21"/>
  <c r="AX21"/>
  <c r="Y21"/>
  <c r="AV21"/>
  <c r="J21"/>
  <c r="AM21"/>
  <c r="W20"/>
  <c r="I3"/>
  <c r="J2"/>
  <c r="I7"/>
  <c r="I4"/>
  <c r="I5" s="1"/>
  <c r="I6"/>
  <c r="N21"/>
  <c r="AN21"/>
  <c r="AO21"/>
  <c r="AP21"/>
  <c r="AQ20"/>
  <c r="J3" l="1"/>
  <c r="J7"/>
  <c r="J4"/>
  <c r="J5" s="1"/>
  <c r="K2"/>
  <c r="K6" s="1"/>
  <c r="J6"/>
  <c r="K3" l="1"/>
  <c r="L2"/>
  <c r="K7"/>
  <c r="K4"/>
  <c r="K5" s="1"/>
  <c r="L4" l="1"/>
  <c r="L5" s="1"/>
  <c r="L3"/>
  <c r="L6"/>
  <c r="M2"/>
  <c r="L7"/>
  <c r="N2" l="1"/>
  <c r="M3"/>
  <c r="M6"/>
  <c r="M7"/>
  <c r="M4"/>
  <c r="M5" s="1"/>
  <c r="N3" l="1"/>
  <c r="N6"/>
  <c r="O2"/>
  <c r="O6" s="1"/>
  <c r="N7"/>
  <c r="N4"/>
  <c r="N5" s="1"/>
  <c r="O3" l="1"/>
  <c r="O7"/>
  <c r="O4"/>
  <c r="O5" s="1"/>
  <c r="P2"/>
  <c r="P4" l="1"/>
  <c r="P5" s="1"/>
  <c r="P7"/>
  <c r="P3"/>
  <c r="P6"/>
  <c r="Q2"/>
  <c r="Q6" l="1"/>
  <c r="Q7"/>
  <c r="Q3"/>
  <c r="Q4"/>
  <c r="Q5" s="1"/>
  <c r="R2"/>
  <c r="R6" s="1"/>
  <c r="R4" l="1"/>
  <c r="R5" s="1"/>
  <c r="R3"/>
  <c r="S2"/>
  <c r="R7"/>
  <c r="S3" l="1"/>
  <c r="S4"/>
  <c r="S5" s="1"/>
  <c r="T2"/>
  <c r="S6"/>
  <c r="S7"/>
  <c r="T4" l="1"/>
  <c r="T5" s="1"/>
  <c r="T6"/>
  <c r="T3"/>
  <c r="U2"/>
  <c r="T7"/>
  <c r="U7" l="1"/>
  <c r="U4"/>
  <c r="U5" s="1"/>
  <c r="U3"/>
  <c r="V2"/>
  <c r="U6"/>
  <c r="V3" l="1"/>
  <c r="V4"/>
  <c r="V5" s="1"/>
  <c r="W2"/>
  <c r="V6"/>
  <c r="V7"/>
  <c r="W3" l="1"/>
  <c r="X2"/>
  <c r="X6" s="1"/>
  <c r="W7"/>
  <c r="W4"/>
  <c r="W5" s="1"/>
  <c r="W6"/>
  <c r="X7" l="1"/>
  <c r="X4"/>
  <c r="X5" s="1"/>
  <c r="X3"/>
  <c r="Y2"/>
  <c r="Y3" l="1"/>
  <c r="Z2"/>
  <c r="Z6" s="1"/>
  <c r="Y7"/>
  <c r="Y4"/>
  <c r="Y5" s="1"/>
  <c r="Y6"/>
  <c r="Z3" l="1"/>
  <c r="Z4"/>
  <c r="Z5" s="1"/>
  <c r="AA2"/>
  <c r="AA6" s="1"/>
  <c r="Z7"/>
  <c r="AA4" l="1"/>
  <c r="AA5" s="1"/>
  <c r="AA3"/>
  <c r="AB2"/>
  <c r="AB6" s="1"/>
  <c r="AA7"/>
  <c r="AB7" l="1"/>
  <c r="AB3"/>
  <c r="AC2"/>
  <c r="AC6" s="1"/>
  <c r="AB4"/>
  <c r="AB5" s="1"/>
  <c r="AC7" l="1"/>
  <c r="AC4"/>
  <c r="AC5" s="1"/>
  <c r="AC3"/>
  <c r="AD2"/>
  <c r="AD6" l="1"/>
  <c r="AD4"/>
  <c r="AD5" s="1"/>
  <c r="AE2"/>
  <c r="AD3"/>
  <c r="AD7"/>
  <c r="AE7" l="1"/>
  <c r="AE3"/>
  <c r="AF2"/>
  <c r="AE6"/>
  <c r="AE4"/>
  <c r="AE5" s="1"/>
  <c r="AF7" l="1"/>
  <c r="AF4"/>
  <c r="AF5" s="1"/>
  <c r="AF6"/>
  <c r="AF3"/>
  <c r="AG2"/>
  <c r="AG6" s="1"/>
  <c r="AG4" l="1"/>
  <c r="AG5" s="1"/>
  <c r="AH2"/>
  <c r="AG7"/>
  <c r="AG3"/>
  <c r="AH6" l="1"/>
  <c r="AI2"/>
  <c r="AI6" s="1"/>
  <c r="AH7"/>
  <c r="AH4"/>
  <c r="AH5" s="1"/>
  <c r="AH3"/>
  <c r="AI4" l="1"/>
  <c r="AI5" s="1"/>
  <c r="AI3"/>
  <c r="AJ2"/>
  <c r="AJ6" s="1"/>
  <c r="AI7"/>
  <c r="AJ4" l="1"/>
  <c r="AJ5" s="1"/>
  <c r="AJ7"/>
  <c r="AJ3"/>
  <c r="AK2"/>
  <c r="AK7" l="1"/>
  <c r="AK3"/>
  <c r="AK4"/>
  <c r="AK5" s="1"/>
  <c r="AL2"/>
  <c r="AL6"/>
  <c r="AK6"/>
  <c r="AL3" l="1"/>
  <c r="AL4"/>
  <c r="AL5" s="1"/>
  <c r="AM2"/>
  <c r="AM6" s="1"/>
  <c r="AL7"/>
  <c r="AM3" l="1"/>
  <c r="AN2"/>
  <c r="AM7"/>
  <c r="AM4"/>
  <c r="AM5" s="1"/>
  <c r="AN7" l="1"/>
  <c r="AN3"/>
  <c r="AN4"/>
  <c r="AN5" s="1"/>
  <c r="AO2"/>
  <c r="AN6"/>
  <c r="AO7" l="1"/>
  <c r="AP2"/>
  <c r="AO4"/>
  <c r="AO5" s="1"/>
  <c r="AO3"/>
  <c r="AO6"/>
  <c r="AP3" l="1"/>
  <c r="AQ2"/>
  <c r="AP6"/>
  <c r="AP7"/>
  <c r="AP4"/>
  <c r="AP5" s="1"/>
  <c r="AQ6"/>
  <c r="AR2" l="1"/>
  <c r="AR6" s="1"/>
  <c r="AQ7"/>
  <c r="AQ4"/>
  <c r="AQ5" s="1"/>
  <c r="AQ3"/>
  <c r="AR4" l="1"/>
  <c r="AR5" s="1"/>
  <c r="AR3"/>
  <c r="AS2"/>
  <c r="AS6" s="1"/>
  <c r="AR7"/>
  <c r="AS4" l="1"/>
  <c r="AS5" s="1"/>
  <c r="AS3"/>
  <c r="AT2"/>
  <c r="AS7"/>
  <c r="AT4" l="1"/>
  <c r="AT5" s="1"/>
  <c r="AU2"/>
  <c r="AT6"/>
  <c r="AT7"/>
  <c r="AT3"/>
  <c r="AU4" l="1"/>
  <c r="AU5" s="1"/>
  <c r="AU3"/>
  <c r="AV2"/>
  <c r="AV6" s="1"/>
  <c r="AU7"/>
  <c r="AU6"/>
  <c r="AV7" l="1"/>
  <c r="AW2"/>
  <c r="AV4"/>
  <c r="AV5" s="1"/>
  <c r="AV3"/>
  <c r="AW6"/>
  <c r="AW4" l="1"/>
  <c r="AW5" s="1"/>
  <c r="AX2"/>
  <c r="AX6" s="1"/>
  <c r="AW3"/>
  <c r="AW7"/>
  <c r="AY2" l="1"/>
  <c r="AY6" s="1"/>
  <c r="AX7"/>
  <c r="AX4"/>
  <c r="AX5" s="1"/>
  <c r="AX3"/>
  <c r="AY3" l="1"/>
  <c r="AZ2"/>
  <c r="AZ6" s="1"/>
  <c r="AY7"/>
  <c r="AY4"/>
  <c r="AY5" s="1"/>
  <c r="AZ7" l="1"/>
  <c r="AZ4"/>
  <c r="AZ5" s="1"/>
  <c r="AZ3"/>
  <c r="BA2"/>
  <c r="BA3" l="1"/>
  <c r="BB2"/>
  <c r="BB6" s="1"/>
  <c r="BA7"/>
  <c r="BA4"/>
  <c r="BA5" s="1"/>
  <c r="BA6"/>
  <c r="BB3" l="1"/>
  <c r="BD2"/>
  <c r="BB4"/>
  <c r="BB5" s="1"/>
  <c r="BB7"/>
  <c r="BC6" l="1"/>
  <c r="BC3"/>
  <c r="BE2"/>
  <c r="BC4"/>
  <c r="BC5" s="1"/>
  <c r="BD6" l="1"/>
  <c r="BD4"/>
  <c r="BD5" s="1"/>
  <c r="BD3"/>
  <c r="BD7"/>
</calcChain>
</file>

<file path=xl/comments1.xml><?xml version="1.0" encoding="utf-8"?>
<comments xmlns="http://schemas.openxmlformats.org/spreadsheetml/2006/main">
  <authors>
    <author>Svenn Folkmann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 xml:space="preserve">StartDato for hele træningsåret:
</t>
        </r>
        <r>
          <rPr>
            <b/>
            <sz val="8"/>
            <color indexed="10"/>
            <rFont val="Tahoma"/>
            <family val="2"/>
          </rPr>
          <t>- må IKKE ændres efter at udfyldning er påbegyndt !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<sst xmlns="http://schemas.openxmlformats.org/spreadsheetml/2006/main" count="3243" uniqueCount="1457">
  <si>
    <t>2d-TL</t>
  </si>
  <si>
    <t>3d-TL</t>
  </si>
  <si>
    <t>LIST OVER INTERVALLER SOM ER BRUGT I DENNE PERIODE</t>
  </si>
  <si>
    <t>IG</t>
  </si>
  <si>
    <t>FS</t>
  </si>
  <si>
    <t>Zone</t>
  </si>
  <si>
    <t>Navn</t>
  </si>
  <si>
    <t>UgeNr</t>
  </si>
  <si>
    <t>Måned</t>
  </si>
  <si>
    <t>År</t>
  </si>
  <si>
    <t>Plan</t>
  </si>
  <si>
    <t>Enhed</t>
  </si>
  <si>
    <t>Dato</t>
  </si>
  <si>
    <t>&lt;StartDato</t>
  </si>
  <si>
    <t>nice</t>
  </si>
  <si>
    <t>NEED</t>
  </si>
  <si>
    <t>Navn(e):</t>
  </si>
  <si>
    <t>Forventet formtop</t>
  </si>
  <si>
    <t>Samlet træningstid</t>
  </si>
  <si>
    <t>Træningsform</t>
  </si>
  <si>
    <t>Træn-</t>
  </si>
  <si>
    <t>ingstid</t>
  </si>
  <si>
    <t>DatoMan</t>
  </si>
  <si>
    <t>DatoSøn</t>
  </si>
  <si>
    <t>Udøver:</t>
  </si>
  <si>
    <t>Navn:</t>
  </si>
  <si>
    <t>År:</t>
  </si>
  <si>
    <t>Max</t>
  </si>
  <si>
    <t>AT</t>
  </si>
  <si>
    <t>Sub-AT</t>
  </si>
  <si>
    <t>Power</t>
  </si>
  <si>
    <t>Andet</t>
  </si>
  <si>
    <t xml:space="preserve">Uge </t>
  </si>
  <si>
    <t>Max tid</t>
  </si>
  <si>
    <t>AT tid</t>
  </si>
  <si>
    <t>Sub-AT  tid</t>
  </si>
  <si>
    <t>Power tid</t>
  </si>
  <si>
    <t>Styrke tid</t>
  </si>
  <si>
    <t>vægttræning antal dage</t>
  </si>
  <si>
    <t>Aktivitet</t>
  </si>
  <si>
    <t>kommentar</t>
  </si>
  <si>
    <t>max</t>
  </si>
  <si>
    <t>sub-AT</t>
  </si>
  <si>
    <t>power</t>
  </si>
  <si>
    <t>styrke</t>
  </si>
  <si>
    <t>Sum</t>
  </si>
  <si>
    <t>måned</t>
  </si>
  <si>
    <t>Årsbasis</t>
  </si>
  <si>
    <t>træningstid cykel</t>
  </si>
  <si>
    <t>styrketræning</t>
  </si>
  <si>
    <t>samlet træning</t>
  </si>
  <si>
    <t>træning pr. 4 uger</t>
  </si>
  <si>
    <t>træning pr. md</t>
  </si>
  <si>
    <t>Aktiviteter</t>
  </si>
  <si>
    <t>% af udgangsuge</t>
  </si>
  <si>
    <t>Formtop</t>
  </si>
  <si>
    <t>Ambition/mål</t>
  </si>
  <si>
    <t>Nuværende træning</t>
  </si>
  <si>
    <t>mandag</t>
  </si>
  <si>
    <t>tirsdag</t>
  </si>
  <si>
    <t>onsdag</t>
  </si>
  <si>
    <t>torsdag</t>
  </si>
  <si>
    <t>fredag</t>
  </si>
  <si>
    <t>lørdag</t>
  </si>
  <si>
    <t>søndag</t>
  </si>
  <si>
    <t>Mulig træning</t>
  </si>
  <si>
    <t>Dataark</t>
  </si>
  <si>
    <t>Rapport/arbejdsområde</t>
  </si>
  <si>
    <t>Særligt arbejdsområde</t>
  </si>
  <si>
    <t>Træningsfokus</t>
  </si>
  <si>
    <t>Test</t>
  </si>
  <si>
    <t>Standard</t>
  </si>
  <si>
    <t>Uge</t>
  </si>
  <si>
    <t>Resultatmål</t>
  </si>
  <si>
    <t>Præstationsmål</t>
  </si>
  <si>
    <t>Procesmål</t>
  </si>
  <si>
    <t>Drømmemål</t>
  </si>
  <si>
    <t>Intervalforklaring:</t>
  </si>
  <si>
    <t>grundtræning</t>
  </si>
  <si>
    <t>linie:</t>
  </si>
  <si>
    <t>Intensiv</t>
  </si>
  <si>
    <t>Linie</t>
  </si>
  <si>
    <t>max:</t>
  </si>
  <si>
    <t>AT:</t>
  </si>
  <si>
    <t>max-zone:</t>
  </si>
  <si>
    <t>AT-zone:</t>
  </si>
  <si>
    <t>sub-AT-zone:</t>
  </si>
  <si>
    <t>int. grund-zone:</t>
  </si>
  <si>
    <t>grundtræning:</t>
  </si>
  <si>
    <t>restitution:</t>
  </si>
  <si>
    <t>Grundtræning</t>
  </si>
  <si>
    <t>Restitution</t>
  </si>
  <si>
    <t>Intensiv grundtræning</t>
  </si>
  <si>
    <t>restitution</t>
  </si>
  <si>
    <t>grund</t>
  </si>
  <si>
    <t>restitu</t>
  </si>
  <si>
    <t>int. grundtræning</t>
  </si>
  <si>
    <t>Grund-</t>
  </si>
  <si>
    <t>træning</t>
  </si>
  <si>
    <t>grundtræn.</t>
  </si>
  <si>
    <t/>
  </si>
  <si>
    <t>Intensitetsfaktor</t>
  </si>
  <si>
    <t>Belastningsfaktor</t>
  </si>
  <si>
    <t>Maksimal træningsmængde</t>
  </si>
  <si>
    <t>træningsredukrion</t>
  </si>
  <si>
    <t>10+4 dage. Maksimal træningsmængde 14-17 timer</t>
  </si>
  <si>
    <t>10+4 dage. Maksimal træningsmængde 10-13 timer</t>
  </si>
  <si>
    <t>16+5 dage. Maksimal træningsmængde 7-11 timer</t>
  </si>
  <si>
    <t>Adresse:</t>
  </si>
  <si>
    <t>Email:</t>
  </si>
  <si>
    <t>Telefonnr:</t>
  </si>
  <si>
    <t>vægt, højde, alder:</t>
  </si>
  <si>
    <t>arbejde:</t>
  </si>
  <si>
    <t>privat forhold:</t>
  </si>
  <si>
    <t>trænet siden:</t>
  </si>
  <si>
    <t>Andet:</t>
  </si>
  <si>
    <t>Resultat</t>
  </si>
  <si>
    <t>Præstation</t>
  </si>
  <si>
    <t>Proces</t>
  </si>
  <si>
    <t>3-6 måneder</t>
  </si>
  <si>
    <t>??</t>
  </si>
  <si>
    <t>6 mdr - 1 år</t>
  </si>
  <si>
    <t>1-2 år</t>
  </si>
  <si>
    <t>2-3 år</t>
  </si>
  <si>
    <t>3-4 år</t>
  </si>
  <si>
    <t>aktiviteter:</t>
  </si>
  <si>
    <t>muligheder:</t>
  </si>
  <si>
    <t>Ugeplan</t>
  </si>
  <si>
    <t>Samarbejdsniveau:</t>
  </si>
  <si>
    <t>År/md</t>
  </si>
  <si>
    <t>Delmål</t>
  </si>
  <si>
    <t>Arbejdsområder</t>
  </si>
  <si>
    <t>Mentale</t>
  </si>
  <si>
    <t>Fysiske</t>
  </si>
  <si>
    <t>Tekniske</t>
  </si>
  <si>
    <t>Taktiske</t>
  </si>
  <si>
    <t>0-3 måneder</t>
  </si>
  <si>
    <t>Målsætning skrevet:</t>
  </si>
  <si>
    <t>Målsætning ændret:</t>
  </si>
  <si>
    <t>Baggrund</t>
  </si>
  <si>
    <t>AimHigh model under DCU normer (senior (herrer og damer)  27 t, junior (herrer/damer) 22 t, Ungdom (herrer/damer) 17 t)</t>
  </si>
  <si>
    <t>træningstid</t>
  </si>
  <si>
    <t>Funktionel</t>
  </si>
  <si>
    <t>styrketræn.</t>
  </si>
  <si>
    <t>Målsætning</t>
  </si>
  <si>
    <t>klasse:</t>
  </si>
  <si>
    <t>IM</t>
  </si>
  <si>
    <t>IF</t>
  </si>
  <si>
    <t>BF</t>
  </si>
  <si>
    <t>Okt</t>
  </si>
  <si>
    <t>Nov</t>
  </si>
  <si>
    <t>Dec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</si>
  <si>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</si>
  <si>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</si>
  <si>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</si>
  <si>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</si>
  <si>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</si>
  <si>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</si>
  <si>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</si>
  <si>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</si>
  <si>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</si>
  <si>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guide:</t>
  </si>
  <si>
    <t>Indtast max træningstid i feltet H3. Find i nedenstående opbygningsmodeller, den som du vil anvende og kopier linierne "træningstid på cykel og styrketræning" fra og med kolonne B.</t>
  </si>
  <si>
    <t>marker feltet B18. Højreklik og indsæt speciel. Indsæt værdier.</t>
  </si>
  <si>
    <t>Du kan nu skrive data for træningsindhold, formtop mm i øverste skema. Data fra øverste skema overføres til fanebladet årsplan</t>
  </si>
  <si>
    <t>AimHigh model under DCU normer (senior (herrer og damer)  25 t, junior (herrer/damer) 20 t, Ungdom (herrer/damer) 16 t)</t>
  </si>
  <si>
    <t>udgangsfaktor</t>
  </si>
  <si>
    <t>Intensiv
grund</t>
  </si>
  <si>
    <t>vægt
træning</t>
  </si>
  <si>
    <t>faktor</t>
  </si>
  <si>
    <t>(cykling; 1, løb; 2)</t>
  </si>
  <si>
    <t>uge 42</t>
  </si>
  <si>
    <t>uge 43</t>
  </si>
  <si>
    <t>uge 44</t>
  </si>
  <si>
    <t>uge 45</t>
  </si>
  <si>
    <t>uge 46</t>
  </si>
  <si>
    <t>uge 47</t>
  </si>
  <si>
    <t>uge 48</t>
  </si>
  <si>
    <t>uge 49</t>
  </si>
  <si>
    <t>uge XX</t>
  </si>
  <si>
    <t>x-xxx</t>
  </si>
  <si>
    <t>uge 41</t>
  </si>
  <si>
    <t>uge 50</t>
  </si>
  <si>
    <t>uge 51</t>
  </si>
  <si>
    <t>uge 52</t>
  </si>
  <si>
    <t>uge 1</t>
  </si>
  <si>
    <t>uge 2</t>
  </si>
  <si>
    <t>uge 3</t>
  </si>
  <si>
    <t>uge 4</t>
  </si>
  <si>
    <t>uge 5</t>
  </si>
  <si>
    <t>uge 6</t>
  </si>
  <si>
    <t>uge 7</t>
  </si>
  <si>
    <t>uge 8</t>
  </si>
  <si>
    <t>uge 9</t>
  </si>
  <si>
    <t>uge 10</t>
  </si>
  <si>
    <t>uge 11</t>
  </si>
  <si>
    <t>uge 12</t>
  </si>
  <si>
    <t>uge 13</t>
  </si>
  <si>
    <t>uge 15</t>
  </si>
  <si>
    <t>uge 14</t>
  </si>
  <si>
    <t>uge 16</t>
  </si>
  <si>
    <t>uge 17</t>
  </si>
  <si>
    <t>uge 19</t>
  </si>
  <si>
    <t>uge 18</t>
  </si>
  <si>
    <t>uge 20</t>
  </si>
  <si>
    <t>uge 21</t>
  </si>
  <si>
    <t>uge 22</t>
  </si>
  <si>
    <t>uge 23</t>
  </si>
  <si>
    <t>uge 24</t>
  </si>
  <si>
    <t>uge 25</t>
  </si>
  <si>
    <t>uge 27</t>
  </si>
  <si>
    <t>uge 28</t>
  </si>
  <si>
    <t>uge 29</t>
  </si>
  <si>
    <t>uge 26</t>
  </si>
  <si>
    <t>uge 30</t>
  </si>
  <si>
    <t>uge 31</t>
  </si>
  <si>
    <t>uge 32</t>
  </si>
  <si>
    <t>uge 33</t>
  </si>
  <si>
    <t>uge 34</t>
  </si>
  <si>
    <t>uge 35</t>
  </si>
  <si>
    <t>uge 36</t>
  </si>
  <si>
    <t>uge 37</t>
  </si>
  <si>
    <t>uge 38</t>
  </si>
  <si>
    <t>uge 39</t>
  </si>
  <si>
    <t>uge 40</t>
  </si>
  <si>
    <t>funk. styrke</t>
  </si>
  <si>
    <t>CTL</t>
  </si>
  <si>
    <t>ATL</t>
  </si>
  <si>
    <t>Intervalforklaring</t>
  </si>
  <si>
    <t>Udarbejdet af:</t>
  </si>
  <si>
    <t>Udarbejdet af</t>
  </si>
  <si>
    <t xml:space="preserve">Zoner (puls / effekt) </t>
  </si>
  <si>
    <t>Zoner (puls / effekt)</t>
  </si>
  <si>
    <t>uge</t>
  </si>
  <si>
    <t>Interval</t>
  </si>
  <si>
    <t>tid</t>
  </si>
  <si>
    <t>Intervalbeskrivelse</t>
  </si>
  <si>
    <t>Int. grundtrænin.</t>
  </si>
  <si>
    <t>3x15m</t>
  </si>
  <si>
    <t>eks</t>
  </si>
  <si>
    <t>1x15</t>
  </si>
  <si>
    <t>1x12</t>
  </si>
  <si>
    <t>15_6</t>
  </si>
  <si>
    <t>20_8</t>
  </si>
  <si>
    <t>30_12</t>
  </si>
  <si>
    <t>40_16</t>
  </si>
  <si>
    <t>45_18</t>
  </si>
  <si>
    <t>15x(3+1)m</t>
  </si>
  <si>
    <t>Indset ny linje foer denne linje hvis du tilfoejer nye intervaller</t>
  </si>
  <si>
    <t>9_6</t>
  </si>
  <si>
    <t>12_8</t>
  </si>
  <si>
    <t>18_12</t>
  </si>
  <si>
    <t>32_16</t>
  </si>
  <si>
    <t>27_18</t>
  </si>
  <si>
    <t>AT: 2+1+2…m, køres som 2 min på AT niveau + 1 min med øget belastning mod max + 2 min på AT niveau osv. Tidsperiode for intervalserien er nævnt i "Andet"</t>
  </si>
  <si>
    <t>AT: 3+1+3…m, køres som 3 min på AT niveau + 1 min med øget belastning mod max + 3 min på AT niveau osv. Tidsperiode for intervalserien er nævnt i "Andet"</t>
  </si>
  <si>
    <t>2_3_10</t>
  </si>
  <si>
    <t>2_3_5</t>
  </si>
  <si>
    <t>BANE</t>
  </si>
  <si>
    <t>Funktionel styrke</t>
  </si>
  <si>
    <t xml:space="preserve">1x5(10+50)s </t>
  </si>
  <si>
    <t xml:space="preserve">2x5(10+50)s </t>
  </si>
  <si>
    <t>Bjergtræning</t>
  </si>
  <si>
    <t>test</t>
  </si>
  <si>
    <t xml:space="preserve">Int. grund.: 1x(3-2-1)m løbes som 1 interval á i alt 6 min. (3 minutter 20 pulsslag under AT, 2 min 18 slag under og 1 min. 10 slag under AT. </t>
  </si>
  <si>
    <t xml:space="preserve">Int. grund.: 1x(5-3-2)m løbes som 1 interval á i alt 10 min. (5 minutter 20 pulsslag under AT, 3 min 18 slag under og 2 min. 10 slag under AT. </t>
  </si>
  <si>
    <t xml:space="preserve">Int. grund.: 1x(10-8-2)m løbes som 1 interval  á i alt 20 min. (10 minutter 20 pulsslag under AT, 8 min 18 slag under og 2 min. 10 slag under AT. </t>
  </si>
  <si>
    <t>Int. grund.: 2x(3-2-1)m løbes som 2 intervaller  á i alt 6 min. (3 minutter 20 pulsslag under AT, 2 min 18 slag under og 1 min. 10 slag under AT. Minimum. 4 min pause mellem de 2 intervalserier</t>
  </si>
  <si>
    <t>Int. grund.: 2x(5-3-2)m løbes som 2 intervaller  á i alt 10 min. (5 minutter 20 pulsslag under AT, 3 min 18 slag under og 2 min. 10 slag under AT. Minimum. 4 min pause mellem de 2 intervalserier</t>
  </si>
  <si>
    <t>Int. grund.: 2x(10-8-2)m løbes som 2 intervaller  á i alt 20 min. (10 minutter 20 pulsslag under AT, 8 min 18 slag under og 2 min. 10 slag under AT. Minimum. 4 min pause mellem de 2 intervalserier</t>
  </si>
  <si>
    <t>Int. grund.: 3x(3-2-1)m løbes som 3 intervaller  á i alt 6 min. (3 minutter 20 pulsslag under AT, 2 min 18 slag under og 1 min. 10 slag under AT. Minimum. 4 min pause mellem de 3 intervalserier</t>
  </si>
  <si>
    <t>Int. grund.: 3x(5-3-2)m løbes som 3 intervaller  á 10 min. (5 minutter 20 pulsslag under AT, 3 min 18 slag under og 2 min. 10 slag under AT. Minimum. 4 min pause mellem de 3 intervalserier</t>
  </si>
  <si>
    <t>Int. grund.: 4x(3-2-1)m løbes som 4 intervaller  á i alt 6 min. (3 minutter 20 pulsslag under AT, 2 min 18 slag under og 1 min. 10 slag under AT. Minimum. 4 min pause mellem de 4 intervalserier</t>
  </si>
  <si>
    <t>Int. grund.: 1x4m løbes som ét interval á 4 min. Puls 10-20 slag under AT</t>
  </si>
  <si>
    <t>Int. grund.: 1x8m løbes som ét interval á 8 min. Puls 10-20 slag under AT</t>
  </si>
  <si>
    <t>Int. grund.: 1x10m løbes som ét interval á 10 min. Puls 10-20 slag under AT</t>
  </si>
  <si>
    <t>Int. grund.: 1x12m løbes som ét interval á 12 min. Puls 10-20 slag under AT</t>
  </si>
  <si>
    <t>Int. grund.: 1x20m løbes som ét interval á 20 min. Puls 10-20 slag under AT</t>
  </si>
  <si>
    <t>Int. grund.: 1x30m løbes som ét interval á 30 min. Puls 10-20 slag under AT</t>
  </si>
  <si>
    <t>Int. grund.: 2x4m løbes som 2 intervaller á 4 min. Puls 10-20 slag under AT</t>
  </si>
  <si>
    <t>Int. grund.: 2x5m løbes som 2 intervaller á 5 min. Puls 10-20 slag under AT</t>
  </si>
  <si>
    <t>Int. grund.: 2x8m løbes som 2 intervaller á 8 min. Puls 10-20 slag under AT</t>
  </si>
  <si>
    <t>Int. grund.: 2x10m løbes som 2 intervaller á 10 min. Puls 10-20 slag under AT</t>
  </si>
  <si>
    <t>Int. grund.: 2x12m løbes som 2 intervaller á 12 min. Puls 10-20 slag under AT</t>
  </si>
  <si>
    <t>Int. grund.: 2x20m løbes som 2 intervaller á 20 min. Puls 10-20 slag under AT</t>
  </si>
  <si>
    <t>Int. grund.: 2x30m løbes som 2 intervaller á 30 min. Puls 10-20 slag under AT</t>
  </si>
  <si>
    <t>Int. grund.: 3x8m løbes som 3 intervaller á 8 min. Puls 10-20 slag under AT</t>
  </si>
  <si>
    <t>Int. grund.: 3x10m løbes som 3 intervaller á 10 min. Puls 10-20 slag under AT</t>
  </si>
  <si>
    <t>Int. grund.: 3x12m løbes som 3 intervaller á 12 min. Puls 10-20 slag under AT</t>
  </si>
  <si>
    <t>Int. grund.: 3x20m løbes som 3 intervaller á 20 min. Puls 10-20 slag under AT</t>
  </si>
  <si>
    <t xml:space="preserve">4+1+4…m </t>
  </si>
  <si>
    <t>4_1</t>
  </si>
  <si>
    <t xml:space="preserve">3+1+3…m </t>
  </si>
  <si>
    <t>3_1</t>
  </si>
  <si>
    <t>3, 04</t>
  </si>
  <si>
    <t xml:space="preserve">1x3(5m+30s) </t>
  </si>
  <si>
    <t>18_6</t>
  </si>
  <si>
    <t>Int. grund.: 1x3(5m+30s) løbes som 1 interval af ialt 16.30m. Der løbes 5 min i Int. grund.-zone efterfølgende af 30 sek. power på stigning, derefter 5 min Int. grund.... osv. De 30 sek løbes med konstant stigende power.</t>
  </si>
  <si>
    <t xml:space="preserve">2x3(5m+30s) </t>
  </si>
  <si>
    <t>Int. grund.: 2x3(5m+30s) løbes som 2  intervaller af ialt 16.30m. Der løbes 5 min i Int. grund.-zone efterfølgende af 30 sek. power på stigning, derefter 5 min Int. grund.... osv. De 30 sek løbes med konstant stigende power.</t>
  </si>
  <si>
    <t xml:space="preserve">1x(3-2-1)m </t>
  </si>
  <si>
    <t xml:space="preserve">1x(5-3-2)m </t>
  </si>
  <si>
    <t xml:space="preserve">1x(10-3-2)m </t>
  </si>
  <si>
    <t>Int. grund.: 1x(10-3-2)m løbes som 1 interval á i alt 15 min. (10 minutter 20 pulsslag under AT, 3 min 18 slag under og 2 min. 10 slag under AT.</t>
  </si>
  <si>
    <t xml:space="preserve">1x(10-8-2)m </t>
  </si>
  <si>
    <t xml:space="preserve">2x(3-2-1)m </t>
  </si>
  <si>
    <t xml:space="preserve">2x(5-3-2)m </t>
  </si>
  <si>
    <t xml:space="preserve">2x(10-3-2)m </t>
  </si>
  <si>
    <t>Int. grund.: 2x(10-3-2)m løbes som 2 intervaller  á i alt 15 min. (10 minutter 20 pulsslag under AT, 3 min 18 slag under og 2 min. 10 slag under AT. Minimum. 4 min pause mellem de 2 intervalserier</t>
  </si>
  <si>
    <t xml:space="preserve">2x(10-8-2)m </t>
  </si>
  <si>
    <t xml:space="preserve">3x(3-2-1)m </t>
  </si>
  <si>
    <t xml:space="preserve">3x(5-3-2)m </t>
  </si>
  <si>
    <t xml:space="preserve">3x(10-3-2)m </t>
  </si>
  <si>
    <t>Int. grund.: 3x(10-3-2)m løbes som 3 intervaller  á 15 min. (10 minutter 20 pulsslag under AT, 3 min 18 slag under og 2 min. 10 slag under AT. Minimum. 4 min pause mellem de 3 intervalserier</t>
  </si>
  <si>
    <t xml:space="preserve">4x(3-2-1)m </t>
  </si>
  <si>
    <t xml:space="preserve">4x(8-3-2)m </t>
  </si>
  <si>
    <t>Int. grund.: 4x(8-3-2)m løbes som 4 intervaller  á 13 min. (8 minutter 20 pulsslag under AT, 3 min 18 slag under og 2 min. 10 slag under AT. Minimum. 4 min pause mellem de 4 intervalserier</t>
  </si>
  <si>
    <t xml:space="preserve">1x4m </t>
  </si>
  <si>
    <t xml:space="preserve">1x5m </t>
  </si>
  <si>
    <t>Int. grund.: 1x5m løbes som ét interval á 8 min. Puls 10-20 slag under AT</t>
  </si>
  <si>
    <t xml:space="preserve">1x8m </t>
  </si>
  <si>
    <t xml:space="preserve">1x10 m </t>
  </si>
  <si>
    <t>Int. grund.: 1x15m løbes som ét interval á 15 min. Puls 10-20 slag under AT</t>
  </si>
  <si>
    <t>Int. grund.: 1x25m løbes som ét interval á 25 min. Puls 10-20 slag under AT</t>
  </si>
  <si>
    <t xml:space="preserve">2x4m </t>
  </si>
  <si>
    <t xml:space="preserve">2x5m </t>
  </si>
  <si>
    <t>Int. grund.: 2x15m løbes som 2 intervaller á 15 min. Puls 10-20 slag under AT</t>
  </si>
  <si>
    <t>Int. grund.: 2x25m løbes som 2 intervaller á 25 min. Puls 10-20 slag under AT</t>
  </si>
  <si>
    <t xml:space="preserve">3x5m </t>
  </si>
  <si>
    <t>Int. grund.: 3x5m løbes som 3 intervaller á 5 min. Puls 10-20 slag under AT</t>
  </si>
  <si>
    <t>Int. grund.: 3x15m løbes som 3 intervaller á 15 min. Puls 10-20 slag under AT</t>
  </si>
  <si>
    <t xml:space="preserve">Sub-AT: 1x(3-2-1)m løbes som 1 interval af i alt 6 min. (3 minutter 10 pulsslag under AT, 2 min 5 slag under og 1 min. 3 slag under AT. </t>
  </si>
  <si>
    <t xml:space="preserve">Sub-AT: 1x(5-3-2)m løbes som 1 interval af i alt 10 min. (5 minutter 10 pulsslag under AT, 3 min 5 slag under og 2 min. 3 slag under AT. </t>
  </si>
  <si>
    <t>Sub-AT: 1x(10-5-2)m løbes som 1 interval af i alt 17 min. (10 minutter 10 pulsslag under AT, 5 min 5 slag under og 2 min. 3 slag under AT.</t>
  </si>
  <si>
    <t>Sub-AT: 2x(3-2-1)m løbes som 2 intervaller af i alt 6 min. (3 minutter 10 pulsslag under AT, 2 min 8 slag under og 1 min. 3 slag under AT. Minimum. 4 min pause mellem de 2 intervalserier</t>
  </si>
  <si>
    <t>Sub-AT: 2x(5-3-2)m løbes som 2 intervaller af i alt 10 min. (5 minutter 10 pulsslag under AT, 3 min 5 slag under og 2 min. 3 slag under AT. Minimum. 4 min pause mellem de 2 intervalserier</t>
  </si>
  <si>
    <t>Sub-AT: 3x(3-2-1)m løbes som 3 intervaller af i alt 6 min. (3 minutter 10 pulsslag under AT, 2 min 8 slag under og 1 min. 3 slag under AT. Minimum. 4 min pause mellem de 2 intervalserier</t>
  </si>
  <si>
    <t>Sub-AT: 3x(5-3-2)m løbes som 3 intervaller af i alt 10 min. (5 minutter 10 pulsslag under AT, 3 min 5 slag under og 2 min. 3 slag under AT. Minimum. 4 min pause mellem de 2 intervalserier</t>
  </si>
  <si>
    <t>Sub-AT: 4x(3-2-1)m løbes som 4 intervaller af i alt 6 min. (3 minutter 10 pulsslag under AT, 2 min 8 slag under og 1 min. 3 slag under AT. Minimum. 4 min pause mellem de 2 intervalserier</t>
  </si>
  <si>
    <t>Sub-AT: 4x(5-3-2)m løbes som 4 intervaller af i alt 10 min. (5 minutter 10 pulsslag under AT, 3 min 5 slag under og 2 min. 3 slag under AT. Minimum. 4 min pause mellem de 2 intervalserier</t>
  </si>
  <si>
    <t>Sub-AT: 1x4m løbes som ét interval af 4 min. Puls 8-10 slag under AT</t>
  </si>
  <si>
    <t>Sub-AT: 1x5m løbes som ét interval af 5 min. Puls 5-10 slag under AT</t>
  </si>
  <si>
    <t>Sub-AT: 1x8m løbes som ét interval af 8 min. Puls 8-10 slag under AT</t>
  </si>
  <si>
    <t>Sub-AT: 1x10m løbes som ét interval af 10 min. Puls 8-10 slag under AT</t>
  </si>
  <si>
    <t>Sub-AT: 1x12m løbes som ét interval af 12 min. Puls 8-10 slag under AT</t>
  </si>
  <si>
    <t>Sub-AT: 1x15m løbes som ét interval af 15 min. Puls 8-10 slag under AT</t>
  </si>
  <si>
    <t>Sub-AT: 1x20m løbes som ét interval af 20 min. Puls 8-10 slag under AT</t>
  </si>
  <si>
    <t>Sub-AT: 1x30m løbes som ét interval af 30 min. Puls 8-10 slag under AT</t>
  </si>
  <si>
    <t>Sub-AT: 2x2m løbes som 2 intervaller af 2 min. Puls 8-10 slag under AT</t>
  </si>
  <si>
    <t>Sub-AT: 2x3m løbes som 2 intervaller af 3 min. Puls 8-10 slag under AT</t>
  </si>
  <si>
    <t>Sub-AT: 2x4m løbes som 2 intervaller af 4 min. Puls 8-10 slag under AT</t>
  </si>
  <si>
    <t>Sub-AT: 2x5m løbes som 2 intervaller af 5 min. Puls 8-10 slag under AT</t>
  </si>
  <si>
    <t>Sub-AT: 2x8m løbes som 2 intervaller af 8 min. Puls 8-10 slag under AT</t>
  </si>
  <si>
    <t>Sub-AT: 2x10m løbes som 2 intervaller af 10 min. Puls 8-10 slag under AT</t>
  </si>
  <si>
    <t>Sub-AT: 2x12m løbes som 2 intervaller af 12 min. Puls 8-10 slag under AT</t>
  </si>
  <si>
    <t>Sub-AT: 2x20m løbes som 2 intervaller af 20 min. Puls 8-10 slag under AT</t>
  </si>
  <si>
    <t>Sub-AT: 2x30m løbes som 2 intervaller af 30 min. Puls 8-10 slag under AT</t>
  </si>
  <si>
    <t>Sub-AT: 3x2m løbes som 3 intervaller af 2 min. Puls 8-10 slag under AT</t>
  </si>
  <si>
    <t>Sub-AT: 3x3m løbes som 3 intervaller af 3 min. Puls 8-10 slag under AT</t>
  </si>
  <si>
    <t>Sub-AT: 3x4m løbes som 3 intervaller af 4 min. Puls 8-10 slag under AT</t>
  </si>
  <si>
    <t>Sub-AT: 3x5m løbes som 3 intervaller af 5 min. Puls 5-10 slag under AT</t>
  </si>
  <si>
    <t>Sub-AT: 3x8m løbes som 3 intervaller af 8 min. Puls 8-10 slag under AT</t>
  </si>
  <si>
    <t>Sub-AT: 3x10m løbes som 3 intervaller af 10 min. Puls 8-10 slag under AT</t>
  </si>
  <si>
    <t>Sub-AT: 3x12m løbes som 3 intervaller af 12 min. Puls 8-10 slag under AT</t>
  </si>
  <si>
    <t>Sub-AT: 3x20m løbes som 3 intervaller af 20 min. Puls 8-10 slag under AT</t>
  </si>
  <si>
    <t>Sub-AT: 4x4m løbes som 4 intervaller af 4 min. Puls 8-10 slag under AT</t>
  </si>
  <si>
    <t>Sub-AT: 4x5m løbes som 4 intervaller af 5 min. Puls 5-10 slag under AT</t>
  </si>
  <si>
    <t>Sub-AT: 4x8m løbes som 4 intervaller af 8 min. Puls 8-10 slag under AT</t>
  </si>
  <si>
    <t>Sub-AT: 5x4m løbes som 5 intervaller af 4 min. Puls 8-10 slag under AT</t>
  </si>
  <si>
    <t>Sub-AT:5x5m løbes som 5 intervaller af 5 min. Puls 8-10 slag under AT</t>
  </si>
  <si>
    <t xml:space="preserve">2+1+2…m </t>
  </si>
  <si>
    <t>Sub-AT: 1x3(5m+30s) løbes som 1 sammenhængende interval af ialt 16.30m. Der løbes 5 min i sub-AT-zone efterfølgende af 30 sek. power på stigning, derefter 5 min sub-AT... osv. De 30 sek løbes med konstant stigende power.</t>
  </si>
  <si>
    <t>Sub-AT: 2x3(5m+30s) løbes som 2 sammenhængende intervaller af ialt 16.30m. Der løbes 5 min i sub-AT-zone efterfølgende af 30 sek. power på stigning, derefter 5 min sub-AT... osv. De 30 sek løbes med konstant stigende power.</t>
  </si>
  <si>
    <t xml:space="preserve">Sub-AT: 1x(10-3-2)m løbes som 1 interval af i alt 15 min. (10 minutter 10 pulsslag under AT, 3 min 5 slag under og 2 min. 3 slag under AT. </t>
  </si>
  <si>
    <t xml:space="preserve">1x(10-5-2)m </t>
  </si>
  <si>
    <t xml:space="preserve">1x(15-5-2)m </t>
  </si>
  <si>
    <t>Sub-AT: 1x(15-5-2)m løbes som 1 interval af i alt 22 min. (15 minutter 10 pulsslag under AT, 5 min 5 slag under og 2 min. 3 slag under AT.</t>
  </si>
  <si>
    <t>Sub-AT: 2x(10-3-2)m løbes som 2 intervaller af i alt 15 min. (10 minutter 10 pulsslag under AT, 3 min 8 slag under og 2 min. 3 slag under AT. Minimum. 4 min pause mellem de 2 intervalserier</t>
  </si>
  <si>
    <t xml:space="preserve">2x(10-5-2)m </t>
  </si>
  <si>
    <t>Sub-AT: 2x(10-5-2)m løbes som 2 intervaller af i alt 17 min. (10 minutter 10 pulsslag under AT, 5 min 8 slag under og 2 min. 3 slag under AT. Minimum. 4 min pause mellem de 2 intervalserier</t>
  </si>
  <si>
    <t xml:space="preserve">2x(15-5-2)m </t>
  </si>
  <si>
    <t>Sub-AT: 2x(15-5-2)m løbes som 2 intervaller af i alt 22 min. (15 minutter 10 pulsslag under AT, 5 min 8 slag under og 2 min. 3 slag under AT. Minimum. 4 min pause mellem de 2 intervalserier</t>
  </si>
  <si>
    <t>Sub-AT: 3x(10-3-2)m løbes som 3 intervaller af i alt 15 min. (10 minutter 10 pulsslag under AT, 3 min 8 slag under og 2 min. 3 slag under AT. Minimum. 4 min pause mellem de 2 intervalserier</t>
  </si>
  <si>
    <t xml:space="preserve">3x(10-5-2)m </t>
  </si>
  <si>
    <t>Sub-AT: 3x(10-5-2)m løbes som 3 intervaller af i alt 17 min. (10 minutter 10 pulsslag under AT, 5 min 8 slag under og 2 min. 3 slag under AT. Minimum. 4 min pause mellem de 2 intervalserier</t>
  </si>
  <si>
    <t xml:space="preserve">3x(15-5-2)m </t>
  </si>
  <si>
    <t>Sub-AT: 3x(15-5-2)m løbes som 3 intervaller af i alt 22 min. (15 minutter 10 pulsslag under AT, 5 min 8 slag under og 2 min. 3 slag under AT. Minimum. 4 min pause mellem de 2 intervalserier</t>
  </si>
  <si>
    <t xml:space="preserve">4x(5-3-2)m </t>
  </si>
  <si>
    <t xml:space="preserve">5x(5-3-2)m </t>
  </si>
  <si>
    <t>Sub-AT: 5x(5-3-2)m løbes som 4 intervaller af i alt 10 min. (5 minutter 10 pulsslag under AT, 3 min 5 slag under og 2 min. 3 slag under AT. Minimum. 4 min pause mellem de 2 intervalserier</t>
  </si>
  <si>
    <t xml:space="preserve">1x2m </t>
  </si>
  <si>
    <t>Sub-AT: 1x2m løbes som ét interval af 2 min. Puls 8-10 slag under AT</t>
  </si>
  <si>
    <t xml:space="preserve">1x3m </t>
  </si>
  <si>
    <t>Sub-AT: 1x3m løbes som ét interval af 3 min. Puls 8-10 slag under AT</t>
  </si>
  <si>
    <t>Sub-AT: 1x25m løbes som ét interval af 25 min. Puls 8-10 slag under AT</t>
  </si>
  <si>
    <t xml:space="preserve">2x2m </t>
  </si>
  <si>
    <t xml:space="preserve">2x3m </t>
  </si>
  <si>
    <t>Sub-AT: 2x15m løbes som 2 intervaller af 15 min. Puls 8-10 slag under AT</t>
  </si>
  <si>
    <t>Sub-AT: 2x25m løbes som 2 intervaller af 25 min. Puls 8-10 slag under AT</t>
  </si>
  <si>
    <t xml:space="preserve">3x2m </t>
  </si>
  <si>
    <t xml:space="preserve">3x3m </t>
  </si>
  <si>
    <t xml:space="preserve">3x4m </t>
  </si>
  <si>
    <t>Sub-AT: 3x15m løbes som 3 intervaller af 15 min. Puls 8-10 slag under AT</t>
  </si>
  <si>
    <t xml:space="preserve">4x4m </t>
  </si>
  <si>
    <t xml:space="preserve">4x5m </t>
  </si>
  <si>
    <t xml:space="preserve">4x8 m </t>
  </si>
  <si>
    <t xml:space="preserve">5x4m </t>
  </si>
  <si>
    <t xml:space="preserve">5x5m </t>
  </si>
  <si>
    <t>AT: 1x2m løbes som 1 interval af 2 min. Puls i AT-zone</t>
  </si>
  <si>
    <t>AT: 1x3m løbes som 1 interval af 3 min. Puls i AT-zone</t>
  </si>
  <si>
    <t>AT: 1x4m løbes som 1 interval af 4 min. Puls i AT-zone</t>
  </si>
  <si>
    <t>AT: 1x5m løbes som 1 interval af 5 min. Puls i AT-zone</t>
  </si>
  <si>
    <t>AT: 1x8m løbes som 1 interval af 8 min. Puls i AT-zone</t>
  </si>
  <si>
    <t>AT: 1x10m løbes som 1 interval af 10 min. Puls i AT-zone</t>
  </si>
  <si>
    <t>AT: 1x12m løbes som 1 interval af 12 min. Puls i AT-zone</t>
  </si>
  <si>
    <t>AT: 1x20m løbes som 1 interval af 20 min. Puls i AT-zone</t>
  </si>
  <si>
    <t>AT: 1x30m løbes som 1 interval af 30 min. Puls i AT-zone</t>
  </si>
  <si>
    <t>AT: 2x2m løbes som 2 intervaller af 2 min. Puls i AT-zone</t>
  </si>
  <si>
    <t>AT: 2x3m løbes som 2 intervaller af 3 min. Puls i AT-zone</t>
  </si>
  <si>
    <t>AT: 2x4m løbes som 2 intervaller af 4 min. Puls i AT-zone</t>
  </si>
  <si>
    <t>AT: 2x5m løbes som 2 intervaller af 5 min. Puls i AT-zone</t>
  </si>
  <si>
    <t>AT: 2x8m løbes som 2 intervaller af 8 min. Puls i AT-zone</t>
  </si>
  <si>
    <t>AT: 2x10m løbes som 2 intervaller af 10 min. Puls i AT-zone</t>
  </si>
  <si>
    <t>AT: 2x12m løbes som 2 intervaller af 12 min. Puls i AT-zone</t>
  </si>
  <si>
    <t>AT: 2x20m løbes som 2 intervaller af 20 min. Puls i AT-zone</t>
  </si>
  <si>
    <t>AT: 2x30m løbes som 2 intervaller af 30 min. Puls i AT-zone</t>
  </si>
  <si>
    <t>AT: 3x2m løbes som 3 intervaller af 2 min. Puls i AT-zone</t>
  </si>
  <si>
    <t>AT: 3x3m løbes som 3 intervaller af 3 min. Puls i AT-zone</t>
  </si>
  <si>
    <t>AT: 3x4m løbes som 3 intervaller af 4 min. Puls i AT-zone</t>
  </si>
  <si>
    <t>AT: 3x5m løbes som 3 intervaller af 5 min. Puls i AT-zone</t>
  </si>
  <si>
    <t>AT: 3x8m løbes som 3 intervaller af 8 min. Puls i AT-zone</t>
  </si>
  <si>
    <t>AT: 3x10m løbes som 3 intervaller af 10 min. Puls i AT-zone</t>
  </si>
  <si>
    <t>AT: 3x12m løbes som 3 intervaller af 12 min. Puls i AT-zone</t>
  </si>
  <si>
    <t>AT: 3x20m løbes som 3 intervaller af 30 min. Puls i AT-zone</t>
  </si>
  <si>
    <t>AT: 4x2m løbes som 4 intervaller af 2 min. Puls i AT-zone</t>
  </si>
  <si>
    <t>AT: 4x3m løbes som 4 intervaller af 3 min. Puls i AT-zone</t>
  </si>
  <si>
    <t>AT: 4x4m løbes som 4 intervaller af 4 min. Puls i AT-zone</t>
  </si>
  <si>
    <t>AT: 4x5m løbes som 4 intervaller af 5 min. Puls i AT-zone</t>
  </si>
  <si>
    <t>AT: 4x8m løbes som 4 intervaller af 8 min. Puls i AT-zone</t>
  </si>
  <si>
    <t>AT: 4x10m løbes som 4 intervaller af 10 min. Puls i AT-zone</t>
  </si>
  <si>
    <t>AT: 5x2m løbes som 5 intervaller af 2 min. Puls i AT-zone</t>
  </si>
  <si>
    <t>AT: 5x3m løbes som 5 intervaller af 3 min. Puls i AT-zone</t>
  </si>
  <si>
    <t>AT: 5x4m løbes som 5 intervaller af 4 min. Puls i AT-zone</t>
  </si>
  <si>
    <t>AT: 5x5m løbes som 5 intervaller af 5 min. Puls i AT-zone</t>
  </si>
  <si>
    <t>AT: 6x3m løbes som 6 intervaller af 3 min. Puls i AT-zone</t>
  </si>
  <si>
    <t>AT: 6x4m løbes som 6 intervaller af 4 min. Puls i AT-zone</t>
  </si>
  <si>
    <t>AT: 6x5m løbes som 6 intervaller af 5 min. Puls i AT-zone</t>
  </si>
  <si>
    <t>AT: 8x3m løbes som 8 intervaller af 3 min. Puls i AT-zone</t>
  </si>
  <si>
    <t>AT: 2x(5+2)m løbes som 1 intervalserie med 2 gentagelser af 5 minutters arbejde og 2 minutters pause. Puls i AT-zone</t>
  </si>
  <si>
    <t>AT: 3x(5+2)m løbes som 1 intervalserie med 3 gentagelser af 5 minutters arbejde og 2 minutters pause. Puls i AT-zone</t>
  </si>
  <si>
    <t>AT: 4x(5+2)m løbes som 1 intervalserie med 4 gentagelser af 5 minutters arbejde og 2 minutters pause. Puls i AT-zone</t>
  </si>
  <si>
    <t>AT: 5x(5+2)m løbes som 1 intervalserie med 5 gentagelser af 5 minutters arbejde og 2 minutters pause. Puls i AT-zone</t>
  </si>
  <si>
    <t>AT: 6x(5+2)m løbes som 1 intervalserie med 6 gentagelser af 5 minutters arbejde og 2 minutters pause. Puls i AT-zone</t>
  </si>
  <si>
    <t>AT: 7x(5+2)m løbes som 1 intervalserie med 7 gentagelser af 5 minutters arbejde og 2 minutters pause. Puls i AT-zone</t>
  </si>
  <si>
    <t>AT: 8x(5+2)m løbes som 1 intervalserie med 8 gentagelser af 5 minutters arbejde og 2 minutters pause. Puls i AT-zone</t>
  </si>
  <si>
    <t>max: 2+1+2…m, løbes som 2 min på AT niveau + 1 min med øget belastning mod max + 2 min på AT niveau osv. Tidsperiode for intervalserien er nævnt i "Andet"</t>
  </si>
  <si>
    <t>AT: 3+1+3…m, løbes som 3 min på AT niveau + 1 min med øget belastning mod max + 3 min på AT niveau osv. Tidsperiode for intervalserien er nævnt i "Andet"</t>
  </si>
  <si>
    <t xml:space="preserve">1x4 m </t>
  </si>
  <si>
    <t>AT: 1x18m løbes som 1 interval af 15 min. Puls i AT-zone</t>
  </si>
  <si>
    <t>AT: 1x28m løbes som 1 interval af 25 min. Puls i AT-zone</t>
  </si>
  <si>
    <t>AT: 2x15m løbes som 2 intervaller af 15 min. Puls i AT-zone</t>
  </si>
  <si>
    <t>AT: 2x25m løbes som 2 intervaller af 25 min. Puls i AT-zone</t>
  </si>
  <si>
    <t>AT: 3x18m løbes som 3 intervaller af 15 min. Puls i AT-zone</t>
  </si>
  <si>
    <t xml:space="preserve">4x8m </t>
  </si>
  <si>
    <t xml:space="preserve">4x10m </t>
  </si>
  <si>
    <t xml:space="preserve">6x4m </t>
  </si>
  <si>
    <t xml:space="preserve">6x5m </t>
  </si>
  <si>
    <t xml:space="preserve">8x3m </t>
  </si>
  <si>
    <t>max:1x4(30+30)s, løbes som 1 intervalserie med 4 gentagelser, af 30 sekunders arbejde og 30 sekunders pause, i hver serie. Pulsen kommer ikke nødvendigvis op i max-zonen</t>
  </si>
  <si>
    <t>max: 1x5(30+30)s, løbes som 1 intervalserie med 5 gentagelser, af 30 sekunders arbejde og 30 sekunders pause, i hver serie. Pulsen kommer ikke nødvendigvis op i max-zonen</t>
  </si>
  <si>
    <t>max: 1x6(30+30)s, løbes som 1 intervalserie med 6 gentagelser, af 30 sekunders arbejde og 30 sekunders pause, i hver serie. Pulsen kommer ikke nødvendigvis op i max-zonen</t>
  </si>
  <si>
    <t>max: 1x7(30+30)s, løbes som 1 intervalserie med 7 gentagelser, af 30 sekunders arbejde og 30 sekunders pause, i hver serie. Pulsen kommer ikke nødvendigvis op i max-zonen</t>
  </si>
  <si>
    <t>max: 1x8(30+30)s, løbes som 1 intervalserie med 8 gentagelser, af 30 sekunders arbejde og 30 sekunders pause, i hver serie. Pulsen kommer ikke nødvendigvis op i max-zonen</t>
  </si>
  <si>
    <t>max: 1x9(30+30)s, løbes som 1 intervalserie med 9 gentagelser, af 30 sekunders arbejde og 30 sekunders pause, i hver serie. Pulsen kommer ikke nødvendigvis op i max-zonen</t>
  </si>
  <si>
    <t>max: 1x10(30+30)s, løbes som 1 intervalserie med 10 gentagelser, af 30 sekunders arbejde og 30 sekunders pause, i hver serie. Pulsen kommer ikke nødvendigvis op i max-zonen</t>
  </si>
  <si>
    <t>max: 2x4(30+30)s, løbes som 2 intervalserier med 4 gentagelser, af 30 sekunders arbejde og 30 sekunders pause, i hver serie. Pulsen kommer ikke nødvendigvis op i max-zonen</t>
  </si>
  <si>
    <t>max: 2x5(30+30)s, løbes som 2 intervalserier med 5 gentagelser, af 30 sekunders arbejde og 30 sekunders pause, i hver serie. Pulsen kommer ikke nødvendigvis op i max-zonen</t>
  </si>
  <si>
    <t>max: 2x6(30+30)s, løbes som 2 intervalserier med 6 gentagelser, af 30 sekunders arbejde og 30 sekunders pause, i hver serie. Pulsen kommer ikke nødvendigvis op i max-zonen</t>
  </si>
  <si>
    <t>max: 2x7(30+30)s, løbes som 2 intervalserier med 7 gentagelser, af 30 sekunders arbejde og 30 sekunders pause, i hver serie. Pulsen kommer ikke nødvendigvis op i max-zonen</t>
  </si>
  <si>
    <t>max: 2x8(30+30)s, løbes som 2 intervalserier med 8 gentagelser, af 30 sekunders arbejde og 30 sekunders pause, i hver serie. Pulsen kommer ikke nødvendigvis op i max-zonen</t>
  </si>
  <si>
    <t>max: 2x9(30+30)s, løbes som 2 intervalserier med 9 gentagelser, af 30 sekunders arbejde og 30 sekunders pause, i hver serie. Pulsen kommer ikke nødvendigvis op i max-zonen</t>
  </si>
  <si>
    <t>max: 2x10(30+30)s, løbes som 2 intervalserier med 10 gentagelser, af 30 sekunders arbejde og 30 sekunders pause, i hver serie. Pulsen kommer ikke nødvendigvis op i max-zonen</t>
  </si>
  <si>
    <t xml:space="preserve">1x4(40+20)s </t>
  </si>
  <si>
    <t>max: 1x4(40+20)s, løbes som 1 intervalserie med 4 gentagelser, af 40 sekunders arbejde og 20 sekunders pause, i hver serie. Pulsen skal i løbet af de første 3-4 intervaller komme op i max-zonen</t>
  </si>
  <si>
    <t xml:space="preserve">1x5(40+20)s </t>
  </si>
  <si>
    <t>max: 1x5(40+20)s, løbes som 1 intervalserie med 5 gentagelser, af 40 sekunders arbejde og 20 sekunders pause, i hver serie. Pulsen skal i løbet af de første 3-4 intervaller komme op i max-zonen</t>
  </si>
  <si>
    <t xml:space="preserve">1x6(40+20)s </t>
  </si>
  <si>
    <t>max: 1x6(40+20)s, løbes som 1 intervalserie med 6 gentagelser, af 40 sekunders arbejde og 20 sekunders pause, i hver serie. Pulsen skal i løbet af de første 3-4 intervaller komme op i max-zonen</t>
  </si>
  <si>
    <t xml:space="preserve">1x7(40+20)s </t>
  </si>
  <si>
    <t>max: 1x7(40+20)s, løbes som 1 intervalserie med 7 gentagelser, af 40 sekunders arbejde og 20 sekunders pause, i hver serie. Pulsen skal i løbet af de første 3-4 intervaller komme op i max-zonen</t>
  </si>
  <si>
    <t xml:space="preserve">1x8(40+20)s </t>
  </si>
  <si>
    <t>max: 1x8(40+20)s, løbes som 1 intervalserie med 8 gentagelser, af 40 sekunders arbejde og 20 sekunders pause, i hver serie. Pulsen skal i løbet af de første 3-4 intervaller komme op i max-zonen</t>
  </si>
  <si>
    <t xml:space="preserve">1x9(40+20)s </t>
  </si>
  <si>
    <t>max: 1x9(40+20)s, løbes som 1 intervalserie med 9 gentagelser, af 40 sekunders arbejde og 20 sekunders pause, i hver serie. Pulsen skal i løbet af de første 3-4 intervaller komme op i max-zonen</t>
  </si>
  <si>
    <t xml:space="preserve">1x10(40+20)s </t>
  </si>
  <si>
    <t>max: 1x10(40+20)s, løbes som 1 intervalserie med 10 gentagelser, af 40 sekunders arbejde og 20 sekunders pause, i hver serie. Pulsen skal i løbet af de første 3-4 intervaller komme op i max-zonen</t>
  </si>
  <si>
    <t xml:space="preserve">2x4(40+20)s </t>
  </si>
  <si>
    <t>max: 2x4(40+20)s, løbes som 2 intervalserier med 4 gentagelser, af 40 sekunders arbejde og 20 sekunders pause, i hver serie. Pulsen skal i løbet af de første 3-4 intervaller komme op i max-zonen</t>
  </si>
  <si>
    <t xml:space="preserve">2x5(40+20)s </t>
  </si>
  <si>
    <t>max: 2x5(40+20)s, løbes som 2 intervalserier med 5 gentagelser, af 40 sekunders arbejde og 20 sekunders pause, i hver serie. Pulsen skal i løbet af de første 3-4 intervaller komme op i max-zonen</t>
  </si>
  <si>
    <t xml:space="preserve">2x6(40+20)s </t>
  </si>
  <si>
    <t>max: 2x6(40+20)s, løbes som 2 intervalserier med 6 gentagelser, af 40 sekunders arbejde og 20 sekunders pause, i hver serie. Pulsen skal i løbet af de første 3-4 intervaller komme op i max-zonen</t>
  </si>
  <si>
    <t xml:space="preserve">2x7(40+20)s </t>
  </si>
  <si>
    <t>max: 2x7(40+20)s, løbes som 2 intervalserier med 7 gentagelser, af 40 sekunders arbejde og 20 sekunders pause, i hver serie. Pulsen skal i løbet af de første 3-4 intervaller komme op i max-zonen</t>
  </si>
  <si>
    <t xml:space="preserve">2x8(40+20)s </t>
  </si>
  <si>
    <t>max: 2x8(40+20)s, løbes som 2 intervalserier med 8 gentagelser, af 40 sekunders arbejde og 20 sekunders pause, i hver serie. Pulsen skal i løbet af de første 3-4 intervaller komme op i max-zonen</t>
  </si>
  <si>
    <t xml:space="preserve">2x9(40+20)s </t>
  </si>
  <si>
    <t>max: 2x9(40+20)s, løbes som 2 intervalserier med 9 gentagelser, af 40 sekunders arbejde og 20 sekunders pause, i hver serie. Pulsen skal i løbet af de første 3-4 intervaller komme op i max-zonen</t>
  </si>
  <si>
    <t xml:space="preserve">2x10(40+20)s </t>
  </si>
  <si>
    <t>max: 2x10(40+20)s, løbes som 2 intervalserier med 10 gentagelser, af 40 sekunders arbejde og 20 sekunders pause, i hver serie. Pulsen skal i løbet af de første 3-4 intervaller komme op i max-zonen</t>
  </si>
  <si>
    <t xml:space="preserve">3x4(40+20)s </t>
  </si>
  <si>
    <t>max: 3x4(40+20)s, løbes som 3 intervalserier med 4 gentagelser, af 40 sekunders arbejde og 20 sekunders pause, i hver serie. Pulsen skal i løbet af de første 3-4 intervaller komme op i max-zonen</t>
  </si>
  <si>
    <t xml:space="preserve">3x5(40+20)s </t>
  </si>
  <si>
    <t>max: 3x5(40+20)s, løbes som 3 intervalserier med 5 gentagelser, af 40 sekunders arbejde og 20 sekunders pause, i hver serie. Pulsen skal i løbet af de første 3-4 intervaller komme op i max-zonen</t>
  </si>
  <si>
    <t xml:space="preserve">3x6(40+20)s </t>
  </si>
  <si>
    <t>max: 3x6(40+20)s, løbes som 3 intervalserier med 6 gentagelser, af 40 sekunders arbejde og 20 sekunders pause, i hver serie. Pulsen skal i løbet af de første 3-4 intervaller komme op i max-zonen</t>
  </si>
  <si>
    <t xml:space="preserve">3x7(40+20)s </t>
  </si>
  <si>
    <t>max: 3x7(40+20)s, løbes som 3 intervalserier med 7 gentagelser, af 40 sekunders arbejde og 20 sekunders pause, i hver serie. Pulsen skal i løbet af de første 3-4 intervaller komme op i max-zonen</t>
  </si>
  <si>
    <t xml:space="preserve">3x8(40+20)s </t>
  </si>
  <si>
    <t>max: 3x8(40+20)s, løbes som 3 intervalserier med 8 gentagelser, af 40 sekunders arbejde og 20 sekunders pause, i hver serie. Pulsen skal i løbet af de første 3-4 intervaller komme op i max-zonen</t>
  </si>
  <si>
    <t>max: 1x1m, løbes som 1 interval af 1 min. Pulsen skal i løbet af de første 1 minutter af første interval komme op i max-zonen</t>
  </si>
  <si>
    <t>max: 2x1m, løbes som 2 intervaller af 1 min. Pulsen skal i løbet af de første 1 minutter af første interval komme op i max-zonen</t>
  </si>
  <si>
    <t>max: 3x1m, løbes som 3 intervaller af 1 min. Pulsen skal i løbet af de første 1 minutter af første interval komme op i max-zonen</t>
  </si>
  <si>
    <t>max: 4x1m, løbes som 4 intervaller af 1 min. Pulsen skal i løbet af de første 1 minutter af første interval komme op i max-zonen</t>
  </si>
  <si>
    <t>max: 5x1m, løbes som 5 intervaller af 1 min. Pulsen skal i løbet af de første 1 minutter af første interval komme op i max-zonen</t>
  </si>
  <si>
    <t>max: 6x1m, løbes som 6 intervaller af 1 min. Pulsen skal i løbet af de første 1 minutter af første interval komme op i max-zonen</t>
  </si>
  <si>
    <t>max: 7x1m, løbes som 7 intervaller af 1 min. Pulsen skal i løbet af de første 1 minutter af første interval komme op i max-zonen</t>
  </si>
  <si>
    <t>max: 8x1m, løbes som 8 intervaller af 1 min. Pulsen skal i løbet af de første 1 minutter af første interval komme op i max-zonen</t>
  </si>
  <si>
    <t>max: 9x1m, løbes som 9 intervaller af 1 min. Pulsen skal i løbet af de første 1 minutter af første interval komme op i max-zonen</t>
  </si>
  <si>
    <t>max: 10x1m, løbes som 10 intervaller af 1 min. Pulsen skal i løbet af de første 1 minutter af første interval komme op i max-zonen</t>
  </si>
  <si>
    <t xml:space="preserve">1x1,5m </t>
  </si>
  <si>
    <t>max: 1x1,5m, løbes som 1 interval af 1,5 min. Pulsen skal i løbet af de første 1 minutter af første interval komme op i max-zonen</t>
  </si>
  <si>
    <t xml:space="preserve">2x1,5m </t>
  </si>
  <si>
    <t>max: 2x1,5m, løbes som 2 intervaller af 1,5 min. Pulsen skal i løbet af de første 1 minutter af første interval komme op i max-zonen</t>
  </si>
  <si>
    <t xml:space="preserve">3x1,5m </t>
  </si>
  <si>
    <t>max: 3x1,5m, løbes som 3 intervaller af 1,5 min. Pulsen skal i løbet af de første 1 minutter af første interval komme op i max-zonen</t>
  </si>
  <si>
    <t xml:space="preserve">4x1,5m </t>
  </si>
  <si>
    <t>max: 4x1,5m, løbes som 4 intervaller af 1,5 min. Pulsen skal i løbet af de første 1 minutter af første interval komme op i max-zonen</t>
  </si>
  <si>
    <t xml:space="preserve">5x1,5m </t>
  </si>
  <si>
    <t>max: 5x1,5m, løbes som 5 intervaller af 1,5 min. Pulsen skal i løbet af de første 1 minutter af første interval komme op i max-zonen</t>
  </si>
  <si>
    <t xml:space="preserve">6x1,5m </t>
  </si>
  <si>
    <t>max: 6x1,5m, løbes som 6 intervaller af 1,5 min. Pulsen skal i løbet af de første 1 minutter af første interval komme op i max-zonen</t>
  </si>
  <si>
    <t xml:space="preserve">7x1,5m </t>
  </si>
  <si>
    <t>max: 7x1,5m, løbes som 7 intervaller af 1,5 min. Pulsen skal i løbet af de første 1 minutter af første interval komme op i max-zonen</t>
  </si>
  <si>
    <t xml:space="preserve">8x1,5m </t>
  </si>
  <si>
    <t>max: 8x1,5m, løbes som 8 intervaller af 1,5 min. Pulsen skal i løbet af de første 1 minutter af første interval komme op i max-zonen</t>
  </si>
  <si>
    <t xml:space="preserve">9x1,5m </t>
  </si>
  <si>
    <t>max: 9x1,5m, løbes som 9 intervaller af 1,5 min. Pulsen skal i løbet af de første 1 minutter af første interval komme op i max-zonen</t>
  </si>
  <si>
    <t>max: 10x1,5m, løbes som 10 intervaller af 1,5 min. Pulsen skal i løbet af de første 1 minutter af første interval komme op i max-zonen</t>
  </si>
  <si>
    <t>max: 1x2m, løbes som 1 interval af 2 min. Pulsen skal i løbet af de første 2 minutter af første interval komme op i max-zonen</t>
  </si>
  <si>
    <t>max: 2x2m, løbes som 2 intervaller af 2 min. Pulsen skal i løbet af de første 2 minutter af første interval komme op i max-zonen</t>
  </si>
  <si>
    <t>max: 3x2m, løbes som 3 intervaller af 2 min. Pulsen skal i løbet af de første 2 minutter af første interval komme op i max-zonen</t>
  </si>
  <si>
    <t>max: 4x2m, løbes som 4 intervaller af 2 min. Pulsen skal i løbet af de første 2 minutter af første interval komme op i max-zonen</t>
  </si>
  <si>
    <t>max: 5x2m, løbes som 5 intervaller af 2 min. Pulsen skal i løbet af de første 2 minutter af første interval komme op i max-zonen</t>
  </si>
  <si>
    <t>max: 6x2m, løbes som 6 intervaller af 2 min. Pulsen skal i løbet af de første 2 minutter af første interval komme op i max-zonen</t>
  </si>
  <si>
    <t>max: 7x2m, løbes som 7 intervaller af 2 min. Pulsen skal i løbet af de første 2 minutter af første interval komme op i max-zonen</t>
  </si>
  <si>
    <t>max: 8x2m, løbes som 8 intervaller af 2 min. Pulsen skal i løbet af de første 2 minutter af første interval komme op i max-zonen</t>
  </si>
  <si>
    <t xml:space="preserve">9x2m </t>
  </si>
  <si>
    <t>max: 9x2m, løbes som 9 intervaller af 2 min. Pulsen skal i løbet af de første 2 minutter af første interval komme op i max-zonen</t>
  </si>
  <si>
    <t>max: 10x2m, løbes som 10 intervaller af 2 min. Pulsen skal i løbet af de første 2 minutter af første interval komme op i max-zonen</t>
  </si>
  <si>
    <t>max: 1x3m, løbes som 1 interval af 3 min. Pulsen skal i løbet af de første 2 minutter af første interval komme op i max-zonen</t>
  </si>
  <si>
    <t>max: 2x3m, løbes som 2 intervaller af 3 min. Pulsen skal i løbet af de første 2 minutter af første interval komme op i max-zonen</t>
  </si>
  <si>
    <t>max: 3x3m, løbes som 3 intervaller af 3 min. Pulsen skal i løbet af de første 2 minutter af første interval komme op i max-zonen</t>
  </si>
  <si>
    <t>max: 4x3m, løbes som 4 intervaller af 3 min. Pulsen skal i løbet af de første 2 minutter af første interval komme op i max-zonen</t>
  </si>
  <si>
    <t>max: 1x4m, løbes som 1 interval af 4 min. Pulsen skal i løbet af de første 2 minutter af første interval komme op i max-zonen</t>
  </si>
  <si>
    <t>max: 2x4m, løbes som 2 intervaller af 4 min. Pulsen skal i løbet af de første 2 minutter af første interval komme op i max-zonen</t>
  </si>
  <si>
    <t>max: 3x4m, løbes som 3 intervaller af 4 min. Pulsen skal i løbet af de første 2 minutter af første interval komme op i max-zonen</t>
  </si>
  <si>
    <t>max: 4x4m, løbes som 4 intervaller af 4 min. Pulsen skal i løbet af de første 2 minutter af første interval komme op i max-zonen</t>
  </si>
  <si>
    <t xml:space="preserve">1x4(30+30)s </t>
  </si>
  <si>
    <t xml:space="preserve">1x5(30+30)s </t>
  </si>
  <si>
    <t xml:space="preserve">1x6(30+30)s </t>
  </si>
  <si>
    <t xml:space="preserve">1x7(30+30)s </t>
  </si>
  <si>
    <t xml:space="preserve">1x8(30+30)s </t>
  </si>
  <si>
    <t xml:space="preserve">1x9(30+30)s </t>
  </si>
  <si>
    <t xml:space="preserve">1x10(30+30)s </t>
  </si>
  <si>
    <t xml:space="preserve">2x4(30+30)s </t>
  </si>
  <si>
    <t xml:space="preserve">2x5(30+30)s </t>
  </si>
  <si>
    <t xml:space="preserve">2x6(30+30)s </t>
  </si>
  <si>
    <t xml:space="preserve">2x7(30+30)s </t>
  </si>
  <si>
    <t xml:space="preserve">2x8(30+30)s </t>
  </si>
  <si>
    <t xml:space="preserve">2x9(30+30)s </t>
  </si>
  <si>
    <t xml:space="preserve">2x10(30+30)s </t>
  </si>
  <si>
    <t xml:space="preserve">1x1m </t>
  </si>
  <si>
    <t xml:space="preserve">2x1m </t>
  </si>
  <si>
    <t xml:space="preserve">3x1m </t>
  </si>
  <si>
    <t xml:space="preserve">4x1m </t>
  </si>
  <si>
    <t xml:space="preserve">5x1m </t>
  </si>
  <si>
    <t xml:space="preserve">6x1m </t>
  </si>
  <si>
    <t xml:space="preserve">7x1m </t>
  </si>
  <si>
    <t xml:space="preserve">8x1m </t>
  </si>
  <si>
    <t xml:space="preserve">9x1m </t>
  </si>
  <si>
    <t xml:space="preserve">10x1m </t>
  </si>
  <si>
    <t xml:space="preserve">4x2m </t>
  </si>
  <si>
    <t xml:space="preserve">5x2m </t>
  </si>
  <si>
    <t xml:space="preserve">6x2m </t>
  </si>
  <si>
    <t xml:space="preserve">7x2m </t>
  </si>
  <si>
    <t xml:space="preserve">8x2m </t>
  </si>
  <si>
    <t xml:space="preserve">4x3m </t>
  </si>
  <si>
    <t xml:space="preserve">5x3m </t>
  </si>
  <si>
    <t>max: 5x3m, løbes som 5 intervaller af 3 min. Pulsen skal i løbet af de første 2 minutter af første interval komme op i max-zonen</t>
  </si>
  <si>
    <t xml:space="preserve">6x3m </t>
  </si>
  <si>
    <t>max:68x3m, løbes som 6 intervaller af 3 min. Pulsen skal i løbet af de første 2 minutter af første interval komme op i max-zonen</t>
  </si>
  <si>
    <t xml:space="preserve">1x30m </t>
  </si>
  <si>
    <t xml:space="preserve">2x30m </t>
  </si>
  <si>
    <t xml:space="preserve">3x30m </t>
  </si>
  <si>
    <t>Funktionel styrke: 1x5 min løbes som 1 interval af 5 minutter. Løbes på tungt underlag.  Puls 10-20 slag under AT</t>
  </si>
  <si>
    <t>Funktionel styrke: 1x8 min løbes som 1 interval af 8 minutter. Løbes på tungt underlag.  Puls 10-20 slag under AT</t>
  </si>
  <si>
    <t>Funktionel styrke: 1x10 min løbes som 1 interval af 10 minutter. Løbes på tungt underlag.  Puls 10-20 slag under AT</t>
  </si>
  <si>
    <t>Funktionel styrke: 1x12 min løbes som 1 interval af 12 minutter. Løbes på tungt underlag.  Puls 10-20 slag under AT</t>
  </si>
  <si>
    <t>Funktionel styrke: 1x15 min løbes som 1 interval af 15 minutter. Løbes på tungt underlag.  Puls 10-20 slag under AT</t>
  </si>
  <si>
    <t>Funktionel styrke: 1x20 min løbes som 1 interval af 20 minutter. Løbes på tungt underlag.  Puls 10-20 slag under AT</t>
  </si>
  <si>
    <t>Funktionel styrke: 1x30 min løbes som 1 interval af 30 minutter. Løbes på tungt underlag.  Puls 10-20 slag under AT</t>
  </si>
  <si>
    <t>Funktionel styrke: 2x5 min løbes som to intervaller af 5 minutter. Løbes på tungt underlag. Puls 10-20 slag under AT</t>
  </si>
  <si>
    <t>Funktionel styrke: 2x8 min løbes som to intervaller af 8 minutter. Løbes på tungt underlag. Puls 10-20 slag under AT</t>
  </si>
  <si>
    <t>Funktionel styrke: 2x10 min løbes som to intervaller af 10 minutter. Løbes på tungt underlag. Puls 10-20 slag under AT</t>
  </si>
  <si>
    <t>Funktionel styrke: 2x12 min løbes som to intervaller af 12 minutter. Løbes på tungt underlag. Puls 10-20 slag under AT</t>
  </si>
  <si>
    <t>Funktionel styrke: 2x15 min løbes som to intervaller af 15 minutter. Løbes på tungt underlag. Puls 10-20 slag under AT</t>
  </si>
  <si>
    <t>Funktionel styrke: 2x20 min løbes som to intervaller af 20 minutter. Løbes på tungt underlag. Puls 10-20 slag under AT</t>
  </si>
  <si>
    <t>Funktionel styrke: 2x30 min løbes som to intervaller af 30 minutter. Løbes på tungt underlag. Puls 10-20 slag under AT</t>
  </si>
  <si>
    <t>Funktionel styrke: 3x5 min løbes som 3 intervaller af 5 minutter. Løbes på tungt underlag. Puls 10-20 slag under AT</t>
  </si>
  <si>
    <t>Funktionel styrke: 3x8 min løbes som 3 intervaller af 8 minutter. Løbes på tungt underlag. Puls 10-20 slag under AT</t>
  </si>
  <si>
    <t>Funktionel styrke: 3x10 min løbes som 3 intervaller af 10 minutter. Løbes på tungt underlag. Puls 10-20 slag under AT</t>
  </si>
  <si>
    <t>Funktionel styrke: 3x12 min løbes som 3 intervaller af 12 minutter. Løbes på tungt underlag. Puls 10-20 slag under AT</t>
  </si>
  <si>
    <t>Funktionel styrke: 3x15 min løbes som 3 intervaller af 15 minutter. Løbes på tungt underlag. Puls 10-20 slag under AT</t>
  </si>
  <si>
    <t>Funktionel styrke: 3x20 min løbes som 3 intervaller af 20 minutter. Løbes på tungt underlag. Puls 10-20 slag under AT</t>
  </si>
  <si>
    <t>Funktionel styrke: 3x30 min løbes som 3 intervaller af 30 minutter. Løbes på tungt underlag. Puls 10-20 slag under AT</t>
  </si>
  <si>
    <t>Power: 1x5(10+50)s løbes som 1 intervalserie med 5 gentagelser á 10 sekunder og 50 sek. pause. De 10 sek. løbes med maksimal effekt på relativt stejl stigning. Fokus på eksplosivitet</t>
  </si>
  <si>
    <t xml:space="preserve">1x8(10+50)s </t>
  </si>
  <si>
    <t>Power: 1x8(10+50)s løbes som 1 intervalserie med 8 gentagelser á 10 sekunder og 50 sek. pause. De 10 sek. løbes med maksimal effekt på relativt stejl stigning. Fokus på eksplosivitet</t>
  </si>
  <si>
    <t>Power: 2x5(10+50)s løbes som 2 intervalserier med 5 gentagelser á 10 sekunder og 50 sek. pause. De 10 sek. løbes med maksimal effekt på relativt stejl stigning. Fokus på eksplosivitet</t>
  </si>
  <si>
    <t xml:space="preserve">2x8(10+50)s </t>
  </si>
  <si>
    <t>Power: 2x8(10+50)s løbes som 2 intervalserier med 8 gentagelser á 10 sekunder og 50 sek. pause. De 10 sek. løbes med maksimal effekt på relativt stejl stigning. Fokus på eksplosivitet</t>
  </si>
  <si>
    <t xml:space="preserve">1x8(10+170)s </t>
  </si>
  <si>
    <t>Power: 1x8(10+170)s løbes som 1 intervalserie med 8 gentagelser á 10 sekunder og 170 sek. pause. De 10 sek. løbes med maksimal effekt på relativt stejl stigning. Fokus på eksplosivitet</t>
  </si>
  <si>
    <t xml:space="preserve">1x5(30+180)s </t>
  </si>
  <si>
    <t>Power: 1x5(30+180)s, løbes som 1 intervalserie med 5 gentagelser, af 30 sekunders arbejde og 180 sekunders pause, i hver serie. løbes med maksimal effekt på relativt stejl stigning.</t>
  </si>
  <si>
    <t xml:space="preserve">1x8(30+180)s </t>
  </si>
  <si>
    <t>Power: 1x8(30+180)s, løbes som 1 intervalserie med 8 gentagelser, af 30 sekunders arbejde og 180 sekunders pause, i hver serie. løbes med maksimal effekt på relativt stejl stigning.</t>
  </si>
  <si>
    <t xml:space="preserve">2x5(30+180)s </t>
  </si>
  <si>
    <t>Power: 2x5(30+180)s, løbes som 2 intervalserier med 5 gentagelser, af 30 sekunders arbejde og 180 sekunders pause, i hver serie. løbes med maksimal effekt på relativt stejl stigning.</t>
  </si>
  <si>
    <t xml:space="preserve">2x8(30+180)s </t>
  </si>
  <si>
    <t>Beregnet felt</t>
  </si>
  <si>
    <t>Løsningsrækkefølge</t>
  </si>
  <si>
    <t>Felt</t>
  </si>
  <si>
    <t>Formel</t>
  </si>
  <si>
    <t>Beregnet element</t>
  </si>
  <si>
    <t>Tabelpost</t>
  </si>
  <si>
    <t>Bemærk!</t>
  </si>
  <si>
    <t>Hvis en celle opdateres af mere end én formel,</t>
  </si>
  <si>
    <t>bestemmes værdien af den formel, der er sidst i løsningsrækkefølgen.</t>
  </si>
  <si>
    <t>Hvis du vil ændre løsningsrækkefølgen for flere beregnede elementer eller felter,</t>
  </si>
  <si>
    <t>skal du klikke på Formler og derefter på Løsningsrækkefølge i gruppen Funktioner under fanen Indstillinger.</t>
  </si>
  <si>
    <t>Rækkeetiketter</t>
  </si>
  <si>
    <t xml:space="preserve">2x20m </t>
  </si>
  <si>
    <t xml:space="preserve">2x10m </t>
  </si>
  <si>
    <t xml:space="preserve">1x12m </t>
  </si>
  <si>
    <t xml:space="preserve">1x15m </t>
  </si>
  <si>
    <t xml:space="preserve">1x20m </t>
  </si>
  <si>
    <t xml:space="preserve">1x25m </t>
  </si>
  <si>
    <t xml:space="preserve">2x8m </t>
  </si>
  <si>
    <t xml:space="preserve">2x12m </t>
  </si>
  <si>
    <t xml:space="preserve">2x15m </t>
  </si>
  <si>
    <t xml:space="preserve">2x25m </t>
  </si>
  <si>
    <t xml:space="preserve">3x8m </t>
  </si>
  <si>
    <t xml:space="preserve">3x10m </t>
  </si>
  <si>
    <t xml:space="preserve">3x12m </t>
  </si>
  <si>
    <t xml:space="preserve">3x15m </t>
  </si>
  <si>
    <t xml:space="preserve">3x20m </t>
  </si>
  <si>
    <t xml:space="preserve">1x10m </t>
  </si>
  <si>
    <t xml:space="preserve">2x(5+2)m </t>
  </si>
  <si>
    <t xml:space="preserve">3x(5+2)m </t>
  </si>
  <si>
    <t xml:space="preserve">4x(5+2)m </t>
  </si>
  <si>
    <t xml:space="preserve">5x(5+2)m </t>
  </si>
  <si>
    <t xml:space="preserve">6x(5+2)m </t>
  </si>
  <si>
    <t xml:space="preserve">7x(5+2)m </t>
  </si>
  <si>
    <t xml:space="preserve">8x(5+2)m </t>
  </si>
  <si>
    <t>1x4(20+40)s</t>
  </si>
  <si>
    <t>1x5(20+40)s</t>
  </si>
  <si>
    <t>1x6(20+40)s</t>
  </si>
  <si>
    <t>2x4(20+40)s</t>
  </si>
  <si>
    <t>2x5(20+40)s</t>
  </si>
  <si>
    <t>2x6(20+40)s</t>
  </si>
  <si>
    <t>3x60s</t>
  </si>
  <si>
    <t>4x60s</t>
  </si>
  <si>
    <t>5x60s</t>
  </si>
  <si>
    <t xml:space="preserve">2x(3+1)m </t>
  </si>
  <si>
    <t xml:space="preserve">3x(3+1)m </t>
  </si>
  <si>
    <t xml:space="preserve">4x(3+1)m </t>
  </si>
  <si>
    <t xml:space="preserve">5x(3+1)m </t>
  </si>
  <si>
    <t>Int. grund.: 2x(3+1)m løbes som 1 intervalserie med 2 gentagelser af 3 minutters arbejde og 1 minutters pause. Puls i Int. grund.-zone</t>
  </si>
  <si>
    <t>Int. grund.: 3x(3+1)m løbes som 1 intervalserie med 3 gentagelser af 3 minutters arbejde og 1 minutters pause. Puls i Int. grund.-zone</t>
  </si>
  <si>
    <t>Int. grund.: 4x(3+1)m løbes som 1 intervalserie med 4 gentagelser af 3 minutters arbejde og 1 minutters pause. Puls i Int. grund.-zone</t>
  </si>
  <si>
    <t>Int. grund.: 5x(3+1)m løbes som 1 intervalserie med 5 gentagelser af 3 minutters arbejde og 1 minutters pause. Puls i Int. grund.-zone</t>
  </si>
  <si>
    <t xml:space="preserve">9x(5+2)m </t>
  </si>
  <si>
    <t>AT: 9x(5+2)m løbes som 1 intervalserie med 9 gentagelser af 5 minutters arbejde og 2 minutters pause. Puls i AT-zone</t>
  </si>
  <si>
    <t>3x9(40+20)s</t>
  </si>
  <si>
    <t xml:space="preserve">6x(3+1)m </t>
  </si>
  <si>
    <t xml:space="preserve">7x(3+1)m </t>
  </si>
  <si>
    <t xml:space="preserve">8x(3+1)m </t>
  </si>
  <si>
    <t xml:space="preserve">10x(5+2)m </t>
  </si>
  <si>
    <t>3x(3+1)m</t>
  </si>
  <si>
    <t>4x(3+1)m</t>
  </si>
  <si>
    <t>5x(3+1)m</t>
  </si>
  <si>
    <t>6x(3+1)m</t>
  </si>
  <si>
    <t>7x(3+1)m</t>
  </si>
  <si>
    <t>8x(3+1)m</t>
  </si>
  <si>
    <t>9x(3+1)m</t>
  </si>
  <si>
    <t>10x(3+1)m</t>
  </si>
  <si>
    <t xml:space="preserve">9x(3+1)m </t>
  </si>
  <si>
    <t xml:space="preserve">10x(3+1)m </t>
  </si>
  <si>
    <t>AT: 10x(5+2)m løbes som 1 intervalserie med 10 gentagelser af 5 minutters arbejde og 2 minutters pause. Puls i AT-zone</t>
  </si>
  <si>
    <t xml:space="preserve">4x12m </t>
  </si>
  <si>
    <t>AT: 4x12m løbes som 4 intervaller af 12 min. Puls i AT-zone</t>
  </si>
  <si>
    <t xml:space="preserve">4x15m </t>
  </si>
  <si>
    <t>AT: 4x15m løbes som 4 intervaller af 15 min. Puls i AT-zone</t>
  </si>
  <si>
    <t>3x7(30+30)s</t>
  </si>
  <si>
    <t>3x6(30+30)s</t>
  </si>
  <si>
    <t>3x10(40+20)s</t>
  </si>
  <si>
    <t xml:space="preserve">10x2m </t>
  </si>
  <si>
    <t xml:space="preserve">10x1,5m </t>
  </si>
  <si>
    <t>max: 5x4m, løbes som 5 intervaller af 4 min. Pulsen skal i løbet af de første 2 minutter af første interval komme op i max-zonen</t>
  </si>
  <si>
    <t>1x10(6+54)s</t>
  </si>
  <si>
    <t>2x10(6+54)s</t>
  </si>
  <si>
    <t>3x5(6+54)s</t>
  </si>
  <si>
    <t>3x8(6+54)s</t>
  </si>
  <si>
    <t>3x10(6+54)s</t>
  </si>
  <si>
    <t>1x10(10+50)s</t>
  </si>
  <si>
    <t>2x10(10+50)s</t>
  </si>
  <si>
    <t>3x10(10+50)s</t>
  </si>
  <si>
    <t>10xantrit</t>
  </si>
  <si>
    <t>2x(10xantrit)</t>
  </si>
  <si>
    <t>3x(5xantrit)</t>
  </si>
  <si>
    <t>3x(8xantrit)</t>
  </si>
  <si>
    <t>3x(10xantrit)</t>
  </si>
  <si>
    <t>1x7(20+40)s</t>
  </si>
  <si>
    <t>1x8(20+40)s</t>
  </si>
  <si>
    <t>1x9(20+40)s</t>
  </si>
  <si>
    <t>1x10(20+40)s</t>
  </si>
  <si>
    <t>2x7(20+40)s</t>
  </si>
  <si>
    <t>2x8(20+40)s</t>
  </si>
  <si>
    <t>2x9(20+40)s</t>
  </si>
  <si>
    <t>2x10(20+40)s</t>
  </si>
  <si>
    <t>7x60 s. stign.</t>
  </si>
  <si>
    <t>8x60 s. stign.</t>
  </si>
  <si>
    <t>9x60 s. stign.</t>
  </si>
  <si>
    <t>10x60 s. stign.</t>
  </si>
  <si>
    <t>6x60s</t>
  </si>
  <si>
    <t>7x60s</t>
  </si>
  <si>
    <t>8x60s</t>
  </si>
  <si>
    <t>9x60s</t>
  </si>
  <si>
    <t>10x60s</t>
  </si>
  <si>
    <t>7x30 s. stign.</t>
  </si>
  <si>
    <t>8x30 s. stign.</t>
  </si>
  <si>
    <t>9x30 s. stign.</t>
  </si>
  <si>
    <t>10x30 s. stign.</t>
  </si>
  <si>
    <t>1x5(30+90)s</t>
  </si>
  <si>
    <t>1x6(30+90)s</t>
  </si>
  <si>
    <t>1x7(30+90)s</t>
  </si>
  <si>
    <t>1x8(30+90)s</t>
  </si>
  <si>
    <t>1x9(30+90)s</t>
  </si>
  <si>
    <t>1x10(30+90)s</t>
  </si>
  <si>
    <t>2x5(30+90)s</t>
  </si>
  <si>
    <t>2x6(30+90)s</t>
  </si>
  <si>
    <t>2x7(30+90)s</t>
  </si>
  <si>
    <t>2x8(30+90)s</t>
  </si>
  <si>
    <t>4x4(60+60)s</t>
  </si>
  <si>
    <t>4x5(60+60)s</t>
  </si>
  <si>
    <t>4x6(60+60)s</t>
  </si>
  <si>
    <t>4x3(60+60)s</t>
  </si>
  <si>
    <t>3x3(60+60)s</t>
  </si>
  <si>
    <t>3x4(60+60)s</t>
  </si>
  <si>
    <t>3x5(60+60)s</t>
  </si>
  <si>
    <t>3x6(60+60)s</t>
  </si>
  <si>
    <t>2x3(60+60)s</t>
  </si>
  <si>
    <t>2x4(60+60)s</t>
  </si>
  <si>
    <t>2x5(60+60)s</t>
  </si>
  <si>
    <t>2x6(60+60)s</t>
  </si>
  <si>
    <t>1x3(60+60)s</t>
  </si>
  <si>
    <t>1x4(60+60)s</t>
  </si>
  <si>
    <t>1x5(60+60)s</t>
  </si>
  <si>
    <t>1x6(60+60)s</t>
  </si>
  <si>
    <t>Power: 2x8(30+180)s, løbes som 2 intervalserier med 8 gentagelser, af 30 sekunders arbejde og 180 sekunders pause, i hver serie. kadence 60-70. Max mulig power i intervallet. løbes siddende</t>
  </si>
  <si>
    <t>Bjergtræning: 2+1+2…m, køres som 2 min siddende + 1 min stående i samme el. højere gear + 2 siddende osv. Tidsperiode for intervalserien er nævnt i "Andet". Puls 10-20 slag under AT. kadence 60-70</t>
  </si>
  <si>
    <t>Bjergtræning: 5+2+5…m, køres som 5 min siddende + 2 min stående i samme el. højere gear + 5 siddende osv. Tidsperiode for intervalserien er nævnt i "Andet". Puls 10-20 slag under AT. kadence 60-70</t>
  </si>
  <si>
    <t>Bjergtræning: 7+3+7…m, køres som 7 min siddende + 3 min stående i samme el. højere gear + 7 siddende osv. Tidsperiode for intervalserien er nævnt i "Andet". Puls 10-20 slag under AT. kadence 60-70</t>
  </si>
  <si>
    <t>Bjergtræning: 10+3+10…m, køres som 10 min siddende + 3 min stående i samme el. højere gear + 10 siddende osv. Tidsperiode for intervalserien er nævnt i "Andet". Puls 10-20 slag under AT. kadence 60-70</t>
  </si>
  <si>
    <t xml:space="preserve">7x3m </t>
  </si>
  <si>
    <t xml:space="preserve">7x4m </t>
  </si>
  <si>
    <t xml:space="preserve">7x5m </t>
  </si>
  <si>
    <t>AT: 7x3m løbes som 7 intervaller af 3 min. Puls i AT-zone</t>
  </si>
  <si>
    <t>AT: 7x4m løbes som 7 intervaller af 4 min. Puls i AT-zone</t>
  </si>
  <si>
    <t>AT: 7x5m løbes som 7 intervaller af 5 min. Puls i AT-zone</t>
  </si>
  <si>
    <t xml:space="preserve">8x4m </t>
  </si>
  <si>
    <t xml:space="preserve">8x5m </t>
  </si>
  <si>
    <t>AT: 8x4m løbes som 8 intervaller af 4 min. Puls i AT-zone</t>
  </si>
  <si>
    <t>AT: 8x5m løbes som 8 intervaller af 5 min. Puls i AT-zone</t>
  </si>
  <si>
    <t>AT: 2x(3+1)m løbes som 1 intervalserie med 2 gentagelser af 3 minutters arbejde og 1 minuts pause. Puls i AT-zone</t>
  </si>
  <si>
    <t>AT: 3x(3+1)m løbes som 1 intervalserie med 3 gentagelser af 3 minutters arbejde og 1 minuts pause. Puls i AT-zone</t>
  </si>
  <si>
    <t>AT: 4x(3+1)m løbes som 1 intervalserie med 4 gentagelser af 3 minutters arbejde og 1 minuts pause. Puls i AT-zone</t>
  </si>
  <si>
    <t>AT: 5x(3+1)m løbes som 1 intervalserie med 5 gentagelser af 3 minutters arbejde og 1 minuts pause. Puls i AT-zone</t>
  </si>
  <si>
    <t>AT: 6x(3+1)m løbes som 1 intervalserie med 6 gentagelser af 3 minutters arbejde og 1 minuts pause. Puls i AT-zone</t>
  </si>
  <si>
    <t>AT: 7x(3+1)m løbes som 1 intervalserie med 7 gentagelser af 3 minutters arbejde og 1 minuts pause. Puls i AT-zone</t>
  </si>
  <si>
    <t>AT: 8x(3+1)m løbes som 1 intervalserie med 8 gentagelser af 3 minutters arbejde og 1 minuts pause. Puls i AT-zone</t>
  </si>
  <si>
    <t>AT: 9x(3+1)m løbes som 1 intervalserie med 9 gentagelser af 3 minutters arbejde og 1 minuts pause. Puls i AT-zone</t>
  </si>
  <si>
    <t>AT: 10x(3+1)m løbes som 1 intervalserie med 10 gentagelser af 3 minutters arbejde og 1 minuts pause. Puls i AT-zone</t>
  </si>
  <si>
    <t>Sub-AT: 2x(3+1)m løbes som 1 intervalserie med 2 gentagelser af 3 minutters arbejde og 1 minuts pause. Puls i Sub-AT-zone</t>
  </si>
  <si>
    <t>Sub-AT: 3x(3+1)m løbes som 1 intervalserie med 3 gentagelser af 3 minutters arbejde og 1 minuts pause. Puls i Sub-AT-zone</t>
  </si>
  <si>
    <t>Sub-AT: 4x(3+1)m løbes som 1 intervalserie med 4 gentagelser af 3 minutters arbejde og 1 minuts pause. Puls i Sub-AT-zone</t>
  </si>
  <si>
    <t>Sub-AT: 5x(3+1)m løbes som 1 intervalserie med 5 gentagelser af 3 minutters arbejde og 1 minuts pause. Puls i Sub-AT-zone</t>
  </si>
  <si>
    <t>Sub-AT: 6x(3+1)m løbes som 1 intervalserie med 6 gentagelser af 3 minutters arbejde og 1 minuts pause. Puls i Sub-AT-zone</t>
  </si>
  <si>
    <t>Sub-AT: 7x(3+1)m løbes som 1 intervalserie med 7 gentagelser af 3 minutters arbejde og 1 minuts pause. Puls i Sub-AT-zone</t>
  </si>
  <si>
    <t>Sub-AT: 8x(3+1)m løbes som 1 intervalserie med 8 gentagelser af 3 minutters arbejde og 1 minuts pause. Puls i Sub-AT-zone</t>
  </si>
  <si>
    <t>Sub-AT: 2x(5+2)m løbes som 1 intervalserie med 2 gentagelser af 5 minutters arbejde og 2 minutters pause. Puls i Sub-AT-zone</t>
  </si>
  <si>
    <t>Sub-AT: 3x(5+2)m løbes som 1 intervalserie med 3 gentagelser af 5 minutters arbejde og 2 minutters pause. Puls i Sub-AT-zone</t>
  </si>
  <si>
    <t>Sub-AT: 4x(5+2)m løbes som 1 intervalserie med 4 gentagelser af 5 minutters arbejde og 2 minutters pause. Puls i Sub-AT-zone</t>
  </si>
  <si>
    <t>Sub-AT: 5x(5+2)m løbes som 1 intervalserie med 5 gentagelser af 5 minutters arbejde og 2 minutters pause. Puls i Sub-AT-zone</t>
  </si>
  <si>
    <t>Sub-AT: 6x(5+2)m løbes som 1 intervalserie med 6 gentagelser af 5 minutters arbejde og 2 minutters pause. Puls i Sub-AT-zone</t>
  </si>
  <si>
    <t>Sub-AT: 7x(5+2)m løbes som 1 intervalserie med 7 gentagelser af 5 minutters arbejde og 2 minutters pause. Puls i Sub-AT-zone</t>
  </si>
  <si>
    <t>Sub-AT: 8x(5+2)m løbes som 1 intervalserie med 8 gentagelser af 5 minutters arbejde og 2 minutters pause. Puls i Sub-AT-zone</t>
  </si>
  <si>
    <t>Sub-AT: 9x(5+2)m løbes som 1 intervalserie med 9 gentagelser af 5 minutters arbejde og 2 minutters pause. Puls i Sub-AT-zone</t>
  </si>
  <si>
    <t>Sub-AT: 10x(5+2)m løbes som 1 intervalserie med 10 gentagelser af 5 minutters arbejde og 2 minutters pause. Puls i Sub-AT-zone</t>
  </si>
  <si>
    <t xml:space="preserve">Int. grund: 1x(3-2-1)m køres som 1 interval af i alt 6 min. (3 minutter 20 pulsslag under AT, 2 min 15 slag under og 1 min. 10 slag under AT. </t>
  </si>
  <si>
    <t xml:space="preserve">Int. grund.: 1x(5-3-2)m køres som 1 interval af i alt 10 min. (5 minutter 20 pulsslag under AT, 3 min 15 slag under og 2 min. 10 slag under AT. </t>
  </si>
  <si>
    <t>Int. grund.: 1x(10-3-2)m køres som 1 interval af i alt 15 min. (10 minutter 20 pulsslag under AT, 3 min 15 slag under og 2 min. 10 slag under AT.</t>
  </si>
  <si>
    <t>Int. grund.: 1x(10-5-2)m køres som 1 interval af i alt 17 min. (10 minutter 20 pulsslag under AT, 5 min 15 slag under og 2 min. 10 slag under AT.</t>
  </si>
  <si>
    <t xml:space="preserve">Int. grund.: 1x(10-8-2)m køres som 1 interval  af i alt 20 min. (10 minutter 20 pulsslag under AT, 8 min 15 slag under og 2 min. 10 slag under AT. </t>
  </si>
  <si>
    <t xml:space="preserve">Int. grund.: 1x(20-8-2)m køres som 1 interval  af i alt 30 min. (20 minutter 20 pulsslag under AT, 8 min 15 slag under og 2 min. 10 slag under AT. </t>
  </si>
  <si>
    <t>Int. grund.: 2x(3-2-1)m køres som 2 intervaller  af i alt 6 min. (3 minutter 20 pulsslag under AT, 2 min 15 slag under og 1 min. 10 slag under AT. Minimum 4 min pause mellem de 2 intervalserier</t>
  </si>
  <si>
    <t>Int. grund.: 2x(5-3-2)m køres som 2 intervaller  af i alt 10 min. (5 minutter 20 pulsslag under AT, 3 min 15 slag under og 2 min. 10 slag under AT. Minimum 4 min pause mellem de 2 intervalserier</t>
  </si>
  <si>
    <t>Int. grund.: 2x(10-3-2)m køres som 2 intervaller  af i alt 15 min. (10 minutter 20 pulsslag under AT, 3 min 15 slag under og 2 min. 10 slag under AT. Minimum 4 min pause mellem de 2 intervalserier</t>
  </si>
  <si>
    <t>Int. grund.: 2x(10-5-2)m køres som 2 intervaller  af i alt 17 min. (10 minutter 20 pulsslag under AT, 5 min 15 slag under og 2 min. 10 slag under AT. Minimum 4 min pause mellem de 2 intervalserier</t>
  </si>
  <si>
    <t>Int. grund.: 2x(10-8-2)m køres som 2 intervaller  af i alt 20 min. (10 minutter 20 pulsslag under AT, 8 min 15 slag under og 2 min. 10 slag under AT. Minimum 4 min pause mellem de 2 intervalserier</t>
  </si>
  <si>
    <t xml:space="preserve">Int. grund.: 2x(20-8-2)m køres som 2 intervaler  af i alt 30 min. (20 minutter 20 pulsslag under AT, 8 min 15 slag under og 2 min. 10 slag under AT. Minimum 4 min pause mellem de 2 intervalserier </t>
  </si>
  <si>
    <t>Int. grund.: 3x(5-3-2)m køres som 3 intervaller  af i alt 10 min. (5 minutter 20 pulsslag under AT, 3 min 15 slag under og 2 min. 10 slag under AT. Minimum 4 min pause mellem de 2 intervalserier</t>
  </si>
  <si>
    <t>Int. grund.: 3x(10-3-2)m køres som 3 intervaller  af i alt 15 min. (10 minutter 20 pulsslag under AT, 3 min 15 slag under og 2 min. 10 slag under AT. Minimum 4 min pause mellem de 2 intervalserier</t>
  </si>
  <si>
    <t>Int. grund.: 3x(10-8-2)m køres som 3 intervaller  af i alt 20 min. (10 minutter 20 pulsslag under AT, 8 min 15 slag under og 2 min. 10 slag under AT. Minimum 4 min pause mellem de 2 intervalserier</t>
  </si>
  <si>
    <t>Int. grund.: 4x(5-3-2)m køres som 4 intervaller  af i alt 10 min. (5 minutter 20 pulsslag under AT, 3 min 15 slag under og 2 min. 10 slag under AT. Minimum 4 min pause mellem de 2 intervalserier</t>
  </si>
  <si>
    <t>Int. grund.: 1x4m køres som 1 interval af 4 min. kadence 80-100, puls 10-20 slag under AT</t>
  </si>
  <si>
    <t>Int. grund.: 1x5m køres som 1 interval af 5 min. kadence 80-100, puls 10-20 slag under AT</t>
  </si>
  <si>
    <t>Int. grund.: 1x8m køres som 1 interval af 8 min. kadence 80-100, puls 10-20 slag under AT</t>
  </si>
  <si>
    <t>Int. grund.: 1x10m køres som 1 interval af 10 min. kadence 80-100, puls 10-20 slag under AT</t>
  </si>
  <si>
    <t>Int. grund.: 1x12m køres som 1 interval af 12 min. kadence 80-100, puls 10-20 slag under AT</t>
  </si>
  <si>
    <t>Int. grund.: 1x15m køres som 1 interval af 15 min. kadence 80-100, puls 10-20 slag under AT</t>
  </si>
  <si>
    <t>Int. grund.: 1x20m køres som 1 interval af 20 min. kadence 80-100, puls 10-20 slag under AT</t>
  </si>
  <si>
    <t>Int. grund.: 1x25m køres som 1 interval af 25 min. kadence 80-100, puls 10-20 slag under AT</t>
  </si>
  <si>
    <t>Int. grund.: 1x30m køres som 1 interval af 30 min. kadence 80-100, puls 10-20 slag under AT</t>
  </si>
  <si>
    <t>Int. grund.: 2x4m køres som 2 intervaller af 4 min. kadence 80-100, puls 10-20 slag under AT</t>
  </si>
  <si>
    <t>Int. grund.: 2x5m køres som 2 intervaller af 5 min. kadence 80-100, puls 10-20 slag under AT</t>
  </si>
  <si>
    <t>Int. grund.: 2x8m køres som 2 intervaller af 8 min. kadence 80-100, puls 10-20 slag under AT</t>
  </si>
  <si>
    <t>Int. grund.: 2x10m køres som 2 intervaller af 10 min. kadence 80-100, puls 10-20 slag under AT</t>
  </si>
  <si>
    <t>Int. grund.: 2x12m køres som 2 intervaller af 12 min. kadence 80-100, puls 10-20 slag under AT</t>
  </si>
  <si>
    <t>Int. grund.: 2x15m køres som 2 intervaller af 15 min. kadence 80-100, puls 10-20 slag under AT</t>
  </si>
  <si>
    <t>Int. grund.: 2x20m køres som 2 intervaller af 20 min. kadence 80-100, puls 10-20 slag under AT</t>
  </si>
  <si>
    <t>Int. grund.: 2x25m køres som 2 intervaller af 25 min. kadence 80-100, puls 10-20 slag under AT</t>
  </si>
  <si>
    <t>Int. grund.: 2x30m køres som 2 intervaller af 30 min. kadence 80-100, puls 10-20 slag under AT</t>
  </si>
  <si>
    <t>Int. grund.: 3x5m køres som 3 intervaller af 5 min. kadence 80-100, puls 10-20 slag under AT</t>
  </si>
  <si>
    <t>Int. grund.: 3x8m køres som 3 intervaller af 8 min. kadence 80-100, puls 10-20 slag under AT</t>
  </si>
  <si>
    <t>Int. grund.: 3x10m køres som 3 intervaller af 10 min. kadence 80-100, puls 10-20 slag under AT</t>
  </si>
  <si>
    <t>Int. grund.: 3x12m køres som 3 intervaller af 12 min. kadence 80-100, puls 10-20 slag under AT</t>
  </si>
  <si>
    <t>Int. grund.: 3x15m køres som 3 intervaller af 15 min. kadence 80-100, puls 10-20 slag under AT</t>
  </si>
  <si>
    <t>Int. grund.: 3x20m køres som 3 intervaller af 20 min. kadence 80-100, puls 10-20 slag under AT</t>
  </si>
  <si>
    <t>Int. grund.: 1x3(5m+30s) køres som 1 interval af ialt 16.30m. Der køres 5 min i Int. grund.-zone efterfølgende af 30 sek. power på stigning, derefter 5 min Int. grund.... osv. De 30 sek køres med konstant stigende power.</t>
  </si>
  <si>
    <t>Int. grund.: 1x4(5m+30s) køres som 1 interval af ialt 22min. Der køres 5 min i Int. grund.-zone efterfølgende af 30 sek. power på stigning, derefter 5 min Int. grund.... osv. De 30 sek køres med konstant stigende power.</t>
  </si>
  <si>
    <t>Int. grund.: 2x3(5m+30s) køres som 2 intervaller af ialt 16.30m. Der køres 5 min i Int. grund.-zone efterfølgende af 30 sek. power på stigning, derefter 5 min Int. grund.... osv. De 30 sek køres med konstant stigende power.</t>
  </si>
  <si>
    <t>Int. grund.: 2x4(5m+30s) køres som 2 intervaller af ialt 22m. Der køres 5 min i Int. grund.-zone efterfølgende af 30 sek. power på stigning, derefter 5 min Int. grund.... osv. De 30 sek køres med konstant stigende power.</t>
  </si>
  <si>
    <t>Int. grund.: 3x3(5m+30s) køres som 3 intervaller af ialt 16.30m. Der køres 5 min i Int. grund.-zone efterfølgende af 30 sek. power på stigning, derefter 5 min Int. grund.... osv. De 30 sek køres med konstant stigende power.</t>
  </si>
  <si>
    <t>Int. grund.: 1x3(3m+30s) køres som 1 interval af ialt 10.30m. Der køres 3 min i Int. grund.-zone efterfølgende af 30 sek. power på stigning, derefter 3 min Int. grund.... osv. De 30 sek køres med konstant stigende power.</t>
  </si>
  <si>
    <t>Int. grund.: 1x4(3m+30s) køres som 1 interval af ialt 14min. Der køres 3 min i Int. grund.-zone efterfølgende af 30 sek. power på stigning, derefter 3 min Int. grund.... osv. De 30 sek køres med konstant stigende power.</t>
  </si>
  <si>
    <t>Int. grund.: 2x3(3m+30s) køres som 2 intervaller af ialt 10.30m. Der køres 3 min i Int. grund.-zone efterfølgende af 30 sek. power på stigning, derefter 3 min Int. grund.... osv. De 30 sek køres med konstant stigende power.</t>
  </si>
  <si>
    <t>Int. grund.: 2x4(3m+30s) køres som 2 intervaller af ialt 14m. Der køres 5 min i Int. grund.-zone efterfølgende af 30 sek. power på stigning, derefter 5 min Int. grund.... osv. De 30 sek køres med konstant stigende power.</t>
  </si>
  <si>
    <t>Int. grund.: 3x3(3m+30s) køres som 3  intervaller af ialt 10.30m. Der køres 3 min i Int. grund.-zone efterfølgende af 30 sek. power på stigning, derefter 3 min Int. grund.... osv. De 30 sek køres med konstant stigende power.</t>
  </si>
  <si>
    <t>Int. grund.: 15x(3+1)m køres som 15 intervaller af 3 min med 1 min pause. kadence 80-100, puls 10-20 slag under AT</t>
  </si>
  <si>
    <t xml:space="preserve">Sub-AT: 1x(3-2-1)m køres som 1 interval af i alt 6 min. (3 minutter 10 pulsslag under AT, 2 min 5 slag under og 1 min. 3 slag under AT. </t>
  </si>
  <si>
    <t xml:space="preserve">Sub-AT: 1x(5-3-2)m køres som 1 interval af i alt 10 min. (5 minutter 10 pulsslag under AT, 3 min 5 slag under og 2 min. 3 slag under AT. </t>
  </si>
  <si>
    <t xml:space="preserve">Sub-AT: 1x(10-3-2)m køres som 1 interval af i alt 15 min. (10 minutter 10 pulsslag under AT, 3 min 5 slag under og 2 min. 3 slag under AT. </t>
  </si>
  <si>
    <t>Sub-AT: 1x(10-5-2)m køres som 1 interval af i alt 17 min. (10 minutter 10 pulsslag under AT, 5 min 5 slag under og 2 min. 3 slag under AT.</t>
  </si>
  <si>
    <t>Sub-AT: 1x(15-8-2)m køres som 1 interval af i alt 25 min. (15 minutter 10 pulsslag under AT, 8 min 5 slag under og 2 min. 3 slag under AT.</t>
  </si>
  <si>
    <t>Sub-AT: 2x(3-2-1)m køres som 2 intervaller af i alt 6 min. (3 minutter 10 pulsslag under AT, 2 min 5 slag under og 1 min. 3 slag under AT. Minimum 4 min pause mellem de 2 intervalserier</t>
  </si>
  <si>
    <t>Sub-AT: 2x(5-3-2)m køres som 2 intervaller  af i alt 10 min. (5 minutter 10 pulsslag under AT, 3 min 5 slag under og 2 min. 3 slag under AT. Minimum 4 min pause mellem de 2 intervalserier</t>
  </si>
  <si>
    <t>Sub-AT: 2x(10-3-2)m køres som 2 intervaller  af i alt 15 min. (10 minutter 10 pulsslag under AT, 3 min 5 slag under og 2 min. 3 slag under AT. Minimum 4 min pause mellem de 2 intervalserier</t>
  </si>
  <si>
    <t>Sub-AT: 2x(10-5-2)m køres som 2 intervaller  af i alt 17 min. (10 minutter 10 pulsslag under AT, 5 min 5 slag under og 2 min. 3 slag under AT. Minimum 4 min pause mellem de 2 intervalserier</t>
  </si>
  <si>
    <t>Sub-AT: 2x(15-8-2)m køres som 2 intervaller  af i alt 25 min. (15 minutter 10 pulsslag under AT, 8 min 5 slag under og 2 min. 3 slag under AT. Minimum 4 min pause mellem de 2 intervalserier</t>
  </si>
  <si>
    <t>Sub-AT: 3x(3-2-1)m køres som 3 intervaller af i alt 6 min. (3 minutter 10 pulsslag under AT, 2 min 5 slag under og 1 min. 3 slag under AT. Minimum 4 min pause mellem de 2 intervalserier</t>
  </si>
  <si>
    <t>Sub-AT: 3x(5-3-2)m køres som 3 intervaller  af i alt 10 min. (5 minutter 10 pulsslag under AT, 3 min 5 slag under og 2 min. 3 slag under AT. Minimum 4 min pause mellem de 2 intervalserier</t>
  </si>
  <si>
    <t>Sub-AT: 3x(10-3-2)m køres som 3 intervaller  af i alt 15 min. (10 minutter 10 pulsslag under AT, 3 min 5 slag under og 2 min. 3 slag under AT. Minimum 4 min pause mellem de 2 intervalserier</t>
  </si>
  <si>
    <t>Sub-AT: 3x(10-5-2)m køres som 3 intervaller  af i alt 17 min. (10 minutter 10 pulsslag under AT, 5 min 5 slag under og 2 min. 3 slag under AT. Minimum 4 min pause mellem de 2 intervalserier</t>
  </si>
  <si>
    <t>Sub-AT: 3x(15-8-2)m køres som 3 intervaller  af i alt 25 min. (15 minutter 10 pulsslag under AT, 8 min 5 slag under og 2 min. 3 slag under AT. Minimum 4 min pause mellem de 2 intervalserier</t>
  </si>
  <si>
    <t>Sub-AT: 4x(3-2-1)m køres som 4 intervaller af i alt 6 min. (3 minutter 10 pulsslag under AT, 2 min 5 slag under og 1 min. 3 slag under AT. Minimum 4 min pause mellem de 2 intervalserier</t>
  </si>
  <si>
    <t>Sub-AT: 4x(5-3-2)m køres som 4 intervaller  af i alt 10 min. (5 minutter 10 pulsslag under AT, 3 min 5 slag under og 2 min. 3 slag under AT. Minimum 4 min pause mellem de 2 intervalserier</t>
  </si>
  <si>
    <t>Sub-AT: 1x2m køres som 1 interval af 2 min. kadence 85-100, puls 5-10 slag under AT</t>
  </si>
  <si>
    <t>Sub-AT: 1x3m køres som 1 interval af 3 min. kadence 85-100, puls 5-10 slag under AT</t>
  </si>
  <si>
    <t>Sub-AT: 1x4m køres som 1 interval af 4 min. kadence 85-100, puls 5-10 slag under AT</t>
  </si>
  <si>
    <t>Sub-AT: 1x5m køres som 1 interval af 5 min. kadence 85-100, puls 5-10 slag under AT</t>
  </si>
  <si>
    <t>Sub-AT: 1x8m køres som 1 interval af 8 min. kadence 85-100, puls 5-10 slag under AT</t>
  </si>
  <si>
    <t>Sub-AT: 1x10m køres som 1 interval af 10 min. kadence 85-100, puls 5-10 slag under AT</t>
  </si>
  <si>
    <t>Sub-AT: 1x12m køres som 1 interval af 12 min. kadence 85-100, puls 5-10 slag under AT</t>
  </si>
  <si>
    <t>Sub-AT: 1x15m køres som 1 interval af 15 min. kadence 85-100, puls 5-10 slag under AT</t>
  </si>
  <si>
    <t>Sub-AT: 1x20m køres som 1 interval af 20 min. kadence 85-100, puls 5-10 slag under AT</t>
  </si>
  <si>
    <t>Sub-AT: 1x25m køres som 1 interval af 25 min. kadence 85-100, puls 5-10 slag under AT</t>
  </si>
  <si>
    <t>Sub-AT: 1x30m køres som 1 interval af 30 min. kadence 85-100, puls 5-10 slag under AT</t>
  </si>
  <si>
    <t>Sub-AT: 2x3m køres som 2 intervaller af 3 min. kadence 85-100, puls 5-10 slag under AT</t>
  </si>
  <si>
    <t>Sub-AT: 2x4m køres som 2 intervaller af 4 min. kadence 85-100, puls 5-10 slag under AT</t>
  </si>
  <si>
    <t>Sub-AT: 2x5m køres som 2 intervaller af 5 min. kadence 85-100, puls 5-10 slag under AT</t>
  </si>
  <si>
    <t>Sub-AT: 2x8m køres som 2 intervaller af 8 min. kadence 85-100, puls 5-10 slag under AT</t>
  </si>
  <si>
    <t>Sub-AT: 2x10m køres som 2 intervaller af 10 min. kadence 85-100, puls 5-10 slag under AT</t>
  </si>
  <si>
    <t>Sub-AT: 2x12m køres som 2 intervaller af 12 min. kadence 85-100, puls 5-10 slag under AT</t>
  </si>
  <si>
    <t>Sub-AT: 2x15m køres som 2 intervaller af 15 min. kadence 85-100, puls 5-10 slag under AT</t>
  </si>
  <si>
    <t>Sub-AT: 2x20m køres som 2 intervaller af 20 min. kadence 85-100, puls 5-10 slag under AT</t>
  </si>
  <si>
    <t>Sub-AT: 2x25m køres som 2 intervaller af 25 min. kadence 85-100, puls 5-10 slag under AT</t>
  </si>
  <si>
    <t>Sub-AT: 2x30m køres som 2 intervaller af 30 min. kadence 85-100, puls 5-10 slag under AT</t>
  </si>
  <si>
    <t>Sub-AT: 3x3m køres som 3 intervaller af 3 min. kadence 85-100, puls 5-10 slag under AT</t>
  </si>
  <si>
    <t>Sub-AT: 3x4m køres som 3 intervaller af 4 min. kadence 85-100, puls 5-10 slag under AT</t>
  </si>
  <si>
    <t>Sub-AT: 3x5m køres som 3 intervaller af 5 min. kadence 85-100, puls 5-10 slag under AT</t>
  </si>
  <si>
    <t>Sub-AT: 3x8m køres som 3 intervaller af 8 min. kadence 85-100, puls 5-10 slag under AT</t>
  </si>
  <si>
    <t>Sub-AT: 3x10m køres som 3 intervaller af 10 min. kadence 85-100, puls 5-10 slag under AT</t>
  </si>
  <si>
    <t>Sub-AT: 3x12m køres som 3 intervaller af 12 min. kadence 85-100, puls 5-10 slag under AT</t>
  </si>
  <si>
    <t>Sub-AT: 3x15m køres som 3 intervaller af 15 min. kadence 85-100, puls 5-10 slag under AT</t>
  </si>
  <si>
    <t>Sub-AT: 3x20m køres som 3 intervaller af 20 min. kadence 85-100, puls 5-10 slag under AT</t>
  </si>
  <si>
    <t>Sub-AT: 4x3m køres som 4 intervaller af 3 min. kadence 85-100, puls 5-10 slag under AT</t>
  </si>
  <si>
    <t>Sub-AT: 4x4m køres som 4 intervaller af 4 min. kadence 85-100, puls 5-10 slag under AT</t>
  </si>
  <si>
    <t>Sub-AT: 4x5m køres som 4 intervaller af 5 min. kadence 85-100, puls 5-10 slag under AT</t>
  </si>
  <si>
    <t>Sub-AT: 4x8m køres som 4 intervaller af 8 min. kadence 85-100, puls 5-10 slag under AT</t>
  </si>
  <si>
    <t>Sub-AT: 5x5m køres som 5 intervaller af 5 min. kadence 85-100, puls 5-10 slag under AT</t>
  </si>
  <si>
    <t>Sub-AT: 5x8m køres som 5 intervaller af 8 min. kadence 85-100, puls 5-10 slag under AT</t>
  </si>
  <si>
    <t>Sub-AT: 2x(5+2)m køres som 1 intervalserie med 2 gentagelser af 5 minutters arbejde og 2 minutters pause. kadence 85-100, puls i Sub-AT-zone</t>
  </si>
  <si>
    <t>Sub-AT: 3x(5+2)m køres som 1 intervalserie med 3 gentagelser af 5 minutters arbejde og 2 minutters pause. kadence 85-100, puls i Sub-AT-zone</t>
  </si>
  <si>
    <t>Sub-AT: 4x(5+2)m køres som 1 intervalserie med 4 gentagelser af 5 minutters arbejde og 2 minutters pause. kadence 85-100, puls i Sub-AT-zone</t>
  </si>
  <si>
    <t>Sub-AT: 5x(5+2)m køres som 1 intervalserie med 5 gentagelser af 5 minutters arbejde og 2 minutters pause. kadence 85-100, puls i Sub-AT-zone</t>
  </si>
  <si>
    <t>Sub-AT: 6x(5+2)m køres som 1 intervalserie med 6 gentagelser af 5 minutters arbejde og 2 minutters pause. kadence 85-100, puls i Sub-AT-zone</t>
  </si>
  <si>
    <t>Sub-AT: 7x(5+2)m køres som 1 intervalserie med 7 gentagelser af 5 minutters arbejde og 2 minutters pause. kadence 85-100, puls i Sub-AT-zone</t>
  </si>
  <si>
    <t>Sub-AT: 8x(5+2)m køres som 1 intervalserie med 8 gentagelser af 5 minutters arbejde og 2 minutters pause. kadence 85-100, puls i Sub-AT-zone</t>
  </si>
  <si>
    <t>Sub-AT: 9x(5+2)m køres som 1 intervalserie med 9 gentagelser af 5 minutters arbejde og 2 minutters pause. kadence 85-100, puls i Sub-AT-zone</t>
  </si>
  <si>
    <t>Sub-AT: 10x(5+2)m køres som 1 intervalserie med 10 gentagelser af 5 minutters arbejde og 2 minutters pause. kadence 85-100, puls i Sub-AT-zone</t>
  </si>
  <si>
    <t>Sub-AT: 1x3(5m+30s) køres som 1 interval af ialt 16.30m. Der køres 5 min i sub-AT-zone efterfølgende af 30 sek. power på stigning, derefter 5 min sub-AT... osv. De 30 sek køres med konstant stigende power.</t>
  </si>
  <si>
    <t>Sub-AT: 1x4(5m+30s) køres som 1 interval af ialt 22min. Der køres 5 min i sub-AT-zone efterfølgende af 30 sek. power på stigning, derefter 5 min sub-AT.... osv. De 30 sek køres med konstant stigende power.</t>
  </si>
  <si>
    <t>Sub-AT: 2x3(5m+30s) køres som 2  intervaller af ialt 16.30m. Der køres 5 min i sub-AT-zone efterfølgende af 30 sek. power på stigning, derefter 5 min sub-AT... osv. De 30 sek køres med konstant stigende power.</t>
  </si>
  <si>
    <t>Sub-AT: 2x4(5m+30s) køres som 2  intervaller af ialt 16.30m. Der køres 5 min i sub-AT-zone efterfølgende af 30 sek. power på stigning, derefter 5 min sub-AT... osv. De 30 sek køres med konstant stigende power.</t>
  </si>
  <si>
    <t>Sub-AT: 3x3(5m+30s) køres som 3  intervaller af ialt 16.30m. Der køres 5 min i sub-AT-zone efterfølgende af 30 sek. power på stigning, derefter 5 min sub-AT... osv. De 30 sek køres med konstant stigende power.</t>
  </si>
  <si>
    <t>Sub-AT: 1x3(3m+30s) køres som 1 interval af ialt 16.30m. Der køres 3 min i sub-AT-zone efterfølgende af 30 sek. power på stigning, derefter 3 min sub-AT... osv. De 30 sek køres med konstant stigende power.</t>
  </si>
  <si>
    <t>Sub-AT: 1x4(3m+30s) køres som 1 interval af ialt 22min. Der køres 3 min i sub-AT-zone efterfølgende af 30 sek. power på stigning, derefter 3 min sub-AT.... osv. De 30 sek køres med konstant stigende power.</t>
  </si>
  <si>
    <t>Sub-AT: 2x3(3m+30s) køres som 2  intervaller af ialt 16.30m. Der køres 3 min i sub-AT-zone efterfølgende af 30 sek. power på stigning, derefter 3 min sub-AT... osv. De 30 sek køres med konstant stigende power.</t>
  </si>
  <si>
    <t>Sub-AT: 2x4(3m+30s) køres som 2  intervaller af ialt 16.30m. Der køres 3 min i sub-AT-zone efterfølgende af 30 sek. power på stigning, derefter 3 min sub-AT... osv. De 30 sek køres med konstant stigende power.</t>
  </si>
  <si>
    <t>Sub-AT: 3x3(3m+30s) køres som 3  intervaller af ialt 16.30m. Der køres 3 min i sub-AT-zone efterfølgende af 30 sek. power på stigning, derefter 3 min sub-AT... osv. De 30 sek køres med konstant stigende power.</t>
  </si>
  <si>
    <t>AT: 1x3m køres som 1 interval af 3 min. kadence 85-100, puls i AT-zone</t>
  </si>
  <si>
    <t>AT: 1x4m køres som 1 interval af 4 min. kadence 85-100, puls i AT-zone</t>
  </si>
  <si>
    <t>AT: 1x5m køres som 1 interval af 5 min. kadence 85-100, puls i AT-zone</t>
  </si>
  <si>
    <t>AT: 1x8m køres som 1 interval af 8 min. kadence 85-100, puls i AT-zone</t>
  </si>
  <si>
    <t>AT: 1x10m køres som 1 interval af 10 min. kadence 85-100, puls i AT-zone</t>
  </si>
  <si>
    <t>AT: 1x12m køres som 1 interval af 12 min. kadence 85-100, puls i AT-zone</t>
  </si>
  <si>
    <t>AT: 1x15m køres som 1 interval af 15 min. kadence 85-100, puls i AT-zone</t>
  </si>
  <si>
    <t>AT: 1x20m køres som 1 interval af 20 min. kadence 85-100, puls i AT-zone</t>
  </si>
  <si>
    <t>AT: 1x25m køres som 1 interval af 25 min. kadence 85-100, puls i AT-zone</t>
  </si>
  <si>
    <t>AT: 1x30m køres som 1 interval af 30 min. kadence 85-100, puls i AT-zone</t>
  </si>
  <si>
    <t>AT: 2x3m køres som 2 intervaller af 3 min. kadence 85-100, puls i AT-zone</t>
  </si>
  <si>
    <t>AT: 2x4m køres som 2 intervaller af 4 min. kadence 85-100, puls i AT-zone</t>
  </si>
  <si>
    <t>AT: 2x5m køres som 2 intervaller af 5 min. kadence 85-100, puls i AT-zone</t>
  </si>
  <si>
    <t>AT: 2x8m køres som 2 intervaller af 8 min. kadence 85-100, puls i AT-zone</t>
  </si>
  <si>
    <t>AT: 2x10m køres som 2 intervaller af 10 min. kadence 85-100, puls i AT-zone</t>
  </si>
  <si>
    <t>AT: 2x12m køres som 2 intervaller af 12 min. kadence 85-100, puls i AT-zone</t>
  </si>
  <si>
    <t>AT: 2x15m køres som 2 intervaller af 15 min. kadence 85-100, puls i AT-zone</t>
  </si>
  <si>
    <t>AT: 2x20m køres som 2 intervaller af 20 min. kadence 85-100, puls i AT-zone</t>
  </si>
  <si>
    <t>AT: 2x25m køres som 2 intervaller af 25 min. kadence 85-100, puls i AT-zone</t>
  </si>
  <si>
    <t>AT: 2x30m køres som 2 intervaller af 30 min. kadence 85-100, puls i AT-zone</t>
  </si>
  <si>
    <t>AT: 3x3m køres som 3 intervaller af 3 min. kadence 85-100, puls i AT-zone</t>
  </si>
  <si>
    <t>AT: 3x4m køres som 3 intervaller af 4 min. kadence 85-100, puls i AT-zone</t>
  </si>
  <si>
    <t>AT: 3x5m køres som 3 intervaller af 5 min. kadence 85-100, puls i AT-zone</t>
  </si>
  <si>
    <t>AT: 3x8m køres som 3 intervaller af 8 min. kadence 85-100, puls i AT-zone</t>
  </si>
  <si>
    <t>AT: 3x10m køres som 3 intervaller af 10 min. kadence 85-100, puls i AT-zone</t>
  </si>
  <si>
    <t>AT: 3x12m køres som 3 intervaller af 12 min. kadence 85-100, puls i AT-zone</t>
  </si>
  <si>
    <t>AT: 3x15m køres som 3 intervaller af 15 min. kadence 85-100, puls i AT-zone</t>
  </si>
  <si>
    <t>AT: 3x20m køres som 3 intervaller af 30 min. kadence 85-100, puls i AT-zone</t>
  </si>
  <si>
    <t>AT: 4x3m køres som 4 intervaller af  min. kadence 85-100, puls i AT-zone</t>
  </si>
  <si>
    <t>AT: 4x4m køres som 4 intervaller af 4 min. kadence 85-100, puls i AT-zone</t>
  </si>
  <si>
    <t>AT: 4x5m køres som 4 intervaller af 5 min. kadence 85-100, puls i AT-zone</t>
  </si>
  <si>
    <t>AT: 4x8m køres som 4 intervaller af 8 min. kadence 85-100, puls i AT-zone</t>
  </si>
  <si>
    <t>AT: 4x10m køres som 4 intervaller af 10 min. kadence 85-100, puls i AT-zone</t>
  </si>
  <si>
    <t>AT: 4x15m køres som 4 intervaller af 15 min. kadence 85-100, puls i AT-zone</t>
  </si>
  <si>
    <t>AT: 5x4m køres som 5 intervaller af 4 min. kadence 85-100, puls i AT-zone</t>
  </si>
  <si>
    <t>AT: 5x5m køres som 5 intervaller af 5 min. kadence 85-100, puls i AT-zone</t>
  </si>
  <si>
    <t>AT: 5x8m køres som 5 intervaller af 8 min. kadence 85-100, puls i AT-zone</t>
  </si>
  <si>
    <t>AT: 6x5m køres som 6 intervaller af 5 min. kadence 85-100, puls i AT-zone</t>
  </si>
  <si>
    <t>AT: 3x(3+1)m køres som 1 intervalserie med 3 gentagelser af 3 minutters arbejde og 1 minuts pause. kadence 85-100, puls i AT-zone</t>
  </si>
  <si>
    <t>AT: 4x(3+1)m køres som 1 intervalserie med 4 gentagelser af 3 minutters arbejde og 1 minuts pause. kadence 85-100, puls i AT-zone</t>
  </si>
  <si>
    <t>AT: 5x(3+1)m køres som 1 intervalserie med 5 gentagelser af 3 minutters arbejde og 1 minuts pause. kadence 85-100, puls i AT-zone</t>
  </si>
  <si>
    <t>AT: 6x(3+1)m køres som 1 intervalserie med 6 gentagelser af 3 minutters arbejde og 1 minuts pause. kadence 85-100, puls i AT-zone</t>
  </si>
  <si>
    <t>AT: 7x(3+1)m køres som 1 intervalserie med 7 gentagelser af 3 minutters arbejde og 1 minuts pause. kadence 85-100, puls i AT-zone</t>
  </si>
  <si>
    <t>AT: 8x(3+1)m køres som 1 intervalserie med 8 gentagelser af 3 minutters arbejde og 1 minuts pause. kadence 85-100, puls i AT-zone</t>
  </si>
  <si>
    <t>AT: 9x(3+1)m køres som 1 intervalserie med 9 gentagelser af 3 minutters arbejde og 1 minuts pause. kadence 85-100, puls i AT-zone</t>
  </si>
  <si>
    <t>AT: 10x(3+1)m køres som 1 intervalserie med 10 gentagelser af 3 minutters arbejde og 1 minuts pause. kadence 85-100, puls i AT-zone</t>
  </si>
  <si>
    <t>AT: 2x(5+2)m køres som 1 intervalserie med 2 gentagelser af 5 minutters arbejde og 2 minutters pause. kadence 85-100, puls i AT-zone</t>
  </si>
  <si>
    <t>AT: 3x(5+2)m køres som 1 intervalserie med 3 gentagelser af 5 minutters arbejde og 2 minutters pause. kadence 85-100, puls i AT-zone</t>
  </si>
  <si>
    <t>AT: 4x(5+2)m køres som 1 intervalserie med 4 gentagelser af 5 minutters arbejde og 2 minutters pause. kadence 85-100, puls i AT-zone</t>
  </si>
  <si>
    <t>AT: 5x(5+2)m køres som 1 intervalserie med 5 gentagelser af 5 minutters arbejde og 2 minutters pause. kadence 85-100, puls i AT-zone</t>
  </si>
  <si>
    <t>AT: 6x(5+2)m køres som 1 intervalserie med 6 gentagelser af 5 minutters arbejde og 2 minutters pause. kadence 85-100, puls i AT-zone</t>
  </si>
  <si>
    <t>AT: 7x(5+2)m køres som 1 intervalserie med 7 gentagelser af 5 minutters arbejde og 2 minutters pause. kadence 85-100, puls i AT-zone</t>
  </si>
  <si>
    <t>AT: 8x(5+2)m køres som 1 intervalserie med 8 gentagelser af 5 minutters arbejde og 2 minutters pause. kadence 85-100, puls i AT-zone</t>
  </si>
  <si>
    <t>AT: 9x(5+2)m køres som 1 intervalserie med 9 gentagelser af 5 minutters arbejde og 2 minutters pause. kadence 85-100, puls i AT-zone</t>
  </si>
  <si>
    <t>AT: 10x(5+2)m køres som 1 intervalserie med 10 gentagelser af 5 minutters arbejde og 2 minutters pause. kadence 85-100, puls i AT-zone</t>
  </si>
  <si>
    <t>AT: 1x8(75+15)s køres som 1 intervalserie med 8 gentagelser af 75 sekunders arbejde og 15 sekunders pause. kadence 85-100, puls i AT-zone</t>
  </si>
  <si>
    <t>AT: 2x8(75+15)s køres som 2 intervalserier med 8 gentagelser af 75 sekunders arbejde og 15 sekunders pause. kadence 85-100, puls i AT-zone</t>
  </si>
  <si>
    <t>max: 1x4(30+30)s, køres som 1 intervalserie med 4 gentagelser af 30 sekunders arbejde og 30 sekunders pause, i hver serie. kadence 95-110. Køres med samme belastning i hele intervallet</t>
  </si>
  <si>
    <t>max: 1x5(30+30)s, køres som 1 intervalserie med 5 gentagelser af 30 sekunders arbejde og 30 sekunders pause, i hver serie. kadence 95-110. Køres med samme belastning i hele intervallet</t>
  </si>
  <si>
    <t>max: 1x6(30+30)s, køres som 1 intervalserie med 6 gentagelser af 30 sekunders arbejde og 30 sekunders pause, i hver serie. kadence 95-110. Køres med samme belastning i hele intervallet</t>
  </si>
  <si>
    <t>max: 1x7(30+30)s, køres som 1 intervalserie med 7 gentagelser af 30 sekunders arbejde og 30 sekunders pause, i hver serie. kadence 95-110. Køres med samme belastning i hele intervallet</t>
  </si>
  <si>
    <t>max: 1x8(30+30)s, køres som 1 intervalserie med 8 gentagelser af 30 sekunders arbejde og 30 sekunders pause, i hver serie. kadence 95-110. Køres med samme belastning i hele intervallet</t>
  </si>
  <si>
    <t>max: 1x9(30+30)s, køres som 1 intervalserie med 9 gentagelser af 30 sekunders arbejde og 30 sekunders pause, i hver serie. kadence 95-110. Køres med samme belastning i hele intervallet</t>
  </si>
  <si>
    <t>max: 1x10(30+30)s, køres som 1 intervalserie med 10 gentagelser af 30 sekunders arbejde og 30 sekunders pause, i hver serie. kadence 95-110. Køres med samme belastning i hele intervallet</t>
  </si>
  <si>
    <t>max: 2x4(30+30)s, køres som 2 intervalserier med 4 gentagelser af 30 sekunders arbejde og 30 sekunders pause, i hver serie. kadence 95-110. Køres med samme belastning i hele intervallet</t>
  </si>
  <si>
    <t>max: 2x5(30+30)s, køres som 2 intervalserier med 5 gentagelser af 30 sekunders arbejde og 30 sekunders pause, i hver serie. kadence 95-110. Køres med samme belastning i hele intervallet</t>
  </si>
  <si>
    <t>max: 2x6(30+30)s, køres som 2 intervalserier med 6 gentagelser af 30 sekunders arbejde og 30 sekunders pause, i hver serie. kadence 95-110. Køres med samme belastning i hele intervallet</t>
  </si>
  <si>
    <t>max: 2x7(30+30)s, køres som 2 intervalserier med 7 gentagelser af 30 sekunders arbejde og 30 sekunders pause, i hver serie. kadence 95-110. Køres med samme belastning i hele intervallet</t>
  </si>
  <si>
    <t>max: 2x8(30+30)s, køres som 2 intervalserier med 8 gentagelser af 30 sekunders arbejde og 30 sekunders pause, i hver serie. kadence 95-110. Køres med samme belastning i hele intervallet</t>
  </si>
  <si>
    <t>max: 2x9(30+30)s, køres som 2 intervalserier med 9 gentagelser af 30 sekunders arbejde og 30 sekunders pause, i hver serie. kadence 95-110. Køres med samme belastning i hele intervallet</t>
  </si>
  <si>
    <t>max: 2x10(30+30)s, køres som 2 intervalserier med 10 gentagelser af 30 sekunders arbejde og 30 sekunders pause, i hver serie. kadence 95-110. Køres med samme belastning i hele intervallet</t>
  </si>
  <si>
    <t>max: 3x6(30+30)s, køres som 3 intervalserier med 6 gentagelser af 30 sekunders arbejde og 30 sekunders pause, i hver serie. kadence 95-110. Køres med samme belastning i hele intervallet</t>
  </si>
  <si>
    <t>max: 3x7(30+30)s, køres som 3 intervalserier med 7 gentagelser af 30 sekunders arbejde og 30 sekunders pause, i hver serie. kadence 95-110. Køres med samme belastning i hele intervallet</t>
  </si>
  <si>
    <t>max: 3x8(30+30)s, køres som 3 intervalserier med 8 gentagelser af 30 sekunders arbejde og 30 sekunders pause, i hver serie. kadence 95-110. Køres med samme belastning i hele intervallet</t>
  </si>
  <si>
    <t>max: 3x10(30+30)s, køres som 3 intervalserier med 10 gentagelser af 30 sekunders arbejde og 30 sekunders pause, i hver serie. kadence 95-110. Køres med samme belastning i hele intervallet</t>
  </si>
  <si>
    <t>max: 1x4(40+20)s, køres som 1 intervalserie med 4 gentagelser af 40 sekunders arbejde og 20 sekunders pause, i hver serie. kadence 90-100. Køres med samme belastning i hele intervallet</t>
  </si>
  <si>
    <t>max: 1x5(40+20)s, køres som 1 intervalserie med 5 gentagelser af 40 sekunders arbejde og 20 sekunders pause, i hver serie. kadence 90-100. Køres med samme belastning i hele intervallet</t>
  </si>
  <si>
    <t>max: 1x6(40+20)s, køres som 1 intervalserie med 6 gentagelser af 40 sekunders arbejde og 20 sekunders pause, i hver serie. kadence 90-100. Køres med samme belastning i hele intervallet</t>
  </si>
  <si>
    <t>max: 1x7(40+20)s, køres som 1 intervalserie med 7 gentagelser af 40 sekunders arbejde og 20 sekunders pause, i hver serie. kadence 90-100. Køres med samme belastning i hele intervallet</t>
  </si>
  <si>
    <t>max: 1x8(40+20)s, køres som 1 intervalserie med 8 gentagelser af 40 sekunders arbejde og 20 sekunders pause, i hver serie. kadence 90-100. Køres med samme belastning i hele intervallet</t>
  </si>
  <si>
    <t>max: 1x9(40+20)s, køres som 1 intervalserie med 9 gentagelser af 40 sekunders arbejde og 20 sekunders pause, i hver serie. kadence 90-100. Køres med samme belastning i hele intervallet</t>
  </si>
  <si>
    <t>max: 1x10(40+20)s, køres som 1 intervalserie med 10 gentagelser af 40 sekunders arbejde og 20 sekunders pause, i hver serie. kadence 90-100. Køres med samme belastning i hele intervallet</t>
  </si>
  <si>
    <t>max: 2x4(40+20)s, køres som 2 intervalserier med 4 gentagelser af 40 sekunders arbejde og 20 sekunders pause, i hver serie. kadence 90-100. Køres med samme belastning i hele intervallet</t>
  </si>
  <si>
    <t>max: 2x5(40+20)s, køres som 2 intervalserier med 5 gentagelser af 40 sekunders arbejde og 20 sekunders pause, i hver serie. kadence 90-100. Køres med samme belastning i hele intervallet</t>
  </si>
  <si>
    <t>max: 2x6(40+20)s, køres som 2 intervalserier med 6 gentagelser af 40 sekunders arbejde og 20 sekunders pause, i hver serie. kadence 90-100. Køres med samme belastning i hele intervallet</t>
  </si>
  <si>
    <t>max: 2x7(40+20)s, køres som 2 intervalserier med 7 gentagelser af 40 sekunders arbejde og 20 sekunders pause, i hver serie. kadence 90-100. Køres med samme belastning i hele intervallet</t>
  </si>
  <si>
    <t>max: 2x8(40+20)s, køres som 2 intervalserier med 8 gentagelser af 40 sekunders arbejde og 20 sekunders pause, i hver serie. kadence 90-100. Køres med samme belastning i hele intervallet</t>
  </si>
  <si>
    <t>max: 2x9(40+20)s, køres som 2 intervalserier med 9 gentagelser af 40 sekunders arbejde og 20 sekunders pause, i hver serie. kadence 90-100. Køres med samme belastning i hele intervallet</t>
  </si>
  <si>
    <t>max: 2x10(40+20)s, køres som 2 intervalserier med 10 gentagelser af 40 sekunders arbejde og 20 sekunders pause, i hver serie. kadence 90-100. Køres med samme belastning i hele intervallet</t>
  </si>
  <si>
    <t>max: 3x4(40+20)s, køres som 3 intervalserier med 4 gentagelser af 40 sekunders arbejde og 20 sekunders pause, i hver serie. kadence 90-100. Køres med samme belastning i hele intervallet</t>
  </si>
  <si>
    <t>max: 3x5(40+20)s, køres som 3 intervalserier med 5 gentagelser af 40 sekunders arbejde og 20 sekunders pause, i hver serie. kadence 90-100. Køres med samme belastning i hele intervallet</t>
  </si>
  <si>
    <t>max: 3x6(40+20)s, køres som 3 intervalserier med 6 gentagelser af 40 sekunders arbejde og 20 sekunders pause, i hver serie. kadence 90-100. Køres med samme belastning i hele intervallet</t>
  </si>
  <si>
    <t>max: 3x7(40+20)s, køres som 3 intervalserier med 7 gentagelser af 40 sekunders arbejde og 20 sekunders pause, i hver serie. kadence 90-100. Køres med samme belastning i hele intervallet</t>
  </si>
  <si>
    <t>max: 3x8(40+20)s, køres som 3 intervalserier med 8 gentagelser af 40 sekunders arbejde og 20 sekunders pause, i hver serie. kadence 90-100. Køres med samme belastning i hele intervallet</t>
  </si>
  <si>
    <t>max: 3x9(40+20)s, køres som 3 intervalserier med 9 gentagelser af 40 sekunders arbejde og 20 sekunders pause, i hver serie. kadence 90-100. Køres med samme belastning i hele intervallet</t>
  </si>
  <si>
    <t>max: 3x10(40+20)s, køres som 3 intervalserier med 10 gentagelser af 40 sekunders arbejde og 20 sekunders pause, i hver serie. kadence 90-100. Køres med samme belastning i hele intervallet</t>
  </si>
  <si>
    <t>max: 1x3(60+60)s, køres som 1 intervalserie med 3 gentagelser af 60 sekunders arbejde og 60 sekunders pause. kadence 90-100. Køres med samme belastning i hele intervallet</t>
  </si>
  <si>
    <t>max: 1x4(60+60)s, køres som 1 intervalserie med 4 gentagelser af 60 sekunders arbejde og 60 sekunders pause. kadence 90-100. Køres med samme belastning i hele intervallet</t>
  </si>
  <si>
    <t>max: 1x5(60+60)s, køres som 1 intervalserie med 5 gentagelser af 60 sekunders arbejde og 60 sekunders pause. kadence 90-100. Køres med samme belastning i hele intervallet</t>
  </si>
  <si>
    <t>max: 1x6(60+60)s, køres som 1 intervalserie med 6 gentagelser af 60 sekunders arbejde og 60 sekunders pause. kadence 90-100. Køres med samme belastning i hele intervallet</t>
  </si>
  <si>
    <t>max: 2x3(60+60)s, køres som 2 intervalserier med 3 gentagelser af 60 sekunders arbejde og 60 sekunders pause, i hver serie. kadence 90-100. Køres med samme belastning i hele intervallet</t>
  </si>
  <si>
    <t>max: 2x4(60+60)s, køres som 2 intervalserier med 4 gentagelser af 60 sekunders arbejde og 60 sekunders pause, i hver serie. kadence 90-100. Køres med samme belastning i hele intervallet</t>
  </si>
  <si>
    <t>max: 2x5(60+60)s, køres som 2 intervalserier med 5 gentagelser af 60 sekunders arbejde og 60 sekunders pause, i hver serie. kadence 90-100. Køres med samme belastning i hele intervallet</t>
  </si>
  <si>
    <t>max: 2x6(60+60)s, køres som 2 intervalserier med 6 gentagelser af 60 sekunders arbejde og 60 sekunders pause, i hver serie. kadence 90-100. Køres med samme belastning i hele intervallet</t>
  </si>
  <si>
    <t>max: 3x3(60+60)s, køres som 3 intervalserier med 3 gentagelser af 60 sekunders arbejde og 60 sekunders pause, i hver serie. kadence 90-100. Køres med samme belastning i hele intervallet</t>
  </si>
  <si>
    <t>max: 3x4(60+60)s, køres som 3 intervalserier med 4 gentagelser af 60 sekunders arbejde og 60 sekunders pause, i hver serie. kadence 90-100. Køres med samme belastning i hele intervallet</t>
  </si>
  <si>
    <t>max: 3x5(60+60)s, køres som 3 intervalserier med 5 gentagelser af 60 sekunders arbejde og 60 sekunders pause, i hver serie. kadence 90-100. Køres med samme belastning i hele intervallet</t>
  </si>
  <si>
    <t>max: 3x6(60+60)s, køres som 3 intervalserier med 6 gentagelser af 60 sekunders arbejde og 60 sekunders pause, i hver serie. kadence 90-100. Køres med samme belastning i hele intervallet</t>
  </si>
  <si>
    <t>max: 4x3(60+60)s, køres som 4 intervalserier med 3 gentagelser af 60 sekunders arbejde og 60 sekunders pause, i hver serie. kadence 90-100. Køres med samme belastning i hele intervallet</t>
  </si>
  <si>
    <t>max: 4x4(60+60)s, køres som 4 intervalserier med 4 gentagelser af 60 sekunders arbejde og 60 sekunders pause, i hver serie. kadence 90-100. Køres med samme belastning i hele intervallet</t>
  </si>
  <si>
    <t>max: 4x5(60+60)s, køres som 4 intervalserier med 5 gentagelser af 60 sekunders arbejde og 60 sekunders pause, i hver serie. kadence 90-100. Køres med samme belastning i hele intervallet</t>
  </si>
  <si>
    <t>max: 4x6(60+60)s, køres som 4 intervalserier med 6 gentagelser af 60 sekunders arbejde og 60 sekunders pause, i hver serie. kadence 90-100. Køres med samme belastning i hele intervallet</t>
  </si>
  <si>
    <t>max: 1x1m, køres som 1 interval af 1 min. kadence 90-100. Køres med samme belastning i hele intervallet</t>
  </si>
  <si>
    <t>max: 2x1m, køres som 2 intervaller af 1 min. kadence 90-100. Køres med samme belastning i hele intervallet</t>
  </si>
  <si>
    <t>max: 3x1m, køres som 3 intervaller af 1 min. kadence 90-100. Køres med samme belastning i hele intervallet</t>
  </si>
  <si>
    <t>max: 4x1m, køres som 4 intervaller af 1 min. kadence 90-100. Køres med samme belastning i hele intervallet</t>
  </si>
  <si>
    <t>max: 5x1m, køres som 5 intervaller af 1 min. kadence 90-100. Køres med samme belastning i hele intervallet</t>
  </si>
  <si>
    <t>max: 6x1m, køres som 6 intervaller af 1 min. kadence 90-100. Køres med samme belastning i hele intervallet</t>
  </si>
  <si>
    <t>max: 7x1m, køres som 7 intervaller af 1 min. kadence 90-100. Køres med samme belastning i hele intervallet</t>
  </si>
  <si>
    <t>max: 8x1m, køres som 8 intervaller af 1 min. kadence 90-100. Køres med samme belastning i hele intervallet</t>
  </si>
  <si>
    <t>max: 1x2m, køres som 1 interval af 2 min. kadence 90-100. Køres med samme belastning i hele intervallet</t>
  </si>
  <si>
    <t>max: 2x2m, køres som 2 intervaller af 2 min. kadence 90-100. Køres med samme belastning i hele intervallet</t>
  </si>
  <si>
    <t>max: 3x2m, køres som 3 intervaller af 2 min. kadence 90-100. Køres med samme belastning i hele intervallet</t>
  </si>
  <si>
    <t>max: 4x2m, køres som 4 intervaller af 2 min. kadence 90-100. Køres med samme belastning i hele intervallet</t>
  </si>
  <si>
    <t>max: 5x2m, køres som 5 intervaller af 2 min. kadence 90-100. Køres med samme belastning i hele intervallet</t>
  </si>
  <si>
    <t>max: 6x2m, køres som 6 intervaller af 2 min. kadence 90-100. Køres med samme belastning i hele intervallet</t>
  </si>
  <si>
    <t>max: 1x3m, køres som 1 interval af 3 min. kadence 90-100. Køres med samme belastning i hele intervallet</t>
  </si>
  <si>
    <t>max: 2x3m, køres som 2 intervaller af 3 min. kadence 90-100. Køres med samme belastning i hele intervallet</t>
  </si>
  <si>
    <t>max: 3x3m, køres som 3 intervaller af 3 min. kadence 90-100. Køres med samme belastning i hele intervallet</t>
  </si>
  <si>
    <t>max: 4x3m, køres som 4 intervaller af 3 min. kadence 90-100. Køres med samme belastning i hele intervallet</t>
  </si>
  <si>
    <t>max: 5x3m, køres som 5 intervaller af 3 min. kadence 90-100. Køres med samme belastning i hele intervallet</t>
  </si>
  <si>
    <t>max: 5x3m, køres som 6 intervaller af 3 min. kadence 90-100. Køres med samme belastning i hele intervallet</t>
  </si>
  <si>
    <t>max: 1x4m, køres som 1 interval af 4 min. kadence 90-100. Køres med samme belastning i hele intervallet</t>
  </si>
  <si>
    <t>max: 2x4m, køres som 2 intervaller af 4 min. kadence 90-100. Køres med samme belastning i hele intervallet</t>
  </si>
  <si>
    <t>max: 3x4m, køres som 3 intervaller af 4 min. kadence 90-100. Køres med samme belastning i hele intervallet</t>
  </si>
  <si>
    <t>max: 4x4m, køres som 4 intervaller af 4 min. kadence 90-100. Køres med samme belastning i hele intervallet</t>
  </si>
  <si>
    <t>max: 2x5(90+90)s, køres som 2 intervalserier med 5 gentagelser af 90 sekunders arbejde og 90 sekunders pause, i hver serie. kadence 60-70. Max mulig max i intervallet. Køres siddende</t>
  </si>
  <si>
    <t>max: 1x(2-3-10)m køres som 1 interval af ialt 15 min. (2 minutter køres med max effekt, 3 min køres med effekt i den høje ende af AT, 10 min køres med stabilisering af intensitet i sub-AT)</t>
  </si>
  <si>
    <t>max: 1x(2-3-5)m køres som 1 interval af ialt 10 min. (2 minutter køres med max effekt, 3 min køres med effekt i den høje ende af AT, 5 min køres med stabilisering af intensitet i sub-AT)</t>
  </si>
  <si>
    <t>max: 1x4(40+60)s, køres som 1 intervalserie med 4 gentagelser af 40 sekunders arbejde og 60 sekunders pause, i hver serie. Pulsen skal i løbet af de første 3-4 intervaller komme op i max-zonen</t>
  </si>
  <si>
    <t>max: 1x5(40+60)s, køres som 1 intervalserie med 5 gentagelser af 40 sekunders arbejde og 60 sekunders pause, i hver serie. Pulsen skal i løbet af de første 3-4 intervaller komme op i max-zonen</t>
  </si>
  <si>
    <t>max: 1x6(40+60)s, køres som 1 intervalserie med 6 gentagelser af 40 sekunders arbejde og 60 sekunders pause, i hver serie. Pulsen skal i løbet af de første 3-4 intervaller komme op i max-zonen</t>
  </si>
  <si>
    <t>max: 1x7(40+60)s, køres som 1 intervalserie med 7 gentagelser af 40 sekunders arbejde og 60 sekunders pause, i hver serie. Pulsen skal i løbet af de første 3-4 intervaller komme op i max-zonen</t>
  </si>
  <si>
    <t>max: 1x8(40+60)s, køres som 1 intervalserie med 8 gentagelser af 40 sekunders arbejde og 60 sekunders pause, i hver serie. Pulsen skal i løbet af de første 3-4 intervaller komme op i max-zonen</t>
  </si>
  <si>
    <t>max: 1x3(60+60)s, løbes som 1 intervalserie med 3 gentagelser af 60 sekunders arbejde og 60 sekunders pause. Pulsen skal i løbet af de første 2-3 intervaller komme op i max-zonen</t>
  </si>
  <si>
    <t>max: 1x4(60+60)s, løbes som 1 intervalserie med 4 gentagelser af 60 sekunders arbejde og 60 sekunders pause. Pulsen skal i løbet af de første 2-3 intervaller komme op i max-zonen</t>
  </si>
  <si>
    <t>max: 1x5(60+60)s, løbes som 1 intervalserie med 5 gentagelser af 60 sekunders arbejde og 60 sekunders pause. Pulsen skal i løbet af de første 2-3 intervaller komme op i max-zonen</t>
  </si>
  <si>
    <t>max: 1x6(60+60)s, løbes som 1 intervalserie med 6 gentagelser af 60 sekunders arbejde og 60 sekunders pause. Pulsen skal i løbet af de første 2-3 intervaller komme op i max-zonen</t>
  </si>
  <si>
    <t>max: 2x3(60+60)s, løbes som 2 intervalserier med 3 gentagelser af 60 sekunders arbejde og 60 sekunders pause, i hver  serie. Pulsen skal i løbet af de første 2-3 intervaller komme op i max-zonen</t>
  </si>
  <si>
    <t>max: 2x4(60+60)s, løbes som 2 intervalserier med 4 gentagelser af 60 sekunders arbejde og 60 sekunders pause, i hver  serie. Pulsen skal i løbet af de første 2-3 intervaller komme op i max-zonen</t>
  </si>
  <si>
    <t>max: 2x5(60+60)s, løbes som 2 intervalserier med 5 gentagelser af 60 sekunders arbejde og 60 sekunders pause, i hver  serie. Pulsen skal i løbet af de første 2-3 intervaller komme op i max-zonen</t>
  </si>
  <si>
    <t>max: 2x6(60+60)s, løbes som 2 intervalserier med 6 gentagelser af 60 sekunders arbejde og 60 sekunders pause, i hver  serie. Pulsen skal i løbet af de første 2-3 intervaller komme op i max-zonen</t>
  </si>
  <si>
    <t>max: 3x3(60+60)s, løbes som 3 intervalserier med 3 gentagelser af 60 sekunders arbejde og 60 sekunders pause, i hver  serie. Pulsen skal i løbet af de første 2-3 intervaller komme op i max-zonen</t>
  </si>
  <si>
    <t>max: 3x4(60+60)s, løbes som 3 intervalserier med 4 gentagelser af 60 sekunders arbejde og 60 sekunders pause, i hver  serie. Pulsen skal i løbet af de første 2-3 intervaller komme op i max-zonen</t>
  </si>
  <si>
    <t>max: 3x5(60+60)s, løbes som 3 intervalserier med 5 gentagelser af 60 sekunders arbejde og 60 sekunders pause, i hver  serie. Pulsen skal i løbet af de første 2-3 intervaller komme op i max-zonen</t>
  </si>
  <si>
    <t>max: 3x6(60+60)s, løbes som 3 intervalserier med 6 gentagelser af 60 sekunders arbejde og 60 sekunders pause, i hver  serie. Pulsen skal i løbet af de første 2-3 intervaller komme op i max-zonen</t>
  </si>
  <si>
    <t>max: 4x3(60+60)s, løbes som 4 intervalserier med 3 gentagelser af 60 sekunders arbejde og 60 sekunders pause, i hver  serie. Pulsen skal i løbet af de første 2-3 intervaller komme op i max-zonen</t>
  </si>
  <si>
    <t>max: 4x4(60+60)s, løbes som 4 intervalserier med 4 gentagelser af 60 sekunders arbejde og 60 sekunders pause, i hver  serie. Pulsen skal i løbet af de første 2-3 intervaller komme op i max-zonen</t>
  </si>
  <si>
    <t>max: 4x5(60+60)s, løbes som 4 intervalserier med 5 gentagelser af 60 sekunders arbejde og 60 sekunders pause, i hver  serie. Pulsen skal i løbet af de første 2-3 intervaller komme op i max-zonen</t>
  </si>
  <si>
    <t>max: 4x6(60+60)s, løbes som 4 intervalserier med 6 gentagelser af 60 sekunders arbejde og 60 sekunders pause, i hver  serie. Pulsen skal i løbet af de første 2-3 intervaller komme op i max-zonen</t>
  </si>
  <si>
    <t>Funktionel styrke: 1x5 min køres som 1 interval af 5 minutter. kadence 60, og puls 10-20 slag under AT</t>
  </si>
  <si>
    <t>Funktionel styrke: 1x8 min køres som 1 interval af 8 minutter. kadence 60, og puls 10-20 slag under AT</t>
  </si>
  <si>
    <t>Funktionel styrke: 1x10 min køres som 1 interval af 10 minutter. kadence 60, og puls 10-20 slag under AT</t>
  </si>
  <si>
    <t>Funktionel styrke: 1x12 min køres som 1 interval af 12 minutter. kadence 60, og puls 10-20 slag under AT</t>
  </si>
  <si>
    <t>Funktionel styrke: 1x15 min køres som 1 interval af 15 minutter. kadence 60, og puls 10-20 slag under AT</t>
  </si>
  <si>
    <t>Funktionel styrke: 1x20 min køres som 1 interval af 20 minutter. kadence 60, og puls 10-20 slag under AT</t>
  </si>
  <si>
    <t>Funktionel styrke: 1x25 min køres som 1 interval af 25 minutter. kadence 60, og puls 10-20 slag under AT</t>
  </si>
  <si>
    <t>Funktionel styrke: 1x30 min køres som 1 interval af 30 minutter. kadence 60, og puls 10-20 slag under AT</t>
  </si>
  <si>
    <t>Funktionel styrke: 2x5 min køres som 2 intervaller af 5 minutter. kadence 60, og puls 10-20 slag under AT</t>
  </si>
  <si>
    <t>Funktionel styrke: 2x8 min køres som 2 intervaller af 8 minutter. kadence 60, og puls 10-20 slag under AT</t>
  </si>
  <si>
    <t>Funktionel styrke: 2x10 min køres som 2 intervaller af 10 minutter. kadence 60, og puls 10-20 slag under AT</t>
  </si>
  <si>
    <t>Funktionel styrke: 2x12 min køres som 2 intervaller af 12 minutter. kadence 60, og puls 10-20 slag under AT</t>
  </si>
  <si>
    <t>Funktionel styrke: 2x15 min køres som 2 intervaller af 15 minutter. kadence 60, og puls 10-20 slag under AT</t>
  </si>
  <si>
    <t>Funktionel styrke: 2x20 min køres som 2 intervaller af 20 minutter. kadence 60, og puls 10-20 slag under AT</t>
  </si>
  <si>
    <t>Funktionel styrke: 2x30 min køres som 2 intervaller af 30 minutter. kadence 60, og puls 10-20 slag under AT</t>
  </si>
  <si>
    <t>Funktionel styrke: 3x5 min køres som 3 intervaller af 5 minutter. kadence 60, og puls 10-20 slag under AT</t>
  </si>
  <si>
    <t>Funktionel styrke: 3x8 min køres som 3 intervaller af 8 minutter. kadence 60, og puls 10-20 slag under AT</t>
  </si>
  <si>
    <t>Funktionel styrke: 3x10 min køres som 3 intervaller af 10 minutter. kadence 60, og puls 10-20 slag under AT</t>
  </si>
  <si>
    <t>Funktionel styrke: 3x12 min køres som 3 intervaller af 12 minutter. kadence 60, og puls 10-20 slag under AT</t>
  </si>
  <si>
    <t>Funktionel styrke: 3x15 min køres som 3 intervaller af 15 minutter. kadence 60, og puls 10-20 slag under AT</t>
  </si>
  <si>
    <t>Funktionel styrke: 3x20 min køres som 3 intervaller af 20 minutter. kadence 60, og puls 10-20 slag under AT</t>
  </si>
  <si>
    <t>Funktionel styrke: 3x30 min køres som 3 intervaller af 30 minutter. kadence 60, og puls 10-20 slag under AT</t>
  </si>
  <si>
    <t>Funktionel styrke: 4x5 min køres som 4 intervaller af 5 minutter. kadence 60, og puls 10-20 slag under AT</t>
  </si>
  <si>
    <t>Funktionel styrke: 4x8 min køres som 4 intervaller af 8 minutter. kadence 60, og puls 10-20 slag under AT</t>
  </si>
  <si>
    <t>Power: 3 x antrit køres som antrit på mindre stejle stigninger af 5-10 sek. På stigningerne køres med fuld kraft</t>
  </si>
  <si>
    <t>Power: 5 x antrit køres som antrit på mindre stejle stigninger af 5-10 sek. På stigningerne køres med fuld kraft</t>
  </si>
  <si>
    <t>Power: 8 x antrit køres som antrit på mindre stejle stigninger af 5-10 sek. På stigningerne køres med fuld kraft</t>
  </si>
  <si>
    <t>Power: 10 x antrit køres som antrit på mindre stejle stigninger af 5-10 sek. På stigningerne køres med fuld kraft</t>
  </si>
  <si>
    <t>Power: 2x(5 x antrit) køres som 2 intervalserier af 5 antrit på mindre stejle stigninger af 5-10 sek. På stigningerne køres med fuld kraft</t>
  </si>
  <si>
    <t>Power: 2x(8 x antrit) køres som 2 intervalserier af 8 antrit på mindre stejle stigninger af 5-10 sek. På stigningerne køres med fuld kraft</t>
  </si>
  <si>
    <t>Power: 2x(10 x antrit) køres som 2 intervalserier af 10 antrit på mindre stejle stigninger af 5-10 sek. På stigningerne køres med fuld kraft</t>
  </si>
  <si>
    <t>Power: 3x(5 x antrit) køres som 3 intervalserier af 5 antrit på mindre stejle stigninger af 5-10 sek. På stigningerne køres med fuld kraft</t>
  </si>
  <si>
    <t>Power: 3x(8 x antrit) køres som 3 intervalserier af 8 antrit på mindre stejle stigninger af 5-10 sek. På stigningerne køres med fuld kraft</t>
  </si>
  <si>
    <t>Power: 3x(10 x antrit) køres som 3 intervalserier af 10 antrit på mindre stejle stigninger af 5-10 sek. På stigningerne køres med fuld kraft</t>
  </si>
  <si>
    <t>Power: 1x4(30+90)s, køres som 1 intervalserie med 4 gentagelser af 30 sekunders arbejde og 90 sekunders pause, i hver serie. kadence 60-70. Max mulig power i intervallet</t>
  </si>
  <si>
    <t>Power: 1x5(30+90)s, køres som 1 intervalserie med 5 gentagelser af 30 sekunders arbejde og 90 sekunders pause, i hver serie. kadence 60-70. Max mulig power i intervallet</t>
  </si>
  <si>
    <t>Power: 1x6(30+90)s, køres som 1 intervalserie med 6 gentagelser af 30 sekunders arbejde og 90 sekunders pause, i hver serie. kadence 60-70. Max mulig power i intervallet</t>
  </si>
  <si>
    <t>Power: 1x7(30+90)s, køres som 1 intervalserie med 7 gentagelser af 30 sekunders arbejde og 90 sekunders pause, i hver serie. kadence 60-70. Max mulig power i intervallet</t>
  </si>
  <si>
    <t>Power: 1x8(30+90)s, køres som 1 intervalserie med 8 gentagelser af 30 sekunders arbejde og 90 sekunders pause, i hver serie. kadence 60-70. Max mulig power i intervallet</t>
  </si>
  <si>
    <t>Power: 1x9(30+90)s, køres som 1 intervalserie med 9 gentagelser af 30 sekunders arbejde og 90 sekunders pause, i hver serie. kadence 60-70. Max mulig power i intervallet</t>
  </si>
  <si>
    <t>Power: 1x10(30+90)s, køres som 1 intervalserie med 10 gentagelser af 30 sekunders arbejde og 90 sekunders pause, i hver serie. kadence 60-70. Max mulig power i intervallet</t>
  </si>
  <si>
    <t>Power: 2x4(30+90)s, køres som 2 intervalserier med 4 gentagelser af 30 sekunders arbejde og 90 sekunders pause, i hver serie. kadence 60-70. Max mulig power i intervallet</t>
  </si>
  <si>
    <t>Power: 2x5(30+90)s, køres som 2 intervalserier med 5 gentagelser af 30 sekunders arbejde og 90 sekunders pause, i hver serie. kadence 60-70. Max mulig power i intervallet</t>
  </si>
  <si>
    <t>Power: 2x6(30+90)s, køres som 2 intervalserier med 6 gentagelser af 30 sekunders arbejde og 90 sekunders pause, i hver serie. kadence 60-70. Max mulig power i intervallet</t>
  </si>
  <si>
    <t>Power: 2x7(30+90)s, køres som 2 intervalserier med 7 gentagelser af 30 sekunders arbejde og 90 sekunders pause, i hver serie. kadence 60-70. Max mulig power i intervallet</t>
  </si>
  <si>
    <t>Power: 2x8(30+90)s, køres som 2 intervalserier med 8 gentagelser af 30 sekunders arbejde og 90 sekunders pause, i hver serie. kadence 60-70. Max mulig power i intervallet</t>
  </si>
  <si>
    <t>Power: 1x4(20+40)s køres som 1 intervalserie med 4 gentagelser af 20 sek arbejde og 40 sek pause. kadence 60-70. max mulig power i intervallet. Køres siddende.</t>
  </si>
  <si>
    <t>Power: 1x5(20+40)s køres som 1 intervalserie med 5 gentagelser af 20 sek arbejde og 40 sek pause. kadence 60-70. max mulig power i intervallet. Køres siddende.</t>
  </si>
  <si>
    <t>Power: 1x6(20+40)s køres som 1 intervalserie med 6 gentagelser af 20 sek arbejde og 40 sek pause. kadence 60-70. max mulig power i intervallet. Køres siddende.</t>
  </si>
  <si>
    <t>Power: 1x7(20+40)s køres som 1 intervalserie med 7 gentagelser af 20 sek arbejde og 40 sek pause. kadence 60-70. max mulig power i intervallet. Køres siddende.</t>
  </si>
  <si>
    <t>Power: 1x8(20+40)s køres som 1 intervalserie med 8 gentagelser af 20 sek arbejde og 40 sek pause. kadence 60-70. max mulig power i intervallet. Køres siddende.</t>
  </si>
  <si>
    <t>Power: 1x9(20+40)s køres som 1 intervalserie med 9 gentagelser af 20 sek arbejde og 40 sek pause. kadence 60-70. max mulig power i intervallet. Køres siddende.</t>
  </si>
  <si>
    <t>Power: 1x10(20+40)s køres som 1 intervalserie med 10 gentagelser af 20 sek arbejde og 40 sek pause. kadence 60-70. max mulig power i intervallet. Køres siddende.</t>
  </si>
  <si>
    <t>Power: 2x4(20+40)s køres som 2 intervalserier med 4 gentagelser af 20 sek arbejde og 40 sek pause. kadence 60-70. max mulig power i intervallet. Køres siddende.</t>
  </si>
  <si>
    <t>Power: 2x5(20+40)s køres som 2 intervalserier med 5 gentagelser af 20 sek arbejde og 40 sek pause. kadence 60-70. max mulig power i intervallet. Køres siddende.</t>
  </si>
  <si>
    <t>Power: 2x6(20+40)s køres som 2 intervalserier med 6 gentagelser af 20 sek arbejde og 40 sek pause. kadence 60-70. max mulig power i intervallet. Køres siddende.</t>
  </si>
  <si>
    <t>Power: 2x7(20+40)s køres som 2 intervalserie med 7 gentagelser af 20 sek arbejde og 40 sek pause. kadence 60-70. max mulig power i intervallet. Køres siddende.</t>
  </si>
  <si>
    <t>Power: 2x8(20+40)s køres som 2 intervalserie med 8 gentagelser af 20 sek arbejde og 40 sek pause. kadence 60-70. max mulig power i intervallet. Køres siddende.</t>
  </si>
  <si>
    <t>Power: 2x9(20+40)s køres som 2 intervalserie med 9 gentagelser af 20 sek arbejde og 40 sek pause. kadence 60-70. max mulig power i intervallet. Køres siddende.</t>
  </si>
  <si>
    <t>Power: 2x10(20+40)s køres som 2 intervalserie med 10 gentagelser af 20 sek arbejde og 40 sek pause. kadence 60-70. max mulig power i intervallet. Køres siddende.</t>
  </si>
  <si>
    <t>Power: 2x30 s. stign., køres som 2 intervaller af 30 sekunder. Intervallet køres på stigning. Samme maksimale power holdes hele vejen. kadence 60-70 rpm.</t>
  </si>
  <si>
    <t>Power: 3x30 s. stign., køres som 3 intervaller af 30 sekunder. Intervallet køres på stigning. Samme maksimale power holdes hele vejen. kadence 60-70 rpm.</t>
  </si>
  <si>
    <t>Power: 4x30 s. stign., køres som 4 intervaller af 30 sekunder. Intervallet køres på stigning. Samme maksimale power holdes hele vejen. kadence 60-70 rpm.</t>
  </si>
  <si>
    <t>Power: 5x30 s. stign., køres som 5 intervaller af 30 sekunder. Intervallet køres på stigning. Samme maksimale power holdes hele vejen. kadence 60-70 rpm.</t>
  </si>
  <si>
    <t>Power: 6x30 s. stign., køres som 6 intervaller af 30 sekunder. Intervallet køres på stigning. Samme maksimale power holdes hele vejen. kadence 60-70 rpm.</t>
  </si>
  <si>
    <t>Power: 7x30 s. stign., køres som 7 intervaller af 30 sekunder. Intervallet køres på stigning. Samme maksimale power holdes hele vejen. kadence 60-70 rpm.</t>
  </si>
  <si>
    <t>Power: 8x30 s. stign., køres som 8 intervaller af 30 sekunder. Intervallet køres på stigning. Samme maksimale power holdes hele vejen. kadence 60-70 rpm.</t>
  </si>
  <si>
    <t>Power: 9x30 s. stign., køres som 9 intervaller af 30 sekunder. Intervallet køres på stigning. Samme maksimale power holdes hele vejen. kadence 60-70 rpm.</t>
  </si>
  <si>
    <t>Power: 10x30 s. stign., køres som 10 intervaller af 30 sekunder. Intervallet køres på stigning. Samme maksimale power holdes hele vejen. kadence 60-70 rpm.</t>
  </si>
  <si>
    <t>Power: 3x60 s. stign., køres som 3 intervaller af 60 sekunder. Intervallet køres på stigning. Samme maksimale power holdes hele vejen. kadence 60-70 rpm.</t>
  </si>
  <si>
    <t>Power: 4x60 s. stign., køres som 4 intervaller af 60 sekunder. Intervallet køres på stigning. Samme maksimale power holdes hele vejen. kadence 60-70 rpm.</t>
  </si>
  <si>
    <t>Power: 5x60 s. stign., køres som 5 intervaller af 60 sekunder. Intervallet køres på stigning. Samme maksimale power holdes hele vejen. kadence 60-70 rpm.</t>
  </si>
  <si>
    <t>Power: 6x60 s. stign., køres som 6 intervaller af 60 sekunder. Intervallet køres på stigning. Samme maksimale power holdes hele vejen. kadence 60-70 rpm.</t>
  </si>
  <si>
    <t>Power: 7x60 s. stign., køres som 7 intervaller af 60 sekunder. Intervallet køres på stigning. Samme maksimale power holdes hele vejen. kadence 60-70 rpm.</t>
  </si>
  <si>
    <t>Power: 8x60 s. stign., køres som 8 intervaller af 60 sekunder. Intervallet køres på stigning. Samme maksimale power holdes hele vejen. kadence 60-70 rpm.</t>
  </si>
  <si>
    <t>Power: 9x60 s. stign., køres som 9 intervaller af 60 sekunder. Intervallet køres på stigning. Samme maksimale power holdes hele vejen. kadence 60-70 rpm.</t>
  </si>
  <si>
    <t>Power: 10x60 s. stign., køres som 10 intervaller af 60 sekunder. Intervallet køres på stigning. Samme maksimale power holdes hele vejen. kadence 60-70 rpm.</t>
  </si>
  <si>
    <t>Power: 3x60 s, køres som 3 intervaller af 60 sekunder. Samme maksimale power holdes hele vejen. kadence 55-65 rpm., 1-2 min pause ml intervaller</t>
  </si>
  <si>
    <t>Power: 4x60 s, køres som 4 intervaller af 60 sekunder. Samme maksimale power holdes hele vejen. kadence 55-65 rpm., 1-2 min pause ml intervaller</t>
  </si>
  <si>
    <t>Power: 5x60 s, køres som 5 intervaller af 60 sekunder. Samme maksimale power holdes hele vejen. kadence 55-65 rpm., 1-2 min pause ml intervaller</t>
  </si>
  <si>
    <t>Power: 6x60 s, køres som 6 intervaller af 60 sekunder. Samme maksimale power holdes hele vejen. kadence 55-65 rpm., 1-2 min pause ml intervaller</t>
  </si>
  <si>
    <t>Power: 7x60 s, køres som 7 intervaller af 60 sekunder. Samme maksimale power holdes hele vejen. kadence 55-65 rpm., 1-2 min pause ml intervaller</t>
  </si>
  <si>
    <t>Power: 8x60 s, køres som 8 intervaller af 60 sekunder. Samme maksimale power holdes hele vejen. kadence 55-65 rpm., 1-2 min pause ml intervaller</t>
  </si>
  <si>
    <t>Power: 9x60 s, køres som 9 intervaller af 60 sekunder. Samme maksimale power holdes hele vejen. kadence 55-65 rpm., 1-2 min pause ml intervaller</t>
  </si>
  <si>
    <t>Power: 10x60 s, køres som 10 intervaller af 60 sekunder. Samme maksimale power holdes hele vejen. kadence 55-65 rpm., 1-2 min pause ml intervaller</t>
  </si>
  <si>
    <t>Bjergtræning: 5 m stående køres som 1 interval af 5 stående i højt gear (kadence 60-70), og puls 10-20 slag under AT</t>
  </si>
  <si>
    <t>Bjergtræning: 10 m stående køres som 1 interval af 10 stående i højt gear (kadence 60-70), og puls 10-20 slag under AT</t>
  </si>
  <si>
    <t>Bjergtræning: 15 m stående køres som 1 interval af 15 stående i højt gear (kadence 60-70), og puls 10-20 slag under AT</t>
  </si>
  <si>
    <t>Int. grund.: 4+1+4…m, køres som 4 min ca. 15-20 slag under AT + 1 min med øget belastning mod AT-zone + 4 min ca. 15-20 slag under AT.. osv. Tidsperiode for intervalserien er nævnt i "Andet"</t>
  </si>
  <si>
    <t>Int. grund.: 3+1+3…m, køres som 3 min ca. 15-20 slag under AT + 1 min med øget belastning mod AT-zone + 3 min ca. 15-20 slag under AT.. osv. Tidsperiode for intervalserien er nævnt i "Andet"</t>
  </si>
  <si>
    <t>Int. grund.: 4+1+4…m, løbes som 4 min ca. 10-18 slag under AT + 1 min med øget belastning mod AT-zone + 4 min ca. 10-18 slag under AT.. osv. Tidsperiode for intervalserien er nævnt i "Andet"</t>
  </si>
  <si>
    <t>Int. grund.: 3+1+3…m, løbes som 3 min ca. 10-18 slag under AT + 1 min med øget belastning mod AT-zone + 3 min ca. 10-18 slag under AT.. osv. Tidsperiode for intervalserien er nævnt i "Andet"</t>
  </si>
  <si>
    <t>Sub-AT: 4+1+4…m, køres som 4 min ca. 10-15 slag under AT + 1 min med øget belastning mod AT-zone + 4 min ca. 10-15 slag under AT.. osv. Tidsperiode for intervalserien er nævnt i "Andet"</t>
  </si>
  <si>
    <t>Sub-AT: 3+1+3…m, køres som 3 min ca. 10-15 slag under AT + 1 min med øget belastning mod AT-zone + 3 min ca. 10-15 slag under AT.. osv. Tidsperiode for intervalserien er nævnt i "Andet"</t>
  </si>
  <si>
    <t>Sub-AT: 4+1+4…m, løbes som 4 min ca. 8-10 slag under AT + 1 min med øget belastning mod AT-zone + 4 min ca. 8-10 slag under AT.. osv. Tidsperiode for intervalserien er nævnt i "Andet"</t>
  </si>
  <si>
    <t>Sub-AT: 3+1+3…m, løbes som 3 min ca. 8-10 slag under AT + 1 min med øget belastning mod AT-zone + 3 min ca. 8-10 slag under AT.. osv. Tidsperiode for intervalserien er nævnt i "Andet"</t>
  </si>
  <si>
    <t>Sub-AT: 2+1+2…m, løbes som 2 min ca. 8-10 slag under AT + 1 min med øget belastning mod AT-zone + 2 min ca. 8-10 slag under AT.. osv. Tidsperiode for intervalserien er nævnt i "Andet"</t>
  </si>
  <si>
    <t>max: 2x15(30+10)s køres som 2 intervalserier med 15 gentagelser af 30 sekunders arbejde og 10 sekunders pause. Fra kadence ca. 50, med tung belastning, trædes med fuld kraft i 30 sek. Intervallet køres siddende</t>
  </si>
  <si>
    <t>max: 2x30(10+10)s køres som 2 intervalserier af 30 gentagelser af 10 sekunder og 10 sek. pause. Fra kadence ca. 50, med tung belastning, trædes med fuld kraft i 10 sek. Intervallet køres siddende</t>
  </si>
  <si>
    <t>max: 2x20(15+15)s køres som 2 intervalserier af 20 gentagelser af 15 sekunder og 15 sek. pause. Fra kadence ca. 50, med tung belastning, trædes med fuld kraft i 15 sek. Intervallet køres siddende</t>
  </si>
  <si>
    <t>max: 2x20(30+15)s køres som 2 intervalserier af 20 gentagelser af 30 sekunder og 15 sek. pause. Fra kadence ca. 50, med tung belastning, trædes med fuld kraft i 30 sek. Intervallet køres siddende</t>
  </si>
  <si>
    <t>max: 3x30(15+5)s køres som 3 intervalserier af 30 gentagelser af 15 sekunder og 5 sek. pause. Fra kadence ca. 50, med tung belastning, trædes med fuld kraft i 15 sek. Intervallet køres siddende</t>
  </si>
  <si>
    <t>max: 8x(30+30)s køres som 8 gentagelser af 30 sekunder og 30 sek. pause. Fra kadence ca. 50, med tung belastning, trædes med fuld kraft i 30 sek. Intervallet køres siddende</t>
  </si>
  <si>
    <t>max: 10x(30+30)s køres som 10 gentagelser af 30 sekunder og 30 sek. pause. Fra kadence ca. 50, med tung belastning, trædes med fuld kraft i 30 sek. Intervallet køres siddende</t>
  </si>
  <si>
    <t>max: 2x30(20+10)s køres som 2 intervalserier af 30 gentagelser af 20 sekunder og 10 sek. pause. Fra kadence ca. 50, med tung belastning, trædes med fuld kraft i 20 sek. Intervallet køres siddende</t>
  </si>
  <si>
    <t>max: 3x10(30+15)s køres som 3 intervalserier af 10 gentagelser af 30 sekunder og 15 sek. pause. Fra kadence ca. 50, med tung belastning, trædes med fuld kraft i 30 sek. Intervallet køres siddende</t>
  </si>
  <si>
    <t>Power: 1x3(6+54)s køres som 1 intervalserie af 3 gentagelser af 6 sekunder og 54 sek. pause. Fra kadence ca. 50, med tung belastning, trædes med fuld kraft i 6 sek. intervallet køres stående</t>
  </si>
  <si>
    <t>Power: 1x5(6+54)s køres som 1 intervalserie af 5 gentagelser af 6 sekunder og 54 sek. pause. Fra kadence ca. 50, med tung belastning, trædes med fuld kraft i 6 sek. intervallet køres stående</t>
  </si>
  <si>
    <t>Power: 1x8(6+54)s køres som 1 intervalserie af 8 gentagelser af 6 sekunder og 54 sek. pause. Fra kadence ca. 50, med tung belastning, trædes med fuld kraft i 6 sek. intervallet køres stående</t>
  </si>
  <si>
    <t>Power: 1x10(6+54)s køres som 1 intervalserie af 10 gentagelser af 6 sekunder og 54 sek. pause. Fra kadence ca. 50, med tung belastning, trædes med fuld kraft i 6 sek. intervallet køres stående</t>
  </si>
  <si>
    <t>Power: 2x5(6+54)s køres som 2 intervalserier af 5 gentagelser af 6 sekunder og 54 sek. pause. Fra kadence ca. 50, med tung belastning, trædes med fuld kraft i 6 sek. intervallet køres stående</t>
  </si>
  <si>
    <t>Power: 2x8(6+54)s køres som 2 intervalserier af 8 gentagelser af 6 sekunder og 54 sek. pause. Fra kadence ca. 50, med tung belastning, trædes med fuld kraft i 6 sek. intervallet køres stående</t>
  </si>
  <si>
    <t>Power: 2x10(6+54)s køres som 2 intervalserier af 10 gentagelser af 6 sekunder og 54 sek. pause. Fra kadence ca. 50, med tung belastning, trædes med fuld kraft i 6 sek. intervallet køres stående</t>
  </si>
  <si>
    <t>Power: 3x5(6+54)s køres som 3 intervalserier af 5 gentagelser af 6 sekunder og 54 sek. pause. Fra kadence ca. 50, med tung belastning, trædes med fuld kraft i 6 sek. intervallet køres stående</t>
  </si>
  <si>
    <t>Power: 3x8(6+54)s køres som 3 intervalserier af 8 gentagelser af 6 sekunder og 54 sek. pause. Fra kadence ca. 50, med tung belastning, trædes med fuld kraft i 6 sek. intervallet køres stående</t>
  </si>
  <si>
    <t>Power: 3x10(6+54)s køres som 3 intervalserier af 10 gentagelser af 6 sekunder og 54 sek. pause. Fra kadence ca. 50, med tung belastning, trædes med fuld kraft i 6 sek. intervallet køres stående</t>
  </si>
  <si>
    <t>Power: 1x3(10+50)s køres som 1 intervalserie af 3 gentagelser af 10 sekunder og 50 sek. pause. Fra kadence ca. 50, med tung belastning, trædes med fuld kraft i 10 sek. Intervallet køres siddende</t>
  </si>
  <si>
    <t>Power: 1x5(10+50)s køres som 1 intervalserie af 5 gentagelser af 10 sekunder og 50 sek. pause. Fra kadence ca. 50, med tung belastning, trædes med fuld kraft i 10 sek. Intervallet køres siddende</t>
  </si>
  <si>
    <t>Power: 1x8(10+50)s køres som 1 intervalserie af 8 gentagelser af 10 sekunder og 50 sek. pause. Fra kadence ca. 50, med tung belastning, trædes med fuld kraft i 10 sek. Intervallet køres siddende</t>
  </si>
  <si>
    <t>Power: 1x10(10+50)s køres som 1 intervalserie af 10 gentagelser af 10 sekunder og 50 sek. pause. Fra kadence ca. 50, med tung belastning, trædes med fuld kraft i 10 sek. Intervallet køres siddende</t>
  </si>
  <si>
    <t>Power: 2x5(10+50)s køres som 2 intervalserier af 5 gentagelser af 10 sekunder og 50 sek. pause. Fra kadence ca. 50, med tung belastning, trædes med fuld kraft i 10 sek. Intervallet køres siddende</t>
  </si>
  <si>
    <t>Power: 2x8(10+50)s køres som 2 intervalserier af 8 gentagelser af 10 sekunder og 50 sek. pause. Fra kadence ca. 50, med tung belastning, trædes med fuld kraft i 10 sek. Intervallet køres siddende</t>
  </si>
  <si>
    <t>Power: 2x10(10+50)s køres som 2 intervalserier af 10 gentagelser af 10 sekunder og 50 sek. pause. Fra kadence ca. 50, med tung belastning, trædes med fuld kraft i 10 sek. Intervallet køres siddende</t>
  </si>
  <si>
    <t>Power: 3x5(10+50)s køres som 3 intervalserier af 5 gentagelser af 10 sekunder og 50 sek. pause. Fra kadence ca. 50, med tung belastning, trædes med fuld kraft i 10 sek. Intervallet køres siddende</t>
  </si>
  <si>
    <t>Power: 3x8(10+50)s køres som 3 intervalserier af 8 gentagelser af 10 sekunder og 50 sek. pause. Fra kadence ca. 50, med tung belastning, trædes med fuld kraft i 10 sek. Intervallet køres siddende</t>
  </si>
  <si>
    <t>Power: 3x10(10+50)s køres som 3 intervalserier af 10 gentagelser af 10 sekunder og 50 sek. pause. Fra kadence ca. 50, med tung belastning, trædes med fuld kraft i 10 sek. Intervallet køres siddende</t>
  </si>
  <si>
    <t>Power: 1x5(10+170)s køres som 1 intervalserie af 5 gentagelser af 10 sekunder og 170 sek. pause. Fra kadence ca. 50, med tung belastning, trædes med fuld kraft i 10 sek. Intervallet køres siddende</t>
  </si>
  <si>
    <t>Power: 1x8(10+170)s køres som 1 intervalserie af 8 gentagelser af 10 sekunder og 170 sek. pause. Fra kadence ca. 50, med tung belastning, trædes med fuld kraft i 10 sek. Intervallet køres siddende</t>
  </si>
  <si>
    <t>Power: 2x5(10+170)s køres som 2 intervalserier af 5 gentagelser af 10 sekunder og 170 sek. pause. Fra kadence ca. 50, med tung belastning, trædes med fuld kraft i 10 sek. Intervallet køres siddende</t>
  </si>
  <si>
    <t>Power: 2x8(10+170)s køres som 2 intervalserier af 8 gentagelser af 10 sekunder og 170 sek. pause. Fra kadence ca. 50, med tung belastning, trædes med fuld kraft i 10 sek. Intervallet køres siddende</t>
  </si>
  <si>
    <t>1x(3-2-1)m</t>
  </si>
  <si>
    <t>1x(5-3-2)m</t>
  </si>
  <si>
    <t>1x(10-3-2)m</t>
  </si>
  <si>
    <t>1x(10-5-2)m</t>
  </si>
  <si>
    <t>1x(10-8-2)m</t>
  </si>
  <si>
    <t>1x(20-8-2)m</t>
  </si>
  <si>
    <t>2x(3-2-1)m</t>
  </si>
  <si>
    <t>2x(5-3-2)m</t>
  </si>
  <si>
    <t>2x(10-3-2)m</t>
  </si>
  <si>
    <t>2x(10-5-2)m</t>
  </si>
  <si>
    <t>2x(10-8-2)m</t>
  </si>
  <si>
    <t>2x(20-8-2)m</t>
  </si>
  <si>
    <t>3x(5-3-2)m</t>
  </si>
  <si>
    <t>3x(10-3-2)m</t>
  </si>
  <si>
    <t>3x(10-8-2)m</t>
  </si>
  <si>
    <t>4x(5-3-2)m</t>
  </si>
  <si>
    <t>1x4m</t>
  </si>
  <si>
    <t>1x5m</t>
  </si>
  <si>
    <t>1x8m</t>
  </si>
  <si>
    <t>1x10m</t>
  </si>
  <si>
    <t>1x12m</t>
  </si>
  <si>
    <t>1x15m</t>
  </si>
  <si>
    <t>1x20m</t>
  </si>
  <si>
    <t>1x25m</t>
  </si>
  <si>
    <t>1x30m</t>
  </si>
  <si>
    <t>2x4m</t>
  </si>
  <si>
    <t>2x5m</t>
  </si>
  <si>
    <t>2x8m</t>
  </si>
  <si>
    <t>2x10m</t>
  </si>
  <si>
    <t>2x12m</t>
  </si>
  <si>
    <t>2x15m</t>
  </si>
  <si>
    <t>2x20m</t>
  </si>
  <si>
    <t>2x25m</t>
  </si>
  <si>
    <t>2x30m</t>
  </si>
  <si>
    <t>3x5m</t>
  </si>
  <si>
    <t>3x8m</t>
  </si>
  <si>
    <t>3x10m</t>
  </si>
  <si>
    <t>3x12m</t>
  </si>
  <si>
    <t>3x20m</t>
  </si>
  <si>
    <t>4+1+4…m</t>
  </si>
  <si>
    <t>3+1+3…m</t>
  </si>
  <si>
    <t>1x3(5m+30s)</t>
  </si>
  <si>
    <t>1x4(5m+30s)</t>
  </si>
  <si>
    <t>2x3(5m+30s)</t>
  </si>
  <si>
    <t>2x4(5m+30s)</t>
  </si>
  <si>
    <t>3x3(5m+30s)</t>
  </si>
  <si>
    <t>1x3(3m+30s)</t>
  </si>
  <si>
    <t>1x4(3m+30s)</t>
  </si>
  <si>
    <t>2x3(3m+30s)</t>
  </si>
  <si>
    <t>3x3(3m+30s)</t>
  </si>
  <si>
    <t>1x(15-8-2)m</t>
  </si>
  <si>
    <t>2x(15-8-2)m</t>
  </si>
  <si>
    <t>3x(3-2-1)m</t>
  </si>
  <si>
    <t>3x(10-5-2)m</t>
  </si>
  <si>
    <t>3x(15-8-2)m</t>
  </si>
  <si>
    <t>4x(3-2-1)m</t>
  </si>
  <si>
    <t>1x2m</t>
  </si>
  <si>
    <t>1x3m</t>
  </si>
  <si>
    <t>2x3m</t>
  </si>
  <si>
    <t>3x3m</t>
  </si>
  <si>
    <t>3x4m</t>
  </si>
  <si>
    <t>4x3m</t>
  </si>
  <si>
    <t>4x4m</t>
  </si>
  <si>
    <t>4x5m</t>
  </si>
  <si>
    <t>4x8m</t>
  </si>
  <si>
    <t>5x5m</t>
  </si>
  <si>
    <t>5x8m</t>
  </si>
  <si>
    <t>2x4(3m+30s)</t>
  </si>
  <si>
    <t>4x10m</t>
  </si>
  <si>
    <t>4x15m</t>
  </si>
  <si>
    <t>5x4m</t>
  </si>
  <si>
    <t>6x5m</t>
  </si>
  <si>
    <t>2+1+2…m</t>
  </si>
  <si>
    <t>1x8(75+15)s</t>
  </si>
  <si>
    <t>2x8(75+15)s</t>
  </si>
  <si>
    <t>1x4(30+30)s</t>
  </si>
  <si>
    <t>1x5(30+30)s</t>
  </si>
  <si>
    <t>1x6(30+30)s</t>
  </si>
  <si>
    <t>1x7(30+30)s</t>
  </si>
  <si>
    <t>1x8(30+30)s</t>
  </si>
  <si>
    <t>1x9(30+30)s</t>
  </si>
  <si>
    <t>1x10(30+30)s</t>
  </si>
  <si>
    <t>2x4(30+30)s</t>
  </si>
  <si>
    <t>2x5(30+30)s</t>
  </si>
  <si>
    <t>2x6(30+30)s</t>
  </si>
  <si>
    <t>2x7(30+30)s</t>
  </si>
  <si>
    <t>2x8(30+30)s</t>
  </si>
  <si>
    <t>2x9(30+30)s</t>
  </si>
  <si>
    <t>2x10(30+30)s</t>
  </si>
  <si>
    <t>3x8(30+30)s</t>
  </si>
  <si>
    <t>3x10(30+30)s</t>
  </si>
  <si>
    <t>1x4(40+20)s</t>
  </si>
  <si>
    <t>1x5(40+20)s</t>
  </si>
  <si>
    <t>1x6(40+20)s</t>
  </si>
  <si>
    <t>1x7(40+20)s</t>
  </si>
  <si>
    <t>1x8(40+20)s</t>
  </si>
  <si>
    <t>1x9(40+20)s</t>
  </si>
  <si>
    <t>1x10(40+20)s</t>
  </si>
  <si>
    <t>2x4(40+20)s</t>
  </si>
  <si>
    <t>2x5(40+20)s</t>
  </si>
  <si>
    <t>2x6(40+20)s</t>
  </si>
  <si>
    <t>2x7(40+20)s</t>
  </si>
  <si>
    <t>2x8(40+20)s</t>
  </si>
  <si>
    <t>2x9(40+20)s</t>
  </si>
  <si>
    <t>2x10(40+20)s</t>
  </si>
  <si>
    <t>3x4(40+20)s</t>
  </si>
  <si>
    <t>3x5(40+20)s</t>
  </si>
  <si>
    <t>3x6(40+20)s</t>
  </si>
  <si>
    <t>3x7(40+20)s</t>
  </si>
  <si>
    <t>3x8(40+20)s</t>
  </si>
  <si>
    <t>1x1m</t>
  </si>
  <si>
    <t>2x1m</t>
  </si>
  <si>
    <t>3x1m</t>
  </si>
  <si>
    <t>4x1m</t>
  </si>
  <si>
    <t>5x1m</t>
  </si>
  <si>
    <t>6x1m</t>
  </si>
  <si>
    <t>7x1m</t>
  </si>
  <si>
    <t>8x1m</t>
  </si>
  <si>
    <t>2x2m</t>
  </si>
  <si>
    <t>3x2m</t>
  </si>
  <si>
    <t>4x2m</t>
  </si>
  <si>
    <t>5x2m</t>
  </si>
  <si>
    <t>6x2m</t>
  </si>
  <si>
    <t>5x3m</t>
  </si>
  <si>
    <t>6x3m</t>
  </si>
  <si>
    <t>2x15(30+10)s</t>
  </si>
  <si>
    <t>2x30(10+10)s</t>
  </si>
  <si>
    <t>2x20(15+15)s</t>
  </si>
  <si>
    <t>2x20(30+15)s</t>
  </si>
  <si>
    <t>3x30(15+5)s</t>
  </si>
  <si>
    <t>8x(30+30)s</t>
  </si>
  <si>
    <t>10x(30+30)s</t>
  </si>
  <si>
    <t>2x30(20+10)s</t>
  </si>
  <si>
    <t>2x5(90+90)s</t>
  </si>
  <si>
    <t>3x10(30+15)s</t>
  </si>
  <si>
    <t>1x(2-3-10)m</t>
  </si>
  <si>
    <t>1x(2-3-5)m</t>
  </si>
  <si>
    <t>1x4(40+60)s</t>
  </si>
  <si>
    <t>1x5(40+60)s</t>
  </si>
  <si>
    <t>1x6(40+60)s</t>
  </si>
  <si>
    <t>1x7(40+60)s</t>
  </si>
  <si>
    <t>1x8(40+60)s</t>
  </si>
  <si>
    <t>3x30m</t>
  </si>
  <si>
    <t>1x3(6+54)s</t>
  </si>
  <si>
    <t>1x5(6+54)s</t>
  </si>
  <si>
    <t>1x8(6+54)s</t>
  </si>
  <si>
    <t>2x5(6+54)s</t>
  </si>
  <si>
    <t>2x8(6+54)s</t>
  </si>
  <si>
    <t>1x3(10+50)s</t>
  </si>
  <si>
    <t>1x5(10+50)s</t>
  </si>
  <si>
    <t>1x8(10+50)s</t>
  </si>
  <si>
    <t>2x5(10+50)s</t>
  </si>
  <si>
    <t>2x8(10+50)s</t>
  </si>
  <si>
    <t>3x5(10+50)s</t>
  </si>
  <si>
    <t>3x8(10+50)s</t>
  </si>
  <si>
    <t>1x5(10+170)s</t>
  </si>
  <si>
    <t>1x8(10+170)s</t>
  </si>
  <si>
    <t>2x5(10+170)s</t>
  </si>
  <si>
    <t>2x8(10+170)s</t>
  </si>
  <si>
    <t>3xantrit</t>
  </si>
  <si>
    <t>5xantrit</t>
  </si>
  <si>
    <t>8xantrit</t>
  </si>
  <si>
    <t>2x(5xantrit)</t>
  </si>
  <si>
    <t>2x(8xantrit)</t>
  </si>
  <si>
    <t>1x4(30+90)s</t>
  </si>
  <si>
    <t>2x4(30+90)s</t>
  </si>
  <si>
    <t>2x30 s. stign.</t>
  </si>
  <si>
    <t>3x30 s. stign.</t>
  </si>
  <si>
    <t>4x30 s. stign.</t>
  </si>
  <si>
    <t>5x30 s. stign.</t>
  </si>
  <si>
    <t>6x30 s. stign.</t>
  </si>
  <si>
    <t>3x60 s. stign.</t>
  </si>
  <si>
    <t>4x60 s. stign.</t>
  </si>
  <si>
    <t>5x60 s. stign.</t>
  </si>
  <si>
    <t>6x60 s. stign.</t>
  </si>
  <si>
    <t>2+1+2...m</t>
  </si>
  <si>
    <t>5+2+5…m</t>
  </si>
  <si>
    <t>7+3+7…m</t>
  </si>
  <si>
    <t>10+3+10…m</t>
  </si>
  <si>
    <t>5 m stående</t>
  </si>
  <si>
    <t>10 m stående</t>
  </si>
  <si>
    <t>15 m stående</t>
  </si>
  <si>
    <t>5x1min</t>
  </si>
  <si>
    <t>1-2-3-2-1min</t>
  </si>
  <si>
    <t>2x(5+2)m</t>
  </si>
  <si>
    <t>3x(5+2)m</t>
  </si>
  <si>
    <t>4x(5+2)m</t>
  </si>
  <si>
    <t>5x(5+2)m</t>
  </si>
  <si>
    <t>6x(5+2)m</t>
  </si>
  <si>
    <t>7x(5+2)m</t>
  </si>
  <si>
    <t>8x(5+2)m</t>
  </si>
  <si>
    <t>9x(5+2)m</t>
  </si>
  <si>
    <t>10x(5+2)m</t>
  </si>
  <si>
    <t>Kasper Nielsen</t>
  </si>
  <si>
    <t>Cyling, mtb</t>
  </si>
  <si>
    <t>landevej</t>
  </si>
  <si>
    <t>mtb</t>
  </si>
  <si>
    <t>Rune Larsen</t>
  </si>
  <si>
    <t>x</t>
  </si>
  <si>
    <t>Provins-mtb</t>
  </si>
  <si>
    <t>Slush Cup</t>
  </si>
  <si>
    <t>ændring</t>
  </si>
  <si>
    <t>Wingate</t>
  </si>
  <si>
    <t>Max effekt (watt)</t>
  </si>
  <si>
    <t>Relativ effekt (watt/kg)</t>
  </si>
  <si>
    <t>Time to peak (sek)</t>
  </si>
  <si>
    <t>Sub-max</t>
  </si>
  <si>
    <t>Puls (bpm)</t>
  </si>
  <si>
    <t>Effekt (watt)</t>
  </si>
  <si>
    <r>
      <t>Iltoptag (mlO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/min)</t>
    </r>
  </si>
  <si>
    <t>Nyttevirkning (%)</t>
  </si>
  <si>
    <t>Max test</t>
  </si>
  <si>
    <t>Max aerob effekt (watt)</t>
  </si>
  <si>
    <t>Kondital (mlO2/min/kg)</t>
  </si>
  <si>
    <t>Arbejds-zoner</t>
  </si>
  <si>
    <t>puls</t>
  </si>
  <si>
    <t>watt</t>
  </si>
  <si>
    <t>godt løb, nr. 4</t>
  </si>
  <si>
    <t>træningslejr La Santa</t>
  </si>
  <si>
    <t>etapeløb</t>
  </si>
  <si>
    <t>core-træning</t>
  </si>
  <si>
    <t xml:space="preserve">ikke optimalt. </t>
  </si>
  <si>
    <t>evt. et-benstræning ifbm funk styrke</t>
  </si>
  <si>
    <t>2x5 min et-bens træning</t>
  </si>
</sst>
</file>

<file path=xl/styles.xml><?xml version="1.0" encoding="utf-8"?>
<styleSheet xmlns="http://schemas.openxmlformats.org/spreadsheetml/2006/main">
  <numFmts count="4">
    <numFmt numFmtId="164" formatCode="d\.m\.yy"/>
    <numFmt numFmtId="165" formatCode="0.0"/>
    <numFmt numFmtId="166" formatCode="d/mmm"/>
    <numFmt numFmtId="167" formatCode="dd/mm/yy"/>
  </numFmts>
  <fonts count="4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u/>
      <sz val="10"/>
      <color indexed="12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6"/>
      <name val="Times New Roman"/>
      <family val="1"/>
    </font>
    <font>
      <sz val="6"/>
      <name val="Times New Roman"/>
      <family val="1"/>
    </font>
    <font>
      <u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26"/>
      <name val="Times New Roman"/>
      <family val="1"/>
    </font>
    <font>
      <b/>
      <sz val="8"/>
      <name val="Times New Roman"/>
      <family val="1"/>
    </font>
    <font>
      <b/>
      <sz val="6"/>
      <name val="Times New Roman"/>
      <family val="1"/>
    </font>
    <font>
      <b/>
      <u/>
      <sz val="10"/>
      <name val="Times New Roman"/>
      <family val="1"/>
    </font>
    <font>
      <sz val="6"/>
      <color indexed="9"/>
      <name val="Times New Roman"/>
      <family val="1"/>
    </font>
    <font>
      <sz val="6"/>
      <color indexed="61"/>
      <name val="Times New Roman"/>
      <family val="1"/>
    </font>
    <font>
      <b/>
      <sz val="9"/>
      <color indexed="61"/>
      <name val="Times New Roman"/>
      <family val="1"/>
    </font>
    <font>
      <b/>
      <sz val="8"/>
      <color indexed="61"/>
      <name val="Times New Roman"/>
      <family val="1"/>
    </font>
    <font>
      <sz val="9"/>
      <color indexed="61"/>
      <name val="Times New Roman"/>
      <family val="1"/>
    </font>
    <font>
      <sz val="8"/>
      <color indexed="61"/>
      <name val="Times New Roman"/>
      <family val="1"/>
    </font>
    <font>
      <sz val="10"/>
      <color indexed="17"/>
      <name val="Times New Roman"/>
      <family val="1"/>
    </font>
    <font>
      <sz val="9"/>
      <name val="Times New Roman"/>
      <family val="1"/>
    </font>
    <font>
      <sz val="6"/>
      <color indexed="10"/>
      <name val="Times New Roman"/>
      <family val="1"/>
    </font>
    <font>
      <b/>
      <u/>
      <sz val="10"/>
      <color indexed="17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8"/>
      <color indexed="17"/>
      <name val="Times New Roman"/>
      <family val="1"/>
    </font>
    <font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8"/>
      <color indexed="10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8"/>
      <color theme="0" tint="-0.34998626667073579"/>
      <name val="Times New Roman"/>
      <family val="1"/>
    </font>
    <font>
      <sz val="8"/>
      <color theme="3" tint="-0.249977111117893"/>
      <name val="Times New Roman"/>
      <family val="1"/>
    </font>
    <font>
      <b/>
      <i/>
      <sz val="10"/>
      <name val="Arial"/>
      <family val="2"/>
    </font>
    <font>
      <sz val="12"/>
      <color theme="0" tint="-0.34998626667073579"/>
      <name val="Times New Roman"/>
      <family val="1"/>
    </font>
    <font>
      <sz val="10"/>
      <color theme="0" tint="-0.34998626667073579"/>
      <name val="Times New Roman"/>
      <family val="1"/>
    </font>
    <font>
      <sz val="8"/>
      <color rgb="FFFF0000"/>
      <name val="Times New Roman"/>
      <family val="1"/>
    </font>
    <font>
      <vertAlign val="superscript"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3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21">
    <xf numFmtId="0" fontId="0" fillId="0" borderId="0" xfId="0"/>
    <xf numFmtId="0" fontId="7" fillId="2" borderId="0" xfId="0" applyFont="1" applyFill="1"/>
    <xf numFmtId="0" fontId="8" fillId="2" borderId="0" xfId="0" applyFont="1" applyFill="1"/>
    <xf numFmtId="0" fontId="8" fillId="2" borderId="1" xfId="0" applyFont="1" applyFill="1" applyBorder="1" applyAlignment="1"/>
    <xf numFmtId="0" fontId="21" fillId="2" borderId="1" xfId="0" applyFont="1" applyFill="1" applyBorder="1" applyAlignment="1">
      <alignment horizontal="center"/>
    </xf>
    <xf numFmtId="0" fontId="16" fillId="2" borderId="0" xfId="0" applyFont="1" applyFill="1"/>
    <xf numFmtId="0" fontId="8" fillId="2" borderId="1" xfId="0" applyFont="1" applyFill="1" applyBorder="1"/>
    <xf numFmtId="0" fontId="7" fillId="2" borderId="0" xfId="0" applyFont="1" applyFill="1" applyAlignment="1">
      <alignment horizontal="center"/>
    </xf>
    <xf numFmtId="0" fontId="23" fillId="2" borderId="1" xfId="0" applyFont="1" applyFill="1" applyBorder="1" applyAlignment="1">
      <alignment horizontal="right"/>
    </xf>
    <xf numFmtId="0" fontId="23" fillId="2" borderId="1" xfId="0" applyFont="1" applyFill="1" applyBorder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9" fillId="2" borderId="0" xfId="0" applyFont="1" applyFill="1" applyBorder="1" applyAlignment="1">
      <alignment horizontal="right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left"/>
    </xf>
    <xf numFmtId="0" fontId="31" fillId="2" borderId="1" xfId="0" applyFont="1" applyFill="1" applyBorder="1"/>
    <xf numFmtId="165" fontId="7" fillId="2" borderId="0" xfId="0" applyNumberFormat="1" applyFont="1" applyFill="1"/>
    <xf numFmtId="0" fontId="0" fillId="2" borderId="0" xfId="0" applyFill="1"/>
    <xf numFmtId="0" fontId="0" fillId="2" borderId="2" xfId="0" applyFill="1" applyBorder="1"/>
    <xf numFmtId="0" fontId="13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left"/>
    </xf>
    <xf numFmtId="0" fontId="32" fillId="2" borderId="0" xfId="0" applyFont="1" applyFill="1" applyBorder="1"/>
    <xf numFmtId="0" fontId="13" fillId="2" borderId="0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165" fontId="2" fillId="2" borderId="2" xfId="0" applyNumberFormat="1" applyFont="1" applyFill="1" applyBorder="1"/>
    <xf numFmtId="165" fontId="0" fillId="2" borderId="0" xfId="0" applyNumberFormat="1" applyFill="1"/>
    <xf numFmtId="0" fontId="2" fillId="2" borderId="3" xfId="0" applyFont="1" applyFill="1" applyBorder="1"/>
    <xf numFmtId="0" fontId="33" fillId="0" borderId="4" xfId="0" applyFont="1" applyBorder="1"/>
    <xf numFmtId="0" fontId="13" fillId="2" borderId="0" xfId="0" applyFont="1" applyFill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166" fontId="7" fillId="2" borderId="0" xfId="0" applyNumberFormat="1" applyFont="1" applyFill="1"/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166" fontId="8" fillId="2" borderId="0" xfId="0" applyNumberFormat="1" applyFont="1" applyFill="1"/>
    <xf numFmtId="0" fontId="8" fillId="2" borderId="0" xfId="0" applyFont="1" applyFill="1" applyAlignment="1">
      <alignment horizontal="left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0" xfId="0" applyFont="1" applyFill="1" applyBorder="1"/>
    <xf numFmtId="165" fontId="7" fillId="2" borderId="1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165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right"/>
    </xf>
    <xf numFmtId="1" fontId="31" fillId="2" borderId="1" xfId="0" applyNumberFormat="1" applyFont="1" applyFill="1" applyBorder="1"/>
    <xf numFmtId="0" fontId="16" fillId="2" borderId="0" xfId="0" applyNumberFormat="1" applyFont="1" applyFill="1"/>
    <xf numFmtId="0" fontId="7" fillId="2" borderId="0" xfId="0" applyNumberFormat="1" applyFont="1" applyFill="1"/>
    <xf numFmtId="0" fontId="9" fillId="2" borderId="0" xfId="0" applyNumberFormat="1" applyFont="1" applyFill="1" applyBorder="1" applyAlignment="1">
      <alignment horizontal="center"/>
    </xf>
    <xf numFmtId="0" fontId="9" fillId="2" borderId="0" xfId="0" applyNumberFormat="1" applyFont="1" applyFill="1" applyAlignment="1">
      <alignment horizontal="left"/>
    </xf>
    <xf numFmtId="0" fontId="8" fillId="2" borderId="0" xfId="0" applyNumberFormat="1" applyFont="1" applyFill="1"/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/>
    </xf>
    <xf numFmtId="0" fontId="7" fillId="2" borderId="10" xfId="0" applyNumberFormat="1" applyFont="1" applyFill="1" applyBorder="1"/>
    <xf numFmtId="0" fontId="7" fillId="2" borderId="0" xfId="0" applyNumberFormat="1" applyFont="1" applyFill="1" applyBorder="1"/>
    <xf numFmtId="0" fontId="7" fillId="2" borderId="0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7" xfId="0" applyNumberFormat="1" applyFont="1" applyFill="1" applyBorder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 vertical="center"/>
    </xf>
    <xf numFmtId="16" fontId="7" fillId="2" borderId="1" xfId="0" applyNumberFormat="1" applyFont="1" applyFill="1" applyBorder="1" applyAlignment="1">
      <alignment horizontal="center" vertical="center"/>
    </xf>
    <xf numFmtId="0" fontId="35" fillId="2" borderId="0" xfId="0" applyFont="1" applyFill="1"/>
    <xf numFmtId="0" fontId="35" fillId="2" borderId="0" xfId="0" applyFont="1" applyFill="1" applyAlignment="1">
      <alignment horizontal="right"/>
    </xf>
    <xf numFmtId="0" fontId="35" fillId="2" borderId="13" xfId="0" applyFont="1" applyFill="1" applyBorder="1"/>
    <xf numFmtId="0" fontId="34" fillId="2" borderId="0" xfId="0" applyFont="1" applyFill="1" applyBorder="1" applyAlignment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 wrapText="1"/>
    </xf>
    <xf numFmtId="0" fontId="6" fillId="2" borderId="0" xfId="1" applyFill="1" applyBorder="1" applyAlignment="1" applyProtection="1">
      <alignment horizontal="left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 applyProtection="1">
      <alignment horizontal="left"/>
    </xf>
    <xf numFmtId="0" fontId="0" fillId="2" borderId="0" xfId="0" applyFill="1" applyBorder="1" applyAlignment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15" xfId="0" applyFill="1" applyBorder="1" applyAlignment="1" applyProtection="1">
      <alignment horizontal="left"/>
    </xf>
    <xf numFmtId="0" fontId="0" fillId="2" borderId="0" xfId="0" applyFill="1" applyBorder="1" applyAlignment="1">
      <alignment horizontal="right" vertical="top"/>
    </xf>
    <xf numFmtId="0" fontId="36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49" fontId="0" fillId="2" borderId="15" xfId="0" applyNumberFormat="1" applyFill="1" applyBorder="1" applyAlignment="1" applyProtection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0" xfId="0" applyFill="1" applyBorder="1" applyAlignment="1" applyProtection="1">
      <alignment horizontal="right" wrapText="1"/>
    </xf>
    <xf numFmtId="0" fontId="36" fillId="2" borderId="0" xfId="0" applyFont="1" applyFill="1" applyBorder="1" applyAlignment="1" applyProtection="1">
      <alignment horizontal="right" wrapText="1"/>
    </xf>
    <xf numFmtId="0" fontId="0" fillId="2" borderId="16" xfId="0" applyFill="1" applyBorder="1"/>
    <xf numFmtId="0" fontId="0" fillId="2" borderId="14" xfId="0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7" fillId="3" borderId="0" xfId="0" applyFont="1" applyFill="1"/>
    <xf numFmtId="0" fontId="7" fillId="3" borderId="0" xfId="0" applyNumberFormat="1" applyFont="1" applyFill="1"/>
    <xf numFmtId="0" fontId="7" fillId="3" borderId="0" xfId="0" applyFont="1" applyFill="1" applyAlignment="1">
      <alignment horizontal="left"/>
    </xf>
    <xf numFmtId="0" fontId="0" fillId="2" borderId="15" xfId="0" applyFill="1" applyBorder="1" applyAlignment="1" applyProtection="1">
      <alignment horizontal="left" wrapText="1"/>
    </xf>
    <xf numFmtId="0" fontId="6" fillId="2" borderId="14" xfId="1" applyFill="1" applyBorder="1" applyAlignment="1" applyProtection="1">
      <alignment horizontal="left"/>
    </xf>
    <xf numFmtId="0" fontId="0" fillId="2" borderId="15" xfId="0" applyFill="1" applyBorder="1" applyAlignment="1" applyProtection="1">
      <alignment horizontal="left" vertical="top" wrapText="1"/>
    </xf>
    <xf numFmtId="0" fontId="1" fillId="2" borderId="0" xfId="0" applyFont="1" applyFill="1" applyBorder="1" applyAlignment="1" applyProtection="1">
      <alignment horizontal="right" wrapText="1"/>
    </xf>
    <xf numFmtId="0" fontId="8" fillId="2" borderId="0" xfId="0" applyFont="1" applyFill="1" applyAlignment="1">
      <alignment horizontal="right"/>
    </xf>
    <xf numFmtId="0" fontId="1" fillId="2" borderId="0" xfId="0" applyFont="1" applyFill="1"/>
    <xf numFmtId="0" fontId="7" fillId="2" borderId="1" xfId="0" applyFont="1" applyFill="1" applyBorder="1" applyAlignment="1" applyProtection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0" xfId="0" applyFill="1" applyBorder="1" applyAlignment="1" applyProtection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 textRotation="90"/>
    </xf>
    <xf numFmtId="0" fontId="7" fillId="2" borderId="1" xfId="0" applyFont="1" applyFill="1" applyBorder="1" applyAlignment="1">
      <alignment horizontal="center" textRotation="90" wrapText="1"/>
    </xf>
    <xf numFmtId="0" fontId="7" fillId="2" borderId="1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7" fillId="2" borderId="18" xfId="0" applyFont="1" applyFill="1" applyBorder="1" applyAlignment="1" applyProtection="1">
      <alignment horizontal="right"/>
    </xf>
    <xf numFmtId="0" fontId="8" fillId="2" borderId="18" xfId="0" applyFont="1" applyFill="1" applyBorder="1" applyProtection="1"/>
    <xf numFmtId="0" fontId="10" fillId="2" borderId="0" xfId="0" applyFont="1" applyFill="1" applyBorder="1" applyAlignment="1" applyProtection="1">
      <alignment horizontal="right"/>
    </xf>
    <xf numFmtId="0" fontId="11" fillId="2" borderId="0" xfId="0" applyFont="1" applyFill="1" applyBorder="1" applyProtection="1"/>
    <xf numFmtId="0" fontId="13" fillId="2" borderId="0" xfId="0" applyFont="1" applyFill="1" applyBorder="1" applyProtection="1"/>
    <xf numFmtId="0" fontId="13" fillId="2" borderId="0" xfId="0" applyFont="1" applyFill="1" applyBorder="1" applyAlignment="1" applyProtection="1">
      <alignment horizontal="right"/>
    </xf>
    <xf numFmtId="0" fontId="15" fillId="2" borderId="0" xfId="0" applyFont="1" applyFill="1" applyBorder="1" applyProtection="1"/>
    <xf numFmtId="0" fontId="8" fillId="2" borderId="0" xfId="0" applyFont="1" applyFill="1" applyBorder="1" applyProtection="1"/>
    <xf numFmtId="0" fontId="14" fillId="2" borderId="0" xfId="0" applyFont="1" applyFill="1" applyBorder="1" applyAlignment="1" applyProtection="1">
      <alignment horizontal="right"/>
    </xf>
    <xf numFmtId="14" fontId="8" fillId="2" borderId="0" xfId="0" applyNumberFormat="1" applyFont="1" applyFill="1" applyBorder="1" applyProtection="1"/>
    <xf numFmtId="0" fontId="16" fillId="2" borderId="0" xfId="0" applyFont="1" applyFill="1" applyBorder="1" applyAlignment="1" applyProtection="1">
      <alignment horizontal="right"/>
    </xf>
    <xf numFmtId="0" fontId="17" fillId="2" borderId="18" xfId="0" applyFont="1" applyFill="1" applyBorder="1" applyAlignment="1" applyProtection="1">
      <alignment horizontal="right"/>
    </xf>
    <xf numFmtId="0" fontId="7" fillId="2" borderId="18" xfId="0" applyFont="1" applyFill="1" applyBorder="1" applyProtection="1"/>
    <xf numFmtId="164" fontId="11" fillId="2" borderId="0" xfId="0" applyNumberFormat="1" applyFont="1" applyFill="1" applyAlignment="1" applyProtection="1">
      <alignment horizontal="center"/>
    </xf>
    <xf numFmtId="0" fontId="7" fillId="2" borderId="0" xfId="0" applyFont="1" applyFill="1" applyProtection="1"/>
    <xf numFmtId="0" fontId="18" fillId="2" borderId="0" xfId="0" applyFont="1" applyFill="1" applyProtection="1"/>
    <xf numFmtId="0" fontId="17" fillId="2" borderId="0" xfId="0" applyFont="1" applyFill="1" applyProtection="1"/>
    <xf numFmtId="14" fontId="19" fillId="4" borderId="0" xfId="0" applyNumberFormat="1" applyFont="1" applyFill="1" applyBorder="1" applyAlignment="1" applyProtection="1">
      <alignment textRotation="90"/>
    </xf>
    <xf numFmtId="49" fontId="19" fillId="4" borderId="0" xfId="0" applyNumberFormat="1" applyFont="1" applyFill="1" applyBorder="1" applyAlignment="1" applyProtection="1">
      <alignment textRotation="90"/>
    </xf>
    <xf numFmtId="0" fontId="8" fillId="2" borderId="0" xfId="0" applyFont="1" applyFill="1" applyProtection="1"/>
    <xf numFmtId="164" fontId="20" fillId="2" borderId="0" xfId="0" applyNumberFormat="1" applyFont="1" applyFill="1" applyProtection="1"/>
    <xf numFmtId="0" fontId="16" fillId="2" borderId="0" xfId="0" applyFont="1" applyFill="1" applyAlignment="1" applyProtection="1">
      <alignment horizontal="right"/>
    </xf>
    <xf numFmtId="164" fontId="16" fillId="2" borderId="0" xfId="0" applyNumberFormat="1" applyFont="1" applyFill="1" applyProtection="1"/>
    <xf numFmtId="0" fontId="8" fillId="2" borderId="1" xfId="0" applyFont="1" applyFill="1" applyBorder="1" applyAlignment="1" applyProtection="1"/>
    <xf numFmtId="0" fontId="20" fillId="2" borderId="1" xfId="0" applyFont="1" applyFill="1" applyBorder="1" applyAlignment="1" applyProtection="1"/>
    <xf numFmtId="0" fontId="21" fillId="2" borderId="1" xfId="0" applyFont="1" applyFill="1" applyBorder="1" applyProtection="1"/>
    <xf numFmtId="0" fontId="21" fillId="2" borderId="1" xfId="0" applyFont="1" applyFill="1" applyBorder="1" applyAlignment="1" applyProtection="1">
      <alignment horizontal="center"/>
    </xf>
    <xf numFmtId="0" fontId="16" fillId="2" borderId="0" xfId="0" applyFont="1" applyFill="1" applyProtection="1"/>
    <xf numFmtId="3" fontId="22" fillId="2" borderId="0" xfId="0" quotePrefix="1" applyNumberFormat="1" applyFont="1" applyFill="1" applyProtection="1"/>
    <xf numFmtId="0" fontId="8" fillId="2" borderId="1" xfId="0" applyFont="1" applyFill="1" applyBorder="1" applyProtection="1"/>
    <xf numFmtId="0" fontId="20" fillId="2" borderId="1" xfId="0" applyFont="1" applyFill="1" applyBorder="1" applyProtection="1"/>
    <xf numFmtId="0" fontId="23" fillId="2" borderId="1" xfId="0" applyNumberFormat="1" applyFont="1" applyFill="1" applyBorder="1" applyAlignment="1" applyProtection="1">
      <alignment horizontal="left"/>
    </xf>
    <xf numFmtId="0" fontId="11" fillId="2" borderId="0" xfId="0" applyFont="1" applyFill="1" applyProtection="1"/>
    <xf numFmtId="0" fontId="7" fillId="2" borderId="0" xfId="0" applyFont="1" applyFill="1" applyAlignment="1" applyProtection="1">
      <alignment horizontal="center"/>
    </xf>
    <xf numFmtId="0" fontId="23" fillId="2" borderId="1" xfId="0" applyFont="1" applyFill="1" applyBorder="1" applyAlignment="1" applyProtection="1">
      <alignment horizontal="right"/>
    </xf>
    <xf numFmtId="14" fontId="22" fillId="2" borderId="0" xfId="0" applyNumberFormat="1" applyFont="1" applyFill="1" applyProtection="1"/>
    <xf numFmtId="1" fontId="7" fillId="2" borderId="0" xfId="0" applyNumberFormat="1" applyFont="1" applyFill="1" applyProtection="1"/>
    <xf numFmtId="0" fontId="23" fillId="2" borderId="1" xfId="0" applyFont="1" applyFill="1" applyBorder="1" applyProtection="1"/>
    <xf numFmtId="0" fontId="22" fillId="2" borderId="0" xfId="0" applyFont="1" applyFill="1" applyProtection="1"/>
    <xf numFmtId="0" fontId="24" fillId="2" borderId="0" xfId="0" quotePrefix="1" applyFont="1" applyFill="1" applyProtection="1"/>
    <xf numFmtId="0" fontId="24" fillId="2" borderId="0" xfId="0" applyFont="1" applyFill="1" applyProtection="1"/>
    <xf numFmtId="0" fontId="25" fillId="2" borderId="1" xfId="0" applyFont="1" applyFill="1" applyBorder="1" applyProtection="1"/>
    <xf numFmtId="0" fontId="27" fillId="2" borderId="1" xfId="0" applyFont="1" applyFill="1" applyBorder="1" applyProtection="1"/>
    <xf numFmtId="165" fontId="2" fillId="2" borderId="1" xfId="0" applyNumberFormat="1" applyFont="1" applyFill="1" applyBorder="1" applyProtection="1"/>
    <xf numFmtId="1" fontId="25" fillId="2" borderId="1" xfId="0" applyNumberFormat="1" applyFont="1" applyFill="1" applyBorder="1" applyProtection="1"/>
    <xf numFmtId="1" fontId="27" fillId="2" borderId="1" xfId="0" applyNumberFormat="1" applyFont="1" applyFill="1" applyBorder="1" applyProtection="1"/>
    <xf numFmtId="1" fontId="11" fillId="2" borderId="1" xfId="0" applyNumberFormat="1" applyFont="1" applyFill="1" applyBorder="1" applyProtection="1"/>
    <xf numFmtId="1" fontId="7" fillId="2" borderId="0" xfId="0" quotePrefix="1" applyNumberFormat="1" applyFont="1" applyFill="1" applyProtection="1"/>
    <xf numFmtId="1" fontId="1" fillId="2" borderId="1" xfId="0" applyNumberFormat="1" applyFont="1" applyFill="1" applyBorder="1" applyProtection="1"/>
    <xf numFmtId="0" fontId="11" fillId="2" borderId="1" xfId="0" applyFont="1" applyFill="1" applyBorder="1" applyProtection="1"/>
    <xf numFmtId="3" fontId="7" fillId="2" borderId="0" xfId="0" quotePrefix="1" applyNumberFormat="1" applyFont="1" applyFill="1" applyProtection="1"/>
    <xf numFmtId="0" fontId="28" fillId="2" borderId="0" xfId="0" applyFont="1" applyFill="1" applyProtection="1"/>
    <xf numFmtId="0" fontId="26" fillId="2" borderId="0" xfId="0" applyFont="1" applyFill="1" applyProtection="1"/>
    <xf numFmtId="0" fontId="9" fillId="2" borderId="0" xfId="0" applyFont="1" applyFill="1" applyBorder="1" applyAlignment="1" applyProtection="1">
      <alignment horizontal="left"/>
    </xf>
    <xf numFmtId="0" fontId="29" fillId="2" borderId="0" xfId="0" applyFont="1" applyFill="1" applyAlignment="1" applyProtection="1">
      <alignment horizontal="center"/>
    </xf>
    <xf numFmtId="0" fontId="30" fillId="2" borderId="0" xfId="0" applyFont="1" applyFill="1" applyAlignment="1" applyProtection="1">
      <alignment horizontal="left" wrapText="1"/>
    </xf>
    <xf numFmtId="0" fontId="30" fillId="2" borderId="0" xfId="0" applyFont="1" applyFill="1" applyAlignment="1" applyProtection="1">
      <alignment horizontal="left"/>
    </xf>
    <xf numFmtId="0" fontId="7" fillId="2" borderId="0" xfId="0" applyFont="1" applyFill="1" applyAlignment="1" applyProtection="1"/>
    <xf numFmtId="0" fontId="37" fillId="0" borderId="0" xfId="0" applyFont="1"/>
    <xf numFmtId="0" fontId="1" fillId="2" borderId="14" xfId="0" applyFont="1" applyFill="1" applyBorder="1" applyAlignment="1" applyProtection="1">
      <alignment horizontal="left" vertical="top" wrapText="1"/>
    </xf>
    <xf numFmtId="0" fontId="1" fillId="2" borderId="15" xfId="0" applyFont="1" applyFill="1" applyBorder="1" applyAlignment="1" applyProtection="1">
      <alignment horizontal="left" vertical="top" wrapText="1"/>
    </xf>
    <xf numFmtId="0" fontId="1" fillId="2" borderId="15" xfId="0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 wrapText="1"/>
    </xf>
    <xf numFmtId="0" fontId="1" fillId="2" borderId="15" xfId="0" applyFont="1" applyFill="1" applyBorder="1" applyAlignment="1" applyProtection="1">
      <alignment horizontal="left" wrapText="1"/>
    </xf>
    <xf numFmtId="0" fontId="1" fillId="2" borderId="14" xfId="0" applyFont="1" applyFill="1" applyBorder="1" applyAlignment="1">
      <alignment horizontal="left"/>
    </xf>
    <xf numFmtId="16" fontId="9" fillId="2" borderId="0" xfId="0" applyNumberFormat="1" applyFont="1" applyFill="1" applyBorder="1" applyAlignment="1">
      <alignment horizontal="right"/>
    </xf>
    <xf numFmtId="16" fontId="7" fillId="2" borderId="5" xfId="0" applyNumberFormat="1" applyFont="1" applyFill="1" applyBorder="1" applyAlignment="1">
      <alignment horizontal="center" vertical="center"/>
    </xf>
    <xf numFmtId="16" fontId="7" fillId="2" borderId="6" xfId="0" applyNumberFormat="1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/>
    </xf>
    <xf numFmtId="16" fontId="7" fillId="2" borderId="1" xfId="0" applyNumberFormat="1" applyFont="1" applyFill="1" applyBorder="1" applyAlignment="1" applyProtection="1">
      <alignment horizontal="center" vertical="center"/>
      <protection locked="0"/>
    </xf>
    <xf numFmtId="16" fontId="7" fillId="2" borderId="10" xfId="0" applyNumberFormat="1" applyFont="1" applyFill="1" applyBorder="1" applyAlignment="1">
      <alignment horizontal="center"/>
    </xf>
    <xf numFmtId="0" fontId="7" fillId="2" borderId="0" xfId="2" applyFont="1" applyFill="1"/>
    <xf numFmtId="0" fontId="8" fillId="2" borderId="0" xfId="2" applyFont="1" applyFill="1" applyProtection="1">
      <protection hidden="1"/>
    </xf>
    <xf numFmtId="0" fontId="8" fillId="2" borderId="0" xfId="2" applyFont="1" applyFill="1" applyBorder="1" applyProtection="1">
      <protection hidden="1"/>
    </xf>
    <xf numFmtId="0" fontId="8" fillId="2" borderId="0" xfId="2" applyFont="1" applyFill="1" applyBorder="1" applyAlignment="1" applyProtection="1">
      <alignment horizontal="right"/>
      <protection hidden="1"/>
    </xf>
    <xf numFmtId="0" fontId="7" fillId="2" borderId="0" xfId="2" applyFont="1" applyFill="1" applyBorder="1"/>
    <xf numFmtId="0" fontId="16" fillId="2" borderId="0" xfId="2" applyFont="1" applyFill="1" applyAlignment="1">
      <alignment horizontal="left"/>
    </xf>
    <xf numFmtId="0" fontId="16" fillId="2" borderId="0" xfId="2" applyFont="1" applyFill="1" applyAlignment="1">
      <alignment horizontal="right"/>
    </xf>
    <xf numFmtId="0" fontId="9" fillId="2" borderId="0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center"/>
    </xf>
    <xf numFmtId="0" fontId="9" fillId="2" borderId="0" xfId="2" applyFont="1" applyFill="1" applyBorder="1" applyAlignment="1">
      <alignment horizontal="right"/>
    </xf>
    <xf numFmtId="0" fontId="9" fillId="2" borderId="0" xfId="2" applyFont="1" applyFill="1" applyBorder="1"/>
    <xf numFmtId="1" fontId="7" fillId="2" borderId="0" xfId="2" applyNumberFormat="1" applyFont="1" applyFill="1" applyBorder="1" applyAlignment="1">
      <alignment horizontal="left"/>
    </xf>
    <xf numFmtId="0" fontId="7" fillId="2" borderId="9" xfId="2" applyFont="1" applyFill="1" applyBorder="1" applyAlignment="1">
      <alignment horizontal="right"/>
    </xf>
    <xf numFmtId="49" fontId="7" fillId="2" borderId="0" xfId="2" applyNumberFormat="1" applyFont="1" applyFill="1" applyBorder="1" applyAlignment="1">
      <alignment horizontal="left" vertical="center"/>
    </xf>
    <xf numFmtId="0" fontId="7" fillId="2" borderId="0" xfId="2" applyNumberFormat="1" applyFont="1" applyFill="1" applyBorder="1" applyAlignment="1" applyProtection="1">
      <alignment horizontal="center" vertical="center"/>
      <protection locked="0"/>
    </xf>
    <xf numFmtId="1" fontId="7" fillId="2" borderId="0" xfId="2" applyNumberFormat="1" applyFont="1" applyFill="1" applyBorder="1" applyAlignment="1">
      <alignment horizontal="center" vertical="center"/>
    </xf>
    <xf numFmtId="0" fontId="7" fillId="2" borderId="0" xfId="2" applyFont="1" applyFill="1" applyBorder="1" applyAlignment="1" applyProtection="1">
      <alignment horizontal="left" vertical="center"/>
      <protection locked="0"/>
    </xf>
    <xf numFmtId="16" fontId="7" fillId="2" borderId="0" xfId="2" applyNumberFormat="1" applyFont="1" applyFill="1" applyBorder="1" applyAlignment="1" applyProtection="1">
      <alignment horizontal="left" vertical="center"/>
      <protection locked="0"/>
    </xf>
    <xf numFmtId="0" fontId="7" fillId="2" borderId="0" xfId="2" applyNumberFormat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/>
    </xf>
    <xf numFmtId="16" fontId="7" fillId="2" borderId="0" xfId="2" applyNumberFormat="1" applyFont="1" applyFill="1" applyBorder="1" applyAlignment="1">
      <alignment horizontal="center" vertical="center"/>
    </xf>
    <xf numFmtId="0" fontId="7" fillId="2" borderId="0" xfId="2" applyNumberFormat="1" applyFont="1" applyFill="1" applyBorder="1"/>
    <xf numFmtId="16" fontId="7" fillId="2" borderId="0" xfId="2" applyNumberFormat="1" applyFont="1" applyFill="1" applyBorder="1"/>
    <xf numFmtId="0" fontId="7" fillId="2" borderId="0" xfId="2" applyNumberFormat="1" applyFont="1" applyFill="1" applyBorder="1" applyAlignment="1">
      <alignment horizontal="center"/>
    </xf>
    <xf numFmtId="165" fontId="7" fillId="2" borderId="0" xfId="2" applyNumberFormat="1" applyFont="1" applyFill="1" applyBorder="1" applyAlignment="1">
      <alignment horizontal="center" vertical="center"/>
    </xf>
    <xf numFmtId="49" fontId="7" fillId="2" borderId="8" xfId="2" applyNumberFormat="1" applyFont="1" applyFill="1" applyBorder="1" applyAlignment="1">
      <alignment horizontal="center" vertical="center"/>
    </xf>
    <xf numFmtId="49" fontId="7" fillId="2" borderId="12" xfId="2" applyNumberFormat="1" applyFont="1" applyFill="1" applyBorder="1" applyAlignment="1">
      <alignment horizontal="center" vertical="center"/>
    </xf>
    <xf numFmtId="49" fontId="7" fillId="2" borderId="7" xfId="2" applyNumberFormat="1" applyFont="1" applyFill="1" applyBorder="1" applyAlignment="1">
      <alignment horizontal="center" vertical="center"/>
    </xf>
    <xf numFmtId="0" fontId="7" fillId="2" borderId="6" xfId="2" applyNumberFormat="1" applyFont="1" applyFill="1" applyBorder="1" applyAlignment="1">
      <alignment horizontal="center" vertical="center"/>
    </xf>
    <xf numFmtId="0" fontId="7" fillId="2" borderId="7" xfId="2" applyNumberFormat="1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16" fontId="7" fillId="2" borderId="6" xfId="2" applyNumberFormat="1" applyFont="1" applyFill="1" applyBorder="1" applyAlignment="1">
      <alignment horizontal="center" vertical="center"/>
    </xf>
    <xf numFmtId="0" fontId="7" fillId="2" borderId="5" xfId="2" applyNumberFormat="1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16" fontId="7" fillId="2" borderId="5" xfId="2" applyNumberFormat="1" applyFont="1" applyFill="1" applyBorder="1" applyAlignment="1">
      <alignment horizontal="center" vertical="center"/>
    </xf>
    <xf numFmtId="0" fontId="7" fillId="2" borderId="0" xfId="2" applyNumberFormat="1" applyFont="1" applyFill="1"/>
    <xf numFmtId="0" fontId="7" fillId="2" borderId="0" xfId="2" applyFont="1" applyFill="1" applyAlignment="1">
      <alignment horizontal="left"/>
    </xf>
    <xf numFmtId="0" fontId="7" fillId="2" borderId="0" xfId="2" applyFont="1" applyFill="1" applyAlignment="1">
      <alignment horizontal="right"/>
    </xf>
    <xf numFmtId="0" fontId="14" fillId="2" borderId="0" xfId="2" applyFont="1" applyFill="1"/>
    <xf numFmtId="0" fontId="7" fillId="2" borderId="0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/>
    </xf>
    <xf numFmtId="0" fontId="13" fillId="2" borderId="0" xfId="2" applyFont="1" applyFill="1" applyBorder="1" applyAlignment="1">
      <alignment horizontal="right"/>
    </xf>
    <xf numFmtId="0" fontId="7" fillId="2" borderId="0" xfId="2" applyFont="1" applyFill="1" applyBorder="1" applyAlignment="1">
      <alignment horizontal="left" vertical="top" wrapText="1"/>
    </xf>
    <xf numFmtId="49" fontId="7" fillId="2" borderId="10" xfId="2" applyNumberFormat="1" applyFont="1" applyFill="1" applyBorder="1" applyAlignment="1">
      <alignment horizontal="center" vertical="center"/>
    </xf>
    <xf numFmtId="16" fontId="7" fillId="2" borderId="10" xfId="2" applyNumberFormat="1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horizontal="center" vertical="center"/>
    </xf>
    <xf numFmtId="0" fontId="7" fillId="2" borderId="10" xfId="2" applyNumberFormat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right"/>
    </xf>
    <xf numFmtId="16" fontId="7" fillId="2" borderId="10" xfId="2" applyNumberFormat="1" applyFont="1" applyFill="1" applyBorder="1" applyAlignment="1" applyProtection="1">
      <alignment horizontal="center" vertical="center"/>
      <protection locked="0"/>
    </xf>
    <xf numFmtId="1" fontId="7" fillId="2" borderId="10" xfId="2" applyNumberFormat="1" applyFont="1" applyFill="1" applyBorder="1" applyAlignment="1">
      <alignment horizontal="center" vertical="center"/>
    </xf>
    <xf numFmtId="0" fontId="7" fillId="2" borderId="10" xfId="2" applyNumberFormat="1" applyFont="1" applyFill="1" applyBorder="1" applyAlignment="1" applyProtection="1">
      <alignment horizontal="center" vertical="center"/>
      <protection locked="0"/>
    </xf>
    <xf numFmtId="16" fontId="7" fillId="2" borderId="0" xfId="2" applyNumberFormat="1" applyFont="1" applyFill="1" applyBorder="1" applyAlignment="1" applyProtection="1">
      <alignment horizontal="center" vertical="center"/>
      <protection locked="0"/>
    </xf>
    <xf numFmtId="16" fontId="7" fillId="2" borderId="0" xfId="2" applyNumberFormat="1" applyFont="1" applyFill="1" applyBorder="1" applyAlignment="1">
      <alignment horizontal="center"/>
    </xf>
    <xf numFmtId="16" fontId="16" fillId="2" borderId="0" xfId="0" applyNumberFormat="1" applyFont="1" applyFill="1" applyBorder="1" applyAlignment="1">
      <alignment horizontal="center"/>
    </xf>
    <xf numFmtId="16" fontId="16" fillId="2" borderId="0" xfId="0" applyNumberFormat="1" applyFont="1" applyFill="1" applyAlignment="1">
      <alignment horizontal="center"/>
    </xf>
    <xf numFmtId="0" fontId="27" fillId="2" borderId="0" xfId="0" applyFont="1" applyFill="1" applyBorder="1" applyProtection="1"/>
    <xf numFmtId="16" fontId="16" fillId="2" borderId="0" xfId="0" applyNumberFormat="1" applyFont="1" applyFill="1" applyAlignment="1">
      <alignment horizontal="right"/>
    </xf>
    <xf numFmtId="0" fontId="7" fillId="2" borderId="11" xfId="0" applyFont="1" applyFill="1" applyBorder="1" applyAlignment="1">
      <alignment horizontal="center"/>
    </xf>
    <xf numFmtId="1" fontId="7" fillId="2" borderId="11" xfId="0" applyNumberFormat="1" applyFont="1" applyFill="1" applyBorder="1" applyAlignment="1">
      <alignment horizontal="center"/>
    </xf>
    <xf numFmtId="165" fontId="1" fillId="2" borderId="2" xfId="0" applyNumberFormat="1" applyFont="1" applyFill="1" applyBorder="1"/>
    <xf numFmtId="0" fontId="1" fillId="2" borderId="3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textRotation="90"/>
    </xf>
    <xf numFmtId="1" fontId="7" fillId="2" borderId="0" xfId="0" applyNumberFormat="1" applyFont="1" applyFill="1" applyBorder="1" applyAlignment="1">
      <alignment horizontal="center"/>
    </xf>
    <xf numFmtId="49" fontId="7" fillId="2" borderId="1" xfId="2" applyNumberFormat="1" applyFont="1" applyFill="1" applyBorder="1" applyAlignment="1" applyProtection="1">
      <alignment horizontal="center" vertical="center"/>
      <protection locked="0"/>
    </xf>
    <xf numFmtId="0" fontId="7" fillId="2" borderId="1" xfId="2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0" fontId="38" fillId="2" borderId="0" xfId="0" applyFont="1" applyFill="1" applyAlignment="1">
      <alignment horizontal="center"/>
    </xf>
    <xf numFmtId="0" fontId="8" fillId="0" borderId="0" xfId="2" applyFont="1" applyFill="1" applyProtection="1">
      <protection hidden="1"/>
    </xf>
    <xf numFmtId="0" fontId="8" fillId="0" borderId="0" xfId="2" applyFont="1" applyFill="1" applyBorder="1" applyProtection="1">
      <protection hidden="1"/>
    </xf>
    <xf numFmtId="0" fontId="8" fillId="5" borderId="0" xfId="2" applyFont="1" applyFill="1" applyProtection="1">
      <protection hidden="1"/>
    </xf>
    <xf numFmtId="0" fontId="7" fillId="0" borderId="1" xfId="0" applyFont="1" applyFill="1" applyBorder="1" applyAlignment="1">
      <alignment horizontal="center"/>
    </xf>
    <xf numFmtId="0" fontId="7" fillId="6" borderId="0" xfId="2" applyFont="1" applyFill="1" applyBorder="1"/>
    <xf numFmtId="0" fontId="0" fillId="7" borderId="0" xfId="0" applyFill="1" applyBorder="1"/>
    <xf numFmtId="0" fontId="7" fillId="6" borderId="0" xfId="2" applyFont="1" applyFill="1"/>
    <xf numFmtId="16" fontId="7" fillId="6" borderId="0" xfId="2" applyNumberFormat="1" applyFont="1" applyFill="1" applyBorder="1" applyAlignment="1" applyProtection="1">
      <alignment horizontal="center" vertical="center"/>
      <protection locked="0"/>
    </xf>
    <xf numFmtId="1" fontId="7" fillId="6" borderId="0" xfId="2" applyNumberFormat="1" applyFont="1" applyFill="1" applyBorder="1" applyAlignment="1">
      <alignment horizontal="center" vertical="center"/>
    </xf>
    <xf numFmtId="0" fontId="7" fillId="6" borderId="0" xfId="2" applyNumberFormat="1" applyFont="1" applyFill="1" applyBorder="1" applyAlignment="1" applyProtection="1">
      <alignment horizontal="center" vertical="center"/>
      <protection locked="0"/>
    </xf>
    <xf numFmtId="0" fontId="16" fillId="6" borderId="0" xfId="2" applyFont="1" applyFill="1" applyBorder="1" applyAlignment="1">
      <alignment horizontal="left"/>
    </xf>
    <xf numFmtId="0" fontId="14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left"/>
    </xf>
    <xf numFmtId="0" fontId="0" fillId="0" borderId="0" xfId="0" applyBorder="1"/>
    <xf numFmtId="0" fontId="0" fillId="8" borderId="0" xfId="0" applyFill="1" applyBorder="1"/>
    <xf numFmtId="0" fontId="7" fillId="8" borderId="0" xfId="2" applyFont="1" applyFill="1"/>
    <xf numFmtId="0" fontId="7" fillId="8" borderId="0" xfId="2" applyFont="1" applyFill="1" applyBorder="1"/>
    <xf numFmtId="0" fontId="8" fillId="8" borderId="0" xfId="2" applyFont="1" applyFill="1" applyBorder="1" applyProtection="1">
      <protection hidden="1"/>
    </xf>
    <xf numFmtId="0" fontId="8" fillId="8" borderId="0" xfId="2" applyFont="1" applyFill="1" applyProtection="1">
      <protection hidden="1"/>
    </xf>
    <xf numFmtId="0" fontId="39" fillId="9" borderId="0" xfId="0" applyFont="1" applyFill="1" applyBorder="1"/>
    <xf numFmtId="0" fontId="7" fillId="9" borderId="0" xfId="2" applyNumberFormat="1" applyFont="1" applyFill="1" applyBorder="1" applyAlignment="1" applyProtection="1">
      <alignment horizontal="center" vertical="center"/>
      <protection locked="0"/>
    </xf>
    <xf numFmtId="0" fontId="16" fillId="9" borderId="0" xfId="2" applyFont="1" applyFill="1" applyBorder="1" applyAlignment="1">
      <alignment horizontal="right"/>
    </xf>
    <xf numFmtId="0" fontId="14" fillId="8" borderId="0" xfId="2" applyFont="1" applyFill="1"/>
    <xf numFmtId="0" fontId="0" fillId="0" borderId="0" xfId="0" pivotButton="1"/>
    <xf numFmtId="0" fontId="7" fillId="2" borderId="0" xfId="2" applyFont="1" applyFill="1" applyBorder="1" applyAlignment="1" applyProtection="1">
      <alignment horizontal="right"/>
      <protection hidden="1"/>
    </xf>
    <xf numFmtId="0" fontId="7" fillId="2" borderId="0" xfId="2" applyFont="1" applyFill="1" applyBorder="1" applyAlignment="1" applyProtection="1">
      <alignment horizontal="left"/>
      <protection hidden="1"/>
    </xf>
    <xf numFmtId="1" fontId="8" fillId="2" borderId="1" xfId="0" applyNumberFormat="1" applyFont="1" applyFill="1" applyBorder="1" applyProtection="1"/>
    <xf numFmtId="0" fontId="9" fillId="2" borderId="0" xfId="0" applyFont="1" applyFill="1" applyAlignment="1" applyProtection="1">
      <alignment horizontal="right"/>
    </xf>
    <xf numFmtId="0" fontId="40" fillId="2" borderId="0" xfId="0" applyFont="1" applyFill="1" applyBorder="1"/>
    <xf numFmtId="0" fontId="40" fillId="2" borderId="0" xfId="0" applyFont="1" applyFill="1"/>
    <xf numFmtId="0" fontId="40" fillId="2" borderId="0" xfId="0" applyFont="1" applyFill="1" applyAlignment="1">
      <alignment horizontal="left"/>
    </xf>
    <xf numFmtId="167" fontId="40" fillId="2" borderId="0" xfId="0" applyNumberFormat="1" applyFont="1" applyFill="1" applyBorder="1"/>
    <xf numFmtId="167" fontId="40" fillId="2" borderId="0" xfId="0" applyNumberFormat="1" applyFont="1" applyFill="1"/>
    <xf numFmtId="0" fontId="40" fillId="2" borderId="0" xfId="0" applyFont="1" applyFill="1" applyAlignment="1">
      <alignment horizontal="right"/>
    </xf>
    <xf numFmtId="49" fontId="40" fillId="2" borderId="0" xfId="0" applyNumberFormat="1" applyFont="1" applyFill="1" applyBorder="1"/>
    <xf numFmtId="165" fontId="40" fillId="2" borderId="0" xfId="0" applyNumberFormat="1" applyFont="1" applyFill="1"/>
    <xf numFmtId="0" fontId="41" fillId="2" borderId="0" xfId="0" applyFont="1" applyFill="1"/>
    <xf numFmtId="165" fontId="40" fillId="2" borderId="0" xfId="0" applyNumberFormat="1" applyFont="1" applyFill="1" applyBorder="1"/>
    <xf numFmtId="2" fontId="40" fillId="2" borderId="0" xfId="0" applyNumberFormat="1" applyFont="1" applyFill="1"/>
    <xf numFmtId="2" fontId="40" fillId="2" borderId="0" xfId="0" applyNumberFormat="1" applyFont="1" applyFill="1" applyBorder="1"/>
    <xf numFmtId="165" fontId="41" fillId="2" borderId="0" xfId="0" applyNumberFormat="1" applyFont="1" applyFill="1"/>
    <xf numFmtId="1" fontId="40" fillId="2" borderId="0" xfId="0" applyNumberFormat="1" applyFont="1" applyFill="1" applyBorder="1"/>
    <xf numFmtId="1" fontId="40" fillId="2" borderId="0" xfId="0" applyNumberFormat="1" applyFont="1" applyFill="1"/>
    <xf numFmtId="1" fontId="40" fillId="2" borderId="0" xfId="0" applyNumberFormat="1" applyFont="1" applyFill="1" applyBorder="1" applyAlignment="1">
      <alignment horizontal="right"/>
    </xf>
    <xf numFmtId="165" fontId="40" fillId="2" borderId="0" xfId="0" applyNumberFormat="1" applyFont="1" applyFill="1" applyBorder="1" applyAlignment="1">
      <alignment horizontal="right"/>
    </xf>
    <xf numFmtId="2" fontId="40" fillId="2" borderId="0" xfId="0" applyNumberFormat="1" applyFont="1" applyFill="1" applyBorder="1" applyAlignment="1">
      <alignment horizontal="right"/>
    </xf>
    <xf numFmtId="0" fontId="40" fillId="2" borderId="0" xfId="0" applyFont="1" applyFill="1" applyBorder="1" applyAlignment="1">
      <alignment wrapText="1"/>
    </xf>
    <xf numFmtId="0" fontId="40" fillId="2" borderId="0" xfId="0" applyFont="1" applyFill="1" applyBorder="1" applyAlignment="1">
      <alignment horizontal="center" wrapText="1"/>
    </xf>
    <xf numFmtId="0" fontId="40" fillId="2" borderId="0" xfId="0" applyFont="1" applyFill="1" applyBorder="1" applyAlignment="1">
      <alignment horizontal="right"/>
    </xf>
    <xf numFmtId="165" fontId="40" fillId="2" borderId="0" xfId="0" applyNumberFormat="1" applyFont="1" applyFill="1" applyBorder="1" applyAlignment="1">
      <alignment horizontal="center"/>
    </xf>
    <xf numFmtId="0" fontId="41" fillId="2" borderId="0" xfId="0" applyFont="1" applyFill="1" applyBorder="1"/>
    <xf numFmtId="0" fontId="42" fillId="2" borderId="0" xfId="2" applyFont="1" applyFill="1"/>
    <xf numFmtId="0" fontId="7" fillId="2" borderId="0" xfId="2" applyFont="1" applyFill="1" applyBorder="1" applyAlignment="1">
      <alignment horizontal="left" vertical="center"/>
    </xf>
    <xf numFmtId="0" fontId="16" fillId="2" borderId="0" xfId="2" applyFont="1" applyFill="1" applyBorder="1" applyAlignment="1">
      <alignment horizontal="center" vertical="center"/>
    </xf>
    <xf numFmtId="0" fontId="7" fillId="2" borderId="1" xfId="2" applyNumberFormat="1" applyFont="1" applyFill="1" applyBorder="1" applyAlignment="1" applyProtection="1">
      <alignment horizontal="center" vertical="center"/>
      <protection locked="0"/>
    </xf>
    <xf numFmtId="0" fontId="7" fillId="2" borderId="5" xfId="2" applyNumberFormat="1" applyFont="1" applyFill="1" applyBorder="1" applyAlignment="1" applyProtection="1">
      <alignment horizontal="left" vertical="center"/>
      <protection locked="0"/>
    </xf>
    <xf numFmtId="0" fontId="7" fillId="2" borderId="31" xfId="2" applyFont="1" applyFill="1" applyBorder="1" applyAlignment="1">
      <alignment horizontal="center" vertical="center"/>
    </xf>
    <xf numFmtId="0" fontId="7" fillId="2" borderId="14" xfId="2" applyFont="1" applyFill="1" applyBorder="1" applyAlignment="1">
      <alignment horizontal="left" vertical="center"/>
    </xf>
    <xf numFmtId="0" fontId="16" fillId="2" borderId="6" xfId="2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 vertical="center"/>
    </xf>
    <xf numFmtId="0" fontId="7" fillId="2" borderId="5" xfId="2" applyNumberFormat="1" applyFont="1" applyFill="1" applyBorder="1" applyAlignment="1" applyProtection="1">
      <alignment horizontal="center" vertical="center"/>
      <protection locked="0"/>
    </xf>
    <xf numFmtId="49" fontId="7" fillId="2" borderId="6" xfId="2" applyNumberFormat="1" applyFont="1" applyFill="1" applyBorder="1" applyAlignment="1" applyProtection="1">
      <alignment horizontal="center" vertical="center"/>
      <protection locked="0"/>
    </xf>
    <xf numFmtId="16" fontId="7" fillId="2" borderId="1" xfId="2" applyNumberFormat="1" applyFont="1" applyFill="1" applyBorder="1" applyAlignment="1">
      <alignment horizontal="center" vertical="center"/>
    </xf>
    <xf numFmtId="49" fontId="7" fillId="2" borderId="31" xfId="2" applyNumberFormat="1" applyFont="1" applyFill="1" applyBorder="1" applyAlignment="1" applyProtection="1">
      <alignment horizontal="center" vertical="center"/>
      <protection locked="0"/>
    </xf>
    <xf numFmtId="49" fontId="16" fillId="2" borderId="6" xfId="2" applyNumberFormat="1" applyFont="1" applyFill="1" applyBorder="1" applyAlignment="1" applyProtection="1">
      <alignment horizontal="center" vertical="center"/>
      <protection locked="0"/>
    </xf>
    <xf numFmtId="49" fontId="16" fillId="2" borderId="1" xfId="2" applyNumberFormat="1" applyFont="1" applyFill="1" applyBorder="1" applyAlignment="1" applyProtection="1">
      <alignment horizontal="center" vertical="center"/>
      <protection locked="0"/>
    </xf>
    <xf numFmtId="0" fontId="9" fillId="2" borderId="14" xfId="0" applyFont="1" applyFill="1" applyBorder="1" applyAlignment="1">
      <alignment horizontal="left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9" fillId="2" borderId="18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 vertical="center"/>
    </xf>
    <xf numFmtId="0" fontId="7" fillId="2" borderId="19" xfId="0" applyFont="1" applyFill="1" applyBorder="1" applyAlignment="1" applyProtection="1">
      <alignment horizontal="left" vertical="center"/>
      <protection locked="0"/>
    </xf>
    <xf numFmtId="0" fontId="13" fillId="2" borderId="0" xfId="2" applyFont="1" applyFill="1" applyBorder="1" applyAlignment="1">
      <alignment horizontal="left"/>
    </xf>
    <xf numFmtId="0" fontId="7" fillId="2" borderId="22" xfId="2" applyFont="1" applyFill="1" applyBorder="1" applyAlignment="1">
      <alignment horizontal="center" vertical="center"/>
    </xf>
    <xf numFmtId="0" fontId="7" fillId="2" borderId="10" xfId="2" applyFont="1" applyFill="1" applyBorder="1" applyAlignment="1" applyProtection="1">
      <alignment horizontal="left" vertical="center"/>
      <protection locked="0"/>
    </xf>
    <xf numFmtId="0" fontId="7" fillId="2" borderId="0" xfId="2" applyFont="1" applyFill="1" applyBorder="1" applyAlignment="1" applyProtection="1">
      <alignment horizontal="left" vertical="center"/>
      <protection locked="0"/>
    </xf>
    <xf numFmtId="0" fontId="7" fillId="6" borderId="0" xfId="2" applyFont="1" applyFill="1" applyBorder="1" applyAlignment="1" applyProtection="1">
      <alignment horizontal="left" vertical="center"/>
      <protection locked="0"/>
    </xf>
    <xf numFmtId="0" fontId="23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24" fillId="2" borderId="1" xfId="0" applyFont="1" applyFill="1" applyBorder="1"/>
    <xf numFmtId="0" fontId="7" fillId="2" borderId="0" xfId="0" applyFont="1" applyFill="1" applyBorder="1" applyAlignment="1">
      <alignment horizontal="left"/>
    </xf>
    <xf numFmtId="0" fontId="0" fillId="8" borderId="0" xfId="0" applyFill="1"/>
    <xf numFmtId="0" fontId="43" fillId="2" borderId="0" xfId="2" applyFont="1" applyFill="1" applyBorder="1"/>
    <xf numFmtId="0" fontId="43" fillId="2" borderId="0" xfId="0" applyFont="1" applyFill="1" applyBorder="1" applyAlignment="1">
      <alignment horizontal="left" vertical="center"/>
    </xf>
    <xf numFmtId="0" fontId="38" fillId="2" borderId="0" xfId="0" applyFont="1" applyFill="1" applyBorder="1"/>
    <xf numFmtId="0" fontId="44" fillId="0" borderId="0" xfId="0" applyFont="1"/>
    <xf numFmtId="0" fontId="36" fillId="0" borderId="32" xfId="0" applyFont="1" applyBorder="1"/>
    <xf numFmtId="0" fontId="0" fillId="8" borderId="0" xfId="0" applyFill="1" applyAlignment="1">
      <alignment horizontal="left"/>
    </xf>
    <xf numFmtId="0" fontId="43" fillId="2" borderId="0" xfId="0" applyFont="1" applyFill="1" applyBorder="1" applyAlignment="1">
      <alignment horizontal="center" vertical="center"/>
    </xf>
    <xf numFmtId="0" fontId="43" fillId="2" borderId="0" xfId="0" applyNumberFormat="1" applyFont="1" applyFill="1" applyBorder="1" applyAlignment="1">
      <alignment horizontal="center" vertical="center"/>
    </xf>
    <xf numFmtId="0" fontId="7" fillId="2" borderId="14" xfId="2" applyNumberFormat="1" applyFont="1" applyFill="1" applyBorder="1" applyAlignment="1">
      <alignment horizontal="center" vertical="center"/>
    </xf>
    <xf numFmtId="0" fontId="7" fillId="2" borderId="0" xfId="2" quotePrefix="1" applyNumberFormat="1" applyFont="1" applyFill="1" applyBorder="1" applyAlignment="1">
      <alignment horizontal="center" vertical="center"/>
    </xf>
    <xf numFmtId="0" fontId="43" fillId="2" borderId="0" xfId="0" quotePrefix="1" applyNumberFormat="1" applyFont="1" applyFill="1" applyBorder="1" applyAlignment="1">
      <alignment horizontal="center" vertical="center"/>
    </xf>
    <xf numFmtId="2" fontId="7" fillId="2" borderId="0" xfId="2" applyNumberFormat="1" applyFont="1" applyFill="1" applyBorder="1" applyAlignment="1">
      <alignment horizontal="center" vertical="center"/>
    </xf>
    <xf numFmtId="2" fontId="43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2" fontId="7" fillId="2" borderId="14" xfId="2" applyNumberFormat="1" applyFont="1" applyFill="1" applyBorder="1" applyAlignment="1">
      <alignment horizontal="center" vertical="center"/>
    </xf>
    <xf numFmtId="2" fontId="16" fillId="2" borderId="0" xfId="2" applyNumberFormat="1" applyFont="1" applyFill="1" applyBorder="1" applyAlignment="1">
      <alignment horizontal="center" vertical="center"/>
    </xf>
    <xf numFmtId="165" fontId="16" fillId="2" borderId="0" xfId="2" applyNumberFormat="1" applyFont="1" applyFill="1" applyBorder="1" applyAlignment="1">
      <alignment horizontal="center" vertical="center"/>
    </xf>
    <xf numFmtId="0" fontId="45" fillId="8" borderId="0" xfId="2" applyFont="1" applyFill="1" applyProtection="1">
      <protection hidden="1"/>
    </xf>
    <xf numFmtId="0" fontId="46" fillId="8" borderId="0" xfId="2" applyFont="1" applyFill="1" applyProtection="1">
      <protection hidden="1"/>
    </xf>
    <xf numFmtId="0" fontId="0" fillId="0" borderId="0" xfId="0" applyAlignment="1">
      <alignment horizontal="left"/>
    </xf>
    <xf numFmtId="0" fontId="46" fillId="2" borderId="0" xfId="2" applyFont="1" applyFill="1" applyBorder="1" applyProtection="1">
      <protection hidden="1"/>
    </xf>
    <xf numFmtId="0" fontId="46" fillId="2" borderId="0" xfId="2" applyFont="1" applyFill="1" applyProtection="1">
      <protection hidden="1"/>
    </xf>
    <xf numFmtId="0" fontId="46" fillId="5" borderId="0" xfId="2" applyFont="1" applyFill="1" applyProtection="1">
      <protection hidden="1"/>
    </xf>
    <xf numFmtId="0" fontId="45" fillId="5" borderId="0" xfId="2" applyFont="1" applyFill="1" applyProtection="1">
      <protection hidden="1"/>
    </xf>
    <xf numFmtId="0" fontId="47" fillId="2" borderId="0" xfId="2" applyFont="1" applyFill="1" applyBorder="1"/>
    <xf numFmtId="0" fontId="47" fillId="2" borderId="0" xfId="2" applyNumberFormat="1" applyFont="1" applyFill="1" applyBorder="1" applyAlignment="1">
      <alignment horizontal="center" vertical="center"/>
    </xf>
    <xf numFmtId="0" fontId="47" fillId="2" borderId="0" xfId="2" applyFont="1" applyFill="1" applyBorder="1" applyAlignment="1">
      <alignment horizontal="left" vertical="center"/>
    </xf>
    <xf numFmtId="2" fontId="47" fillId="2" borderId="0" xfId="2" applyNumberFormat="1" applyFont="1" applyFill="1" applyBorder="1" applyAlignment="1">
      <alignment horizontal="center" vertical="center"/>
    </xf>
    <xf numFmtId="0" fontId="43" fillId="2" borderId="0" xfId="2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9" fillId="2" borderId="14" xfId="0" applyNumberFormat="1" applyFont="1" applyFill="1" applyBorder="1" applyAlignment="1">
      <alignment horizontal="left"/>
    </xf>
    <xf numFmtId="0" fontId="40" fillId="2" borderId="0" xfId="0" applyFont="1" applyFill="1" applyBorder="1" applyAlignment="1">
      <alignment horizontal="left"/>
    </xf>
    <xf numFmtId="0" fontId="40" fillId="2" borderId="0" xfId="0" applyFont="1" applyFill="1" applyBorder="1" applyAlignment="1">
      <alignment horizontal="center"/>
    </xf>
    <xf numFmtId="0" fontId="40" fillId="2" borderId="2" xfId="0" applyFont="1" applyFill="1" applyBorder="1"/>
    <xf numFmtId="1" fontId="40" fillId="2" borderId="2" xfId="0" applyNumberFormat="1" applyFont="1" applyFill="1" applyBorder="1"/>
    <xf numFmtId="0" fontId="12" fillId="2" borderId="0" xfId="0" applyFont="1" applyFill="1" applyBorder="1" applyAlignment="1" applyProtection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>
      <alignment horizontal="left"/>
    </xf>
    <xf numFmtId="0" fontId="9" fillId="2" borderId="14" xfId="0" applyNumberFormat="1" applyFont="1" applyFill="1" applyBorder="1" applyAlignment="1">
      <alignment horizontal="left"/>
    </xf>
    <xf numFmtId="1" fontId="7" fillId="2" borderId="14" xfId="0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9" xfId="0" applyNumberFormat="1" applyFont="1" applyFill="1" applyBorder="1" applyAlignment="1" applyProtection="1">
      <alignment horizontal="left" vertical="center"/>
      <protection locked="0"/>
    </xf>
    <xf numFmtId="0" fontId="7" fillId="2" borderId="20" xfId="0" applyNumberFormat="1" applyFont="1" applyFill="1" applyBorder="1" applyAlignment="1" applyProtection="1">
      <alignment horizontal="left" vertical="center"/>
      <protection locked="0"/>
    </xf>
    <xf numFmtId="0" fontId="7" fillId="2" borderId="21" xfId="0" applyNumberFormat="1" applyFont="1" applyFill="1" applyBorder="1" applyAlignment="1" applyProtection="1">
      <alignment horizontal="left" vertical="center"/>
      <protection locked="0"/>
    </xf>
    <xf numFmtId="0" fontId="7" fillId="2" borderId="19" xfId="0" applyNumberFormat="1" applyFont="1" applyFill="1" applyBorder="1" applyAlignment="1">
      <alignment horizontal="left" vertical="center"/>
    </xf>
    <xf numFmtId="0" fontId="7" fillId="2" borderId="20" xfId="0" applyNumberFormat="1" applyFont="1" applyFill="1" applyBorder="1" applyAlignment="1">
      <alignment horizontal="left" vertical="center"/>
    </xf>
    <xf numFmtId="0" fontId="7" fillId="2" borderId="21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49" fontId="7" fillId="2" borderId="22" xfId="0" applyNumberFormat="1" applyFont="1" applyFill="1" applyBorder="1" applyAlignment="1">
      <alignment horizontal="center" vertical="top"/>
    </xf>
    <xf numFmtId="49" fontId="7" fillId="2" borderId="10" xfId="0" applyNumberFormat="1" applyFont="1" applyFill="1" applyBorder="1" applyAlignment="1">
      <alignment horizontal="center" vertical="top"/>
    </xf>
    <xf numFmtId="49" fontId="7" fillId="2" borderId="23" xfId="0" applyNumberFormat="1" applyFont="1" applyFill="1" applyBorder="1" applyAlignment="1">
      <alignment horizontal="center" vertical="top"/>
    </xf>
    <xf numFmtId="49" fontId="7" fillId="2" borderId="7" xfId="0" applyNumberFormat="1" applyFont="1" applyFill="1" applyBorder="1" applyAlignment="1">
      <alignment horizontal="center" vertical="top"/>
    </xf>
    <xf numFmtId="49" fontId="7" fillId="2" borderId="12" xfId="0" applyNumberFormat="1" applyFont="1" applyFill="1" applyBorder="1" applyAlignment="1">
      <alignment horizontal="center" vertical="top"/>
    </xf>
    <xf numFmtId="49" fontId="7" fillId="2" borderId="8" xfId="0" applyNumberFormat="1" applyFont="1" applyFill="1" applyBorder="1" applyAlignment="1">
      <alignment horizontal="center" vertical="top"/>
    </xf>
    <xf numFmtId="49" fontId="7" fillId="2" borderId="10" xfId="2" applyNumberFormat="1" applyFont="1" applyFill="1" applyBorder="1" applyAlignment="1">
      <alignment horizontal="left" vertical="center"/>
    </xf>
    <xf numFmtId="49" fontId="7" fillId="2" borderId="0" xfId="2" applyNumberFormat="1" applyFont="1" applyFill="1" applyBorder="1" applyAlignment="1">
      <alignment horizontal="left" vertical="center"/>
    </xf>
    <xf numFmtId="49" fontId="7" fillId="2" borderId="22" xfId="2" applyNumberFormat="1" applyFont="1" applyFill="1" applyBorder="1" applyAlignment="1">
      <alignment horizontal="center" vertical="center"/>
    </xf>
    <xf numFmtId="49" fontId="7" fillId="2" borderId="10" xfId="2" applyNumberFormat="1" applyFont="1" applyFill="1" applyBorder="1" applyAlignment="1">
      <alignment horizontal="center" vertical="center"/>
    </xf>
    <xf numFmtId="49" fontId="7" fillId="2" borderId="23" xfId="2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left" vertical="center"/>
    </xf>
    <xf numFmtId="49" fontId="7" fillId="2" borderId="20" xfId="0" applyNumberFormat="1" applyFont="1" applyFill="1" applyBorder="1" applyAlignment="1">
      <alignment horizontal="left" vertical="center"/>
    </xf>
    <xf numFmtId="49" fontId="7" fillId="2" borderId="21" xfId="0" applyNumberFormat="1" applyFont="1" applyFill="1" applyBorder="1" applyAlignment="1">
      <alignment horizontal="left" vertical="center"/>
    </xf>
    <xf numFmtId="0" fontId="7" fillId="2" borderId="9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0" fillId="2" borderId="0" xfId="0" applyFill="1" applyBorder="1" applyAlignment="1" applyProtection="1">
      <alignment horizontal="left" vertical="top" wrapText="1"/>
    </xf>
    <xf numFmtId="0" fontId="2" fillId="2" borderId="29" xfId="0" applyFont="1" applyFill="1" applyBorder="1" applyAlignment="1" applyProtection="1">
      <alignment horizontal="center" wrapText="1"/>
    </xf>
    <xf numFmtId="0" fontId="2" fillId="2" borderId="14" xfId="0" applyFont="1" applyFill="1" applyBorder="1" applyAlignment="1" applyProtection="1">
      <alignment horizontal="center" wrapText="1"/>
    </xf>
    <xf numFmtId="0" fontId="2" fillId="2" borderId="30" xfId="0" applyFont="1" applyFill="1" applyBorder="1" applyAlignment="1" applyProtection="1">
      <alignment horizontal="center" wrapText="1"/>
    </xf>
    <xf numFmtId="0" fontId="2" fillId="2" borderId="2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40" fillId="2" borderId="0" xfId="0" applyFont="1" applyFill="1" applyBorder="1" applyAlignment="1">
      <alignment horizontal="left"/>
    </xf>
    <xf numFmtId="165" fontId="40" fillId="2" borderId="0" xfId="0" applyNumberFormat="1" applyFont="1" applyFill="1" applyBorder="1" applyAlignment="1">
      <alignment horizontal="left"/>
    </xf>
    <xf numFmtId="0" fontId="40" fillId="2" borderId="3" xfId="0" applyFont="1" applyFill="1" applyBorder="1" applyAlignment="1">
      <alignment horizontal="center"/>
    </xf>
    <xf numFmtId="0" fontId="40" fillId="2" borderId="33" xfId="0" applyFont="1" applyFill="1" applyBorder="1" applyAlignment="1">
      <alignment horizontal="center"/>
    </xf>
    <xf numFmtId="0" fontId="40" fillId="2" borderId="15" xfId="0" applyFont="1" applyFill="1" applyBorder="1" applyAlignment="1">
      <alignment horizontal="center"/>
    </xf>
    <xf numFmtId="0" fontId="40" fillId="2" borderId="0" xfId="0" applyFont="1" applyFill="1" applyBorder="1" applyAlignment="1">
      <alignment horizontal="right" textRotation="90"/>
    </xf>
  </cellXfs>
  <cellStyles count="3">
    <cellStyle name="Hyperlink" xfId="1" builtinId="8"/>
    <cellStyle name="Normal" xfId="0" builtinId="0"/>
    <cellStyle name="Normal 2" xfId="2"/>
  </cellStyles>
  <dxfs count="40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autoTitleDeleted val="1"/>
    <c:plotArea>
      <c:layout>
        <c:manualLayout>
          <c:layoutTarget val="inner"/>
          <c:xMode val="edge"/>
          <c:yMode val="edge"/>
          <c:x val="9.3001409112263261E-2"/>
          <c:y val="3.7974683544303806E-2"/>
          <c:w val="0.90465007045561363"/>
          <c:h val="0.88354430379745097"/>
        </c:manualLayout>
      </c:layout>
      <c:barChart>
        <c:barDir val="col"/>
        <c:grouping val="clustered"/>
        <c:ser>
          <c:idx val="1"/>
          <c:order val="0"/>
          <c:tx>
            <c:strRef>
              <c:f>årsplan!$C$8</c:f>
              <c:strCache>
                <c:ptCount val="1"/>
                <c:pt idx="0">
                  <c:v>Samlet træningstid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årsplan!$E$3:$BC$3</c:f>
              <c:numCache>
                <c:formatCode>General</c:formatCode>
                <c:ptCount val="51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cat>
          <c:val>
            <c:numRef>
              <c:f>årsplan!$E$8:$BD$8</c:f>
              <c:numCache>
                <c:formatCode>0.0</c:formatCode>
                <c:ptCount val="52"/>
                <c:pt idx="0">
                  <c:v>10</c:v>
                </c:pt>
                <c:pt idx="1">
                  <c:v>8</c:v>
                </c:pt>
                <c:pt idx="2">
                  <c:v>7.5</c:v>
                </c:pt>
                <c:pt idx="3">
                  <c:v>10.5</c:v>
                </c:pt>
                <c:pt idx="4">
                  <c:v>10.5</c:v>
                </c:pt>
                <c:pt idx="5">
                  <c:v>11.5</c:v>
                </c:pt>
                <c:pt idx="6">
                  <c:v>11.5</c:v>
                </c:pt>
                <c:pt idx="7">
                  <c:v>10</c:v>
                </c:pt>
                <c:pt idx="8">
                  <c:v>11.5</c:v>
                </c:pt>
                <c:pt idx="9">
                  <c:v>11.5</c:v>
                </c:pt>
                <c:pt idx="10">
                  <c:v>13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axId val="76644352"/>
        <c:axId val="76645888"/>
      </c:barChart>
      <c:catAx>
        <c:axId val="76644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645888"/>
        <c:crosses val="autoZero"/>
        <c:lblAlgn val="ctr"/>
        <c:lblOffset val="100"/>
        <c:tickLblSkip val="1"/>
        <c:tickMarkSkip val="1"/>
      </c:catAx>
      <c:valAx>
        <c:axId val="76645888"/>
        <c:scaling>
          <c:orientation val="minMax"/>
        </c:scaling>
        <c:axPos val="l"/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644352"/>
        <c:crosses val="autoZero"/>
        <c:crossBetween val="between"/>
      </c:valAx>
      <c:spPr>
        <a:solidFill>
          <a:srgbClr val="CCFFCC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182245185533355E-3"/>
          <c:y val="0.49019754883580735"/>
          <c:w val="6.1531235321747313E-2"/>
          <c:h val="5.6022703044472433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da-DK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>
      <c:oddHeader>&amp;A</c:oddHeader>
      <c:oddFooter>Page &amp;P</c:oddFooter>
    </c:headerFooter>
    <c:pageMargins b="1" l="0.75000000000001421" r="0.7500000000000142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2.5246313009422844E-2"/>
          <c:y val="4.2207825664431618E-2"/>
          <c:w val="0.96613329540934312"/>
          <c:h val="0.88474096104289368"/>
        </c:manualLayout>
      </c:layout>
      <c:barChart>
        <c:barDir val="col"/>
        <c:grouping val="stacked"/>
        <c:ser>
          <c:idx val="1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Årsoplæg!$B$149:$BA$149</c:f>
              <c:numCache>
                <c:formatCode>General</c:formatCode>
                <c:ptCount val="52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</c:numCache>
            </c:numRef>
          </c:cat>
          <c:val>
            <c:numRef>
              <c:f>Årsoplæg!$B$151:$BA$151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1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Årsoplæg!$B$149:$BA$149</c:f>
              <c:numCache>
                <c:formatCode>General</c:formatCode>
                <c:ptCount val="52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</c:numCache>
            </c:numRef>
          </c:cat>
          <c:val>
            <c:numRef>
              <c:f>Årsoplæg!$B$150:$BA$150</c:f>
              <c:numCache>
                <c:formatCode>0.0</c:formatCode>
                <c:ptCount val="52"/>
                <c:pt idx="0">
                  <c:v>10.199999999999999</c:v>
                </c:pt>
                <c:pt idx="1">
                  <c:v>8.363999999999999</c:v>
                </c:pt>
                <c:pt idx="2">
                  <c:v>10.199999999999999</c:v>
                </c:pt>
                <c:pt idx="3">
                  <c:v>8.363999999999999</c:v>
                </c:pt>
                <c:pt idx="4">
                  <c:v>10.8</c:v>
                </c:pt>
                <c:pt idx="5">
                  <c:v>8.8560000000000016</c:v>
                </c:pt>
                <c:pt idx="6">
                  <c:v>11.25</c:v>
                </c:pt>
                <c:pt idx="7">
                  <c:v>9.2249999999999996</c:v>
                </c:pt>
                <c:pt idx="8">
                  <c:v>11.85</c:v>
                </c:pt>
                <c:pt idx="9">
                  <c:v>12.3</c:v>
                </c:pt>
                <c:pt idx="10">
                  <c:v>10.086</c:v>
                </c:pt>
                <c:pt idx="11">
                  <c:v>12.9</c:v>
                </c:pt>
                <c:pt idx="12">
                  <c:v>10.577999999999999</c:v>
                </c:pt>
                <c:pt idx="13">
                  <c:v>13.5</c:v>
                </c:pt>
                <c:pt idx="14">
                  <c:v>11.07</c:v>
                </c:pt>
                <c:pt idx="15">
                  <c:v>14.25</c:v>
                </c:pt>
                <c:pt idx="16">
                  <c:v>11.685</c:v>
                </c:pt>
                <c:pt idx="17">
                  <c:v>15</c:v>
                </c:pt>
                <c:pt idx="18">
                  <c:v>12.3</c:v>
                </c:pt>
                <c:pt idx="19">
                  <c:v>15</c:v>
                </c:pt>
                <c:pt idx="20">
                  <c:v>12.3</c:v>
                </c:pt>
                <c:pt idx="21">
                  <c:v>15</c:v>
                </c:pt>
                <c:pt idx="22">
                  <c:v>12.3</c:v>
                </c:pt>
                <c:pt idx="23">
                  <c:v>13.5</c:v>
                </c:pt>
                <c:pt idx="24">
                  <c:v>11.07</c:v>
                </c:pt>
                <c:pt idx="25">
                  <c:v>13.5</c:v>
                </c:pt>
                <c:pt idx="26">
                  <c:v>11.07</c:v>
                </c:pt>
                <c:pt idx="27">
                  <c:v>13.5</c:v>
                </c:pt>
                <c:pt idx="28">
                  <c:v>11.07</c:v>
                </c:pt>
                <c:pt idx="29">
                  <c:v>13.5</c:v>
                </c:pt>
                <c:pt idx="30">
                  <c:v>11.07</c:v>
                </c:pt>
                <c:pt idx="31">
                  <c:v>13.5</c:v>
                </c:pt>
                <c:pt idx="32">
                  <c:v>11.07</c:v>
                </c:pt>
                <c:pt idx="33">
                  <c:v>13.5</c:v>
                </c:pt>
                <c:pt idx="34">
                  <c:v>5.4</c:v>
                </c:pt>
                <c:pt idx="35">
                  <c:v>15</c:v>
                </c:pt>
                <c:pt idx="36">
                  <c:v>12.3</c:v>
                </c:pt>
                <c:pt idx="37">
                  <c:v>13.5</c:v>
                </c:pt>
                <c:pt idx="38">
                  <c:v>11.07</c:v>
                </c:pt>
                <c:pt idx="39">
                  <c:v>13.5</c:v>
                </c:pt>
                <c:pt idx="40">
                  <c:v>11.07</c:v>
                </c:pt>
                <c:pt idx="41">
                  <c:v>13.5</c:v>
                </c:pt>
                <c:pt idx="42">
                  <c:v>11.07</c:v>
                </c:pt>
                <c:pt idx="43">
                  <c:v>13.5</c:v>
                </c:pt>
                <c:pt idx="44">
                  <c:v>11.07</c:v>
                </c:pt>
                <c:pt idx="45">
                  <c:v>12.75</c:v>
                </c:pt>
                <c:pt idx="46">
                  <c:v>10.455</c:v>
                </c:pt>
                <c:pt idx="47">
                  <c:v>4.5</c:v>
                </c:pt>
                <c:pt idx="48">
                  <c:v>3.69</c:v>
                </c:pt>
                <c:pt idx="49">
                  <c:v>4.5</c:v>
                </c:pt>
                <c:pt idx="50">
                  <c:v>3.69</c:v>
                </c:pt>
                <c:pt idx="51">
                  <c:v>3.69</c:v>
                </c:pt>
              </c:numCache>
            </c:numRef>
          </c:val>
        </c:ser>
        <c:overlap val="100"/>
        <c:axId val="77080448"/>
        <c:axId val="77081984"/>
      </c:barChart>
      <c:catAx>
        <c:axId val="7708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7081984"/>
        <c:crosses val="autoZero"/>
        <c:auto val="1"/>
        <c:lblAlgn val="ctr"/>
        <c:lblOffset val="100"/>
        <c:tickLblSkip val="1"/>
        <c:tickMarkSkip val="1"/>
      </c:catAx>
      <c:valAx>
        <c:axId val="77081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7080448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7151232"/>
        <c:axId val="77169408"/>
      </c:barChart>
      <c:catAx>
        <c:axId val="77151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7169408"/>
        <c:crosses val="autoZero"/>
        <c:auto val="1"/>
        <c:lblAlgn val="ctr"/>
        <c:lblOffset val="100"/>
        <c:tickLblSkip val="1"/>
        <c:tickMarkSkip val="1"/>
      </c:catAx>
      <c:valAx>
        <c:axId val="77169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7151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7197696"/>
        <c:axId val="77199232"/>
      </c:barChart>
      <c:catAx>
        <c:axId val="771976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7199232"/>
        <c:crosses val="autoZero"/>
        <c:auto val="1"/>
        <c:lblAlgn val="ctr"/>
        <c:lblOffset val="100"/>
        <c:tickLblSkip val="1"/>
        <c:tickMarkSkip val="1"/>
      </c:catAx>
      <c:valAx>
        <c:axId val="77199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7197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8276096"/>
        <c:axId val="78277632"/>
      </c:barChart>
      <c:catAx>
        <c:axId val="78276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277632"/>
        <c:crosses val="autoZero"/>
        <c:auto val="1"/>
        <c:lblAlgn val="ctr"/>
        <c:lblOffset val="100"/>
        <c:tickLblSkip val="1"/>
        <c:tickMarkSkip val="1"/>
      </c:catAx>
      <c:valAx>
        <c:axId val="7827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27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2.5246313009422844E-2"/>
          <c:y val="4.2207825664431618E-2"/>
          <c:w val="0.96613329540934312"/>
          <c:h val="0.88474096104289368"/>
        </c:manualLayout>
      </c:layout>
      <c:barChart>
        <c:barDir val="col"/>
        <c:grouping val="stacked"/>
        <c:ser>
          <c:idx val="1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Årsoplæg!$B$216:$BA$216</c:f>
              <c:numCache>
                <c:formatCode>General</c:formatCode>
                <c:ptCount val="52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</c:numCache>
            </c:numRef>
          </c:cat>
          <c:val>
            <c:numRef>
              <c:f>Årsoplæg!$B$218:$BA$218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1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Årsoplæg!$B$216:$BA$216</c:f>
              <c:numCache>
                <c:formatCode>General</c:formatCode>
                <c:ptCount val="52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</c:numCache>
            </c:numRef>
          </c:cat>
          <c:val>
            <c:numRef>
              <c:f>Årsoplæg!$B$217:$BA$217</c:f>
              <c:numCache>
                <c:formatCode>0.0</c:formatCode>
                <c:ptCount val="52"/>
                <c:pt idx="0">
                  <c:v>11.25</c:v>
                </c:pt>
                <c:pt idx="1">
                  <c:v>9.2249999999999996</c:v>
                </c:pt>
                <c:pt idx="2">
                  <c:v>11.25</c:v>
                </c:pt>
                <c:pt idx="3">
                  <c:v>9.2249999999999996</c:v>
                </c:pt>
                <c:pt idx="4">
                  <c:v>11.25</c:v>
                </c:pt>
                <c:pt idx="5">
                  <c:v>9.2249999999999996</c:v>
                </c:pt>
                <c:pt idx="6">
                  <c:v>12</c:v>
                </c:pt>
                <c:pt idx="7">
                  <c:v>9.84</c:v>
                </c:pt>
                <c:pt idx="8">
                  <c:v>12</c:v>
                </c:pt>
                <c:pt idx="9">
                  <c:v>12.75</c:v>
                </c:pt>
                <c:pt idx="10">
                  <c:v>10.455</c:v>
                </c:pt>
                <c:pt idx="11">
                  <c:v>13.5</c:v>
                </c:pt>
                <c:pt idx="12">
                  <c:v>11.07</c:v>
                </c:pt>
                <c:pt idx="13">
                  <c:v>14.25</c:v>
                </c:pt>
                <c:pt idx="14">
                  <c:v>11.685</c:v>
                </c:pt>
                <c:pt idx="15">
                  <c:v>15</c:v>
                </c:pt>
                <c:pt idx="16">
                  <c:v>12.3</c:v>
                </c:pt>
                <c:pt idx="17">
                  <c:v>15</c:v>
                </c:pt>
                <c:pt idx="18">
                  <c:v>12.3</c:v>
                </c:pt>
                <c:pt idx="19">
                  <c:v>15</c:v>
                </c:pt>
                <c:pt idx="20">
                  <c:v>12.3</c:v>
                </c:pt>
                <c:pt idx="21">
                  <c:v>15</c:v>
                </c:pt>
                <c:pt idx="22">
                  <c:v>12.3</c:v>
                </c:pt>
                <c:pt idx="23">
                  <c:v>13.5</c:v>
                </c:pt>
                <c:pt idx="24">
                  <c:v>11.07</c:v>
                </c:pt>
                <c:pt idx="25">
                  <c:v>13.5</c:v>
                </c:pt>
                <c:pt idx="26">
                  <c:v>11.07</c:v>
                </c:pt>
                <c:pt idx="27">
                  <c:v>13.5</c:v>
                </c:pt>
                <c:pt idx="28">
                  <c:v>11.07</c:v>
                </c:pt>
                <c:pt idx="29">
                  <c:v>13.5</c:v>
                </c:pt>
                <c:pt idx="30">
                  <c:v>11.07</c:v>
                </c:pt>
                <c:pt idx="31">
                  <c:v>13.5</c:v>
                </c:pt>
                <c:pt idx="32">
                  <c:v>11.07</c:v>
                </c:pt>
                <c:pt idx="33">
                  <c:v>13.5</c:v>
                </c:pt>
                <c:pt idx="34">
                  <c:v>6.75</c:v>
                </c:pt>
                <c:pt idx="35">
                  <c:v>15</c:v>
                </c:pt>
                <c:pt idx="36">
                  <c:v>12.3</c:v>
                </c:pt>
                <c:pt idx="37">
                  <c:v>13.5</c:v>
                </c:pt>
                <c:pt idx="38">
                  <c:v>11.07</c:v>
                </c:pt>
                <c:pt idx="39">
                  <c:v>13.5</c:v>
                </c:pt>
                <c:pt idx="40">
                  <c:v>11.07</c:v>
                </c:pt>
                <c:pt idx="41">
                  <c:v>13.5</c:v>
                </c:pt>
                <c:pt idx="42">
                  <c:v>11.07</c:v>
                </c:pt>
                <c:pt idx="43">
                  <c:v>13.5</c:v>
                </c:pt>
                <c:pt idx="44">
                  <c:v>11.07</c:v>
                </c:pt>
                <c:pt idx="45">
                  <c:v>12.75</c:v>
                </c:pt>
                <c:pt idx="46">
                  <c:v>10.455</c:v>
                </c:pt>
                <c:pt idx="47">
                  <c:v>7.5</c:v>
                </c:pt>
                <c:pt idx="48">
                  <c:v>6.15</c:v>
                </c:pt>
                <c:pt idx="49">
                  <c:v>7.5</c:v>
                </c:pt>
                <c:pt idx="50">
                  <c:v>6.15</c:v>
                </c:pt>
                <c:pt idx="51">
                  <c:v>6.15</c:v>
                </c:pt>
              </c:numCache>
            </c:numRef>
          </c:val>
        </c:ser>
        <c:overlap val="100"/>
        <c:axId val="78310016"/>
        <c:axId val="78389632"/>
      </c:barChart>
      <c:catAx>
        <c:axId val="78310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389632"/>
        <c:crosses val="autoZero"/>
        <c:auto val="1"/>
        <c:lblAlgn val="ctr"/>
        <c:lblOffset val="100"/>
        <c:tickLblSkip val="1"/>
        <c:tickMarkSkip val="1"/>
      </c:catAx>
      <c:valAx>
        <c:axId val="78389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310016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8422016"/>
        <c:axId val="78423552"/>
      </c:barChart>
      <c:catAx>
        <c:axId val="78422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423552"/>
        <c:crosses val="autoZero"/>
        <c:auto val="1"/>
        <c:lblAlgn val="ctr"/>
        <c:lblOffset val="100"/>
        <c:tickLblSkip val="1"/>
        <c:tickMarkSkip val="1"/>
      </c:catAx>
      <c:valAx>
        <c:axId val="7842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42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8718080"/>
        <c:axId val="78719616"/>
      </c:barChart>
      <c:catAx>
        <c:axId val="78718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719616"/>
        <c:crosses val="autoZero"/>
        <c:auto val="1"/>
        <c:lblAlgn val="ctr"/>
        <c:lblOffset val="100"/>
        <c:tickLblSkip val="1"/>
        <c:tickMarkSkip val="1"/>
      </c:catAx>
      <c:valAx>
        <c:axId val="78719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71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8739712"/>
        <c:axId val="78766080"/>
      </c:barChart>
      <c:catAx>
        <c:axId val="787397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766080"/>
        <c:crosses val="autoZero"/>
        <c:auto val="1"/>
        <c:lblAlgn val="ctr"/>
        <c:lblOffset val="100"/>
        <c:tickLblSkip val="1"/>
        <c:tickMarkSkip val="1"/>
      </c:catAx>
      <c:valAx>
        <c:axId val="78766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739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2.5246313009422844E-2"/>
          <c:y val="4.2207825664431618E-2"/>
          <c:w val="0.96613329540934312"/>
          <c:h val="0.88474096104289368"/>
        </c:manualLayout>
      </c:layout>
      <c:barChart>
        <c:barDir val="col"/>
        <c:grouping val="stacked"/>
        <c:ser>
          <c:idx val="1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Årsoplæg!$B$284:$BA$284</c:f>
              <c:numCache>
                <c:formatCode>General</c:formatCode>
                <c:ptCount val="52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</c:numCache>
            </c:numRef>
          </c:cat>
          <c:val>
            <c:numRef>
              <c:f>Årsoplæg!$B$286:$BA$286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1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Årsoplæg!$B$284:$BA$284</c:f>
              <c:numCache>
                <c:formatCode>General</c:formatCode>
                <c:ptCount val="52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</c:numCache>
            </c:numRef>
          </c:cat>
          <c:val>
            <c:numRef>
              <c:f>Årsoplæg!$B$285:$BA$285</c:f>
              <c:numCache>
                <c:formatCode>0.0</c:formatCode>
                <c:ptCount val="52"/>
                <c:pt idx="0">
                  <c:v>11.25</c:v>
                </c:pt>
                <c:pt idx="1">
                  <c:v>11.25</c:v>
                </c:pt>
                <c:pt idx="2">
                  <c:v>9.2249999999999996</c:v>
                </c:pt>
                <c:pt idx="3">
                  <c:v>11.25</c:v>
                </c:pt>
                <c:pt idx="4">
                  <c:v>11.25</c:v>
                </c:pt>
                <c:pt idx="5">
                  <c:v>9.2249999999999996</c:v>
                </c:pt>
                <c:pt idx="6">
                  <c:v>12.3</c:v>
                </c:pt>
                <c:pt idx="7">
                  <c:v>12.3</c:v>
                </c:pt>
                <c:pt idx="8">
                  <c:v>10.086</c:v>
                </c:pt>
                <c:pt idx="9">
                  <c:v>13.2</c:v>
                </c:pt>
                <c:pt idx="10">
                  <c:v>10.824</c:v>
                </c:pt>
                <c:pt idx="11">
                  <c:v>14.25</c:v>
                </c:pt>
                <c:pt idx="12">
                  <c:v>14.25</c:v>
                </c:pt>
                <c:pt idx="13">
                  <c:v>11.685</c:v>
                </c:pt>
                <c:pt idx="14">
                  <c:v>15</c:v>
                </c:pt>
                <c:pt idx="15">
                  <c:v>15</c:v>
                </c:pt>
                <c:pt idx="16">
                  <c:v>12.3</c:v>
                </c:pt>
                <c:pt idx="17">
                  <c:v>15</c:v>
                </c:pt>
                <c:pt idx="18">
                  <c:v>15</c:v>
                </c:pt>
                <c:pt idx="19">
                  <c:v>12.3</c:v>
                </c:pt>
                <c:pt idx="20">
                  <c:v>15</c:v>
                </c:pt>
                <c:pt idx="21">
                  <c:v>15</c:v>
                </c:pt>
                <c:pt idx="22">
                  <c:v>12.3</c:v>
                </c:pt>
                <c:pt idx="23">
                  <c:v>13.5</c:v>
                </c:pt>
                <c:pt idx="24">
                  <c:v>13.5</c:v>
                </c:pt>
                <c:pt idx="25">
                  <c:v>11.07</c:v>
                </c:pt>
                <c:pt idx="26">
                  <c:v>13.5</c:v>
                </c:pt>
                <c:pt idx="27">
                  <c:v>13.5</c:v>
                </c:pt>
                <c:pt idx="28">
                  <c:v>11.07</c:v>
                </c:pt>
                <c:pt idx="29">
                  <c:v>13.5</c:v>
                </c:pt>
                <c:pt idx="30">
                  <c:v>13.5</c:v>
                </c:pt>
                <c:pt idx="31">
                  <c:v>11.07</c:v>
                </c:pt>
                <c:pt idx="32">
                  <c:v>13.5</c:v>
                </c:pt>
                <c:pt idx="33">
                  <c:v>13.5</c:v>
                </c:pt>
                <c:pt idx="34">
                  <c:v>6.75</c:v>
                </c:pt>
                <c:pt idx="35">
                  <c:v>15</c:v>
                </c:pt>
                <c:pt idx="36">
                  <c:v>13.5</c:v>
                </c:pt>
                <c:pt idx="37">
                  <c:v>11.07</c:v>
                </c:pt>
                <c:pt idx="38">
                  <c:v>13.5</c:v>
                </c:pt>
                <c:pt idx="39">
                  <c:v>13.5</c:v>
                </c:pt>
                <c:pt idx="40">
                  <c:v>11.07</c:v>
                </c:pt>
                <c:pt idx="41">
                  <c:v>13.5</c:v>
                </c:pt>
                <c:pt idx="42">
                  <c:v>13.5</c:v>
                </c:pt>
                <c:pt idx="43">
                  <c:v>11.07</c:v>
                </c:pt>
                <c:pt idx="44">
                  <c:v>13.5</c:v>
                </c:pt>
                <c:pt idx="45">
                  <c:v>12</c:v>
                </c:pt>
                <c:pt idx="46">
                  <c:v>9.84</c:v>
                </c:pt>
                <c:pt idx="47">
                  <c:v>7.5</c:v>
                </c:pt>
                <c:pt idx="48">
                  <c:v>7.5</c:v>
                </c:pt>
                <c:pt idx="49">
                  <c:v>6.15</c:v>
                </c:pt>
                <c:pt idx="50">
                  <c:v>7.5</c:v>
                </c:pt>
                <c:pt idx="51">
                  <c:v>7.5</c:v>
                </c:pt>
              </c:numCache>
            </c:numRef>
          </c:val>
        </c:ser>
        <c:overlap val="100"/>
        <c:axId val="78790016"/>
        <c:axId val="78800000"/>
      </c:barChart>
      <c:catAx>
        <c:axId val="78790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800000"/>
        <c:crosses val="autoZero"/>
        <c:auto val="1"/>
        <c:lblAlgn val="ctr"/>
        <c:lblOffset val="100"/>
        <c:tickLblSkip val="1"/>
        <c:tickMarkSkip val="1"/>
      </c:catAx>
      <c:valAx>
        <c:axId val="78800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790016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8832384"/>
        <c:axId val="78833920"/>
      </c:barChart>
      <c:catAx>
        <c:axId val="78832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833920"/>
        <c:crosses val="autoZero"/>
        <c:auto val="1"/>
        <c:lblAlgn val="ctr"/>
        <c:lblOffset val="100"/>
        <c:tickLblSkip val="1"/>
        <c:tickMarkSkip val="1"/>
      </c:catAx>
      <c:valAx>
        <c:axId val="78833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83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9.3032829912655268E-2"/>
          <c:y val="4.0100348773172922E-2"/>
          <c:w val="0.90414786676255632"/>
          <c:h val="0.8822076730098517"/>
        </c:manualLayout>
      </c:layout>
      <c:barChart>
        <c:barDir val="col"/>
        <c:grouping val="stacked"/>
        <c:ser>
          <c:idx val="0"/>
          <c:order val="0"/>
          <c:tx>
            <c:strRef>
              <c:f>årsplan!$C$9</c:f>
              <c:strCache>
                <c:ptCount val="1"/>
                <c:pt idx="0">
                  <c:v>Max tid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årsplan!$E$3:$BC$3</c:f>
              <c:numCache>
                <c:formatCode>General</c:formatCode>
                <c:ptCount val="51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cat>
          <c:val>
            <c:numRef>
              <c:f>årsplan!$E$9:$BD$9</c:f>
              <c:numCache>
                <c:formatCode>0.0</c:formatCode>
                <c:ptCount val="52"/>
                <c:pt idx="0">
                  <c:v>12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årsplan!$C$10</c:f>
              <c:strCache>
                <c:ptCount val="1"/>
                <c:pt idx="0">
                  <c:v>AT tid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årsplan!$E$3:$BC$3</c:f>
              <c:numCache>
                <c:formatCode>General</c:formatCode>
                <c:ptCount val="51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cat>
          <c:val>
            <c:numRef>
              <c:f>årsplan!$E$10:$BD$10</c:f>
              <c:numCache>
                <c:formatCode>0.0</c:formatCode>
                <c:ptCount val="52"/>
                <c:pt idx="0">
                  <c:v>31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0</c:v>
                </c:pt>
                <c:pt idx="5">
                  <c:v>23</c:v>
                </c:pt>
                <c:pt idx="6">
                  <c:v>15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strRef>
              <c:f>årsplan!$C$11</c:f>
              <c:strCache>
                <c:ptCount val="1"/>
                <c:pt idx="0">
                  <c:v>Sub-AT  tid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årsplan!$E$3:$BC$3</c:f>
              <c:numCache>
                <c:formatCode>General</c:formatCode>
                <c:ptCount val="51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cat>
          <c:val>
            <c:numRef>
              <c:f>årsplan!$E$11:$BD$11</c:f>
              <c:numCache>
                <c:formatCode>0.0</c:formatCode>
                <c:ptCount val="52"/>
                <c:pt idx="0">
                  <c:v>44</c:v>
                </c:pt>
                <c:pt idx="1">
                  <c:v>40</c:v>
                </c:pt>
                <c:pt idx="2">
                  <c:v>48</c:v>
                </c:pt>
                <c:pt idx="3">
                  <c:v>25</c:v>
                </c:pt>
                <c:pt idx="4">
                  <c:v>51</c:v>
                </c:pt>
                <c:pt idx="5">
                  <c:v>38</c:v>
                </c:pt>
                <c:pt idx="6">
                  <c:v>46</c:v>
                </c:pt>
                <c:pt idx="7">
                  <c:v>40</c:v>
                </c:pt>
                <c:pt idx="8">
                  <c:v>46</c:v>
                </c:pt>
                <c:pt idx="9">
                  <c:v>25</c:v>
                </c:pt>
                <c:pt idx="10">
                  <c:v>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3"/>
          <c:order val="3"/>
          <c:tx>
            <c:strRef>
              <c:f>årsplan!$C$12</c:f>
              <c:strCache>
                <c:ptCount val="1"/>
                <c:pt idx="0">
                  <c:v>Intensiv grundtræning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årsplan!$E$3:$BC$3</c:f>
              <c:numCache>
                <c:formatCode>General</c:formatCode>
                <c:ptCount val="51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cat>
          <c:val>
            <c:numRef>
              <c:f>årsplan!$E$12:$BD$12</c:f>
              <c:numCache>
                <c:formatCode>0.0</c:formatCode>
                <c:ptCount val="52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4"/>
          <c:order val="4"/>
          <c:tx>
            <c:strRef>
              <c:f>årsplan!$C$15</c:f>
              <c:strCache>
                <c:ptCount val="1"/>
                <c:pt idx="0">
                  <c:v>Power tid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årsplan!$E$15:$BD$15</c:f>
              <c:numCache>
                <c:formatCode>0.0</c:formatCode>
                <c:ptCount val="52"/>
                <c:pt idx="0">
                  <c:v>13</c:v>
                </c:pt>
                <c:pt idx="1">
                  <c:v>5</c:v>
                </c:pt>
                <c:pt idx="2">
                  <c:v>16</c:v>
                </c:pt>
                <c:pt idx="3">
                  <c:v>8</c:v>
                </c:pt>
                <c:pt idx="4">
                  <c:v>8</c:v>
                </c:pt>
                <c:pt idx="5">
                  <c:v>18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tx>
            <c:strRef>
              <c:f>årsplan!$C$16</c:f>
              <c:strCache>
                <c:ptCount val="1"/>
                <c:pt idx="0">
                  <c:v>Styrke tid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årsplan!$E$16:$BD$16</c:f>
              <c:numCache>
                <c:formatCode>0.0</c:formatCode>
                <c:ptCount val="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  <c:pt idx="4">
                  <c:v>26</c:v>
                </c:pt>
                <c:pt idx="5">
                  <c:v>10</c:v>
                </c:pt>
                <c:pt idx="6">
                  <c:v>22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overlap val="100"/>
        <c:axId val="76661504"/>
        <c:axId val="76663040"/>
      </c:barChart>
      <c:catAx>
        <c:axId val="76661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da-DK"/>
          </a:p>
        </c:txPr>
        <c:crossAx val="76663040"/>
        <c:crossesAt val="0"/>
        <c:lblAlgn val="ctr"/>
        <c:lblOffset val="100"/>
        <c:tickLblSkip val="1"/>
        <c:tickMarkSkip val="1"/>
      </c:catAx>
      <c:valAx>
        <c:axId val="7666304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da-DK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min.</a:t>
                </a:r>
              </a:p>
            </c:rich>
          </c:tx>
          <c:layout>
            <c:manualLayout>
              <c:xMode val="edge"/>
              <c:yMode val="edge"/>
              <c:x val="5.9210527289067734E-2"/>
              <c:y val="2.0050030403091116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da-DK"/>
          </a:p>
        </c:txPr>
        <c:crossAx val="76661504"/>
        <c:crosses val="autoZero"/>
        <c:crossBetween val="between"/>
        <c:minorUnit val="2.6564999999999968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6970408642555165E-3"/>
          <c:y val="0.47800586510264392"/>
          <c:w val="6.7167684358854132E-2"/>
          <c:h val="0.3167155425219941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da-DK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>
      <c:oddHeader>&amp;A</c:oddHeader>
      <c:oddFooter>Page &amp;P</c:oddFooter>
    </c:headerFooter>
    <c:pageMargins b="1" l="0.75000000000001421" r="0.75000000000001421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8927744"/>
        <c:axId val="78929280"/>
      </c:barChart>
      <c:catAx>
        <c:axId val="78927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929280"/>
        <c:crosses val="autoZero"/>
        <c:auto val="1"/>
        <c:lblAlgn val="ctr"/>
        <c:lblOffset val="100"/>
        <c:tickLblSkip val="1"/>
        <c:tickMarkSkip val="1"/>
      </c:catAx>
      <c:valAx>
        <c:axId val="78929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927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8965760"/>
        <c:axId val="79360768"/>
      </c:barChart>
      <c:catAx>
        <c:axId val="78965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9360768"/>
        <c:crosses val="autoZero"/>
        <c:auto val="1"/>
        <c:lblAlgn val="ctr"/>
        <c:lblOffset val="100"/>
        <c:tickLblSkip val="1"/>
        <c:tickMarkSkip val="1"/>
      </c:catAx>
      <c:valAx>
        <c:axId val="7936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96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3.2019714060730356E-2"/>
          <c:y val="4.2207825664431618E-2"/>
          <c:w val="0.94436087140972391"/>
          <c:h val="0.88474096104289368"/>
        </c:manualLayout>
      </c:layout>
      <c:barChart>
        <c:barDir val="col"/>
        <c:grouping val="stacked"/>
        <c:ser>
          <c:idx val="1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Årsoplæg!$B$83:$BA$83</c:f>
              <c:numCache>
                <c:formatCode>General</c:formatCode>
                <c:ptCount val="52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</c:numCache>
            </c:numRef>
          </c:cat>
          <c:val>
            <c:numRef>
              <c:f>Årsoplæg!$B$84:$BA$84</c:f>
              <c:numCache>
                <c:formatCode>0.0</c:formatCode>
                <c:ptCount val="52"/>
                <c:pt idx="0">
                  <c:v>6.6</c:v>
                </c:pt>
                <c:pt idx="1">
                  <c:v>4.9499999999999993</c:v>
                </c:pt>
                <c:pt idx="2">
                  <c:v>6.6</c:v>
                </c:pt>
                <c:pt idx="3">
                  <c:v>4.9499999999999993</c:v>
                </c:pt>
                <c:pt idx="4">
                  <c:v>7.5</c:v>
                </c:pt>
                <c:pt idx="5">
                  <c:v>5.625</c:v>
                </c:pt>
                <c:pt idx="6">
                  <c:v>8.6999999999999993</c:v>
                </c:pt>
                <c:pt idx="7">
                  <c:v>6.5249999999999995</c:v>
                </c:pt>
                <c:pt idx="8">
                  <c:v>9.6</c:v>
                </c:pt>
                <c:pt idx="9">
                  <c:v>10.8</c:v>
                </c:pt>
                <c:pt idx="10">
                  <c:v>8.1000000000000014</c:v>
                </c:pt>
                <c:pt idx="11">
                  <c:v>12</c:v>
                </c:pt>
                <c:pt idx="12">
                  <c:v>9</c:v>
                </c:pt>
                <c:pt idx="13">
                  <c:v>13.2</c:v>
                </c:pt>
                <c:pt idx="14">
                  <c:v>9.8999999999999986</c:v>
                </c:pt>
                <c:pt idx="15">
                  <c:v>14.25</c:v>
                </c:pt>
                <c:pt idx="16">
                  <c:v>10.6875</c:v>
                </c:pt>
                <c:pt idx="17">
                  <c:v>15</c:v>
                </c:pt>
                <c:pt idx="18">
                  <c:v>11.25</c:v>
                </c:pt>
                <c:pt idx="19">
                  <c:v>15</c:v>
                </c:pt>
                <c:pt idx="20">
                  <c:v>11.25</c:v>
                </c:pt>
                <c:pt idx="21">
                  <c:v>15</c:v>
                </c:pt>
                <c:pt idx="22">
                  <c:v>11.25</c:v>
                </c:pt>
                <c:pt idx="23">
                  <c:v>12.75</c:v>
                </c:pt>
                <c:pt idx="24">
                  <c:v>9.5625</c:v>
                </c:pt>
                <c:pt idx="25">
                  <c:v>12</c:v>
                </c:pt>
                <c:pt idx="26">
                  <c:v>9</c:v>
                </c:pt>
                <c:pt idx="27">
                  <c:v>12</c:v>
                </c:pt>
                <c:pt idx="28">
                  <c:v>9</c:v>
                </c:pt>
                <c:pt idx="29">
                  <c:v>12</c:v>
                </c:pt>
                <c:pt idx="30">
                  <c:v>9</c:v>
                </c:pt>
                <c:pt idx="31">
                  <c:v>12</c:v>
                </c:pt>
                <c:pt idx="32">
                  <c:v>9</c:v>
                </c:pt>
                <c:pt idx="33">
                  <c:v>12</c:v>
                </c:pt>
                <c:pt idx="34">
                  <c:v>3.5999999999999996</c:v>
                </c:pt>
                <c:pt idx="35">
                  <c:v>15</c:v>
                </c:pt>
                <c:pt idx="36">
                  <c:v>11.25</c:v>
                </c:pt>
                <c:pt idx="37">
                  <c:v>12</c:v>
                </c:pt>
                <c:pt idx="38">
                  <c:v>9</c:v>
                </c:pt>
                <c:pt idx="39">
                  <c:v>12</c:v>
                </c:pt>
                <c:pt idx="40">
                  <c:v>9</c:v>
                </c:pt>
                <c:pt idx="41">
                  <c:v>12</c:v>
                </c:pt>
                <c:pt idx="42">
                  <c:v>9</c:v>
                </c:pt>
                <c:pt idx="43">
                  <c:v>12</c:v>
                </c:pt>
                <c:pt idx="44">
                  <c:v>9</c:v>
                </c:pt>
                <c:pt idx="45">
                  <c:v>11.25</c:v>
                </c:pt>
                <c:pt idx="46">
                  <c:v>8.4375</c:v>
                </c:pt>
                <c:pt idx="47">
                  <c:v>4.5</c:v>
                </c:pt>
                <c:pt idx="48">
                  <c:v>3.375</c:v>
                </c:pt>
                <c:pt idx="49">
                  <c:v>4.5</c:v>
                </c:pt>
                <c:pt idx="50">
                  <c:v>3.375</c:v>
                </c:pt>
                <c:pt idx="51">
                  <c:v>3.375</c:v>
                </c:pt>
              </c:numCache>
            </c:numRef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Årsoplæg!$B$83:$BA$83</c:f>
              <c:numCache>
                <c:formatCode>General</c:formatCode>
                <c:ptCount val="52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</c:numCache>
            </c:numRef>
          </c:cat>
          <c:val>
            <c:numRef>
              <c:f>Årsoplæg!$B$85:$BA$85</c:f>
              <c:numCache>
                <c:formatCode>General</c:formatCode>
                <c:ptCount val="52"/>
              </c:numCache>
            </c:numRef>
          </c:val>
        </c:ser>
        <c:overlap val="100"/>
        <c:axId val="86786432"/>
        <c:axId val="86787968"/>
      </c:barChart>
      <c:catAx>
        <c:axId val="867864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6787968"/>
        <c:crosses val="autoZero"/>
        <c:auto val="1"/>
        <c:lblAlgn val="ctr"/>
        <c:lblOffset val="100"/>
        <c:tickLblSkip val="1"/>
        <c:tickMarkSkip val="1"/>
      </c:catAx>
      <c:valAx>
        <c:axId val="86787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6786432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43" r="0.75000000000001443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autoTitleDeleted val="1"/>
    <c:plotArea>
      <c:layout>
        <c:manualLayout>
          <c:layoutTarget val="inner"/>
          <c:xMode val="edge"/>
          <c:yMode val="edge"/>
          <c:x val="4.2586783587268022E-2"/>
          <c:y val="4.1958113592168347E-2"/>
          <c:w val="0.93217737407686652"/>
          <c:h val="0.8776238759695365"/>
        </c:manualLayout>
      </c:layout>
      <c:scatterChart>
        <c:scatterStyle val="lineMarker"/>
        <c:ser>
          <c:idx val="0"/>
          <c:order val="0"/>
          <c:tx>
            <c:strRef>
              <c:f>[2]Ark1!$A$133</c:f>
              <c:strCache>
                <c:ptCount val="1"/>
                <c:pt idx="0">
                  <c:v>puls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[2]Ark1!$C$137:$V$137</c:f>
              <c:numCache>
                <c:formatCode>General</c:formatCode>
                <c:ptCount val="20"/>
                <c:pt idx="0">
                  <c:v>234.25</c:v>
                </c:pt>
                <c:pt idx="1">
                  <c:v>240.5</c:v>
                </c:pt>
                <c:pt idx="2">
                  <c:v>246.75</c:v>
                </c:pt>
                <c:pt idx="3">
                  <c:v>253</c:v>
                </c:pt>
                <c:pt idx="4">
                  <c:v>258.75</c:v>
                </c:pt>
                <c:pt idx="5">
                  <c:v>264.5</c:v>
                </c:pt>
                <c:pt idx="6">
                  <c:v>270.25</c:v>
                </c:pt>
                <c:pt idx="7">
                  <c:v>276</c:v>
                </c:pt>
                <c:pt idx="8">
                  <c:v>283</c:v>
                </c:pt>
                <c:pt idx="9">
                  <c:v>290</c:v>
                </c:pt>
                <c:pt idx="10">
                  <c:v>352</c:v>
                </c:pt>
                <c:pt idx="11">
                  <c:v>304</c:v>
                </c:pt>
                <c:pt idx="12">
                  <c:v>298</c:v>
                </c:pt>
                <c:pt idx="13">
                  <c:v>152</c:v>
                </c:pt>
                <c:pt idx="14">
                  <c:v>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[2]Ark1!$C$133:$V$133</c:f>
              <c:numCache>
                <c:formatCode>General</c:formatCode>
                <c:ptCount val="20"/>
                <c:pt idx="0">
                  <c:v>154</c:v>
                </c:pt>
                <c:pt idx="1">
                  <c:v>166</c:v>
                </c:pt>
                <c:pt idx="2">
                  <c:v>167</c:v>
                </c:pt>
                <c:pt idx="3">
                  <c:v>169</c:v>
                </c:pt>
                <c:pt idx="4">
                  <c:v>173</c:v>
                </c:pt>
                <c:pt idx="5">
                  <c:v>174</c:v>
                </c:pt>
                <c:pt idx="6">
                  <c:v>175</c:v>
                </c:pt>
                <c:pt idx="7">
                  <c:v>176</c:v>
                </c:pt>
                <c:pt idx="8">
                  <c:v>180</c:v>
                </c:pt>
                <c:pt idx="9">
                  <c:v>181</c:v>
                </c:pt>
                <c:pt idx="10">
                  <c:v>200</c:v>
                </c:pt>
              </c:numCache>
            </c:numRef>
          </c:yVal>
        </c:ser>
        <c:axId val="115729920"/>
        <c:axId val="115731840"/>
      </c:scatterChart>
      <c:valAx>
        <c:axId val="115729920"/>
        <c:scaling>
          <c:orientation val="minMax"/>
          <c:min val="150"/>
        </c:scaling>
        <c:axPos val="b"/>
        <c:title>
          <c:tx>
            <c:rich>
              <a:bodyPr/>
              <a:lstStyle/>
              <a:p>
                <a:pPr>
                  <a:defRPr sz="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watt</a:t>
                </a:r>
              </a:p>
            </c:rich>
          </c:tx>
          <c:layout>
            <c:manualLayout>
              <c:xMode val="edge"/>
              <c:yMode val="edge"/>
              <c:x val="0.91591503705496613"/>
              <c:y val="0.8531481882563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5731840"/>
        <c:crosses val="autoZero"/>
        <c:crossBetween val="midCat"/>
      </c:valAx>
      <c:valAx>
        <c:axId val="115731840"/>
        <c:scaling>
          <c:orientation val="minMax"/>
          <c:min val="11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puls</a:t>
                </a:r>
              </a:p>
            </c:rich>
          </c:tx>
          <c:layout>
            <c:manualLayout>
              <c:xMode val="edge"/>
              <c:yMode val="edge"/>
              <c:x val="5.6265708872021383E-2"/>
              <c:y val="3.7632754985031595E-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5729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0.98425196850393659" l="0.78740157480314954" r="0.78740157480314954" t="0.98425196850393659" header="0" footer="0"/>
    <c:pageSetup paperSize="9" orientation="landscape" horizontalDpi="-3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autoTitleDeleted val="1"/>
    <c:plotArea>
      <c:layout>
        <c:manualLayout>
          <c:layoutTarget val="inner"/>
          <c:xMode val="edge"/>
          <c:yMode val="edge"/>
          <c:x val="4.2586783587268022E-2"/>
          <c:y val="4.1958113592168347E-2"/>
          <c:w val="0.93217737407686652"/>
          <c:h val="0.87762387596953506"/>
        </c:manualLayout>
      </c:layout>
      <c:scatterChart>
        <c:scatterStyle val="lineMarker"/>
        <c:ser>
          <c:idx val="0"/>
          <c:order val="0"/>
          <c:tx>
            <c:strRef>
              <c:f>[2]Ark1!$A$133</c:f>
              <c:strCache>
                <c:ptCount val="1"/>
                <c:pt idx="0">
                  <c:v>puls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[2]Ark1!$C$137:$V$137</c:f>
              <c:numCache>
                <c:formatCode>General</c:formatCode>
                <c:ptCount val="20"/>
                <c:pt idx="0">
                  <c:v>234.25</c:v>
                </c:pt>
                <c:pt idx="1">
                  <c:v>240.5</c:v>
                </c:pt>
                <c:pt idx="2">
                  <c:v>246.75</c:v>
                </c:pt>
                <c:pt idx="3">
                  <c:v>253</c:v>
                </c:pt>
                <c:pt idx="4">
                  <c:v>258.75</c:v>
                </c:pt>
                <c:pt idx="5">
                  <c:v>264.5</c:v>
                </c:pt>
                <c:pt idx="6">
                  <c:v>270.25</c:v>
                </c:pt>
                <c:pt idx="7">
                  <c:v>276</c:v>
                </c:pt>
                <c:pt idx="8">
                  <c:v>283</c:v>
                </c:pt>
                <c:pt idx="9">
                  <c:v>290</c:v>
                </c:pt>
                <c:pt idx="10">
                  <c:v>352</c:v>
                </c:pt>
                <c:pt idx="11">
                  <c:v>304</c:v>
                </c:pt>
                <c:pt idx="12">
                  <c:v>298</c:v>
                </c:pt>
                <c:pt idx="13">
                  <c:v>152</c:v>
                </c:pt>
                <c:pt idx="14">
                  <c:v>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[2]Ark1!$C$133:$V$133</c:f>
              <c:numCache>
                <c:formatCode>General</c:formatCode>
                <c:ptCount val="20"/>
                <c:pt idx="0">
                  <c:v>154</c:v>
                </c:pt>
                <c:pt idx="1">
                  <c:v>166</c:v>
                </c:pt>
                <c:pt idx="2">
                  <c:v>167</c:v>
                </c:pt>
                <c:pt idx="3">
                  <c:v>169</c:v>
                </c:pt>
                <c:pt idx="4">
                  <c:v>173</c:v>
                </c:pt>
                <c:pt idx="5">
                  <c:v>174</c:v>
                </c:pt>
                <c:pt idx="6">
                  <c:v>175</c:v>
                </c:pt>
                <c:pt idx="7">
                  <c:v>176</c:v>
                </c:pt>
                <c:pt idx="8">
                  <c:v>180</c:v>
                </c:pt>
                <c:pt idx="9">
                  <c:v>181</c:v>
                </c:pt>
                <c:pt idx="10">
                  <c:v>200</c:v>
                </c:pt>
              </c:numCache>
            </c:numRef>
          </c:yVal>
        </c:ser>
        <c:axId val="115892992"/>
        <c:axId val="115894912"/>
      </c:scatterChart>
      <c:valAx>
        <c:axId val="115892992"/>
        <c:scaling>
          <c:orientation val="minMax"/>
          <c:min val="150"/>
        </c:scaling>
        <c:axPos val="b"/>
        <c:title>
          <c:tx>
            <c:rich>
              <a:bodyPr/>
              <a:lstStyle/>
              <a:p>
                <a:pPr>
                  <a:defRPr sz="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watt</a:t>
                </a:r>
              </a:p>
            </c:rich>
          </c:tx>
          <c:layout>
            <c:manualLayout>
              <c:xMode val="edge"/>
              <c:yMode val="edge"/>
              <c:x val="0.91591503705496613"/>
              <c:y val="0.8531481882563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5894912"/>
        <c:crosses val="autoZero"/>
        <c:crossBetween val="midCat"/>
      </c:valAx>
      <c:valAx>
        <c:axId val="115894912"/>
        <c:scaling>
          <c:orientation val="minMax"/>
          <c:min val="11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puls</a:t>
                </a:r>
              </a:p>
            </c:rich>
          </c:tx>
          <c:layout>
            <c:manualLayout>
              <c:xMode val="edge"/>
              <c:yMode val="edge"/>
              <c:x val="5.6265708872021383E-2"/>
              <c:y val="3.7632754985031595E-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5892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0.98425196850393659" l="0.78740157480314954" r="0.78740157480314954" t="0.98425196850393659" header="0" footer="0"/>
    <c:pageSetup paperSize="9" orientation="landscape" horizontalDpi="-3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autoTitleDeleted val="1"/>
    <c:plotArea>
      <c:layout>
        <c:manualLayout>
          <c:layoutTarget val="inner"/>
          <c:xMode val="edge"/>
          <c:yMode val="edge"/>
          <c:x val="4.2586783587268022E-2"/>
          <c:y val="4.1958113592168347E-2"/>
          <c:w val="0.93217737407686652"/>
          <c:h val="0.87762387596953151"/>
        </c:manualLayout>
      </c:layout>
      <c:scatterChart>
        <c:scatterStyle val="lineMarker"/>
        <c:ser>
          <c:idx val="0"/>
          <c:order val="0"/>
          <c:tx>
            <c:strRef>
              <c:f>[1]Ark1!$A$133</c:f>
              <c:strCache>
                <c:ptCount val="1"/>
                <c:pt idx="0">
                  <c:v>puls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[1]Ark1!$C$137:$V$137</c:f>
              <c:numCache>
                <c:formatCode>General</c:formatCode>
                <c:ptCount val="20"/>
                <c:pt idx="0">
                  <c:v>232.25</c:v>
                </c:pt>
                <c:pt idx="1">
                  <c:v>238.5</c:v>
                </c:pt>
                <c:pt idx="2">
                  <c:v>244.75</c:v>
                </c:pt>
                <c:pt idx="3">
                  <c:v>251</c:v>
                </c:pt>
                <c:pt idx="4">
                  <c:v>256.75</c:v>
                </c:pt>
                <c:pt idx="5">
                  <c:v>262.5</c:v>
                </c:pt>
                <c:pt idx="6">
                  <c:v>268.25</c:v>
                </c:pt>
                <c:pt idx="7">
                  <c:v>274</c:v>
                </c:pt>
                <c:pt idx="8">
                  <c:v>283.75</c:v>
                </c:pt>
                <c:pt idx="9">
                  <c:v>293.5</c:v>
                </c:pt>
                <c:pt idx="10">
                  <c:v>303.25</c:v>
                </c:pt>
                <c:pt idx="11">
                  <c:v>313</c:v>
                </c:pt>
                <c:pt idx="12">
                  <c:v>318.25</c:v>
                </c:pt>
                <c:pt idx="13">
                  <c:v>323.5</c:v>
                </c:pt>
                <c:pt idx="14">
                  <c:v>328.75</c:v>
                </c:pt>
                <c:pt idx="15">
                  <c:v>334</c:v>
                </c:pt>
                <c:pt idx="16">
                  <c:v>250.5</c:v>
                </c:pt>
                <c:pt idx="17">
                  <c:v>167</c:v>
                </c:pt>
                <c:pt idx="18">
                  <c:v>83.5</c:v>
                </c:pt>
                <c:pt idx="19">
                  <c:v>0</c:v>
                </c:pt>
              </c:numCache>
            </c:numRef>
          </c:xVal>
          <c:yVal>
            <c:numRef>
              <c:f>[1]Ark1!$C$133:$V$133</c:f>
              <c:numCache>
                <c:formatCode>General</c:formatCode>
                <c:ptCount val="20"/>
                <c:pt idx="0">
                  <c:v>154</c:v>
                </c:pt>
                <c:pt idx="1">
                  <c:v>156</c:v>
                </c:pt>
                <c:pt idx="2">
                  <c:v>159</c:v>
                </c:pt>
                <c:pt idx="3">
                  <c:v>160</c:v>
                </c:pt>
                <c:pt idx="4">
                  <c:v>165</c:v>
                </c:pt>
                <c:pt idx="5">
                  <c:v>166</c:v>
                </c:pt>
                <c:pt idx="6">
                  <c:v>169</c:v>
                </c:pt>
                <c:pt idx="7">
                  <c:v>168</c:v>
                </c:pt>
                <c:pt idx="8">
                  <c:v>171</c:v>
                </c:pt>
                <c:pt idx="9">
                  <c:v>174</c:v>
                </c:pt>
                <c:pt idx="10">
                  <c:v>175</c:v>
                </c:pt>
                <c:pt idx="11">
                  <c:v>178</c:v>
                </c:pt>
                <c:pt idx="12">
                  <c:v>182</c:v>
                </c:pt>
                <c:pt idx="13">
                  <c:v>184</c:v>
                </c:pt>
              </c:numCache>
            </c:numRef>
          </c:yVal>
        </c:ser>
        <c:axId val="115882624"/>
        <c:axId val="116097792"/>
      </c:scatterChart>
      <c:valAx>
        <c:axId val="115882624"/>
        <c:scaling>
          <c:orientation val="minMax"/>
          <c:min val="150"/>
        </c:scaling>
        <c:axPos val="b"/>
        <c:title>
          <c:tx>
            <c:rich>
              <a:bodyPr/>
              <a:lstStyle/>
              <a:p>
                <a:pPr>
                  <a:defRPr sz="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watt</a:t>
                </a:r>
              </a:p>
            </c:rich>
          </c:tx>
          <c:layout>
            <c:manualLayout>
              <c:xMode val="edge"/>
              <c:yMode val="edge"/>
              <c:x val="0.91591503705496613"/>
              <c:y val="0.8531481882563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6097792"/>
        <c:crosses val="autoZero"/>
        <c:crossBetween val="midCat"/>
      </c:valAx>
      <c:valAx>
        <c:axId val="116097792"/>
        <c:scaling>
          <c:orientation val="minMax"/>
          <c:min val="11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puls</a:t>
                </a:r>
              </a:p>
            </c:rich>
          </c:tx>
          <c:layout>
            <c:manualLayout>
              <c:xMode val="edge"/>
              <c:yMode val="edge"/>
              <c:x val="5.6265708872021383E-2"/>
              <c:y val="3.7632754985031595E-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5882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0.98425196850393659" l="0.78740157480314954" r="0.78740157480314954" t="0.98425196850393659" header="0" footer="0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9.1629459986248746E-2"/>
          <c:y val="4.1131105398456665E-2"/>
          <c:w val="0.89122021892860004"/>
          <c:h val="0.88174807197943461"/>
        </c:manualLayout>
      </c:layout>
      <c:lineChart>
        <c:grouping val="standard"/>
        <c:ser>
          <c:idx val="1"/>
          <c:order val="0"/>
          <c:tx>
            <c:strRef>
              <c:f>årsplan!$C$18</c:f>
              <c:strCache>
                <c:ptCount val="1"/>
                <c:pt idx="0">
                  <c:v>Intensitetsfaktor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årsplan!$E$3:$BC$3</c:f>
              <c:numCache>
                <c:formatCode>General</c:formatCode>
                <c:ptCount val="51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cat>
          <c:val>
            <c:numRef>
              <c:f>årsplan!$E$18:$BD$18</c:f>
              <c:numCache>
                <c:formatCode>0</c:formatCode>
                <c:ptCount val="52"/>
                <c:pt idx="0">
                  <c:v>125.08</c:v>
                </c:pt>
                <c:pt idx="1">
                  <c:v>80.599999999999994</c:v>
                </c:pt>
                <c:pt idx="2">
                  <c:v>130.95999999999998</c:v>
                </c:pt>
                <c:pt idx="3">
                  <c:v>79.05</c:v>
                </c:pt>
                <c:pt idx="4">
                  <c:v>84.070000000000007</c:v>
                </c:pt>
                <c:pt idx="5">
                  <c:v>130.46</c:v>
                </c:pt>
                <c:pt idx="6">
                  <c:v>84.02000000000001</c:v>
                </c:pt>
                <c:pt idx="7">
                  <c:v>84.8</c:v>
                </c:pt>
                <c:pt idx="8">
                  <c:v>89.02</c:v>
                </c:pt>
                <c:pt idx="9">
                  <c:v>92.850000000000009</c:v>
                </c:pt>
                <c:pt idx="10">
                  <c:v>95.27000000000001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76698752"/>
        <c:axId val="76700672"/>
      </c:lineChart>
      <c:lineChart>
        <c:grouping val="standard"/>
        <c:ser>
          <c:idx val="0"/>
          <c:order val="1"/>
          <c:tx>
            <c:strRef>
              <c:f>årsplan!$C$19</c:f>
              <c:strCache>
                <c:ptCount val="1"/>
                <c:pt idx="0">
                  <c:v>Belastningsfaktor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årsplan!$E$19:$BD$19</c:f>
              <c:numCache>
                <c:formatCode>0</c:formatCode>
                <c:ptCount val="52"/>
                <c:pt idx="0">
                  <c:v>270.58000000000004</c:v>
                </c:pt>
                <c:pt idx="1">
                  <c:v>200</c:v>
                </c:pt>
                <c:pt idx="2">
                  <c:v>229.36</c:v>
                </c:pt>
                <c:pt idx="3">
                  <c:v>244.65</c:v>
                </c:pt>
                <c:pt idx="4">
                  <c:v>246.37</c:v>
                </c:pt>
                <c:pt idx="5">
                  <c:v>302.65999999999997</c:v>
                </c:pt>
                <c:pt idx="6">
                  <c:v>263.72000000000003</c:v>
                </c:pt>
                <c:pt idx="7">
                  <c:v>236.90000000000003</c:v>
                </c:pt>
                <c:pt idx="8">
                  <c:v>268.42</c:v>
                </c:pt>
                <c:pt idx="9">
                  <c:v>270.14999999999998</c:v>
                </c:pt>
                <c:pt idx="10">
                  <c:v>299.27</c:v>
                </c:pt>
                <c:pt idx="11">
                  <c:v>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strRef>
              <c:f>årsplan!$C$20</c:f>
              <c:strCache>
                <c:ptCount val="1"/>
                <c:pt idx="0">
                  <c:v>CTL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triangle"/>
            <c:size val="6"/>
            <c:spPr>
              <a:solidFill>
                <a:srgbClr val="7030A0"/>
              </a:solidFill>
            </c:spPr>
          </c:marker>
          <c:val>
            <c:numRef>
              <c:f>årsplan!$E$20:$BD$20</c:f>
              <c:numCache>
                <c:formatCode>0</c:formatCode>
                <c:ptCount val="52"/>
                <c:pt idx="0">
                  <c:v>270.58000000000004</c:v>
                </c:pt>
                <c:pt idx="1">
                  <c:v>235.29000000000002</c:v>
                </c:pt>
                <c:pt idx="2">
                  <c:v>233.31333333333336</c:v>
                </c:pt>
                <c:pt idx="3">
                  <c:v>236.14750000000001</c:v>
                </c:pt>
                <c:pt idx="4">
                  <c:v>238.19200000000001</c:v>
                </c:pt>
                <c:pt idx="5">
                  <c:v>244.608</c:v>
                </c:pt>
                <c:pt idx="6">
                  <c:v>257.35199999999998</c:v>
                </c:pt>
                <c:pt idx="7">
                  <c:v>258.86</c:v>
                </c:pt>
                <c:pt idx="8">
                  <c:v>263.61400000000003</c:v>
                </c:pt>
                <c:pt idx="9">
                  <c:v>268.37</c:v>
                </c:pt>
                <c:pt idx="10">
                  <c:v>267.69200000000001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3"/>
          <c:order val="3"/>
          <c:tx>
            <c:strRef>
              <c:f>årsplan!$C$21</c:f>
              <c:strCache>
                <c:ptCount val="1"/>
                <c:pt idx="0">
                  <c:v>ATL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årsplan!$E$21:$BD$21</c:f>
              <c:numCache>
                <c:formatCode>0</c:formatCode>
                <c:ptCount val="52"/>
                <c:pt idx="0">
                  <c:v>270.58000000000004</c:v>
                </c:pt>
                <c:pt idx="1">
                  <c:v>235.29000000000002</c:v>
                </c:pt>
                <c:pt idx="2">
                  <c:v>214.68</c:v>
                </c:pt>
                <c:pt idx="3">
                  <c:v>237.005</c:v>
                </c:pt>
                <c:pt idx="4">
                  <c:v>245.51</c:v>
                </c:pt>
                <c:pt idx="5">
                  <c:v>274.51499999999999</c:v>
                </c:pt>
                <c:pt idx="6">
                  <c:v>283.19</c:v>
                </c:pt>
                <c:pt idx="7">
                  <c:v>250.31000000000003</c:v>
                </c:pt>
                <c:pt idx="8">
                  <c:v>252.66000000000003</c:v>
                </c:pt>
                <c:pt idx="9">
                  <c:v>269.28499999999997</c:v>
                </c:pt>
                <c:pt idx="10">
                  <c:v>284.70999999999998</c:v>
                </c:pt>
                <c:pt idx="11">
                  <c:v>163.13499999999999</c:v>
                </c:pt>
                <c:pt idx="12">
                  <c:v>13.5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76714752"/>
        <c:axId val="76716288"/>
      </c:lineChart>
      <c:catAx>
        <c:axId val="76698752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700672"/>
        <c:crosses val="autoZero"/>
        <c:lblAlgn val="ctr"/>
        <c:lblOffset val="100"/>
        <c:tickLblSkip val="1"/>
        <c:tickMarkSkip val="1"/>
      </c:catAx>
      <c:valAx>
        <c:axId val="76700672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698752"/>
        <c:crosses val="autoZero"/>
        <c:crossBetween val="between"/>
      </c:valAx>
      <c:catAx>
        <c:axId val="76714752"/>
        <c:scaling>
          <c:orientation val="minMax"/>
        </c:scaling>
        <c:delete val="1"/>
        <c:axPos val="b"/>
        <c:tickLblPos val="none"/>
        <c:crossAx val="76716288"/>
        <c:crosses val="autoZero"/>
        <c:lblAlgn val="ctr"/>
        <c:lblOffset val="100"/>
      </c:catAx>
      <c:valAx>
        <c:axId val="76716288"/>
        <c:scaling>
          <c:orientation val="minMax"/>
          <c:min val="50"/>
        </c:scaling>
        <c:axPos val="r"/>
        <c:numFmt formatCode="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714752"/>
        <c:crosses val="max"/>
        <c:crossBetween val="between"/>
      </c:valAx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3094688221709011E-3"/>
          <c:y val="0.41111227763196484"/>
          <c:w val="6.2355658198614321E-2"/>
          <c:h val="0.2444450277048713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da-DK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>
      <c:oddHeader>&amp;A</c:oddHeader>
      <c:oddFooter>Page &amp;P</c:oddFooter>
    </c:headerFooter>
    <c:pageMargins b="1" l="0.75000000000001421" r="0.75000000000001421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6749440"/>
        <c:axId val="76755328"/>
      </c:barChart>
      <c:catAx>
        <c:axId val="767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755328"/>
        <c:crosses val="autoZero"/>
        <c:auto val="1"/>
        <c:lblAlgn val="ctr"/>
        <c:lblOffset val="100"/>
        <c:tickLblSkip val="1"/>
        <c:tickMarkSkip val="1"/>
      </c:catAx>
      <c:valAx>
        <c:axId val="76755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74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" footer="0"/>
    <c:pageSetup paperSize="9" orientation="landscape" horizontalDpi="-3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6775424"/>
        <c:axId val="76776960"/>
      </c:barChart>
      <c:catAx>
        <c:axId val="76775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776960"/>
        <c:crosses val="autoZero"/>
        <c:auto val="1"/>
        <c:lblAlgn val="ctr"/>
        <c:lblOffset val="100"/>
        <c:tickLblSkip val="1"/>
        <c:tickMarkSkip val="1"/>
      </c:catAx>
      <c:valAx>
        <c:axId val="76776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77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3.2019714060730356E-2"/>
          <c:y val="4.2207825664431618E-2"/>
          <c:w val="0.94436087140972391"/>
          <c:h val="0.88474096104289368"/>
        </c:manualLayout>
      </c:layout>
      <c:barChart>
        <c:barDir val="col"/>
        <c:grouping val="stacked"/>
        <c:ser>
          <c:idx val="1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Årsoplæg!$B$13:$BA$13</c:f>
              <c:numCache>
                <c:formatCode>General</c:formatCode>
                <c:ptCount val="52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</c:numCache>
            </c:numRef>
          </c:cat>
          <c:val>
            <c:numRef>
              <c:f>Årsoplæg!$B$18:$BA$18</c:f>
              <c:numCache>
                <c:formatCode>0.0</c:formatCode>
                <c:ptCount val="52"/>
              </c:numCache>
            </c:numRef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Årsoplæg!$B$13:$BA$13</c:f>
              <c:numCache>
                <c:formatCode>General</c:formatCode>
                <c:ptCount val="52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</c:numCache>
            </c:numRef>
          </c:cat>
          <c:val>
            <c:numRef>
              <c:f>Årsoplæg!$B$19:$BA$19</c:f>
              <c:numCache>
                <c:formatCode>General</c:formatCode>
                <c:ptCount val="52"/>
              </c:numCache>
            </c:numRef>
          </c:val>
        </c:ser>
        <c:overlap val="100"/>
        <c:axId val="76801152"/>
        <c:axId val="76802688"/>
      </c:barChart>
      <c:catAx>
        <c:axId val="76801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802688"/>
        <c:crosses val="autoZero"/>
        <c:auto val="1"/>
        <c:lblAlgn val="ctr"/>
        <c:lblOffset val="100"/>
        <c:tickLblSkip val="1"/>
        <c:tickMarkSkip val="1"/>
      </c:catAx>
      <c:valAx>
        <c:axId val="76802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801152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6970240"/>
        <c:axId val="76992512"/>
      </c:barChart>
      <c:catAx>
        <c:axId val="7697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992512"/>
        <c:crosses val="autoZero"/>
        <c:auto val="1"/>
        <c:lblAlgn val="ctr"/>
        <c:lblOffset val="100"/>
        <c:tickLblSkip val="1"/>
        <c:tickMarkSkip val="1"/>
      </c:catAx>
      <c:valAx>
        <c:axId val="76992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697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7000064"/>
        <c:axId val="77014144"/>
      </c:barChart>
      <c:catAx>
        <c:axId val="77000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7014144"/>
        <c:crosses val="autoZero"/>
        <c:auto val="1"/>
        <c:lblAlgn val="ctr"/>
        <c:lblOffset val="100"/>
        <c:tickLblSkip val="1"/>
        <c:tickMarkSkip val="1"/>
      </c:catAx>
      <c:valAx>
        <c:axId val="7701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700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barChart>
        <c:barDir val="col"/>
        <c:grouping val="stack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overlap val="100"/>
        <c:axId val="77034240"/>
        <c:axId val="77035776"/>
      </c:barChart>
      <c:catAx>
        <c:axId val="77034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7035776"/>
        <c:crosses val="autoZero"/>
        <c:auto val="1"/>
        <c:lblAlgn val="ctr"/>
        <c:lblOffset val="100"/>
        <c:tickLblSkip val="1"/>
        <c:tickMarkSkip val="1"/>
      </c:catAx>
      <c:valAx>
        <c:axId val="77035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703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1421" r="0.7500000000000142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56</xdr:col>
      <xdr:colOff>57150</xdr:colOff>
      <xdr:row>47</xdr:row>
      <xdr:rowOff>161925</xdr:rowOff>
    </xdr:to>
    <xdr:graphicFrame macro="">
      <xdr:nvGraphicFramePr>
        <xdr:cNvPr id="107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56</xdr:col>
      <xdr:colOff>57150</xdr:colOff>
      <xdr:row>69</xdr:row>
      <xdr:rowOff>9525</xdr:rowOff>
    </xdr:to>
    <xdr:graphicFrame macro="">
      <xdr:nvGraphicFramePr>
        <xdr:cNvPr id="1074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57</xdr:col>
      <xdr:colOff>295275</xdr:colOff>
      <xdr:row>91</xdr:row>
      <xdr:rowOff>0</xdr:rowOff>
    </xdr:to>
    <xdr:graphicFrame macro="">
      <xdr:nvGraphicFramePr>
        <xdr:cNvPr id="1075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0</xdr:rowOff>
    </xdr:from>
    <xdr:to>
      <xdr:col>53</xdr:col>
      <xdr:colOff>161925</xdr:colOff>
      <xdr:row>0</xdr:row>
      <xdr:rowOff>0</xdr:rowOff>
    </xdr:to>
    <xdr:graphicFrame macro="">
      <xdr:nvGraphicFramePr>
        <xdr:cNvPr id="62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0</xdr:row>
      <xdr:rowOff>0</xdr:rowOff>
    </xdr:from>
    <xdr:to>
      <xdr:col>53</xdr:col>
      <xdr:colOff>161925</xdr:colOff>
      <xdr:row>0</xdr:row>
      <xdr:rowOff>0</xdr:rowOff>
    </xdr:to>
    <xdr:graphicFrame macro="">
      <xdr:nvGraphicFramePr>
        <xdr:cNvPr id="62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35</xdr:row>
      <xdr:rowOff>123825</xdr:rowOff>
    </xdr:from>
    <xdr:to>
      <xdr:col>53</xdr:col>
      <xdr:colOff>161925</xdr:colOff>
      <xdr:row>72</xdr:row>
      <xdr:rowOff>0</xdr:rowOff>
    </xdr:to>
    <xdr:graphicFrame macro="">
      <xdr:nvGraphicFramePr>
        <xdr:cNvPr id="62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72</xdr:row>
      <xdr:rowOff>0</xdr:rowOff>
    </xdr:from>
    <xdr:to>
      <xdr:col>53</xdr:col>
      <xdr:colOff>152400</xdr:colOff>
      <xdr:row>72</xdr:row>
      <xdr:rowOff>0</xdr:rowOff>
    </xdr:to>
    <xdr:graphicFrame macro="">
      <xdr:nvGraphicFramePr>
        <xdr:cNvPr id="63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676275</xdr:colOff>
      <xdr:row>72</xdr:row>
      <xdr:rowOff>0</xdr:rowOff>
    </xdr:from>
    <xdr:to>
      <xdr:col>53</xdr:col>
      <xdr:colOff>228600</xdr:colOff>
      <xdr:row>72</xdr:row>
      <xdr:rowOff>0</xdr:rowOff>
    </xdr:to>
    <xdr:graphicFrame macro="">
      <xdr:nvGraphicFramePr>
        <xdr:cNvPr id="63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657225</xdr:colOff>
      <xdr:row>72</xdr:row>
      <xdr:rowOff>0</xdr:rowOff>
    </xdr:from>
    <xdr:to>
      <xdr:col>53</xdr:col>
      <xdr:colOff>238125</xdr:colOff>
      <xdr:row>72</xdr:row>
      <xdr:rowOff>0</xdr:rowOff>
    </xdr:to>
    <xdr:graphicFrame macro="">
      <xdr:nvGraphicFramePr>
        <xdr:cNvPr id="63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609600</xdr:colOff>
      <xdr:row>167</xdr:row>
      <xdr:rowOff>123825</xdr:rowOff>
    </xdr:from>
    <xdr:to>
      <xdr:col>53</xdr:col>
      <xdr:colOff>161925</xdr:colOff>
      <xdr:row>204</xdr:row>
      <xdr:rowOff>0</xdr:rowOff>
    </xdr:to>
    <xdr:graphicFrame macro="">
      <xdr:nvGraphicFramePr>
        <xdr:cNvPr id="630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600075</xdr:colOff>
      <xdr:row>204</xdr:row>
      <xdr:rowOff>0</xdr:rowOff>
    </xdr:from>
    <xdr:to>
      <xdr:col>53</xdr:col>
      <xdr:colOff>152400</xdr:colOff>
      <xdr:row>204</xdr:row>
      <xdr:rowOff>0</xdr:rowOff>
    </xdr:to>
    <xdr:graphicFrame macro="">
      <xdr:nvGraphicFramePr>
        <xdr:cNvPr id="630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676275</xdr:colOff>
      <xdr:row>204</xdr:row>
      <xdr:rowOff>0</xdr:rowOff>
    </xdr:from>
    <xdr:to>
      <xdr:col>53</xdr:col>
      <xdr:colOff>228600</xdr:colOff>
      <xdr:row>204</xdr:row>
      <xdr:rowOff>0</xdr:rowOff>
    </xdr:to>
    <xdr:graphicFrame macro="">
      <xdr:nvGraphicFramePr>
        <xdr:cNvPr id="630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657225</xdr:colOff>
      <xdr:row>204</xdr:row>
      <xdr:rowOff>0</xdr:rowOff>
    </xdr:from>
    <xdr:to>
      <xdr:col>53</xdr:col>
      <xdr:colOff>238125</xdr:colOff>
      <xdr:row>204</xdr:row>
      <xdr:rowOff>0</xdr:rowOff>
    </xdr:to>
    <xdr:graphicFrame macro="">
      <xdr:nvGraphicFramePr>
        <xdr:cNvPr id="6306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609600</xdr:colOff>
      <xdr:row>234</xdr:row>
      <xdr:rowOff>123825</xdr:rowOff>
    </xdr:from>
    <xdr:to>
      <xdr:col>53</xdr:col>
      <xdr:colOff>161925</xdr:colOff>
      <xdr:row>271</xdr:row>
      <xdr:rowOff>0</xdr:rowOff>
    </xdr:to>
    <xdr:graphicFrame macro="">
      <xdr:nvGraphicFramePr>
        <xdr:cNvPr id="6307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600075</xdr:colOff>
      <xdr:row>271</xdr:row>
      <xdr:rowOff>0</xdr:rowOff>
    </xdr:from>
    <xdr:to>
      <xdr:col>53</xdr:col>
      <xdr:colOff>152400</xdr:colOff>
      <xdr:row>271</xdr:row>
      <xdr:rowOff>0</xdr:rowOff>
    </xdr:to>
    <xdr:graphicFrame macro="">
      <xdr:nvGraphicFramePr>
        <xdr:cNvPr id="6308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676275</xdr:colOff>
      <xdr:row>271</xdr:row>
      <xdr:rowOff>0</xdr:rowOff>
    </xdr:from>
    <xdr:to>
      <xdr:col>53</xdr:col>
      <xdr:colOff>228600</xdr:colOff>
      <xdr:row>271</xdr:row>
      <xdr:rowOff>0</xdr:rowOff>
    </xdr:to>
    <xdr:graphicFrame macro="">
      <xdr:nvGraphicFramePr>
        <xdr:cNvPr id="6309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657225</xdr:colOff>
      <xdr:row>271</xdr:row>
      <xdr:rowOff>0</xdr:rowOff>
    </xdr:from>
    <xdr:to>
      <xdr:col>53</xdr:col>
      <xdr:colOff>238125</xdr:colOff>
      <xdr:row>271</xdr:row>
      <xdr:rowOff>0</xdr:rowOff>
    </xdr:to>
    <xdr:graphicFrame macro="">
      <xdr:nvGraphicFramePr>
        <xdr:cNvPr id="6310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609600</xdr:colOff>
      <xdr:row>302</xdr:row>
      <xdr:rowOff>123825</xdr:rowOff>
    </xdr:from>
    <xdr:to>
      <xdr:col>53</xdr:col>
      <xdr:colOff>161925</xdr:colOff>
      <xdr:row>339</xdr:row>
      <xdr:rowOff>0</xdr:rowOff>
    </xdr:to>
    <xdr:graphicFrame macro="">
      <xdr:nvGraphicFramePr>
        <xdr:cNvPr id="6311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600075</xdr:colOff>
      <xdr:row>339</xdr:row>
      <xdr:rowOff>0</xdr:rowOff>
    </xdr:from>
    <xdr:to>
      <xdr:col>53</xdr:col>
      <xdr:colOff>152400</xdr:colOff>
      <xdr:row>339</xdr:row>
      <xdr:rowOff>0</xdr:rowOff>
    </xdr:to>
    <xdr:graphicFrame macro="">
      <xdr:nvGraphicFramePr>
        <xdr:cNvPr id="631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676275</xdr:colOff>
      <xdr:row>339</xdr:row>
      <xdr:rowOff>0</xdr:rowOff>
    </xdr:from>
    <xdr:to>
      <xdr:col>53</xdr:col>
      <xdr:colOff>228600</xdr:colOff>
      <xdr:row>339</xdr:row>
      <xdr:rowOff>0</xdr:rowOff>
    </xdr:to>
    <xdr:graphicFrame macro="">
      <xdr:nvGraphicFramePr>
        <xdr:cNvPr id="63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657225</xdr:colOff>
      <xdr:row>339</xdr:row>
      <xdr:rowOff>0</xdr:rowOff>
    </xdr:from>
    <xdr:to>
      <xdr:col>53</xdr:col>
      <xdr:colOff>238125</xdr:colOff>
      <xdr:row>339</xdr:row>
      <xdr:rowOff>0</xdr:rowOff>
    </xdr:to>
    <xdr:graphicFrame macro="">
      <xdr:nvGraphicFramePr>
        <xdr:cNvPr id="6314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495300</xdr:colOff>
      <xdr:row>101</xdr:row>
      <xdr:rowOff>142875</xdr:rowOff>
    </xdr:from>
    <xdr:to>
      <xdr:col>53</xdr:col>
      <xdr:colOff>495300</xdr:colOff>
      <xdr:row>138</xdr:row>
      <xdr:rowOff>19050</xdr:rowOff>
    </xdr:to>
    <xdr:graphicFrame macro="">
      <xdr:nvGraphicFramePr>
        <xdr:cNvPr id="6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82</xdr:row>
      <xdr:rowOff>0</xdr:rowOff>
    </xdr:from>
    <xdr:to>
      <xdr:col>10</xdr:col>
      <xdr:colOff>228600</xdr:colOff>
      <xdr:row>98</xdr:row>
      <xdr:rowOff>133349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10</xdr:col>
      <xdr:colOff>257175</xdr:colOff>
      <xdr:row>136</xdr:row>
      <xdr:rowOff>12700</xdr:rowOff>
    </xdr:to>
    <xdr:sp macro="" textlink="">
      <xdr:nvSpPr>
        <xdr:cNvPr id="3" name="Tekstboks 2"/>
        <xdr:cNvSpPr txBox="1"/>
      </xdr:nvSpPr>
      <xdr:spPr>
        <a:xfrm>
          <a:off x="0" y="14287500"/>
          <a:ext cx="5791200" cy="51562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a-DK" sz="1100"/>
            <a:t>Kommentarer:</a:t>
          </a:r>
        </a:p>
        <a:p>
          <a:endParaRPr lang="da-DK" sz="1100"/>
        </a:p>
      </xdr:txBody>
    </xdr:sp>
    <xdr:clientData/>
  </xdr:twoCellAnchor>
  <xdr:twoCellAnchor>
    <xdr:from>
      <xdr:col>0</xdr:col>
      <xdr:colOff>1</xdr:colOff>
      <xdr:row>82</xdr:row>
      <xdr:rowOff>0</xdr:rowOff>
    </xdr:from>
    <xdr:to>
      <xdr:col>10</xdr:col>
      <xdr:colOff>228600</xdr:colOff>
      <xdr:row>98</xdr:row>
      <xdr:rowOff>133349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10</xdr:col>
      <xdr:colOff>257175</xdr:colOff>
      <xdr:row>136</xdr:row>
      <xdr:rowOff>12700</xdr:rowOff>
    </xdr:to>
    <xdr:sp macro="" textlink="">
      <xdr:nvSpPr>
        <xdr:cNvPr id="5" name="Tekstboks 4"/>
        <xdr:cNvSpPr txBox="1"/>
      </xdr:nvSpPr>
      <xdr:spPr>
        <a:xfrm>
          <a:off x="0" y="14287500"/>
          <a:ext cx="5791200" cy="51562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a-DK" sz="1100"/>
            <a:t>Kommentarer:</a:t>
          </a:r>
        </a:p>
        <a:p>
          <a:endParaRPr lang="da-DK" sz="1100"/>
        </a:p>
      </xdr:txBody>
    </xdr:sp>
    <xdr:clientData/>
  </xdr:twoCellAnchor>
  <xdr:twoCellAnchor>
    <xdr:from>
      <xdr:col>0</xdr:col>
      <xdr:colOff>1</xdr:colOff>
      <xdr:row>82</xdr:row>
      <xdr:rowOff>0</xdr:rowOff>
    </xdr:from>
    <xdr:to>
      <xdr:col>10</xdr:col>
      <xdr:colOff>228600</xdr:colOff>
      <xdr:row>98</xdr:row>
      <xdr:rowOff>133349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10</xdr:col>
      <xdr:colOff>257175</xdr:colOff>
      <xdr:row>136</xdr:row>
      <xdr:rowOff>12700</xdr:rowOff>
    </xdr:to>
    <xdr:sp macro="" textlink="">
      <xdr:nvSpPr>
        <xdr:cNvPr id="7" name="Tekstboks 6"/>
        <xdr:cNvSpPr txBox="1"/>
      </xdr:nvSpPr>
      <xdr:spPr>
        <a:xfrm>
          <a:off x="0" y="14287500"/>
          <a:ext cx="5791200" cy="51562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a-DK" sz="1100"/>
            <a:t>Kommentarer:</a:t>
          </a:r>
        </a:p>
        <a:p>
          <a:endParaRPr lang="da-DK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ne%20Larsen/AppData/Roaming/Microsoft/Excel/Kasper%20Nielsen%2019051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ne%20Larsen/AppData/Roaming/Microsoft/Excel/Kasper%20Nielsen%2013111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3">
          <cell r="A3" t="str">
            <v>Navn:</v>
          </cell>
          <cell r="C3" t="str">
            <v>Kasper Nielsen</v>
          </cell>
        </row>
        <row r="5">
          <cell r="A5" t="str">
            <v>Alder</v>
          </cell>
          <cell r="C5">
            <v>31.119444444444444</v>
          </cell>
        </row>
        <row r="10">
          <cell r="A10" t="str">
            <v xml:space="preserve">Dato:    </v>
          </cell>
          <cell r="C10">
            <v>41048</v>
          </cell>
          <cell r="E10">
            <v>40860</v>
          </cell>
          <cell r="F10">
            <v>39924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Vægt/højde/BMI</v>
          </cell>
        </row>
        <row r="13">
          <cell r="A13" t="str">
            <v>vægt (kg):</v>
          </cell>
          <cell r="B13">
            <v>0.60000000000000853</v>
          </cell>
          <cell r="C13">
            <v>70.900000000000006</v>
          </cell>
          <cell r="E13">
            <v>70.3</v>
          </cell>
          <cell r="F13">
            <v>69.599999999999994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højde (m):</v>
          </cell>
          <cell r="B14">
            <v>0</v>
          </cell>
          <cell r="C14">
            <v>1.8</v>
          </cell>
          <cell r="E14">
            <v>1.8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BMI (m/h2):</v>
          </cell>
          <cell r="B15">
            <v>0.1851851851851869</v>
          </cell>
          <cell r="C15">
            <v>21.882716049382715</v>
          </cell>
          <cell r="E15">
            <v>21.697530864197528</v>
          </cell>
          <cell r="F15">
            <v>21.481481481481477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7">
          <cell r="A17" t="str">
            <v>Hudfoldsmåling</v>
          </cell>
        </row>
        <row r="22">
          <cell r="A22" t="str">
            <v>Samlet hudfold (mm)</v>
          </cell>
          <cell r="B22">
            <v>-0.40000000000000213</v>
          </cell>
          <cell r="C22">
            <v>20.799999999999997</v>
          </cell>
          <cell r="E22">
            <v>21.2</v>
          </cell>
          <cell r="F22">
            <v>17.7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5">
          <cell r="A25" t="str">
            <v>Fedt %</v>
          </cell>
          <cell r="B25">
            <v>-0.22206769748729371</v>
          </cell>
          <cell r="C25">
            <v>8.4189060380699843</v>
          </cell>
          <cell r="E25">
            <v>8.640973735557278</v>
          </cell>
          <cell r="F25">
            <v>6.5460024174168296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Fedtfri masse (kg)</v>
          </cell>
          <cell r="B26">
            <v>0.70560015510515939</v>
          </cell>
          <cell r="C26">
            <v>64.930995619008385</v>
          </cell>
          <cell r="E26">
            <v>64.225395463903226</v>
          </cell>
          <cell r="F26">
            <v>65.043982317477884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8">
          <cell r="A28" t="str">
            <v>Bio empedance</v>
          </cell>
        </row>
        <row r="29">
          <cell r="A29" t="str">
            <v>Fedt-%</v>
          </cell>
          <cell r="C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Fedtfri masse (kg)</v>
          </cell>
          <cell r="C30" t="e">
            <v>#REF!</v>
          </cell>
          <cell r="E30" t="e">
            <v>#REF!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Skeletmuskulatur (% af kropsvægt)</v>
          </cell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Skeletmuskulatur (kg)</v>
          </cell>
          <cell r="C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Hvilestofskifte</v>
          </cell>
          <cell r="C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Taljemål: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6">
          <cell r="A36" t="str">
            <v>Finger-prik test</v>
          </cell>
        </row>
        <row r="37">
          <cell r="A37" t="str">
            <v>Total kolesterol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Triglycerid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HDL</v>
          </cell>
          <cell r="C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 t="str">
            <v>LDL</v>
          </cell>
          <cell r="C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total kolesterol/HDL ratio</v>
          </cell>
          <cell r="C41" t="str">
            <v/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Blodsukker</v>
          </cell>
          <cell r="C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4">
          <cell r="A44" t="str">
            <v>Hæmoglubin (mmol/l)</v>
          </cell>
          <cell r="C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6">
          <cell r="A46" t="str">
            <v>Blodtryk</v>
          </cell>
        </row>
        <row r="47">
          <cell r="A47" t="str">
            <v>Systole</v>
          </cell>
          <cell r="C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 t="str">
            <v>Diastole</v>
          </cell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50">
          <cell r="A50" t="str">
            <v>Lungefunktion</v>
          </cell>
        </row>
        <row r="51">
          <cell r="A51" t="str">
            <v>Cigaretter pr. dag</v>
          </cell>
          <cell r="C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A52" t="str">
            <v>Peak flow (l/min)</v>
          </cell>
          <cell r="C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A53" t="str">
            <v>Afvigelse (% af normalværdi)</v>
          </cell>
          <cell r="C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A54" t="str">
            <v>FCV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A55" t="str">
            <v>Afvigelse (% af normalværdi)</v>
          </cell>
          <cell r="C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A56" t="str">
            <v>FEV1</v>
          </cell>
          <cell r="C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Afvigelse (% af normalværdi)</v>
          </cell>
          <cell r="C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9">
          <cell r="A59" t="str">
            <v>Muskelstyrke (kg)</v>
          </cell>
          <cell r="C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1">
          <cell r="A61" t="str">
            <v>2-punkts test</v>
          </cell>
        </row>
        <row r="62">
          <cell r="A62" t="str">
            <v>makspuls (slag/min)</v>
          </cell>
          <cell r="C62">
            <v>188.88055555555556</v>
          </cell>
          <cell r="E62">
            <v>189.39722222222221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A63" t="str">
            <v>Maks effekt (watt)</v>
          </cell>
          <cell r="C63" t="e">
            <v>#VALUE!</v>
          </cell>
        </row>
        <row r="65">
          <cell r="A65" t="str">
            <v>Kondital (mlO2/kg/min)</v>
          </cell>
          <cell r="C65" t="e">
            <v>#VALUE!</v>
          </cell>
          <cell r="E65" t="e">
            <v>#VALUE!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70">
          <cell r="B70">
            <v>54</v>
          </cell>
          <cell r="C70">
            <v>1291</v>
          </cell>
          <cell r="E70">
            <v>1237</v>
          </cell>
          <cell r="F70">
            <v>1255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B71">
            <v>0.61272764115908629</v>
          </cell>
          <cell r="C71">
            <v>18.208744710860366</v>
          </cell>
          <cell r="E71">
            <v>17.596017069701279</v>
          </cell>
          <cell r="F71">
            <v>18.0316091954023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B72">
            <v>0</v>
          </cell>
          <cell r="C72">
            <v>1</v>
          </cell>
          <cell r="E72">
            <v>1</v>
          </cell>
          <cell r="F72">
            <v>1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B75">
            <v>1</v>
          </cell>
          <cell r="C75">
            <v>178</v>
          </cell>
          <cell r="E75">
            <v>177</v>
          </cell>
          <cell r="F75">
            <v>177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B76">
            <v>37</v>
          </cell>
          <cell r="C76">
            <v>313</v>
          </cell>
          <cell r="E76">
            <v>276</v>
          </cell>
          <cell r="F76">
            <v>298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B77">
            <v>0.48863725279729975</v>
          </cell>
          <cell r="C77">
            <v>4.4146685472496472</v>
          </cell>
          <cell r="E77">
            <v>3.9260312944523474</v>
          </cell>
          <cell r="F77">
            <v>4.2816091954022992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C79">
            <v>4105.1100000000006</v>
          </cell>
          <cell r="E79">
            <v>4014.13</v>
          </cell>
        </row>
        <row r="80">
          <cell r="C80">
            <v>21.68145051813298</v>
          </cell>
          <cell r="E80">
            <v>19.55178639512793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B83">
            <v>-7</v>
          </cell>
          <cell r="C83">
            <v>193</v>
          </cell>
          <cell r="E83">
            <v>200</v>
          </cell>
          <cell r="F83">
            <v>197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B84">
            <v>9</v>
          </cell>
          <cell r="C84">
            <v>361</v>
          </cell>
          <cell r="E84">
            <v>352</v>
          </cell>
          <cell r="F84">
            <v>363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B85">
            <v>8.4566044776867244E-2</v>
          </cell>
          <cell r="C85">
            <v>5.0916784203102958</v>
          </cell>
          <cell r="E85">
            <v>5.0071123755334286</v>
          </cell>
          <cell r="F85">
            <v>5.2155172413793105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C86">
            <v>5118.9800000000005</v>
          </cell>
          <cell r="E86">
            <v>4899.91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</row>
        <row r="87">
          <cell r="C87">
            <v>20.053609984023954</v>
          </cell>
          <cell r="E87">
            <v>20.427882701898159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C88">
            <v>72.2</v>
          </cell>
          <cell r="E88">
            <v>69.7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122">
          <cell r="C122" t="str">
            <v>max-zone:</v>
          </cell>
          <cell r="D122">
            <v>182.56</v>
          </cell>
          <cell r="E122">
            <v>193</v>
          </cell>
          <cell r="F122">
            <v>326.52000000000004</v>
          </cell>
          <cell r="G122">
            <v>361</v>
          </cell>
        </row>
        <row r="123">
          <cell r="C123" t="str">
            <v>AT-zone:</v>
          </cell>
          <cell r="D123">
            <v>174.44</v>
          </cell>
          <cell r="E123">
            <v>181.56</v>
          </cell>
          <cell r="F123">
            <v>303.61</v>
          </cell>
          <cell r="G123">
            <v>325.52000000000004</v>
          </cell>
        </row>
        <row r="124">
          <cell r="C124" t="str">
            <v>sub-AT zone:</v>
          </cell>
          <cell r="D124">
            <v>165.54000000000002</v>
          </cell>
          <cell r="E124">
            <v>173.44</v>
          </cell>
          <cell r="F124">
            <v>278.57</v>
          </cell>
          <cell r="G124">
            <v>302.61</v>
          </cell>
        </row>
        <row r="125">
          <cell r="C125" t="str">
            <v>int. grundtræning:</v>
          </cell>
          <cell r="D125">
            <v>156.64000000000001</v>
          </cell>
          <cell r="E125">
            <v>164.54000000000002</v>
          </cell>
          <cell r="F125">
            <v>256.65999999999997</v>
          </cell>
          <cell r="G125">
            <v>277.57</v>
          </cell>
        </row>
        <row r="126">
          <cell r="C126" t="str">
            <v>grundtræning:</v>
          </cell>
          <cell r="D126">
            <v>124.6</v>
          </cell>
          <cell r="E126">
            <v>155.64000000000001</v>
          </cell>
          <cell r="F126">
            <v>187.79999999999998</v>
          </cell>
          <cell r="G126">
            <v>255.65999999999997</v>
          </cell>
        </row>
        <row r="127">
          <cell r="C127" t="str">
            <v>restitution:</v>
          </cell>
          <cell r="D127">
            <v>89</v>
          </cell>
          <cell r="E127">
            <v>123.6</v>
          </cell>
          <cell r="F127">
            <v>93.899999999999991</v>
          </cell>
          <cell r="G127">
            <v>186.79999999999998</v>
          </cell>
        </row>
        <row r="133">
          <cell r="A133" t="str">
            <v>puls</v>
          </cell>
          <cell r="C133">
            <v>154</v>
          </cell>
          <cell r="D133">
            <v>156</v>
          </cell>
          <cell r="E133">
            <v>159</v>
          </cell>
          <cell r="F133">
            <v>160</v>
          </cell>
          <cell r="G133">
            <v>165</v>
          </cell>
          <cell r="H133">
            <v>166</v>
          </cell>
          <cell r="I133">
            <v>169</v>
          </cell>
          <cell r="J133">
            <v>168</v>
          </cell>
          <cell r="K133">
            <v>171</v>
          </cell>
          <cell r="L133">
            <v>174</v>
          </cell>
          <cell r="M133">
            <v>175</v>
          </cell>
          <cell r="N133">
            <v>178</v>
          </cell>
          <cell r="O133">
            <v>182</v>
          </cell>
          <cell r="P133">
            <v>184</v>
          </cell>
        </row>
        <row r="137">
          <cell r="C137">
            <v>232.25</v>
          </cell>
          <cell r="D137">
            <v>238.5</v>
          </cell>
          <cell r="E137">
            <v>244.75</v>
          </cell>
          <cell r="F137">
            <v>251</v>
          </cell>
          <cell r="G137">
            <v>256.75</v>
          </cell>
          <cell r="H137">
            <v>262.5</v>
          </cell>
          <cell r="I137">
            <v>268.25</v>
          </cell>
          <cell r="J137">
            <v>274</v>
          </cell>
          <cell r="K137">
            <v>283.75</v>
          </cell>
          <cell r="L137">
            <v>293.5</v>
          </cell>
          <cell r="M137">
            <v>303.25</v>
          </cell>
          <cell r="N137">
            <v>313</v>
          </cell>
          <cell r="O137">
            <v>318.25</v>
          </cell>
          <cell r="P137">
            <v>323.5</v>
          </cell>
          <cell r="Q137">
            <v>328.75</v>
          </cell>
          <cell r="R137">
            <v>334</v>
          </cell>
          <cell r="S137">
            <v>250.5</v>
          </cell>
          <cell r="T137">
            <v>167</v>
          </cell>
          <cell r="U137">
            <v>83.5</v>
          </cell>
          <cell r="V137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3">
          <cell r="A3" t="str">
            <v>Navn:</v>
          </cell>
        </row>
        <row r="133">
          <cell r="A133" t="str">
            <v>puls</v>
          </cell>
          <cell r="C133">
            <v>154</v>
          </cell>
          <cell r="D133">
            <v>166</v>
          </cell>
          <cell r="E133">
            <v>167</v>
          </cell>
          <cell r="F133">
            <v>169</v>
          </cell>
          <cell r="G133">
            <v>173</v>
          </cell>
          <cell r="H133">
            <v>174</v>
          </cell>
          <cell r="I133">
            <v>175</v>
          </cell>
          <cell r="J133">
            <v>176</v>
          </cell>
          <cell r="K133">
            <v>180</v>
          </cell>
          <cell r="L133">
            <v>181</v>
          </cell>
          <cell r="M133">
            <v>200</v>
          </cell>
        </row>
        <row r="137">
          <cell r="C137">
            <v>234.25</v>
          </cell>
          <cell r="D137">
            <v>240.5</v>
          </cell>
          <cell r="E137">
            <v>246.75</v>
          </cell>
          <cell r="F137">
            <v>253</v>
          </cell>
          <cell r="G137">
            <v>258.75</v>
          </cell>
          <cell r="H137">
            <v>264.5</v>
          </cell>
          <cell r="I137">
            <v>270.25</v>
          </cell>
          <cell r="J137">
            <v>276</v>
          </cell>
          <cell r="K137">
            <v>283</v>
          </cell>
          <cell r="L137">
            <v>290</v>
          </cell>
          <cell r="M137">
            <v>352</v>
          </cell>
          <cell r="N137">
            <v>304</v>
          </cell>
          <cell r="O137">
            <v>298</v>
          </cell>
          <cell r="P137">
            <v>152</v>
          </cell>
          <cell r="Q137">
            <v>76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e Larsen" refreshedDate="41197.196141782406" createdVersion="3" refreshedVersion="3" minRefreshableVersion="3" recordCount="48">
  <cacheSource type="worksheet">
    <worksheetSource ref="D57:D105" sheet="1 uge"/>
  </cacheSource>
  <cacheFields count="1">
    <cacheField name="Intervalforklaring" numFmtId="0">
      <sharedItems count="14">
        <s v=""/>
        <s v="Int. grund.: 2x12m løbes som 2 intervaller á 12 min. Puls 10-20 slag under AT" u="1"/>
        <s v="AT: 6x5m løbes som 6 intervaller af 5 min. Puls i AT-zone" u="1"/>
        <s v="max: 1x4(40+20)s, løbes som 1 intervalserie med 4 gentagelser, af 40 sekunders arbejde og 20 sekunders pause, i hver serie. Pulsen skal i løbet af de første 3-4 intervaller komme op i max-zonen" u="1"/>
        <s v="max: 1x6(40+20)s, løbes som 1 intervalserie med 6 gentagelser, af 40 sekunders arbejde og 20 sekunders pause, i hver serie. Pulsen skal i løbet af de første 3-4 intervaller komme op i max-zonen" u="1"/>
        <s v="max:1x4(30+30)s, løbes som 1 intervalserie med 4 gentagelser, af 30 sekunders arbejde og 30 sekunders pause, i hver serie. Pulsen kommer ikke nødvendigvis op i max-zonen" u="1"/>
        <s v="Sub-AT: 4x4m løbes som 4 intervaller af 4 min. Puls 8-10 slag under AT" u="1"/>
        <s v="Sub-AT: 2x(5-3-2)m løbes som 2 intervaller af i alt 10 min. (5 minutter 10 pulsslag under AT, 3 min 5 slag under og 2 min. 3 slag under AT. Minimum. 4 min pause mellem de 2 intervalserier" u="1"/>
        <e v="#N/A" u="1"/>
        <s v="Int. grund.: 2x20m køres som 2 intervaller a 20 min. Kadance 80-100, puls 10-20 slag under AT" u="1"/>
        <s v="AT: 3x4m køres som 3 intervaller a 4 min. Kadance 85-100, puls i AT-zone" u="1"/>
        <s v="AT: 4x5m køres som 4 intervaller a 5 min. Kadance 85-100, puls i AT-zone" u="1"/>
        <s v="max: 1x4(40+20)s, køres som 1 intervalserie med 4 gentagelser a 40 sekunders arbejde og 20 sekunders pause, i hver serie. Kadance 90-100. Køres med samme belastning i hele intervallet" u="1"/>
        <s v="Sub-AT: 1x3m løbes som ét interval af 3 min. Puls 8-10 slag under AT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ne Larsen" refreshedDate="41197.196993518519" createdVersion="3" refreshedVersion="3" minRefreshableVersion="3" recordCount="132">
  <cacheSource type="worksheet">
    <worksheetSource ref="D57:D189" sheet="3 uger"/>
  </cacheSource>
  <cacheFields count="1">
    <cacheField name="Intervalforklaring" numFmtId="0">
      <sharedItems count="10">
        <s v=""/>
        <s v="Int. grund.: 2x10m løbes som 2 intervaller á 10 min. Puls 10-20 slag under AT" u="1"/>
        <s v="AT: 6x5m løbes som 6 intervaller af 5 min. Puls i AT-zone" u="1"/>
        <s v="max: 1x6(40+20)s, løbes som 1 intervalserie med 6 gentagelser, af 40 sekunders arbejde og 20 sekunders pause, i hver serie. Pulsen skal i løbet af de første 3-4 intervaller komme op i max-zonen" u="1"/>
        <s v="max:1x4(30+30)s, løbes som 1 intervalserie med 4 gentagelser, af 30 sekunders arbejde og 30 sekunders pause, i hver serie. Pulsen kommer ikke nødvendigvis op i max-zonen" u="1"/>
        <s v="Sub-AT: 4x4m løbes som 4 intervaller af 4 min. Puls 8-10 slag under AT" u="1"/>
        <s v="Sub-AT: 2x(5-3-2)m løbes som 2 intervaller af i alt 10 min. (5 minutter 10 pulsslag under AT, 3 min 5 slag under og 2 min. 3 slag under AT. Minimum. 4 min pause mellem de 2 intervalserier" u="1"/>
        <s v="AT: 3x4m køres som 3 intervaller a 4 min. Kadance 85-100, puls i AT-zone" u="1"/>
        <s v="max: 1x4(40+20)s, køres som 1 intervalserie med 4 gentagelser a 40 sekunders arbejde og 20 sekunders pause, i hver serie. Kadance 90-100. Køres med samme belastning i hele intervallet" u="1"/>
        <s v="Sub-AT: 1x3m løbes som ét interval af 3 min. Puls 8-10 slag under AT" u="1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une Larsen" refreshedDate="41260.719698148147" createdVersion="3" refreshedVersion="3" minRefreshableVersion="3" recordCount="90">
  <cacheSource type="worksheet">
    <worksheetSource ref="D57:D147" sheet="2 uger"/>
  </cacheSource>
  <cacheFields count="1">
    <cacheField name="Intervalforklaring" numFmtId="0">
      <sharedItems count="44">
        <s v=""/>
        <s v="max: 2x2m, køres som 2 intervaller af 2 min. kadence 90-100. Køres med samme belastning i hele intervallet"/>
        <s v="max: 1x8(30+30)s, køres som 1 intervalserie med 8 gentagelser af 30 sekunders arbejde og 30 sekunders pause, i hver serie. kadence 95-110. Køres med samme belastning i hele intervallet"/>
        <s v="Sub-AT: 3x(5+2)m køres som 1 intervalserie med 3 gentagelser af 5 minutters arbejde og 2 minutters pause. kadence 85-100, puls i Sub-AT-zone"/>
        <s v="Sub-AT: 1x10m køres som 1 interval af 10 min. kadence 85-100, puls 5-10 slag under AT"/>
        <s v="Sub-AT: 2x(5-3-2)m køres som 2 intervaller  af i alt 10 min. (5 minutter 10 pulsslag under AT, 3 min 5 slag under og 2 min. 3 slag under AT. Minimum 4 min pause mellem de 2 intervalserier"/>
        <s v="Sub-AT: 1x15m køres som 1 interval af 15 min. kadence 85-100, puls 5-10 slag under AT"/>
        <s v="Sub-AT: 2x8m køres som 2 intervaller af 8 min. kadence 85-100, puls 5-10 slag under AT"/>
        <s v="Int. grund.: 2x(5-3-2)m køres som 2 intervaller  af i alt 10 min. (5 minutter 20 pulsslag under AT, 3 min 15 slag under og 2 min. 10 slag under AT. Minimum 4 min pause mellem de 2 intervalserier"/>
        <s v="Power: 2x5(6+54)s køres som 2 intervalserier af 5 gentagelser af 6 sekunder og 54 sek. pause. Fra kadence ca. 50, med tung belastning, trædes med fuld kraft i 6 sek. intervallet køres stående"/>
        <s v="Power: 2x5(10+50)s løbes som 2 intervalserier med 5 gentagelser á 10 sekunder og 50 sek. pause. De 10 sek. løbes med maksimal effekt på relativt stejl stigning. Fokus på eksplosivitet"/>
        <s v="Funktionel styrke: 1x20 min køres som 1 interval af 20 minutter. kadence 60, og puls 10-20 slag under AT"/>
        <s v="Funktionel styrke: 1x15 min køres som 1 interval af 15 minutter. kadence 60, og puls 10-20 slag under AT"/>
        <s v="Power: 3x30 s. stign., køres som 3 intervaller af 30 sekunder. Intervallet køres på stigning. Samme maksimale power holdes hele vejen. kadence 60-70 rpm." u="1"/>
        <s v="max: 1x4(30+30)s, køres som 1 intervalserie med 4 gentagelser af 30 sekunders arbejde og 30 sekunders pause, i hver serie. kadence 95-110. Køres med samme belastning i hele intervallet" u="1"/>
        <s v="max: 1x6(30+30)s, køres som 1 intervalserie med 6 gentagelser af 30 sekunders arbejde og 30 sekunders pause, i hver serie. kadence 95-110. Køres med samme belastning i hele intervallet" u="1"/>
        <s v="Sub-AT: 1x(5-3-2)m køres som 1 interval af i alt 10 min. (5 minutter 10 pulsslag under AT, 3 min 5 slag under og 2 min. 3 slag under AT. " u="1"/>
        <s v="Int. grund.: 2x10m løbes som 2 intervaller á 10 min. Puls 10-20 slag under AT" u="1"/>
        <s v="AT: 6x5m løbes som 6 intervaller af 5 min. Puls i AT-zone" u="1"/>
        <s v="Sub-AT: 1x3m køres som 1 interval af 3 min. kadence 85-100, puls 5-10 slag under AT" u="1"/>
        <s v="AT: 2x8m køres som 2 intervaller af 8 min. kadence 85-100, puls i AT-zone" u="1"/>
        <s v="AT: 3x5m køres som 3 intervaller af 5 min. kadence 85-100, puls i AT-zone" u="1"/>
        <s v="max: 1x4(40+20)s, løbes som 1 intervalserie med 4 gentagelser, af 40 sekunders arbejde og 20 sekunders pause, i hver serie. Pulsen skal i løbet af de første 3-4 intervaller komme op i max-zonen" u="1"/>
        <s v="max: 1x6(40+20)s, løbes som 1 intervalserie med 6 gentagelser, af 40 sekunders arbejde og 20 sekunders pause, i hver serie. Pulsen skal i løbet af de første 3-4 intervaller komme op i max-zonen" u="1"/>
        <s v="max:1x4(30+30)s, løbes som 1 intervalserie med 4 gentagelser, af 30 sekunders arbejde og 30 sekunders pause, i hver serie. Pulsen kommer ikke nødvendigvis op i max-zonen" u="1"/>
        <s v="max: 1x2m, køres som 1 interval af 2 min. kadence 90-100. Køres med samme belastning i hele intervallet" u="1"/>
        <s v="Sub-AT: 2x10m køres som 2 intervaller af 10 min. kadence 85-100, puls 5-10 slag under AT" u="1"/>
        <s v="Funktionel styrke: 2x10 min køres som 2 intervaller af 10 minutter. kadence 60, og puls 10-20 slag under AT" u="1"/>
        <s v="Sub-AT: 4x4m løbes som 4 intervaller af 4 min. Puls 8-10 slag under AT" u="1"/>
        <s v="Sub-AT: 4x(5+2)m køres som 1 intervalserie med 4 gentagelser af 5 minutters arbejde og 2 minutters pause. kadence 85-100, puls i Sub-AT-zone" u="1"/>
        <s v="Sub-AT: 2x(5-3-2)m løbes som 2 intervaller af i alt 10 min. (5 minutter 10 pulsslag under AT, 3 min 5 slag under og 2 min. 3 slag under AT. Minimum. 4 min pause mellem de 2 intervalserier" u="1"/>
        <s v="Power: 1x5(10+50)s løbes som 1 intervalserie med 5 gentagelser á 10 sekunder og 50 sek. pause. De 10 sek. løbes med maksimal effekt på relativt stejl stigning. Fokus på eksplosivitet" u="1"/>
        <s v="AT: 1x8m køres som 1 interval af 8 min. kadence 85-100, puls i AT-zone" u="1"/>
        <s v="max: 3x2m, køres som 3 intervaller af 2 min. kadence 90-100. Køres med samme belastning i hele intervallet" u="1"/>
        <s v="Power: 1x5(6+54)s køres som 1 intervalserie af 5 gentagelser af 6 sekunder og 54 sek. pause. Fra kadence ca. 50, med tung belastning, trædes med fuld kraft i 6 sek. intervallet køres stående" u="1"/>
        <s v="Power: 1x8(6+54)s køres som 1 intervalserie af 8 gentagelser af 6 sekunder og 54 sek. pause. Fra kadence ca. 50, med tung belastning, trædes med fuld kraft i 6 sek. intervallet køres stående" u="1"/>
        <s v="AT: 3x(5+2)m køres som 1 intervalserie med 3 gentagelser af 5 minutters arbejde og 2 minutters pause. kadence 85-100, puls i AT-zone" u="1"/>
        <s v="AT: 3x4m køres som 3 intervaller a 4 min. Kadance 85-100, puls i AT-zone" u="1"/>
        <s v="Funktionel styrke: 2x8 min køres som 2 intervaller af 8 minutter. kadence 60, og puls 10-20 slag under AT" u="1"/>
        <s v="Funktionel styrke: 1x10 min køres som 1 interval af 10 minutter. kadence 60, og puls 10-20 slag under AT" u="1"/>
        <s v="Funktionel styrke: 1x12 min køres som 1 interval af 12 minutter. kadence 60, og puls 10-20 slag under AT" u="1"/>
        <s v="Power: 1x8(10+50)s køres som 1 intervalserie af 8 gentagelser af 10 sekunder og 50 sek. pause. Fra kadence ca. 50, med tung belastning, trædes med fuld kraft i 10 sek. Intervallet køres siddende" u="1"/>
        <s v="max: 1x4(40+20)s, køres som 1 intervalserie med 4 gentagelser a 40 sekunders arbejde og 20 sekunders pause, i hver serie. Kadance 90-100. Køres med samme belastning i hele intervallet" u="1"/>
        <s v="Sub-AT: 1x3m løbes som ét interval af 3 min. Puls 8-10 slag under AT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4"/>
  </r>
  <r>
    <x v="0"/>
  </r>
  <r>
    <x v="0"/>
  </r>
  <r>
    <x v="5"/>
  </r>
  <r>
    <x v="0"/>
  </r>
  <r>
    <x v="6"/>
  </r>
  <r>
    <x v="0"/>
  </r>
  <r>
    <x v="7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11"/>
  </r>
  <r>
    <x v="0"/>
  </r>
  <r>
    <x v="0"/>
  </r>
  <r>
    <x v="11"/>
  </r>
  <r>
    <x v="0"/>
  </r>
  <r>
    <x v="0"/>
  </r>
  <r>
    <x v="0"/>
  </r>
  <r>
    <x v="12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el6" cacheId="6" applyNumberFormats="0" applyBorderFormats="0" applyFontFormats="0" applyPatternFormats="0" applyAlignmentFormats="0" applyWidthHeightFormats="1" dataCaption="Værdier" updatedVersion="3" minRefreshableVersion="3" showCalcMbrs="0" useAutoFormatting="1" rowGrandTotals="0" colGrandTotals="0" itemPrintTitles="1" createdVersion="3" indent="0" outline="1" outlineData="1" multipleFieldFilters="0">
  <location ref="O9:O10" firstHeaderRow="1" firstDataRow="1" firstDataCol="1"/>
  <pivotFields count="1">
    <pivotField axis="axisRow" compact="0" subtotalTop="0" showAll="0" sortType="ascending">
      <items count="15">
        <item x="0"/>
        <item m="1" x="10"/>
        <item m="1" x="11"/>
        <item m="1" x="2"/>
        <item m="1" x="1"/>
        <item m="1" x="9"/>
        <item m="1" x="12"/>
        <item m="1" x="3"/>
        <item m="1" x="4"/>
        <item m="1" x="5"/>
        <item m="1" x="13"/>
        <item m="1" x="7"/>
        <item m="1" x="6"/>
        <item m="1" x="8"/>
        <item t="default"/>
      </items>
    </pivotField>
  </pivotFields>
  <rowFields count="1">
    <field x="0"/>
  </rowFields>
  <rowItems count="1">
    <i>
      <x/>
    </i>
  </rowItems>
  <colItems count="1">
    <i/>
  </colItems>
  <formats count="1">
    <format dxfId="1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el9" cacheId="8" applyNumberFormats="0" applyBorderFormats="0" applyFontFormats="0" applyPatternFormats="0" applyAlignmentFormats="0" applyWidthHeightFormats="1" dataCaption="Værdier" updatedVersion="3" minRefreshableVersion="3" showCalcMbrs="0" useAutoFormatting="1" rowGrandTotals="0" colGrandTotals="0" itemPrintTitles="1" createdVersion="3" indent="0" outline="1" outlineData="1" multipleFieldFilters="0">
  <location ref="O9:O22" firstHeaderRow="1" firstDataRow="1" firstDataCol="1"/>
  <pivotFields count="1">
    <pivotField axis="axisRow" showAll="0" sortType="ascending">
      <items count="45">
        <item x="0"/>
        <item m="1" x="32"/>
        <item m="1" x="20"/>
        <item m="1" x="36"/>
        <item m="1" x="37"/>
        <item m="1" x="21"/>
        <item m="1" x="18"/>
        <item m="1" x="39"/>
        <item m="1" x="40"/>
        <item x="12"/>
        <item x="11"/>
        <item m="1" x="27"/>
        <item m="1" x="38"/>
        <item x="8"/>
        <item m="1" x="17"/>
        <item m="1" x="25"/>
        <item m="1" x="14"/>
        <item m="1" x="42"/>
        <item m="1" x="22"/>
        <item m="1" x="15"/>
        <item m="1" x="23"/>
        <item x="2"/>
        <item x="1"/>
        <item m="1" x="33"/>
        <item m="1" x="24"/>
        <item m="1" x="31"/>
        <item m="1" x="34"/>
        <item m="1" x="41"/>
        <item m="1" x="35"/>
        <item x="10"/>
        <item x="9"/>
        <item m="1" x="13"/>
        <item m="1" x="16"/>
        <item x="4"/>
        <item x="6"/>
        <item m="1" x="19"/>
        <item m="1" x="43"/>
        <item x="5"/>
        <item m="1" x="30"/>
        <item m="1" x="26"/>
        <item x="7"/>
        <item x="3"/>
        <item m="1" x="29"/>
        <item m="1" x="28"/>
        <item t="default"/>
      </items>
    </pivotField>
  </pivotFields>
  <rowFields count="1">
    <field x="0"/>
  </rowFields>
  <rowItems count="13">
    <i>
      <x/>
    </i>
    <i>
      <x v="9"/>
    </i>
    <i>
      <x v="10"/>
    </i>
    <i>
      <x v="13"/>
    </i>
    <i>
      <x v="21"/>
    </i>
    <i>
      <x v="22"/>
    </i>
    <i>
      <x v="29"/>
    </i>
    <i>
      <x v="30"/>
    </i>
    <i>
      <x v="33"/>
    </i>
    <i>
      <x v="34"/>
    </i>
    <i>
      <x v="37"/>
    </i>
    <i>
      <x v="40"/>
    </i>
    <i>
      <x v="41"/>
    </i>
  </rowItems>
  <colItems count="1">
    <i/>
  </colItem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el10" cacheId="7" applyNumberFormats="0" applyBorderFormats="0" applyFontFormats="0" applyPatternFormats="0" applyAlignmentFormats="0" applyWidthHeightFormats="1" dataCaption="Værdier" updatedVersion="3" minRefreshableVersion="3" showCalcMbrs="0" useAutoFormatting="1" rowGrandTotals="0" colGrandTotals="0" itemPrintTitles="1" createdVersion="3" indent="0" outline="1" outlineData="1" multipleFieldFilters="0">
  <location ref="P9:P10" firstHeaderRow="1" firstDataRow="1" firstDataCol="1"/>
  <pivotFields count="1">
    <pivotField axis="axisRow" showAll="0" sortType="ascending">
      <items count="11">
        <item x="0"/>
        <item m="1" x="7"/>
        <item m="1" x="2"/>
        <item m="1" x="1"/>
        <item m="1" x="8"/>
        <item m="1" x="3"/>
        <item m="1" x="4"/>
        <item m="1" x="9"/>
        <item m="1" x="6"/>
        <item m="1" x="5"/>
        <item t="default"/>
      </items>
    </pivotField>
  </pivotFields>
  <rowFields count="1">
    <field x="0"/>
  </rowFields>
  <rowItems count="1">
    <i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1"/>
  <dimension ref="A1:BL88"/>
  <sheetViews>
    <sheetView showZeros="0" view="pageLayout" topLeftCell="C24" zoomScale="60" zoomScaleNormal="70" zoomScalePageLayoutView="60" workbookViewId="0">
      <selection activeCell="BF55" sqref="BF55"/>
    </sheetView>
  </sheetViews>
  <sheetFormatPr defaultRowHeight="12.75"/>
  <cols>
    <col min="1" max="1" width="1.85546875" style="129" hidden="1" customWidth="1"/>
    <col min="2" max="2" width="3.42578125" style="134" hidden="1" customWidth="1"/>
    <col min="3" max="3" width="28.42578125" style="134" customWidth="1"/>
    <col min="4" max="4" width="4.5703125" style="147" hidden="1" customWidth="1"/>
    <col min="5" max="56" width="5.28515625" style="129" customWidth="1"/>
    <col min="57" max="57" width="1.5703125" style="129" customWidth="1"/>
    <col min="58" max="59" width="6.28515625" style="129" customWidth="1"/>
    <col min="60" max="61" width="6" style="129" customWidth="1"/>
    <col min="62" max="62" width="10.28515625" style="129" customWidth="1"/>
    <col min="63" max="63" width="9.7109375" style="129" customWidth="1"/>
    <col min="64" max="64" width="4" style="129" customWidth="1"/>
    <col min="65" max="16384" width="9.140625" style="129"/>
  </cols>
  <sheetData>
    <row r="1" spans="1:64" s="116" customFormat="1" ht="25.5" customHeight="1">
      <c r="A1" s="115"/>
      <c r="C1" s="117" t="s">
        <v>24</v>
      </c>
      <c r="D1" s="118"/>
      <c r="E1" s="372" t="str">
        <f>Ugeplan!G2</f>
        <v>Kasper Nielsen</v>
      </c>
      <c r="F1" s="372"/>
      <c r="G1" s="372"/>
      <c r="H1" s="372"/>
      <c r="I1" s="372"/>
      <c r="J1" s="372"/>
      <c r="K1" s="372"/>
      <c r="L1" s="119" t="s">
        <v>9</v>
      </c>
      <c r="M1" s="268">
        <f>Ugeplan!I2</f>
        <v>2012</v>
      </c>
      <c r="N1" s="120"/>
      <c r="O1" s="267"/>
      <c r="P1" s="267"/>
      <c r="Q1" s="120" t="s">
        <v>81</v>
      </c>
      <c r="R1" s="375" t="str">
        <f>Ugeplan!K2</f>
        <v>Cyling, mtb</v>
      </c>
      <c r="S1" s="375"/>
      <c r="T1" s="375"/>
      <c r="U1" s="375"/>
      <c r="V1" s="120"/>
      <c r="W1" s="120"/>
      <c r="X1" s="374"/>
      <c r="Y1" s="374"/>
      <c r="Z1" s="374"/>
      <c r="AA1" s="374"/>
      <c r="AB1" s="121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3" t="str">
        <f ca="1">CHOOSE(WEEKDAY(NOW()),"søn","man","tirs","ons","tors","fre","lør")&amp;"dag,  "&amp;FIXED(DAY(NOW()),0)&amp;". "&amp;CHOOSE(MONTH(NOW()),"januar","februar","marts","april","maj","juni","juli","august","september","oktober","november","december")&amp;" "&amp;FIXED(YEAR(NOW()),0,TRUE)</f>
        <v>torsdag,  20. december 2012</v>
      </c>
      <c r="BE1" s="124">
        <f ca="1">TODAY()</f>
        <v>41263</v>
      </c>
      <c r="BF1" s="125"/>
      <c r="BG1" s="125"/>
      <c r="BH1" s="126"/>
      <c r="BI1" s="126"/>
      <c r="BJ1" s="127"/>
    </row>
    <row r="2" spans="1:64" s="134" customFormat="1" ht="6.75" hidden="1" customHeight="1">
      <c r="A2" s="128">
        <v>41197</v>
      </c>
      <c r="B2" s="129" t="s">
        <v>13</v>
      </c>
      <c r="C2" s="130"/>
      <c r="D2" s="131" t="s">
        <v>11</v>
      </c>
      <c r="E2" s="132">
        <f>+A2-WEEKDAY(A2,3)</f>
        <v>41197</v>
      </c>
      <c r="F2" s="132">
        <f>+E2+7</f>
        <v>41204</v>
      </c>
      <c r="G2" s="132">
        <f t="shared" ref="G2:BE2" si="0">+F2+7</f>
        <v>41211</v>
      </c>
      <c r="H2" s="132">
        <f t="shared" si="0"/>
        <v>41218</v>
      </c>
      <c r="I2" s="132">
        <f t="shared" si="0"/>
        <v>41225</v>
      </c>
      <c r="J2" s="132">
        <f t="shared" si="0"/>
        <v>41232</v>
      </c>
      <c r="K2" s="132">
        <f t="shared" si="0"/>
        <v>41239</v>
      </c>
      <c r="L2" s="132">
        <f t="shared" si="0"/>
        <v>41246</v>
      </c>
      <c r="M2" s="132">
        <f t="shared" si="0"/>
        <v>41253</v>
      </c>
      <c r="N2" s="132">
        <f>+M2+7</f>
        <v>41260</v>
      </c>
      <c r="O2" s="132">
        <f t="shared" si="0"/>
        <v>41267</v>
      </c>
      <c r="P2" s="132">
        <f t="shared" si="0"/>
        <v>41274</v>
      </c>
      <c r="Q2" s="132">
        <f t="shared" si="0"/>
        <v>41281</v>
      </c>
      <c r="R2" s="132">
        <f t="shared" si="0"/>
        <v>41288</v>
      </c>
      <c r="S2" s="132">
        <f t="shared" si="0"/>
        <v>41295</v>
      </c>
      <c r="T2" s="132">
        <f t="shared" si="0"/>
        <v>41302</v>
      </c>
      <c r="U2" s="132">
        <f t="shared" si="0"/>
        <v>41309</v>
      </c>
      <c r="V2" s="132">
        <f t="shared" si="0"/>
        <v>41316</v>
      </c>
      <c r="W2" s="132">
        <f t="shared" si="0"/>
        <v>41323</v>
      </c>
      <c r="X2" s="132">
        <f t="shared" si="0"/>
        <v>41330</v>
      </c>
      <c r="Y2" s="132">
        <f t="shared" si="0"/>
        <v>41337</v>
      </c>
      <c r="Z2" s="132">
        <f t="shared" si="0"/>
        <v>41344</v>
      </c>
      <c r="AA2" s="132">
        <f t="shared" si="0"/>
        <v>41351</v>
      </c>
      <c r="AB2" s="132">
        <f t="shared" si="0"/>
        <v>41358</v>
      </c>
      <c r="AC2" s="132">
        <f t="shared" si="0"/>
        <v>41365</v>
      </c>
      <c r="AD2" s="132">
        <f t="shared" si="0"/>
        <v>41372</v>
      </c>
      <c r="AE2" s="132">
        <f t="shared" si="0"/>
        <v>41379</v>
      </c>
      <c r="AF2" s="132">
        <f t="shared" si="0"/>
        <v>41386</v>
      </c>
      <c r="AG2" s="132">
        <f t="shared" si="0"/>
        <v>41393</v>
      </c>
      <c r="AH2" s="132">
        <f t="shared" si="0"/>
        <v>41400</v>
      </c>
      <c r="AI2" s="132">
        <f t="shared" si="0"/>
        <v>41407</v>
      </c>
      <c r="AJ2" s="132">
        <f t="shared" si="0"/>
        <v>41414</v>
      </c>
      <c r="AK2" s="132">
        <f t="shared" si="0"/>
        <v>41421</v>
      </c>
      <c r="AL2" s="132">
        <f t="shared" si="0"/>
        <v>41428</v>
      </c>
      <c r="AM2" s="132">
        <f t="shared" si="0"/>
        <v>41435</v>
      </c>
      <c r="AN2" s="132">
        <f t="shared" si="0"/>
        <v>41442</v>
      </c>
      <c r="AO2" s="132">
        <f t="shared" si="0"/>
        <v>41449</v>
      </c>
      <c r="AP2" s="132">
        <f t="shared" si="0"/>
        <v>41456</v>
      </c>
      <c r="AQ2" s="132">
        <f t="shared" si="0"/>
        <v>41463</v>
      </c>
      <c r="AR2" s="132">
        <f t="shared" si="0"/>
        <v>41470</v>
      </c>
      <c r="AS2" s="132">
        <f t="shared" si="0"/>
        <v>41477</v>
      </c>
      <c r="AT2" s="132">
        <f t="shared" si="0"/>
        <v>41484</v>
      </c>
      <c r="AU2" s="132">
        <f t="shared" si="0"/>
        <v>41491</v>
      </c>
      <c r="AV2" s="132">
        <f t="shared" si="0"/>
        <v>41498</v>
      </c>
      <c r="AW2" s="132">
        <f t="shared" si="0"/>
        <v>41505</v>
      </c>
      <c r="AX2" s="132">
        <f t="shared" si="0"/>
        <v>41512</v>
      </c>
      <c r="AY2" s="132">
        <f t="shared" si="0"/>
        <v>41519</v>
      </c>
      <c r="AZ2" s="132">
        <f t="shared" si="0"/>
        <v>41526</v>
      </c>
      <c r="BA2" s="132">
        <f t="shared" si="0"/>
        <v>41533</v>
      </c>
      <c r="BB2" s="132">
        <f t="shared" si="0"/>
        <v>41540</v>
      </c>
      <c r="BC2" s="132"/>
      <c r="BD2" s="132">
        <f>+BB2+7</f>
        <v>41547</v>
      </c>
      <c r="BE2" s="133">
        <f t="shared" si="0"/>
        <v>41554</v>
      </c>
      <c r="BH2" s="135"/>
      <c r="BI2" s="135"/>
      <c r="BJ2" s="136"/>
      <c r="BK2" s="137"/>
    </row>
    <row r="3" spans="1:64">
      <c r="A3" s="129" t="s">
        <v>10</v>
      </c>
      <c r="B3" s="129" t="s">
        <v>15</v>
      </c>
      <c r="C3" s="138" t="s">
        <v>7</v>
      </c>
      <c r="D3" s="139"/>
      <c r="E3" s="140">
        <f>MOD(TRUNC((E2-DATE(YEAR(E2),1,1)+MOD(DATE(YEAR(E2),1,1)-2,7))/7)-IF(MOD(DATE(YEAR(E2),1,1)-2,7)&gt;3,1,0),52)+1</f>
        <v>42</v>
      </c>
      <c r="F3" s="141">
        <f t="shared" ref="F3:M3" si="1">MOD(TRUNC((F2-DATE(YEAR(F2),1,1)+MOD(DATE(YEAR(F2),1,1)-2,7))/7)-IF(MOD(DATE(YEAR(F2),1,1)-2,7)&gt;3,1,0),52)+1</f>
        <v>43</v>
      </c>
      <c r="G3" s="141">
        <f t="shared" si="1"/>
        <v>44</v>
      </c>
      <c r="H3" s="141">
        <f t="shared" si="1"/>
        <v>45</v>
      </c>
      <c r="I3" s="141">
        <f t="shared" si="1"/>
        <v>46</v>
      </c>
      <c r="J3" s="141">
        <f t="shared" si="1"/>
        <v>47</v>
      </c>
      <c r="K3" s="141">
        <f t="shared" si="1"/>
        <v>48</v>
      </c>
      <c r="L3" s="141">
        <f t="shared" si="1"/>
        <v>49</v>
      </c>
      <c r="M3" s="141">
        <f t="shared" si="1"/>
        <v>50</v>
      </c>
      <c r="N3" s="141">
        <f t="shared" ref="N3:BB3" si="2">MOD(TRUNC((N2-DATE(YEAR(N2),1,1)+MOD(DATE(YEAR(N2),1,1)-2,7))/7)-IF(MOD(DATE(YEAR(N2),1,1)-2,7)&gt;3,1,0),52)+1</f>
        <v>51</v>
      </c>
      <c r="O3" s="141">
        <f>MOD(TRUNC((O2-DATE(YEAR(O2),1,1)+MOD(DATE(YEAR(O2),1,1)-2,7))/7)-IF(MOD(DATE(YEAR(O2),1,1)-2,7)&gt;3,1,0),52)+1</f>
        <v>52</v>
      </c>
      <c r="P3" s="141">
        <f t="shared" si="2"/>
        <v>1</v>
      </c>
      <c r="Q3" s="141">
        <f t="shared" si="2"/>
        <v>2</v>
      </c>
      <c r="R3" s="141">
        <f t="shared" si="2"/>
        <v>3</v>
      </c>
      <c r="S3" s="141">
        <f t="shared" si="2"/>
        <v>4</v>
      </c>
      <c r="T3" s="141">
        <f t="shared" si="2"/>
        <v>5</v>
      </c>
      <c r="U3" s="141">
        <f t="shared" si="2"/>
        <v>6</v>
      </c>
      <c r="V3" s="141">
        <f t="shared" si="2"/>
        <v>7</v>
      </c>
      <c r="W3" s="141">
        <f t="shared" si="2"/>
        <v>8</v>
      </c>
      <c r="X3" s="141">
        <f t="shared" si="2"/>
        <v>9</v>
      </c>
      <c r="Y3" s="141">
        <f t="shared" si="2"/>
        <v>10</v>
      </c>
      <c r="Z3" s="141">
        <f t="shared" si="2"/>
        <v>11</v>
      </c>
      <c r="AA3" s="141">
        <f t="shared" si="2"/>
        <v>12</v>
      </c>
      <c r="AB3" s="141">
        <f t="shared" si="2"/>
        <v>13</v>
      </c>
      <c r="AC3" s="141">
        <f t="shared" si="2"/>
        <v>14</v>
      </c>
      <c r="AD3" s="141">
        <f t="shared" si="2"/>
        <v>15</v>
      </c>
      <c r="AE3" s="141">
        <f t="shared" si="2"/>
        <v>16</v>
      </c>
      <c r="AF3" s="141">
        <f t="shared" si="2"/>
        <v>17</v>
      </c>
      <c r="AG3" s="141">
        <f t="shared" si="2"/>
        <v>18</v>
      </c>
      <c r="AH3" s="141">
        <f t="shared" si="2"/>
        <v>19</v>
      </c>
      <c r="AI3" s="141">
        <f t="shared" si="2"/>
        <v>20</v>
      </c>
      <c r="AJ3" s="141">
        <f t="shared" si="2"/>
        <v>21</v>
      </c>
      <c r="AK3" s="141">
        <f t="shared" si="2"/>
        <v>22</v>
      </c>
      <c r="AL3" s="141">
        <f t="shared" si="2"/>
        <v>23</v>
      </c>
      <c r="AM3" s="141">
        <f t="shared" si="2"/>
        <v>24</v>
      </c>
      <c r="AN3" s="141">
        <f t="shared" si="2"/>
        <v>25</v>
      </c>
      <c r="AO3" s="141">
        <f t="shared" si="2"/>
        <v>26</v>
      </c>
      <c r="AP3" s="141">
        <f t="shared" si="2"/>
        <v>27</v>
      </c>
      <c r="AQ3" s="141">
        <f t="shared" si="2"/>
        <v>28</v>
      </c>
      <c r="AR3" s="141">
        <f t="shared" si="2"/>
        <v>29</v>
      </c>
      <c r="AS3" s="141">
        <f t="shared" si="2"/>
        <v>30</v>
      </c>
      <c r="AT3" s="141">
        <f t="shared" si="2"/>
        <v>31</v>
      </c>
      <c r="AU3" s="141">
        <f t="shared" si="2"/>
        <v>32</v>
      </c>
      <c r="AV3" s="141">
        <f t="shared" si="2"/>
        <v>33</v>
      </c>
      <c r="AW3" s="141">
        <f t="shared" si="2"/>
        <v>34</v>
      </c>
      <c r="AX3" s="141">
        <f t="shared" si="2"/>
        <v>35</v>
      </c>
      <c r="AY3" s="141">
        <f t="shared" si="2"/>
        <v>36</v>
      </c>
      <c r="AZ3" s="141">
        <f t="shared" si="2"/>
        <v>37</v>
      </c>
      <c r="BA3" s="141">
        <f t="shared" si="2"/>
        <v>38</v>
      </c>
      <c r="BB3" s="141">
        <f t="shared" si="2"/>
        <v>39</v>
      </c>
      <c r="BC3" s="141">
        <f>MOD(TRUNC((BD2-DATE(YEAR(BD2),1,1)+MOD(DATE(YEAR(BD2),1,1)-2,7))/7)-IF(MOD(DATE(YEAR(BD2),1,1)-2,7)&gt;3,1,0),52)+1</f>
        <v>40</v>
      </c>
      <c r="BD3" s="141">
        <f>MOD(TRUNC((BE2-DATE(YEAR(BE2),1,1)+MOD(DATE(YEAR(BE2),1,1)-2,7))/7)-IF(MOD(DATE(YEAR(BE2),1,1)-2,7)&gt;3,1,0),52)+1</f>
        <v>41</v>
      </c>
      <c r="BE3" s="142"/>
      <c r="BH3" s="143"/>
      <c r="BI3" s="143"/>
      <c r="BJ3" s="136"/>
      <c r="BK3" s="136"/>
    </row>
    <row r="4" spans="1:64">
      <c r="A4" s="129" t="s">
        <v>10</v>
      </c>
      <c r="B4" s="129" t="s">
        <v>15</v>
      </c>
      <c r="C4" s="144" t="s">
        <v>22</v>
      </c>
      <c r="D4" s="145" t="s">
        <v>12</v>
      </c>
      <c r="E4" s="146">
        <f>DAY(E2)</f>
        <v>15</v>
      </c>
      <c r="F4" s="146">
        <f t="shared" ref="F4:BB4" si="3">DAY(F2)</f>
        <v>22</v>
      </c>
      <c r="G4" s="146">
        <f t="shared" si="3"/>
        <v>29</v>
      </c>
      <c r="H4" s="146">
        <f t="shared" si="3"/>
        <v>5</v>
      </c>
      <c r="I4" s="146">
        <f t="shared" si="3"/>
        <v>12</v>
      </c>
      <c r="J4" s="146">
        <f t="shared" si="3"/>
        <v>19</v>
      </c>
      <c r="K4" s="146">
        <f t="shared" si="3"/>
        <v>26</v>
      </c>
      <c r="L4" s="146">
        <f t="shared" si="3"/>
        <v>3</v>
      </c>
      <c r="M4" s="146">
        <f t="shared" si="3"/>
        <v>10</v>
      </c>
      <c r="N4" s="146">
        <f t="shared" si="3"/>
        <v>17</v>
      </c>
      <c r="O4" s="146">
        <f t="shared" si="3"/>
        <v>24</v>
      </c>
      <c r="P4" s="146">
        <f t="shared" si="3"/>
        <v>31</v>
      </c>
      <c r="Q4" s="146">
        <f t="shared" si="3"/>
        <v>7</v>
      </c>
      <c r="R4" s="146">
        <f t="shared" si="3"/>
        <v>14</v>
      </c>
      <c r="S4" s="146">
        <f t="shared" si="3"/>
        <v>21</v>
      </c>
      <c r="T4" s="146">
        <f t="shared" si="3"/>
        <v>28</v>
      </c>
      <c r="U4" s="146">
        <f t="shared" si="3"/>
        <v>4</v>
      </c>
      <c r="V4" s="146">
        <f t="shared" si="3"/>
        <v>11</v>
      </c>
      <c r="W4" s="146">
        <f t="shared" si="3"/>
        <v>18</v>
      </c>
      <c r="X4" s="146">
        <f t="shared" si="3"/>
        <v>25</v>
      </c>
      <c r="Y4" s="146">
        <f t="shared" si="3"/>
        <v>4</v>
      </c>
      <c r="Z4" s="146">
        <f t="shared" si="3"/>
        <v>11</v>
      </c>
      <c r="AA4" s="146">
        <f t="shared" si="3"/>
        <v>18</v>
      </c>
      <c r="AB4" s="146">
        <f t="shared" si="3"/>
        <v>25</v>
      </c>
      <c r="AC4" s="146">
        <f t="shared" si="3"/>
        <v>1</v>
      </c>
      <c r="AD4" s="146">
        <f t="shared" si="3"/>
        <v>8</v>
      </c>
      <c r="AE4" s="146">
        <f t="shared" si="3"/>
        <v>15</v>
      </c>
      <c r="AF4" s="146">
        <f t="shared" si="3"/>
        <v>22</v>
      </c>
      <c r="AG4" s="146">
        <f t="shared" si="3"/>
        <v>29</v>
      </c>
      <c r="AH4" s="146">
        <f t="shared" si="3"/>
        <v>6</v>
      </c>
      <c r="AI4" s="146">
        <f t="shared" si="3"/>
        <v>13</v>
      </c>
      <c r="AJ4" s="146">
        <f t="shared" si="3"/>
        <v>20</v>
      </c>
      <c r="AK4" s="146">
        <f t="shared" si="3"/>
        <v>27</v>
      </c>
      <c r="AL4" s="146">
        <f t="shared" si="3"/>
        <v>3</v>
      </c>
      <c r="AM4" s="146">
        <f t="shared" si="3"/>
        <v>10</v>
      </c>
      <c r="AN4" s="146">
        <f t="shared" si="3"/>
        <v>17</v>
      </c>
      <c r="AO4" s="146">
        <f t="shared" si="3"/>
        <v>24</v>
      </c>
      <c r="AP4" s="146">
        <f t="shared" si="3"/>
        <v>1</v>
      </c>
      <c r="AQ4" s="146">
        <f t="shared" si="3"/>
        <v>8</v>
      </c>
      <c r="AR4" s="146">
        <f t="shared" si="3"/>
        <v>15</v>
      </c>
      <c r="AS4" s="146">
        <f t="shared" si="3"/>
        <v>22</v>
      </c>
      <c r="AT4" s="146">
        <f t="shared" si="3"/>
        <v>29</v>
      </c>
      <c r="AU4" s="146">
        <f t="shared" si="3"/>
        <v>5</v>
      </c>
      <c r="AV4" s="146">
        <f t="shared" si="3"/>
        <v>12</v>
      </c>
      <c r="AW4" s="146">
        <f t="shared" si="3"/>
        <v>19</v>
      </c>
      <c r="AX4" s="146">
        <f t="shared" si="3"/>
        <v>26</v>
      </c>
      <c r="AY4" s="146">
        <f t="shared" si="3"/>
        <v>2</v>
      </c>
      <c r="AZ4" s="146">
        <f t="shared" si="3"/>
        <v>9</v>
      </c>
      <c r="BA4" s="146">
        <f t="shared" si="3"/>
        <v>16</v>
      </c>
      <c r="BB4" s="146">
        <f t="shared" si="3"/>
        <v>23</v>
      </c>
      <c r="BC4" s="146">
        <f>DAY(BD2)</f>
        <v>30</v>
      </c>
      <c r="BD4" s="146">
        <f>DAY(BE2)</f>
        <v>7</v>
      </c>
      <c r="BE4" s="147"/>
      <c r="BJ4" s="148"/>
      <c r="BK4" s="148"/>
    </row>
    <row r="5" spans="1:64">
      <c r="A5" s="129" t="s">
        <v>10</v>
      </c>
      <c r="B5" s="129" t="s">
        <v>15</v>
      </c>
      <c r="C5" s="144" t="s">
        <v>23</v>
      </c>
      <c r="D5" s="145" t="s">
        <v>12</v>
      </c>
      <c r="E5" s="149">
        <f>DAY(E4+6)</f>
        <v>21</v>
      </c>
      <c r="F5" s="149">
        <f t="shared" ref="F5:BB5" si="4">DAY(F4+6)</f>
        <v>28</v>
      </c>
      <c r="G5" s="149">
        <f t="shared" si="4"/>
        <v>4</v>
      </c>
      <c r="H5" s="149">
        <f t="shared" si="4"/>
        <v>11</v>
      </c>
      <c r="I5" s="149">
        <f t="shared" si="4"/>
        <v>18</v>
      </c>
      <c r="J5" s="149">
        <f t="shared" si="4"/>
        <v>25</v>
      </c>
      <c r="K5" s="149">
        <f t="shared" si="4"/>
        <v>1</v>
      </c>
      <c r="L5" s="149">
        <f t="shared" si="4"/>
        <v>9</v>
      </c>
      <c r="M5" s="149">
        <f t="shared" si="4"/>
        <v>16</v>
      </c>
      <c r="N5" s="149">
        <f t="shared" si="4"/>
        <v>23</v>
      </c>
      <c r="O5" s="149">
        <f t="shared" si="4"/>
        <v>30</v>
      </c>
      <c r="P5" s="149">
        <f t="shared" si="4"/>
        <v>6</v>
      </c>
      <c r="Q5" s="149">
        <f t="shared" si="4"/>
        <v>13</v>
      </c>
      <c r="R5" s="149">
        <f t="shared" si="4"/>
        <v>20</v>
      </c>
      <c r="S5" s="149">
        <f t="shared" si="4"/>
        <v>27</v>
      </c>
      <c r="T5" s="149">
        <f t="shared" si="4"/>
        <v>3</v>
      </c>
      <c r="U5" s="149">
        <f t="shared" si="4"/>
        <v>10</v>
      </c>
      <c r="V5" s="149">
        <f t="shared" si="4"/>
        <v>17</v>
      </c>
      <c r="W5" s="149">
        <f t="shared" si="4"/>
        <v>24</v>
      </c>
      <c r="X5" s="149">
        <f t="shared" si="4"/>
        <v>31</v>
      </c>
      <c r="Y5" s="149">
        <f t="shared" si="4"/>
        <v>10</v>
      </c>
      <c r="Z5" s="149">
        <f t="shared" si="4"/>
        <v>17</v>
      </c>
      <c r="AA5" s="149">
        <f t="shared" si="4"/>
        <v>24</v>
      </c>
      <c r="AB5" s="149">
        <f t="shared" si="4"/>
        <v>31</v>
      </c>
      <c r="AC5" s="149">
        <f t="shared" si="4"/>
        <v>7</v>
      </c>
      <c r="AD5" s="149">
        <f t="shared" si="4"/>
        <v>14</v>
      </c>
      <c r="AE5" s="149">
        <f t="shared" si="4"/>
        <v>21</v>
      </c>
      <c r="AF5" s="149">
        <f t="shared" si="4"/>
        <v>28</v>
      </c>
      <c r="AG5" s="149">
        <f t="shared" si="4"/>
        <v>4</v>
      </c>
      <c r="AH5" s="149">
        <f t="shared" si="4"/>
        <v>12</v>
      </c>
      <c r="AI5" s="149">
        <f t="shared" si="4"/>
        <v>19</v>
      </c>
      <c r="AJ5" s="149">
        <f t="shared" si="4"/>
        <v>26</v>
      </c>
      <c r="AK5" s="149">
        <f t="shared" si="4"/>
        <v>2</v>
      </c>
      <c r="AL5" s="149">
        <f t="shared" si="4"/>
        <v>9</v>
      </c>
      <c r="AM5" s="149">
        <f t="shared" si="4"/>
        <v>16</v>
      </c>
      <c r="AN5" s="149">
        <f t="shared" si="4"/>
        <v>23</v>
      </c>
      <c r="AO5" s="149">
        <f t="shared" si="4"/>
        <v>30</v>
      </c>
      <c r="AP5" s="149">
        <f t="shared" si="4"/>
        <v>7</v>
      </c>
      <c r="AQ5" s="149">
        <f t="shared" si="4"/>
        <v>14</v>
      </c>
      <c r="AR5" s="149">
        <f t="shared" si="4"/>
        <v>21</v>
      </c>
      <c r="AS5" s="149">
        <f t="shared" si="4"/>
        <v>28</v>
      </c>
      <c r="AT5" s="149">
        <f t="shared" si="4"/>
        <v>4</v>
      </c>
      <c r="AU5" s="149">
        <f t="shared" si="4"/>
        <v>11</v>
      </c>
      <c r="AV5" s="149">
        <f t="shared" si="4"/>
        <v>18</v>
      </c>
      <c r="AW5" s="149">
        <f t="shared" si="4"/>
        <v>25</v>
      </c>
      <c r="AX5" s="149">
        <f t="shared" si="4"/>
        <v>1</v>
      </c>
      <c r="AY5" s="149">
        <f t="shared" si="4"/>
        <v>8</v>
      </c>
      <c r="AZ5" s="149">
        <f t="shared" si="4"/>
        <v>15</v>
      </c>
      <c r="BA5" s="149">
        <f t="shared" si="4"/>
        <v>22</v>
      </c>
      <c r="BB5" s="149">
        <f t="shared" si="4"/>
        <v>29</v>
      </c>
      <c r="BC5" s="149">
        <f>DAY(BC4+6)</f>
        <v>5</v>
      </c>
      <c r="BD5" s="149">
        <f>DAY(BD4+6)</f>
        <v>13</v>
      </c>
      <c r="BE5" s="147"/>
      <c r="BJ5" s="150"/>
      <c r="BK5" s="150"/>
      <c r="BL5" s="151"/>
    </row>
    <row r="6" spans="1:64">
      <c r="A6" s="129" t="s">
        <v>10</v>
      </c>
      <c r="B6" s="129" t="s">
        <v>15</v>
      </c>
      <c r="C6" s="144" t="s">
        <v>8</v>
      </c>
      <c r="D6" s="145"/>
      <c r="E6" s="152" t="str">
        <f>CHOOSE(MONTH(E2),"Jan","Feb","Mar","Apr","Maj","Jun","Jul","Aug","Sep","Okt","Nov","Dec")</f>
        <v>Okt</v>
      </c>
      <c r="F6" s="152" t="str">
        <f t="shared" ref="F6:M6" si="5">IF(MONTH(E2)=MONTH(F2),"",CHOOSE(MONTH(F2),"Jan","Feb","Mar","Apr","Maj","Jun","Jul","Aug","Sep","Okt","Nov","Dec"))</f>
        <v/>
      </c>
      <c r="G6" s="152" t="str">
        <f t="shared" si="5"/>
        <v/>
      </c>
      <c r="H6" s="152" t="str">
        <f t="shared" si="5"/>
        <v>Nov</v>
      </c>
      <c r="I6" s="152" t="str">
        <f t="shared" si="5"/>
        <v/>
      </c>
      <c r="J6" s="152" t="str">
        <f t="shared" si="5"/>
        <v/>
      </c>
      <c r="K6" s="152" t="str">
        <f t="shared" si="5"/>
        <v/>
      </c>
      <c r="L6" s="152" t="str">
        <f t="shared" si="5"/>
        <v>Dec</v>
      </c>
      <c r="M6" s="152" t="str">
        <f t="shared" si="5"/>
        <v/>
      </c>
      <c r="N6" s="152" t="str">
        <f>IF(MONTH(M2)=MONTH(N2),"",CHOOSE(MONTH(N2),"Jan","Feb","Mar","Apr","Maj","Jun","Jul","Aug","Sep","Okt","Nov","Dec"))</f>
        <v/>
      </c>
      <c r="O6" s="152" t="str">
        <f t="shared" ref="O6:BB6" si="6">IF(MONTH(N2)=MONTH(O2),"",CHOOSE(MONTH(O2),"Jan","Feb","Mar","Apr","Maj","Jun","Jul","Aug","Sep","Okt","Nov","Dec"))</f>
        <v/>
      </c>
      <c r="P6" s="152" t="str">
        <f t="shared" si="6"/>
        <v/>
      </c>
      <c r="Q6" s="152" t="str">
        <f t="shared" si="6"/>
        <v>Jan</v>
      </c>
      <c r="R6" s="152" t="str">
        <f t="shared" si="6"/>
        <v/>
      </c>
      <c r="S6" s="152" t="str">
        <f t="shared" si="6"/>
        <v/>
      </c>
      <c r="T6" s="152" t="str">
        <f t="shared" si="6"/>
        <v/>
      </c>
      <c r="U6" s="152" t="str">
        <f t="shared" si="6"/>
        <v>Feb</v>
      </c>
      <c r="V6" s="152" t="str">
        <f t="shared" si="6"/>
        <v/>
      </c>
      <c r="W6" s="152" t="str">
        <f t="shared" si="6"/>
        <v/>
      </c>
      <c r="X6" s="152" t="str">
        <f t="shared" si="6"/>
        <v/>
      </c>
      <c r="Y6" s="152" t="str">
        <f t="shared" si="6"/>
        <v>Mar</v>
      </c>
      <c r="Z6" s="152" t="str">
        <f t="shared" si="6"/>
        <v/>
      </c>
      <c r="AA6" s="152" t="str">
        <f t="shared" si="6"/>
        <v/>
      </c>
      <c r="AB6" s="152" t="str">
        <f t="shared" si="6"/>
        <v/>
      </c>
      <c r="AC6" s="152" t="str">
        <f t="shared" si="6"/>
        <v>Apr</v>
      </c>
      <c r="AD6" s="152" t="str">
        <f t="shared" si="6"/>
        <v/>
      </c>
      <c r="AE6" s="152" t="str">
        <f t="shared" si="6"/>
        <v/>
      </c>
      <c r="AF6" s="152" t="str">
        <f t="shared" si="6"/>
        <v/>
      </c>
      <c r="AG6" s="152" t="str">
        <f t="shared" si="6"/>
        <v/>
      </c>
      <c r="AH6" s="152" t="str">
        <f t="shared" si="6"/>
        <v>Maj</v>
      </c>
      <c r="AI6" s="152" t="str">
        <f t="shared" si="6"/>
        <v/>
      </c>
      <c r="AJ6" s="152" t="str">
        <f t="shared" si="6"/>
        <v/>
      </c>
      <c r="AK6" s="152" t="str">
        <f t="shared" si="6"/>
        <v/>
      </c>
      <c r="AL6" s="152" t="str">
        <f t="shared" si="6"/>
        <v>Jun</v>
      </c>
      <c r="AM6" s="152" t="str">
        <f t="shared" si="6"/>
        <v/>
      </c>
      <c r="AN6" s="152" t="str">
        <f t="shared" si="6"/>
        <v/>
      </c>
      <c r="AO6" s="152" t="str">
        <f t="shared" si="6"/>
        <v/>
      </c>
      <c r="AP6" s="152" t="str">
        <f t="shared" si="6"/>
        <v>Jul</v>
      </c>
      <c r="AQ6" s="152" t="str">
        <f t="shared" si="6"/>
        <v/>
      </c>
      <c r="AR6" s="152" t="str">
        <f t="shared" si="6"/>
        <v/>
      </c>
      <c r="AS6" s="152" t="str">
        <f t="shared" si="6"/>
        <v/>
      </c>
      <c r="AT6" s="152" t="str">
        <f t="shared" si="6"/>
        <v/>
      </c>
      <c r="AU6" s="152" t="str">
        <f t="shared" si="6"/>
        <v>Aug</v>
      </c>
      <c r="AV6" s="152" t="str">
        <f t="shared" si="6"/>
        <v/>
      </c>
      <c r="AW6" s="152" t="str">
        <f t="shared" si="6"/>
        <v/>
      </c>
      <c r="AX6" s="152" t="str">
        <f t="shared" si="6"/>
        <v/>
      </c>
      <c r="AY6" s="152" t="str">
        <f t="shared" si="6"/>
        <v>Sep</v>
      </c>
      <c r="AZ6" s="152" t="str">
        <f t="shared" si="6"/>
        <v/>
      </c>
      <c r="BA6" s="152" t="str">
        <f t="shared" si="6"/>
        <v/>
      </c>
      <c r="BB6" s="152" t="str">
        <f t="shared" si="6"/>
        <v/>
      </c>
      <c r="BC6" s="152" t="str">
        <f>IF(MONTH(BB2)=MONTH(BD2),"",CHOOSE(MONTH(BD2),"Jan","Feb","Mar","Apr","Maj","Jun","Jul","Aug","Sep","Okt","Nov","Dec"))</f>
        <v/>
      </c>
      <c r="BD6" s="152" t="str">
        <f>IF(MONTH(BC2)=MONTH(BE2),"",CHOOSE(MONTH(BE2),"Jan","Feb","Mar","Apr","Maj","Jun","Jul","Aug","Sep","Okt","Nov","Dec"))</f>
        <v>Okt</v>
      </c>
      <c r="BJ6" s="153"/>
      <c r="BK6" s="153"/>
    </row>
    <row r="7" spans="1:64">
      <c r="A7" s="129" t="s">
        <v>10</v>
      </c>
      <c r="B7" s="129" t="s">
        <v>15</v>
      </c>
      <c r="C7" s="144" t="s">
        <v>9</v>
      </c>
      <c r="D7" s="145"/>
      <c r="E7" s="152">
        <f>YEAR(E2)</f>
        <v>2012</v>
      </c>
      <c r="F7" s="152" t="str">
        <f t="shared" ref="F7:M7" si="7">IF(YEAR(F2)=YEAR(E2),"",YEAR(F2))</f>
        <v/>
      </c>
      <c r="G7" s="152" t="str">
        <f t="shared" si="7"/>
        <v/>
      </c>
      <c r="H7" s="152" t="str">
        <f t="shared" si="7"/>
        <v/>
      </c>
      <c r="I7" s="152" t="str">
        <f t="shared" si="7"/>
        <v/>
      </c>
      <c r="J7" s="152" t="str">
        <f t="shared" si="7"/>
        <v/>
      </c>
      <c r="K7" s="152" t="str">
        <f t="shared" si="7"/>
        <v/>
      </c>
      <c r="L7" s="152" t="str">
        <f t="shared" si="7"/>
        <v/>
      </c>
      <c r="M7" s="152" t="str">
        <f t="shared" si="7"/>
        <v/>
      </c>
      <c r="N7" s="152" t="str">
        <f>IF(YEAR(N2)=YEAR(M2),"",YEAR(N2))</f>
        <v/>
      </c>
      <c r="O7" s="152" t="str">
        <f t="shared" ref="O7:BB7" si="8">IF(YEAR(O2)=YEAR(N2),"",YEAR(O2))</f>
        <v/>
      </c>
      <c r="P7" s="152" t="str">
        <f t="shared" si="8"/>
        <v/>
      </c>
      <c r="Q7" s="152">
        <f t="shared" si="8"/>
        <v>2013</v>
      </c>
      <c r="R7" s="152" t="str">
        <f t="shared" si="8"/>
        <v/>
      </c>
      <c r="S7" s="152" t="str">
        <f t="shared" si="8"/>
        <v/>
      </c>
      <c r="T7" s="152" t="str">
        <f t="shared" si="8"/>
        <v/>
      </c>
      <c r="U7" s="152" t="str">
        <f t="shared" si="8"/>
        <v/>
      </c>
      <c r="V7" s="152" t="str">
        <f t="shared" si="8"/>
        <v/>
      </c>
      <c r="W7" s="152" t="str">
        <f t="shared" si="8"/>
        <v/>
      </c>
      <c r="X7" s="152" t="str">
        <f t="shared" si="8"/>
        <v/>
      </c>
      <c r="Y7" s="152" t="str">
        <f t="shared" si="8"/>
        <v/>
      </c>
      <c r="Z7" s="152" t="str">
        <f t="shared" si="8"/>
        <v/>
      </c>
      <c r="AA7" s="152" t="str">
        <f t="shared" si="8"/>
        <v/>
      </c>
      <c r="AB7" s="152" t="str">
        <f t="shared" si="8"/>
        <v/>
      </c>
      <c r="AC7" s="152" t="str">
        <f t="shared" si="8"/>
        <v/>
      </c>
      <c r="AD7" s="152" t="str">
        <f t="shared" si="8"/>
        <v/>
      </c>
      <c r="AE7" s="152" t="str">
        <f t="shared" si="8"/>
        <v/>
      </c>
      <c r="AF7" s="152" t="str">
        <f t="shared" si="8"/>
        <v/>
      </c>
      <c r="AG7" s="152" t="str">
        <f t="shared" si="8"/>
        <v/>
      </c>
      <c r="AH7" s="152" t="str">
        <f t="shared" si="8"/>
        <v/>
      </c>
      <c r="AI7" s="152" t="str">
        <f t="shared" si="8"/>
        <v/>
      </c>
      <c r="AJ7" s="152" t="str">
        <f t="shared" si="8"/>
        <v/>
      </c>
      <c r="AK7" s="152" t="str">
        <f t="shared" si="8"/>
        <v/>
      </c>
      <c r="AL7" s="152" t="str">
        <f t="shared" si="8"/>
        <v/>
      </c>
      <c r="AM7" s="152" t="str">
        <f t="shared" si="8"/>
        <v/>
      </c>
      <c r="AN7" s="152" t="str">
        <f t="shared" si="8"/>
        <v/>
      </c>
      <c r="AO7" s="152" t="str">
        <f t="shared" si="8"/>
        <v/>
      </c>
      <c r="AP7" s="152" t="str">
        <f t="shared" si="8"/>
        <v/>
      </c>
      <c r="AQ7" s="152" t="str">
        <f t="shared" si="8"/>
        <v/>
      </c>
      <c r="AR7" s="152" t="str">
        <f t="shared" si="8"/>
        <v/>
      </c>
      <c r="AS7" s="152" t="str">
        <f t="shared" si="8"/>
        <v/>
      </c>
      <c r="AT7" s="152" t="str">
        <f t="shared" si="8"/>
        <v/>
      </c>
      <c r="AU7" s="152" t="str">
        <f t="shared" si="8"/>
        <v/>
      </c>
      <c r="AV7" s="152" t="str">
        <f t="shared" si="8"/>
        <v/>
      </c>
      <c r="AW7" s="152" t="str">
        <f t="shared" si="8"/>
        <v/>
      </c>
      <c r="AX7" s="152" t="str">
        <f t="shared" si="8"/>
        <v/>
      </c>
      <c r="AY7" s="152" t="str">
        <f t="shared" si="8"/>
        <v/>
      </c>
      <c r="AZ7" s="152" t="str">
        <f t="shared" si="8"/>
        <v/>
      </c>
      <c r="BA7" s="152" t="str">
        <f t="shared" si="8"/>
        <v/>
      </c>
      <c r="BB7" s="152" t="str">
        <f t="shared" si="8"/>
        <v/>
      </c>
      <c r="BC7" s="152"/>
      <c r="BD7" s="152">
        <f>YEAR(BE2)</f>
        <v>2013</v>
      </c>
      <c r="BH7" s="154"/>
      <c r="BJ7" s="155"/>
      <c r="BK7" s="155"/>
    </row>
    <row r="8" spans="1:64">
      <c r="A8" s="129" t="s">
        <v>10</v>
      </c>
      <c r="B8" s="129"/>
      <c r="C8" s="144" t="s">
        <v>18</v>
      </c>
      <c r="D8" s="157"/>
      <c r="E8" s="158">
        <f>IF(Ugeplan!$B26&gt;0.1,Ugeplan!$B26,Årsoplæg!$B20)</f>
        <v>10</v>
      </c>
      <c r="F8" s="158">
        <f>IF(Ugeplan!$B35&gt;0.1,Ugeplan!$B35,Årsoplæg!C20)</f>
        <v>8</v>
      </c>
      <c r="G8" s="158">
        <f>IF(Ugeplan!$B44&gt;0.1,Ugeplan!$B44,Årsoplæg!D20)</f>
        <v>7.5</v>
      </c>
      <c r="H8" s="158">
        <f>IF(Ugeplan!$B53&gt;0.1,Ugeplan!$B53,Årsoplæg!E20)</f>
        <v>10.5</v>
      </c>
      <c r="I8" s="158">
        <f>IF(Ugeplan!$B62&gt;0.1,Ugeplan!$B62,Årsoplæg!F20)</f>
        <v>10.5</v>
      </c>
      <c r="J8" s="158">
        <f>IF(Ugeplan!$B71&gt;0.1,Ugeplan!$B71,Årsoplæg!G20)</f>
        <v>11.5</v>
      </c>
      <c r="K8" s="158">
        <f>IF(Ugeplan!$B80&gt;0.1,Ugeplan!$B80,Årsoplæg!H20)</f>
        <v>11.5</v>
      </c>
      <c r="L8" s="158">
        <f>IF(Ugeplan!$B89&gt;0.1,Ugeplan!$B89,Årsoplæg!I20)</f>
        <v>10</v>
      </c>
      <c r="M8" s="158">
        <f>IF(Ugeplan!$B98&gt;0.1,Ugeplan!$B98,Årsoplæg!J20)</f>
        <v>11.5</v>
      </c>
      <c r="N8" s="158">
        <f>IF(Ugeplan!$B107&gt;0.1,Ugeplan!$B107,Årsoplæg!K20)</f>
        <v>11.5</v>
      </c>
      <c r="O8" s="158">
        <f>IF(Ugeplan!$B116&gt;0.1,Ugeplan!$B116,Årsoplæg!L20)</f>
        <v>13</v>
      </c>
      <c r="P8" s="158">
        <f>IF(Ugeplan!$B125&gt;0.1,Ugeplan!$B125,Årsoplæg!M20)</f>
        <v>1.5</v>
      </c>
      <c r="Q8" s="158">
        <f>IF(Ugeplan!$B134&gt;0.1,Ugeplan!$B134,Årsoplæg!N20)</f>
        <v>0</v>
      </c>
      <c r="R8" s="158">
        <f>IF(Ugeplan!$B143&gt;0.1,Ugeplan!$B143,Årsoplæg!O20)</f>
        <v>0</v>
      </c>
      <c r="S8" s="158">
        <f>IF(Ugeplan!$B152&gt;0.1,Ugeplan!$B152,Årsoplæg!P20)</f>
        <v>0</v>
      </c>
      <c r="T8" s="158">
        <f>IF(Ugeplan!$B161&gt;0.1,Ugeplan!$B161,Årsoplæg!Q20)</f>
        <v>0</v>
      </c>
      <c r="U8" s="158">
        <f>IF(Ugeplan!$B170&gt;0.1,Ugeplan!$B170,Årsoplæg!R20)</f>
        <v>0</v>
      </c>
      <c r="V8" s="158">
        <f>IF(Ugeplan!$B179&gt;0.1,Ugeplan!$B179,Årsoplæg!S20)</f>
        <v>0</v>
      </c>
      <c r="W8" s="158">
        <f>IF(Ugeplan!$B188&gt;0.1,Ugeplan!$B188,Årsoplæg!T20)</f>
        <v>0</v>
      </c>
      <c r="X8" s="158">
        <f>IF(Ugeplan!$B197&gt;0.1,Ugeplan!$B197,Årsoplæg!U20)</f>
        <v>0</v>
      </c>
      <c r="Y8" s="158">
        <f>IF(Ugeplan!$B206&gt;0.1,Ugeplan!$B206,Årsoplæg!V20)</f>
        <v>0</v>
      </c>
      <c r="Z8" s="158">
        <f>IF(Ugeplan!$B215&gt;0.1,Ugeplan!$B215,Årsoplæg!W20)</f>
        <v>0</v>
      </c>
      <c r="AA8" s="158">
        <f>IF(Ugeplan!$B224&gt;0.1,Ugeplan!$B224,Årsoplæg!X20)</f>
        <v>0</v>
      </c>
      <c r="AB8" s="158">
        <f>IF(Ugeplan!$B233&gt;0.1,Ugeplan!$B233,Årsoplæg!Y20)</f>
        <v>0</v>
      </c>
      <c r="AC8" s="158">
        <f>IF(Ugeplan!$B242&gt;0.1,Ugeplan!$B242,Årsoplæg!Z20)</f>
        <v>0</v>
      </c>
      <c r="AD8" s="158">
        <f>IF(Ugeplan!$B251&gt;0.1,Ugeplan!$B251,Årsoplæg!AA20)</f>
        <v>0</v>
      </c>
      <c r="AE8" s="158">
        <f>IF(Ugeplan!$B260&gt;0.1,Ugeplan!$B260,Årsoplæg!AB20)</f>
        <v>0</v>
      </c>
      <c r="AF8" s="158">
        <f>IF(Ugeplan!$B269&gt;0.1,Ugeplan!$B269,Årsoplæg!AC20)</f>
        <v>0</v>
      </c>
      <c r="AG8" s="158">
        <f>IF(Ugeplan!$B278&gt;0.1,Ugeplan!$B278,Årsoplæg!AD20)</f>
        <v>0</v>
      </c>
      <c r="AH8" s="158">
        <f>IF(Ugeplan!$B287&gt;0.1,Ugeplan!$B287,Årsoplæg!AE20)</f>
        <v>0</v>
      </c>
      <c r="AI8" s="158">
        <f>IF(Ugeplan!$B296&gt;0.1,Ugeplan!$B296,Årsoplæg!AF20)</f>
        <v>0</v>
      </c>
      <c r="AJ8" s="158">
        <f>IF(Ugeplan!$B305&gt;0.1,Ugeplan!$B305,Årsoplæg!AG20)</f>
        <v>0</v>
      </c>
      <c r="AK8" s="158">
        <f>IF(Ugeplan!$B314&gt;0.1,Ugeplan!$B314,Årsoplæg!AH20)</f>
        <v>0</v>
      </c>
      <c r="AL8" s="158">
        <f>IF(Ugeplan!$B323&gt;0.1,Ugeplan!$B323,Årsoplæg!AI20)</f>
        <v>0</v>
      </c>
      <c r="AM8" s="158">
        <f>IF(Ugeplan!$B332&gt;0.1,Ugeplan!$B332,Årsoplæg!AJ20)</f>
        <v>0</v>
      </c>
      <c r="AN8" s="158">
        <f>IF(Ugeplan!$B341&gt;0.1,Ugeplan!$B341,Årsoplæg!AK20)</f>
        <v>0</v>
      </c>
      <c r="AO8" s="158">
        <f>IF(Ugeplan!$B350&gt;0.1,Ugeplan!$B350,Årsoplæg!AL20)</f>
        <v>0</v>
      </c>
      <c r="AP8" s="158">
        <f>IF(Ugeplan!$B359&gt;0.1,Ugeplan!$B359,Årsoplæg!AM20)</f>
        <v>0</v>
      </c>
      <c r="AQ8" s="158">
        <f>IF(Ugeplan!$B368&gt;0.1,Ugeplan!$B368,Årsoplæg!AN20)</f>
        <v>0</v>
      </c>
      <c r="AR8" s="158">
        <f>IF(Ugeplan!$B377&gt;0.1,Ugeplan!$B377,Årsoplæg!AO20)</f>
        <v>0</v>
      </c>
      <c r="AS8" s="158">
        <f>IF(Ugeplan!$B386&gt;0.1,Ugeplan!$B386,Årsoplæg!AP20)</f>
        <v>0</v>
      </c>
      <c r="AT8" s="158">
        <f>IF(Ugeplan!$B395&gt;0.1,Ugeplan!$B395,Årsoplæg!AQ20)</f>
        <v>0</v>
      </c>
      <c r="AU8" s="158">
        <f>IF(Ugeplan!$B404&gt;0.1,Ugeplan!$B404,Årsoplæg!AR20)</f>
        <v>0</v>
      </c>
      <c r="AV8" s="158">
        <f>IF(Ugeplan!$B413&gt;0.1,Ugeplan!$B413,Årsoplæg!AS20)</f>
        <v>0</v>
      </c>
      <c r="AW8" s="158">
        <f>IF(Ugeplan!$B422&gt;0.1,Ugeplan!$B422,Årsoplæg!AT20)</f>
        <v>0</v>
      </c>
      <c r="AX8" s="158">
        <f>IF(Ugeplan!$B431&gt;0.1,Ugeplan!$B431,Årsoplæg!AU20)</f>
        <v>0</v>
      </c>
      <c r="AY8" s="158">
        <f>IF(Ugeplan!$B440&gt;0.1,Ugeplan!$B440,Årsoplæg!AV20)</f>
        <v>0</v>
      </c>
      <c r="AZ8" s="158">
        <f>IF(Ugeplan!$B449&gt;0.1,Ugeplan!$B449,Årsoplæg!AW20)</f>
        <v>0</v>
      </c>
      <c r="BA8" s="158">
        <f>IF(Ugeplan!$B458&gt;0.1,Ugeplan!$B458,Årsoplæg!AX20)</f>
        <v>0</v>
      </c>
      <c r="BB8" s="158">
        <f>IF(Ugeplan!$B467&gt;0.1,Ugeplan!$B467,Årsoplæg!AY20)</f>
        <v>0</v>
      </c>
      <c r="BC8" s="158">
        <f>IF(Ugeplan!$B476&gt;0.1,Ugeplan!$B476,Årsoplæg!AZ20)</f>
        <v>0</v>
      </c>
      <c r="BD8" s="158">
        <f>IF(Ugeplan!$B485&gt;0.1,Ugeplan!$B485,Årsoplæg!BA20)</f>
        <v>0</v>
      </c>
    </row>
    <row r="9" spans="1:64" s="151" customFormat="1">
      <c r="C9" s="282" t="s">
        <v>33</v>
      </c>
      <c r="D9" s="160"/>
      <c r="E9" s="158">
        <f>Ugeplan!$B27</f>
        <v>12</v>
      </c>
      <c r="F9" s="158">
        <f>Ugeplan!$B36</f>
        <v>6</v>
      </c>
      <c r="G9" s="158">
        <f>Ugeplan!$B45</f>
        <v>12</v>
      </c>
      <c r="H9" s="158">
        <f>Ugeplan!$B54</f>
        <v>4</v>
      </c>
      <c r="I9" s="158">
        <f>Ugeplan!$B63</f>
        <v>4</v>
      </c>
      <c r="J9" s="158">
        <f>Ugeplan!$B72</f>
        <v>12</v>
      </c>
      <c r="K9" s="158">
        <f>Ugeplan!$B81</f>
        <v>3</v>
      </c>
      <c r="L9" s="158">
        <f>Ugeplan!$B90</f>
        <v>2</v>
      </c>
      <c r="M9" s="158">
        <f>Ugeplan!$B99</f>
        <v>4</v>
      </c>
      <c r="N9" s="158">
        <f>Ugeplan!$B108</f>
        <v>4</v>
      </c>
      <c r="O9" s="158">
        <f>Ugeplan!$B117</f>
        <v>4</v>
      </c>
      <c r="P9" s="158">
        <f>Ugeplan!$B126</f>
        <v>0</v>
      </c>
      <c r="Q9" s="158">
        <f>Ugeplan!$B135</f>
        <v>0</v>
      </c>
      <c r="R9" s="158">
        <f>Ugeplan!$B144</f>
        <v>0</v>
      </c>
      <c r="S9" s="158">
        <f>Ugeplan!$B153</f>
        <v>0</v>
      </c>
      <c r="T9" s="158">
        <f>Ugeplan!$B162</f>
        <v>0</v>
      </c>
      <c r="U9" s="158">
        <f>Ugeplan!$B171</f>
        <v>0</v>
      </c>
      <c r="V9" s="158">
        <f>Ugeplan!$B180</f>
        <v>0</v>
      </c>
      <c r="W9" s="158">
        <f>Ugeplan!$B189</f>
        <v>0</v>
      </c>
      <c r="X9" s="158">
        <f>Ugeplan!$B198</f>
        <v>0</v>
      </c>
      <c r="Y9" s="158">
        <f>Ugeplan!$B207</f>
        <v>0</v>
      </c>
      <c r="Z9" s="158">
        <f>Ugeplan!$B216</f>
        <v>0</v>
      </c>
      <c r="AA9" s="158">
        <f>Ugeplan!$B225</f>
        <v>0</v>
      </c>
      <c r="AB9" s="158">
        <f>Ugeplan!$B234</f>
        <v>0</v>
      </c>
      <c r="AC9" s="158">
        <f>Ugeplan!$B243</f>
        <v>0</v>
      </c>
      <c r="AD9" s="158">
        <f>Ugeplan!$B252</f>
        <v>0</v>
      </c>
      <c r="AE9" s="158">
        <f>Ugeplan!$B261</f>
        <v>0</v>
      </c>
      <c r="AF9" s="158">
        <f>Ugeplan!$B270</f>
        <v>0</v>
      </c>
      <c r="AG9" s="158">
        <f>Ugeplan!$B279</f>
        <v>0</v>
      </c>
      <c r="AH9" s="158">
        <f>Ugeplan!$B288</f>
        <v>0</v>
      </c>
      <c r="AI9" s="158">
        <f>Ugeplan!$B297</f>
        <v>0</v>
      </c>
      <c r="AJ9" s="158">
        <f>Ugeplan!$B306</f>
        <v>0</v>
      </c>
      <c r="AK9" s="158">
        <f>Ugeplan!$B315</f>
        <v>0</v>
      </c>
      <c r="AL9" s="158">
        <f>Ugeplan!$B324</f>
        <v>0</v>
      </c>
      <c r="AM9" s="158">
        <f>Ugeplan!$B333</f>
        <v>0</v>
      </c>
      <c r="AN9" s="158">
        <f>Ugeplan!$B342</f>
        <v>0</v>
      </c>
      <c r="AO9" s="158">
        <f>Ugeplan!$B351</f>
        <v>0</v>
      </c>
      <c r="AP9" s="158">
        <f>Ugeplan!$B360</f>
        <v>0</v>
      </c>
      <c r="AQ9" s="158">
        <f>Ugeplan!$B369</f>
        <v>0</v>
      </c>
      <c r="AR9" s="158">
        <f>Ugeplan!$B378</f>
        <v>0</v>
      </c>
      <c r="AS9" s="158">
        <f>Ugeplan!$B387</f>
        <v>0</v>
      </c>
      <c r="AT9" s="158">
        <f>Ugeplan!$B396</f>
        <v>0</v>
      </c>
      <c r="AU9" s="158">
        <f>Ugeplan!$B405</f>
        <v>0</v>
      </c>
      <c r="AV9" s="158">
        <f>Ugeplan!$B414</f>
        <v>0</v>
      </c>
      <c r="AW9" s="158">
        <f>Ugeplan!$B423</f>
        <v>0</v>
      </c>
      <c r="AX9" s="158">
        <f>Ugeplan!$B432</f>
        <v>0</v>
      </c>
      <c r="AY9" s="158">
        <f>Ugeplan!$B441</f>
        <v>0</v>
      </c>
      <c r="AZ9" s="158">
        <f>Ugeplan!$B450</f>
        <v>0</v>
      </c>
      <c r="BA9" s="158">
        <f>Ugeplan!$B459</f>
        <v>0</v>
      </c>
      <c r="BB9" s="158">
        <f>Ugeplan!$B468</f>
        <v>0</v>
      </c>
      <c r="BC9" s="158">
        <f>Ugeplan!$B477</f>
        <v>0</v>
      </c>
      <c r="BD9" s="158">
        <f>Ugeplan!$B486</f>
        <v>0</v>
      </c>
    </row>
    <row r="10" spans="1:64" s="151" customFormat="1">
      <c r="A10" s="151" t="s">
        <v>10</v>
      </c>
      <c r="B10" s="151" t="s">
        <v>14</v>
      </c>
      <c r="C10" s="282" t="s">
        <v>34</v>
      </c>
      <c r="D10" s="161"/>
      <c r="E10" s="158">
        <f>Ugeplan!$D26</f>
        <v>31</v>
      </c>
      <c r="F10" s="158">
        <f>Ugeplan!$D35</f>
        <v>15</v>
      </c>
      <c r="G10" s="158">
        <f>Ugeplan!$D44</f>
        <v>15</v>
      </c>
      <c r="H10" s="158">
        <f>Ugeplan!$D53</f>
        <v>15</v>
      </c>
      <c r="I10" s="158">
        <f>Ugeplan!$D62</f>
        <v>0</v>
      </c>
      <c r="J10" s="158">
        <f>Ugeplan!$D71</f>
        <v>23</v>
      </c>
      <c r="K10" s="158">
        <f>Ugeplan!$D80</f>
        <v>15</v>
      </c>
      <c r="L10" s="158">
        <f>Ugeplan!$D89</f>
        <v>16</v>
      </c>
      <c r="M10" s="158">
        <f>Ugeplan!$D98</f>
        <v>0</v>
      </c>
      <c r="N10" s="158">
        <f>Ugeplan!$D107</f>
        <v>0</v>
      </c>
      <c r="O10" s="158">
        <f>Ugeplan!$D116</f>
        <v>0</v>
      </c>
      <c r="P10" s="158">
        <f>Ugeplan!$D125</f>
        <v>0</v>
      </c>
      <c r="Q10" s="158">
        <f>Ugeplan!$D134</f>
        <v>0</v>
      </c>
      <c r="R10" s="158">
        <f>Ugeplan!$D143</f>
        <v>0</v>
      </c>
      <c r="S10" s="158">
        <f>Ugeplan!$D152</f>
        <v>0</v>
      </c>
      <c r="T10" s="158">
        <f>Ugeplan!$D161</f>
        <v>0</v>
      </c>
      <c r="U10" s="158">
        <f>Ugeplan!$D170</f>
        <v>0</v>
      </c>
      <c r="V10" s="158">
        <f>Ugeplan!$D179</f>
        <v>0</v>
      </c>
      <c r="W10" s="158">
        <f>Ugeplan!$D188</f>
        <v>0</v>
      </c>
      <c r="X10" s="158">
        <f>Ugeplan!$D197</f>
        <v>0</v>
      </c>
      <c r="Y10" s="158">
        <f>Ugeplan!$D206</f>
        <v>0</v>
      </c>
      <c r="Z10" s="158">
        <f>Ugeplan!$D215</f>
        <v>0</v>
      </c>
      <c r="AA10" s="158">
        <f>Ugeplan!$D224</f>
        <v>0</v>
      </c>
      <c r="AB10" s="158">
        <f>Ugeplan!$D233</f>
        <v>0</v>
      </c>
      <c r="AC10" s="158">
        <f>Ugeplan!$D242</f>
        <v>0</v>
      </c>
      <c r="AD10" s="158">
        <f>Ugeplan!$D251</f>
        <v>0</v>
      </c>
      <c r="AE10" s="158">
        <f>Ugeplan!$D260</f>
        <v>0</v>
      </c>
      <c r="AF10" s="158">
        <f>Ugeplan!$D269</f>
        <v>0</v>
      </c>
      <c r="AG10" s="158">
        <f>Ugeplan!$D278</f>
        <v>0</v>
      </c>
      <c r="AH10" s="158">
        <f>Ugeplan!$D287</f>
        <v>0</v>
      </c>
      <c r="AI10" s="158">
        <f>Ugeplan!$D296</f>
        <v>0</v>
      </c>
      <c r="AJ10" s="158">
        <f>Ugeplan!$D305</f>
        <v>0</v>
      </c>
      <c r="AK10" s="158">
        <f>Ugeplan!$D314</f>
        <v>0</v>
      </c>
      <c r="AL10" s="158">
        <f>Ugeplan!$D323</f>
        <v>0</v>
      </c>
      <c r="AM10" s="158">
        <f>Ugeplan!$D332</f>
        <v>0</v>
      </c>
      <c r="AN10" s="158">
        <f>Ugeplan!$D341</f>
        <v>0</v>
      </c>
      <c r="AO10" s="158">
        <f>Ugeplan!$D350</f>
        <v>0</v>
      </c>
      <c r="AP10" s="158">
        <f>Ugeplan!$D359</f>
        <v>0</v>
      </c>
      <c r="AQ10" s="158">
        <f>Ugeplan!$D368</f>
        <v>0</v>
      </c>
      <c r="AR10" s="158">
        <f>Ugeplan!$D377</f>
        <v>0</v>
      </c>
      <c r="AS10" s="158">
        <f>Ugeplan!$D386</f>
        <v>0</v>
      </c>
      <c r="AT10" s="158">
        <f>Ugeplan!$D395</f>
        <v>0</v>
      </c>
      <c r="AU10" s="158">
        <f>Ugeplan!$D404</f>
        <v>0</v>
      </c>
      <c r="AV10" s="158">
        <f>Ugeplan!$D413</f>
        <v>0</v>
      </c>
      <c r="AW10" s="158">
        <f>Ugeplan!$D422</f>
        <v>0</v>
      </c>
      <c r="AX10" s="158">
        <f>Ugeplan!$D431</f>
        <v>0</v>
      </c>
      <c r="AY10" s="158">
        <f>Ugeplan!$D440</f>
        <v>0</v>
      </c>
      <c r="AZ10" s="158">
        <f>Ugeplan!$D449</f>
        <v>0</v>
      </c>
      <c r="BA10" s="158">
        <f>Ugeplan!$D458</f>
        <v>0</v>
      </c>
      <c r="BB10" s="158">
        <f>Ugeplan!$D467</f>
        <v>0</v>
      </c>
      <c r="BC10" s="158">
        <f>Ugeplan!$D476</f>
        <v>0</v>
      </c>
      <c r="BD10" s="158">
        <f>Ugeplan!$D485</f>
        <v>0</v>
      </c>
      <c r="BF10" s="162"/>
      <c r="BG10" s="162"/>
    </row>
    <row r="11" spans="1:64" s="151" customFormat="1">
      <c r="A11" s="151" t="s">
        <v>10</v>
      </c>
      <c r="B11" s="151" t="s">
        <v>14</v>
      </c>
      <c r="C11" s="282" t="s">
        <v>35</v>
      </c>
      <c r="D11" s="161"/>
      <c r="E11" s="158">
        <f>Ugeplan!$D27</f>
        <v>44</v>
      </c>
      <c r="F11" s="158">
        <f>Ugeplan!$D36</f>
        <v>40</v>
      </c>
      <c r="G11" s="158">
        <f>Ugeplan!$D45</f>
        <v>48</v>
      </c>
      <c r="H11" s="158">
        <f>Ugeplan!$D54</f>
        <v>25</v>
      </c>
      <c r="I11" s="158">
        <f>Ugeplan!$D63</f>
        <v>51</v>
      </c>
      <c r="J11" s="158">
        <f>Ugeplan!$D72</f>
        <v>38</v>
      </c>
      <c r="K11" s="158">
        <f>Ugeplan!$D81</f>
        <v>46</v>
      </c>
      <c r="L11" s="158">
        <f>Ugeplan!$D90</f>
        <v>40</v>
      </c>
      <c r="M11" s="158">
        <f>Ugeplan!$D99</f>
        <v>46</v>
      </c>
      <c r="N11" s="158">
        <f>Ugeplan!$D108</f>
        <v>25</v>
      </c>
      <c r="O11" s="158">
        <f>Ugeplan!$D117</f>
        <v>51</v>
      </c>
      <c r="P11" s="158">
        <f>Ugeplan!$D126</f>
        <v>0</v>
      </c>
      <c r="Q11" s="158">
        <f>Ugeplan!$D135</f>
        <v>0</v>
      </c>
      <c r="R11" s="158">
        <f>Ugeplan!$D144</f>
        <v>0</v>
      </c>
      <c r="S11" s="158">
        <f>Ugeplan!$D153</f>
        <v>0</v>
      </c>
      <c r="T11" s="158">
        <f>Ugeplan!$D162</f>
        <v>0</v>
      </c>
      <c r="U11" s="158">
        <f>Ugeplan!$D171</f>
        <v>0</v>
      </c>
      <c r="V11" s="158">
        <f>Ugeplan!$D180</f>
        <v>0</v>
      </c>
      <c r="W11" s="158">
        <f>Ugeplan!$D189</f>
        <v>0</v>
      </c>
      <c r="X11" s="158">
        <f>Ugeplan!$D198</f>
        <v>0</v>
      </c>
      <c r="Y11" s="158">
        <f>Ugeplan!$D207</f>
        <v>0</v>
      </c>
      <c r="Z11" s="158">
        <f>Ugeplan!$D216</f>
        <v>0</v>
      </c>
      <c r="AA11" s="158">
        <f>Ugeplan!$D225</f>
        <v>0</v>
      </c>
      <c r="AB11" s="158">
        <f>Ugeplan!$D234</f>
        <v>0</v>
      </c>
      <c r="AC11" s="158">
        <f>Ugeplan!$D243</f>
        <v>0</v>
      </c>
      <c r="AD11" s="158">
        <f>Ugeplan!$D252</f>
        <v>0</v>
      </c>
      <c r="AE11" s="158">
        <f>Ugeplan!$D261</f>
        <v>0</v>
      </c>
      <c r="AF11" s="158">
        <f>Ugeplan!$D270</f>
        <v>0</v>
      </c>
      <c r="AG11" s="158">
        <f>Ugeplan!$D279</f>
        <v>0</v>
      </c>
      <c r="AH11" s="158">
        <f>Ugeplan!$D288</f>
        <v>0</v>
      </c>
      <c r="AI11" s="158">
        <f>Ugeplan!$D297</f>
        <v>0</v>
      </c>
      <c r="AJ11" s="158">
        <f>Ugeplan!$D306</f>
        <v>0</v>
      </c>
      <c r="AK11" s="158">
        <f>Ugeplan!$D315</f>
        <v>0</v>
      </c>
      <c r="AL11" s="158">
        <f>Ugeplan!$D324</f>
        <v>0</v>
      </c>
      <c r="AM11" s="158">
        <f>Ugeplan!$D333</f>
        <v>0</v>
      </c>
      <c r="AN11" s="158">
        <f>Ugeplan!$D342</f>
        <v>0</v>
      </c>
      <c r="AO11" s="158">
        <f>Ugeplan!$D351</f>
        <v>0</v>
      </c>
      <c r="AP11" s="158">
        <f>Ugeplan!$D360</f>
        <v>0</v>
      </c>
      <c r="AQ11" s="158">
        <f>Ugeplan!$D369</f>
        <v>0</v>
      </c>
      <c r="AR11" s="158">
        <f>Ugeplan!$D378</f>
        <v>0</v>
      </c>
      <c r="AS11" s="158">
        <f>Ugeplan!$D387</f>
        <v>0</v>
      </c>
      <c r="AT11" s="158">
        <f>Ugeplan!$D396</f>
        <v>0</v>
      </c>
      <c r="AU11" s="158">
        <f>Ugeplan!$D405</f>
        <v>0</v>
      </c>
      <c r="AV11" s="158">
        <f>Ugeplan!$D414</f>
        <v>0</v>
      </c>
      <c r="AW11" s="158">
        <f>Ugeplan!$D423</f>
        <v>0</v>
      </c>
      <c r="AX11" s="158">
        <f>Ugeplan!$D432</f>
        <v>0</v>
      </c>
      <c r="AY11" s="158">
        <f>Ugeplan!$D441</f>
        <v>0</v>
      </c>
      <c r="AZ11" s="158">
        <f>Ugeplan!$D450</f>
        <v>0</v>
      </c>
      <c r="BA11" s="158">
        <f>Ugeplan!$D459</f>
        <v>0</v>
      </c>
      <c r="BB11" s="158">
        <f>Ugeplan!$D468</f>
        <v>0</v>
      </c>
      <c r="BC11" s="158">
        <f>Ugeplan!$D477</f>
        <v>0</v>
      </c>
      <c r="BD11" s="158">
        <f>Ugeplan!$D486</f>
        <v>0</v>
      </c>
      <c r="BF11" s="162"/>
      <c r="BG11" s="162"/>
    </row>
    <row r="12" spans="1:64" s="151" customFormat="1">
      <c r="C12" s="282" t="s">
        <v>92</v>
      </c>
      <c r="D12" s="161"/>
      <c r="E12" s="158">
        <f>Ugeplan!$D28</f>
        <v>15</v>
      </c>
      <c r="F12" s="158">
        <f>Ugeplan!$D37</f>
        <v>0</v>
      </c>
      <c r="G12" s="158">
        <f>Ugeplan!$D46</f>
        <v>15</v>
      </c>
      <c r="H12" s="158">
        <f>Ugeplan!$D55</f>
        <v>0</v>
      </c>
      <c r="I12" s="158">
        <f>Ugeplan!$D64</f>
        <v>0</v>
      </c>
      <c r="J12" s="158">
        <f>Ugeplan!$D73</f>
        <v>15</v>
      </c>
      <c r="K12" s="158">
        <f>Ugeplan!$D82</f>
        <v>0</v>
      </c>
      <c r="L12" s="158">
        <f>Ugeplan!$D91</f>
        <v>0</v>
      </c>
      <c r="M12" s="158">
        <f>Ugeplan!$D100</f>
        <v>0</v>
      </c>
      <c r="N12" s="158">
        <f>Ugeplan!$D109</f>
        <v>20</v>
      </c>
      <c r="O12" s="158">
        <f>Ugeplan!$D118</f>
        <v>0</v>
      </c>
      <c r="P12" s="158">
        <f>Ugeplan!$D127</f>
        <v>0</v>
      </c>
      <c r="Q12" s="158">
        <f>Ugeplan!$D136</f>
        <v>0</v>
      </c>
      <c r="R12" s="158">
        <f>Ugeplan!$D145</f>
        <v>0</v>
      </c>
      <c r="S12" s="158">
        <f>Ugeplan!$D154</f>
        <v>0</v>
      </c>
      <c r="T12" s="158">
        <f>Ugeplan!$D163</f>
        <v>0</v>
      </c>
      <c r="U12" s="158">
        <f>Ugeplan!$D172</f>
        <v>0</v>
      </c>
      <c r="V12" s="158">
        <f>Ugeplan!$D181</f>
        <v>0</v>
      </c>
      <c r="W12" s="158">
        <f>Ugeplan!$D190</f>
        <v>0</v>
      </c>
      <c r="X12" s="158">
        <f>Ugeplan!$D199</f>
        <v>0</v>
      </c>
      <c r="Y12" s="158">
        <f>Ugeplan!$D208</f>
        <v>0</v>
      </c>
      <c r="Z12" s="158">
        <f>Ugeplan!$D217</f>
        <v>0</v>
      </c>
      <c r="AA12" s="158">
        <f>Ugeplan!$D226</f>
        <v>0</v>
      </c>
      <c r="AB12" s="158">
        <f>Ugeplan!$D235</f>
        <v>0</v>
      </c>
      <c r="AC12" s="158">
        <f>Ugeplan!$D244</f>
        <v>0</v>
      </c>
      <c r="AD12" s="158">
        <f>Ugeplan!$D253</f>
        <v>0</v>
      </c>
      <c r="AE12" s="158">
        <f>Ugeplan!$D262</f>
        <v>0</v>
      </c>
      <c r="AF12" s="158">
        <f>Ugeplan!$D271</f>
        <v>0</v>
      </c>
      <c r="AG12" s="158">
        <f>Ugeplan!$D280</f>
        <v>0</v>
      </c>
      <c r="AH12" s="158">
        <f>Ugeplan!$D289</f>
        <v>0</v>
      </c>
      <c r="AI12" s="158">
        <f>Ugeplan!$D298</f>
        <v>0</v>
      </c>
      <c r="AJ12" s="158">
        <f>Ugeplan!$D307</f>
        <v>0</v>
      </c>
      <c r="AK12" s="158">
        <f>Ugeplan!$D316</f>
        <v>0</v>
      </c>
      <c r="AL12" s="158">
        <f>Ugeplan!$D325</f>
        <v>0</v>
      </c>
      <c r="AM12" s="158">
        <f>Ugeplan!$D334</f>
        <v>0</v>
      </c>
      <c r="AN12" s="158">
        <f>Ugeplan!$D343</f>
        <v>0</v>
      </c>
      <c r="AO12" s="158">
        <f>Ugeplan!$D352</f>
        <v>0</v>
      </c>
      <c r="AP12" s="158">
        <f>Ugeplan!$D361</f>
        <v>0</v>
      </c>
      <c r="AQ12" s="158">
        <f>Ugeplan!$D370</f>
        <v>0</v>
      </c>
      <c r="AR12" s="158">
        <f>Ugeplan!$D379</f>
        <v>0</v>
      </c>
      <c r="AS12" s="158">
        <f>Ugeplan!$D388</f>
        <v>0</v>
      </c>
      <c r="AT12" s="158">
        <f>Ugeplan!$D397</f>
        <v>0</v>
      </c>
      <c r="AU12" s="158">
        <f>Ugeplan!$D406</f>
        <v>0</v>
      </c>
      <c r="AV12" s="158">
        <f>Ugeplan!$D415</f>
        <v>0</v>
      </c>
      <c r="AW12" s="158">
        <f>Ugeplan!$D424</f>
        <v>0</v>
      </c>
      <c r="AX12" s="158">
        <f>Ugeplan!$D433</f>
        <v>0</v>
      </c>
      <c r="AY12" s="158">
        <f>Ugeplan!$D442</f>
        <v>0</v>
      </c>
      <c r="AZ12" s="158">
        <f>Ugeplan!$D451</f>
        <v>0</v>
      </c>
      <c r="BA12" s="158">
        <f>Ugeplan!$D460</f>
        <v>0</v>
      </c>
      <c r="BB12" s="158">
        <f>Ugeplan!$D469</f>
        <v>0</v>
      </c>
      <c r="BC12" s="158">
        <f>Ugeplan!$D478</f>
        <v>0</v>
      </c>
      <c r="BD12" s="158">
        <f>Ugeplan!$D487</f>
        <v>0</v>
      </c>
      <c r="BF12" s="162"/>
      <c r="BG12" s="162"/>
    </row>
    <row r="13" spans="1:64" s="151" customFormat="1" hidden="1">
      <c r="C13" s="282" t="s">
        <v>90</v>
      </c>
      <c r="D13" s="161"/>
      <c r="E13" s="158">
        <f>Ugeplan!$D29</f>
        <v>0</v>
      </c>
      <c r="F13" s="158">
        <f>Ugeplan!$D38</f>
        <v>0</v>
      </c>
      <c r="G13" s="158">
        <f>Ugeplan!$D47</f>
        <v>0</v>
      </c>
      <c r="H13" s="158">
        <f>Ugeplan!$D56</f>
        <v>0</v>
      </c>
      <c r="I13" s="158">
        <f>Ugeplan!$D65</f>
        <v>0</v>
      </c>
      <c r="J13" s="158">
        <f>Ugeplan!$D74</f>
        <v>0</v>
      </c>
      <c r="K13" s="158">
        <f>Ugeplan!$D83</f>
        <v>0</v>
      </c>
      <c r="L13" s="158">
        <f>Ugeplan!$D92</f>
        <v>0</v>
      </c>
      <c r="M13" s="158">
        <f>Ugeplan!$D101</f>
        <v>0</v>
      </c>
      <c r="N13" s="158">
        <f>Ugeplan!$D110</f>
        <v>0</v>
      </c>
      <c r="O13" s="158">
        <f>Ugeplan!$D119</f>
        <v>0</v>
      </c>
      <c r="P13" s="158">
        <f>Ugeplan!$D128</f>
        <v>0</v>
      </c>
      <c r="Q13" s="158">
        <f>Ugeplan!$D137</f>
        <v>0</v>
      </c>
      <c r="R13" s="158">
        <f>Ugeplan!$D146</f>
        <v>0</v>
      </c>
      <c r="S13" s="158">
        <f>Ugeplan!$D155</f>
        <v>0</v>
      </c>
      <c r="T13" s="158">
        <f>Ugeplan!$D164</f>
        <v>0</v>
      </c>
      <c r="U13" s="158">
        <f>Ugeplan!$D173</f>
        <v>0</v>
      </c>
      <c r="V13" s="158">
        <f>Ugeplan!$D182</f>
        <v>0</v>
      </c>
      <c r="W13" s="158">
        <f>Ugeplan!$D191</f>
        <v>0</v>
      </c>
      <c r="X13" s="158">
        <f>Ugeplan!$D200</f>
        <v>0</v>
      </c>
      <c r="Y13" s="158">
        <f>Ugeplan!$D209</f>
        <v>0</v>
      </c>
      <c r="Z13" s="158">
        <f>Ugeplan!$D218</f>
        <v>0</v>
      </c>
      <c r="AA13" s="158">
        <f>Ugeplan!$D227</f>
        <v>0</v>
      </c>
      <c r="AB13" s="158">
        <f>Ugeplan!$D236</f>
        <v>0</v>
      </c>
      <c r="AC13" s="158">
        <f>Ugeplan!$D245</f>
        <v>0</v>
      </c>
      <c r="AD13" s="158">
        <f>Ugeplan!$D254</f>
        <v>0</v>
      </c>
      <c r="AE13" s="158">
        <f>Ugeplan!$D263</f>
        <v>0</v>
      </c>
      <c r="AF13" s="158">
        <f>Ugeplan!$D272</f>
        <v>0</v>
      </c>
      <c r="AG13" s="158">
        <f>Ugeplan!$D281</f>
        <v>0</v>
      </c>
      <c r="AH13" s="158">
        <f>Ugeplan!$D290</f>
        <v>0</v>
      </c>
      <c r="AI13" s="158">
        <f>Ugeplan!$D299</f>
        <v>0</v>
      </c>
      <c r="AJ13" s="158">
        <f>Ugeplan!$D308</f>
        <v>0</v>
      </c>
      <c r="AK13" s="158">
        <f>Ugeplan!$D317</f>
        <v>0</v>
      </c>
      <c r="AL13" s="158">
        <f>Ugeplan!$D326</f>
        <v>0</v>
      </c>
      <c r="AM13" s="158">
        <f>Ugeplan!$D335</f>
        <v>0</v>
      </c>
      <c r="AN13" s="158">
        <f>Ugeplan!$D344</f>
        <v>0</v>
      </c>
      <c r="AO13" s="158">
        <f>Ugeplan!$D353</f>
        <v>0</v>
      </c>
      <c r="AP13" s="158">
        <f>Ugeplan!$D362</f>
        <v>0</v>
      </c>
      <c r="AQ13" s="158">
        <f>Ugeplan!$D371</f>
        <v>0</v>
      </c>
      <c r="AR13" s="158">
        <f>Ugeplan!$D380</f>
        <v>0</v>
      </c>
      <c r="AS13" s="158">
        <f>Ugeplan!$D389</f>
        <v>0</v>
      </c>
      <c r="AT13" s="158">
        <f>Ugeplan!$D398</f>
        <v>0</v>
      </c>
      <c r="AU13" s="158">
        <f>Ugeplan!$D407</f>
        <v>0</v>
      </c>
      <c r="AV13" s="158">
        <f>Ugeplan!$D416</f>
        <v>0</v>
      </c>
      <c r="AW13" s="158">
        <f>Ugeplan!$D425</f>
        <v>0</v>
      </c>
      <c r="AX13" s="158">
        <f>Ugeplan!$D434</f>
        <v>0</v>
      </c>
      <c r="AY13" s="158">
        <f>Ugeplan!$D443</f>
        <v>0</v>
      </c>
      <c r="AZ13" s="158">
        <f>Ugeplan!$D452</f>
        <v>0</v>
      </c>
      <c r="BA13" s="158">
        <f>Ugeplan!$D461</f>
        <v>0</v>
      </c>
      <c r="BB13" s="158">
        <f>Ugeplan!$D470</f>
        <v>0</v>
      </c>
      <c r="BC13" s="158">
        <f>Ugeplan!$D479</f>
        <v>0</v>
      </c>
      <c r="BD13" s="158">
        <f>Ugeplan!$D488</f>
        <v>0</v>
      </c>
      <c r="BF13" s="162"/>
      <c r="BG13" s="162"/>
    </row>
    <row r="14" spans="1:64" s="151" customFormat="1" hidden="1">
      <c r="C14" s="282" t="s">
        <v>91</v>
      </c>
      <c r="D14" s="161"/>
      <c r="E14" s="158">
        <f>Ugeplan!$D30</f>
        <v>0</v>
      </c>
      <c r="F14" s="158">
        <f>Ugeplan!$D39</f>
        <v>0</v>
      </c>
      <c r="G14" s="158">
        <f>Ugeplan!$D48</f>
        <v>0</v>
      </c>
      <c r="H14" s="158">
        <f>Ugeplan!$D57</f>
        <v>0</v>
      </c>
      <c r="I14" s="158">
        <f>Ugeplan!$D66</f>
        <v>0</v>
      </c>
      <c r="J14" s="158">
        <f>Ugeplan!$D75</f>
        <v>0</v>
      </c>
      <c r="K14" s="158">
        <f>Ugeplan!$D84</f>
        <v>0</v>
      </c>
      <c r="L14" s="158">
        <f>Ugeplan!$D93</f>
        <v>0</v>
      </c>
      <c r="M14" s="158">
        <f>Ugeplan!$D102</f>
        <v>0</v>
      </c>
      <c r="N14" s="158">
        <f>Ugeplan!$D111</f>
        <v>0</v>
      </c>
      <c r="O14" s="158">
        <f>Ugeplan!$D120</f>
        <v>0</v>
      </c>
      <c r="P14" s="158">
        <f>Ugeplan!$D129</f>
        <v>0</v>
      </c>
      <c r="Q14" s="158">
        <f>Ugeplan!$D138</f>
        <v>0</v>
      </c>
      <c r="R14" s="158">
        <f>Ugeplan!$D147</f>
        <v>0</v>
      </c>
      <c r="S14" s="158">
        <f>Ugeplan!$D156</f>
        <v>0</v>
      </c>
      <c r="T14" s="158">
        <f>Ugeplan!$D165</f>
        <v>0</v>
      </c>
      <c r="U14" s="158">
        <f>Ugeplan!$D174</f>
        <v>0</v>
      </c>
      <c r="V14" s="158">
        <f>Ugeplan!$D183</f>
        <v>0</v>
      </c>
      <c r="W14" s="158">
        <f>Ugeplan!$D192</f>
        <v>0</v>
      </c>
      <c r="X14" s="158">
        <f>Ugeplan!$D201</f>
        <v>0</v>
      </c>
      <c r="Y14" s="158">
        <f>Ugeplan!$D210</f>
        <v>0</v>
      </c>
      <c r="Z14" s="158">
        <f>Ugeplan!$D219</f>
        <v>0</v>
      </c>
      <c r="AA14" s="158">
        <f>Ugeplan!$D228</f>
        <v>0</v>
      </c>
      <c r="AB14" s="158">
        <f>Ugeplan!$D237</f>
        <v>0</v>
      </c>
      <c r="AC14" s="158">
        <f>Ugeplan!$D246</f>
        <v>0</v>
      </c>
      <c r="AD14" s="158">
        <f>Ugeplan!$D255</f>
        <v>0</v>
      </c>
      <c r="AE14" s="158">
        <f>Ugeplan!$D264</f>
        <v>0</v>
      </c>
      <c r="AF14" s="158">
        <f>Ugeplan!$D273</f>
        <v>0</v>
      </c>
      <c r="AG14" s="158">
        <f>Ugeplan!$D282</f>
        <v>0</v>
      </c>
      <c r="AH14" s="158">
        <f>Ugeplan!$D291</f>
        <v>0</v>
      </c>
      <c r="AI14" s="158">
        <f>Ugeplan!$D300</f>
        <v>0</v>
      </c>
      <c r="AJ14" s="158">
        <f>Ugeplan!$D309</f>
        <v>0</v>
      </c>
      <c r="AK14" s="158">
        <f>Ugeplan!$D318</f>
        <v>0</v>
      </c>
      <c r="AL14" s="158">
        <f>Ugeplan!$D327</f>
        <v>0</v>
      </c>
      <c r="AM14" s="158">
        <f>Ugeplan!$D336</f>
        <v>0</v>
      </c>
      <c r="AN14" s="158">
        <f>Ugeplan!$D345</f>
        <v>0</v>
      </c>
      <c r="AO14" s="158">
        <f>Ugeplan!$D354</f>
        <v>0</v>
      </c>
      <c r="AP14" s="158">
        <f>Ugeplan!$D363</f>
        <v>0</v>
      </c>
      <c r="AQ14" s="158">
        <f>Ugeplan!$D372</f>
        <v>0</v>
      </c>
      <c r="AR14" s="158">
        <f>Ugeplan!$D381</f>
        <v>0</v>
      </c>
      <c r="AS14" s="158">
        <f>Ugeplan!$D390</f>
        <v>0</v>
      </c>
      <c r="AT14" s="158">
        <f>Ugeplan!$D399</f>
        <v>0</v>
      </c>
      <c r="AU14" s="158">
        <f>Ugeplan!$D408</f>
        <v>0</v>
      </c>
      <c r="AV14" s="158">
        <f>Ugeplan!$D417</f>
        <v>0</v>
      </c>
      <c r="AW14" s="158">
        <f>Ugeplan!$D426</f>
        <v>0</v>
      </c>
      <c r="AX14" s="158">
        <f>Ugeplan!$D435</f>
        <v>0</v>
      </c>
      <c r="AY14" s="158">
        <f>Ugeplan!$D444</f>
        <v>0</v>
      </c>
      <c r="AZ14" s="158">
        <f>Ugeplan!$D453</f>
        <v>0</v>
      </c>
      <c r="BA14" s="158">
        <f>Ugeplan!$D462</f>
        <v>0</v>
      </c>
      <c r="BB14" s="158">
        <f>Ugeplan!$D471</f>
        <v>0</v>
      </c>
      <c r="BC14" s="158">
        <f>Ugeplan!$D480</f>
        <v>0</v>
      </c>
      <c r="BD14" s="158">
        <f>Ugeplan!$D489</f>
        <v>0</v>
      </c>
      <c r="BF14" s="162"/>
      <c r="BG14" s="162"/>
    </row>
    <row r="15" spans="1:64" s="151" customFormat="1">
      <c r="A15" s="151" t="s">
        <v>10</v>
      </c>
      <c r="B15" s="151" t="s">
        <v>14</v>
      </c>
      <c r="C15" s="282" t="s">
        <v>36</v>
      </c>
      <c r="D15" s="161"/>
      <c r="E15" s="158">
        <f>Ugeplan!$D31</f>
        <v>13</v>
      </c>
      <c r="F15" s="158">
        <f>Ugeplan!$D40</f>
        <v>5</v>
      </c>
      <c r="G15" s="158">
        <f>Ugeplan!$D49</f>
        <v>16</v>
      </c>
      <c r="H15" s="158">
        <f>Ugeplan!$D58</f>
        <v>8</v>
      </c>
      <c r="I15" s="158">
        <f>Ugeplan!$D67</f>
        <v>8</v>
      </c>
      <c r="J15" s="158">
        <f>Ugeplan!$D76</f>
        <v>18</v>
      </c>
      <c r="K15" s="158">
        <f>Ugeplan!$D85</f>
        <v>5</v>
      </c>
      <c r="L15" s="158">
        <f>Ugeplan!$D94</f>
        <v>5</v>
      </c>
      <c r="M15" s="158">
        <f>Ugeplan!$D103</f>
        <v>10</v>
      </c>
      <c r="N15" s="158">
        <f>Ugeplan!$D112</f>
        <v>10</v>
      </c>
      <c r="O15" s="158">
        <f>Ugeplan!$D121</f>
        <v>10</v>
      </c>
      <c r="P15" s="158">
        <f>Ugeplan!$D130</f>
        <v>0</v>
      </c>
      <c r="Q15" s="158">
        <f>Ugeplan!$D139</f>
        <v>0</v>
      </c>
      <c r="R15" s="158">
        <f>Ugeplan!$D148</f>
        <v>0</v>
      </c>
      <c r="S15" s="158">
        <f>Ugeplan!$D157</f>
        <v>0</v>
      </c>
      <c r="T15" s="158">
        <f>Ugeplan!$D166</f>
        <v>0</v>
      </c>
      <c r="U15" s="158">
        <f>Ugeplan!$D175</f>
        <v>0</v>
      </c>
      <c r="V15" s="158">
        <f>Ugeplan!$D184</f>
        <v>0</v>
      </c>
      <c r="W15" s="158">
        <f>Ugeplan!$D193</f>
        <v>0</v>
      </c>
      <c r="X15" s="158">
        <f>Ugeplan!$D202</f>
        <v>0</v>
      </c>
      <c r="Y15" s="158">
        <f>Ugeplan!$D211</f>
        <v>0</v>
      </c>
      <c r="Z15" s="158">
        <f>Ugeplan!$D220</f>
        <v>0</v>
      </c>
      <c r="AA15" s="158">
        <f>Ugeplan!$D229</f>
        <v>0</v>
      </c>
      <c r="AB15" s="158">
        <f>Ugeplan!$D238</f>
        <v>0</v>
      </c>
      <c r="AC15" s="158">
        <f>Ugeplan!$D247</f>
        <v>0</v>
      </c>
      <c r="AD15" s="158">
        <f>Ugeplan!$D256</f>
        <v>0</v>
      </c>
      <c r="AE15" s="158">
        <f>Ugeplan!$D265</f>
        <v>0</v>
      </c>
      <c r="AF15" s="158">
        <f>Ugeplan!$D274</f>
        <v>0</v>
      </c>
      <c r="AG15" s="158">
        <f>Ugeplan!$D283</f>
        <v>0</v>
      </c>
      <c r="AH15" s="158">
        <f>Ugeplan!$D292</f>
        <v>0</v>
      </c>
      <c r="AI15" s="158">
        <f>Ugeplan!$D301</f>
        <v>0</v>
      </c>
      <c r="AJ15" s="158">
        <f>Ugeplan!$D310</f>
        <v>0</v>
      </c>
      <c r="AK15" s="158">
        <f>Ugeplan!$D319</f>
        <v>0</v>
      </c>
      <c r="AL15" s="158">
        <f>Ugeplan!$D328</f>
        <v>0</v>
      </c>
      <c r="AM15" s="158">
        <f>Ugeplan!$D337</f>
        <v>0</v>
      </c>
      <c r="AN15" s="158">
        <f>Ugeplan!$D346</f>
        <v>0</v>
      </c>
      <c r="AO15" s="158">
        <f>Ugeplan!$D355</f>
        <v>0</v>
      </c>
      <c r="AP15" s="158">
        <f>Ugeplan!$D364</f>
        <v>0</v>
      </c>
      <c r="AQ15" s="158">
        <f>Ugeplan!$D373</f>
        <v>0</v>
      </c>
      <c r="AR15" s="158">
        <f>Ugeplan!$D382</f>
        <v>0</v>
      </c>
      <c r="AS15" s="158">
        <f>Ugeplan!$D391</f>
        <v>0</v>
      </c>
      <c r="AT15" s="158">
        <f>Ugeplan!$D400</f>
        <v>0</v>
      </c>
      <c r="AU15" s="158">
        <f>Ugeplan!$D409</f>
        <v>0</v>
      </c>
      <c r="AV15" s="158">
        <f>Ugeplan!$D418</f>
        <v>0</v>
      </c>
      <c r="AW15" s="158">
        <f>Ugeplan!$D427</f>
        <v>0</v>
      </c>
      <c r="AX15" s="158">
        <f>Ugeplan!$D436</f>
        <v>0</v>
      </c>
      <c r="AY15" s="158">
        <f>Ugeplan!$D445</f>
        <v>0</v>
      </c>
      <c r="AZ15" s="158">
        <f>Ugeplan!$D454</f>
        <v>0</v>
      </c>
      <c r="BA15" s="158">
        <f>Ugeplan!$D463</f>
        <v>0</v>
      </c>
      <c r="BB15" s="158">
        <f>Ugeplan!$D472</f>
        <v>0</v>
      </c>
      <c r="BC15" s="158">
        <f>Ugeplan!$D481</f>
        <v>0</v>
      </c>
      <c r="BD15" s="158">
        <f>Ugeplan!$D490</f>
        <v>0</v>
      </c>
      <c r="BF15" s="162"/>
      <c r="BG15" s="162"/>
    </row>
    <row r="16" spans="1:64" s="151" customFormat="1">
      <c r="A16" s="151" t="s">
        <v>10</v>
      </c>
      <c r="B16" s="151" t="s">
        <v>14</v>
      </c>
      <c r="C16" s="282" t="s">
        <v>37</v>
      </c>
      <c r="D16" s="161"/>
      <c r="E16" s="158">
        <f>Ugeplan!$D32</f>
        <v>0</v>
      </c>
      <c r="F16" s="158">
        <f>Ugeplan!$D41</f>
        <v>16</v>
      </c>
      <c r="G16" s="158">
        <f>Ugeplan!$D50</f>
        <v>16</v>
      </c>
      <c r="H16" s="158">
        <f>Ugeplan!$D59</f>
        <v>26</v>
      </c>
      <c r="I16" s="158">
        <f>Ugeplan!$D68</f>
        <v>26</v>
      </c>
      <c r="J16" s="158">
        <f>Ugeplan!$D77</f>
        <v>10</v>
      </c>
      <c r="K16" s="158">
        <f>Ugeplan!$D86</f>
        <v>22</v>
      </c>
      <c r="L16" s="158">
        <f>Ugeplan!$D95</f>
        <v>30</v>
      </c>
      <c r="M16" s="158">
        <f>Ugeplan!$D104</f>
        <v>32</v>
      </c>
      <c r="N16" s="158">
        <f>Ugeplan!$D113</f>
        <v>40</v>
      </c>
      <c r="O16" s="158">
        <f>Ugeplan!$D122</f>
        <v>35</v>
      </c>
      <c r="P16" s="158">
        <f>Ugeplan!$D131</f>
        <v>0</v>
      </c>
      <c r="Q16" s="158">
        <f>Ugeplan!$D140</f>
        <v>0</v>
      </c>
      <c r="R16" s="158">
        <f>Ugeplan!$D149</f>
        <v>0</v>
      </c>
      <c r="S16" s="158">
        <f>Ugeplan!$D158</f>
        <v>0</v>
      </c>
      <c r="T16" s="158">
        <f>Ugeplan!$D167</f>
        <v>0</v>
      </c>
      <c r="U16" s="158">
        <f>Ugeplan!$D176</f>
        <v>0</v>
      </c>
      <c r="V16" s="158">
        <f>Ugeplan!$D185</f>
        <v>0</v>
      </c>
      <c r="W16" s="158">
        <f>Ugeplan!$D194</f>
        <v>0</v>
      </c>
      <c r="X16" s="158">
        <f>Ugeplan!$D203</f>
        <v>0</v>
      </c>
      <c r="Y16" s="158">
        <f>Ugeplan!$D212</f>
        <v>0</v>
      </c>
      <c r="Z16" s="158">
        <f>Ugeplan!$D221</f>
        <v>0</v>
      </c>
      <c r="AA16" s="158">
        <f>Ugeplan!$D230</f>
        <v>0</v>
      </c>
      <c r="AB16" s="158">
        <f>Ugeplan!$D239</f>
        <v>0</v>
      </c>
      <c r="AC16" s="158">
        <f>Ugeplan!$D248</f>
        <v>0</v>
      </c>
      <c r="AD16" s="158">
        <f>Ugeplan!$D257</f>
        <v>0</v>
      </c>
      <c r="AE16" s="158">
        <f>Ugeplan!$D266</f>
        <v>0</v>
      </c>
      <c r="AF16" s="158">
        <f>Ugeplan!$D275</f>
        <v>0</v>
      </c>
      <c r="AG16" s="158">
        <f>Ugeplan!$D284</f>
        <v>0</v>
      </c>
      <c r="AH16" s="158">
        <f>Ugeplan!$D293</f>
        <v>0</v>
      </c>
      <c r="AI16" s="158">
        <f>Ugeplan!$D302</f>
        <v>0</v>
      </c>
      <c r="AJ16" s="158">
        <f>Ugeplan!$D311</f>
        <v>0</v>
      </c>
      <c r="AK16" s="158">
        <f>Ugeplan!$D320</f>
        <v>0</v>
      </c>
      <c r="AL16" s="158">
        <f>Ugeplan!$D329</f>
        <v>0</v>
      </c>
      <c r="AM16" s="158">
        <f>Ugeplan!$D338</f>
        <v>0</v>
      </c>
      <c r="AN16" s="158">
        <f>Ugeplan!$D347</f>
        <v>0</v>
      </c>
      <c r="AO16" s="158">
        <f>Ugeplan!$D356</f>
        <v>0</v>
      </c>
      <c r="AP16" s="158">
        <f>Ugeplan!$D365</f>
        <v>0</v>
      </c>
      <c r="AQ16" s="158">
        <f>Ugeplan!$D374</f>
        <v>0</v>
      </c>
      <c r="AR16" s="158">
        <f>Ugeplan!$D383</f>
        <v>0</v>
      </c>
      <c r="AS16" s="158">
        <f>Ugeplan!$D392</f>
        <v>0</v>
      </c>
      <c r="AT16" s="158">
        <f>Ugeplan!$D401</f>
        <v>0</v>
      </c>
      <c r="AU16" s="158">
        <f>Ugeplan!$D410</f>
        <v>0</v>
      </c>
      <c r="AV16" s="158">
        <f>Ugeplan!$D419</f>
        <v>0</v>
      </c>
      <c r="AW16" s="158">
        <f>Ugeplan!$D428</f>
        <v>0</v>
      </c>
      <c r="AX16" s="158">
        <f>Ugeplan!$D437</f>
        <v>0</v>
      </c>
      <c r="AY16" s="158">
        <f>Ugeplan!$D446</f>
        <v>0</v>
      </c>
      <c r="AZ16" s="158">
        <f>Ugeplan!$D455</f>
        <v>0</v>
      </c>
      <c r="BA16" s="158">
        <f>Ugeplan!$D464</f>
        <v>0</v>
      </c>
      <c r="BB16" s="158">
        <f>Ugeplan!$D473</f>
        <v>0</v>
      </c>
      <c r="BC16" s="158">
        <f>Ugeplan!$D482</f>
        <v>0</v>
      </c>
      <c r="BD16" s="158">
        <f>Ugeplan!$D491</f>
        <v>0</v>
      </c>
      <c r="BF16" s="162"/>
      <c r="BG16" s="162"/>
    </row>
    <row r="17" spans="2:59" s="151" customFormat="1" ht="12.75" customHeight="1">
      <c r="C17" s="282" t="s">
        <v>38</v>
      </c>
      <c r="D17" s="161"/>
      <c r="E17" s="158">
        <f>Ugeplan!$D33</f>
        <v>0</v>
      </c>
      <c r="F17" s="158">
        <f>Ugeplan!$D42</f>
        <v>0</v>
      </c>
      <c r="G17" s="158">
        <f>Ugeplan!$D51</f>
        <v>0</v>
      </c>
      <c r="H17" s="158">
        <f>Ugeplan!$D60</f>
        <v>0</v>
      </c>
      <c r="I17" s="158">
        <f>Ugeplan!$D69</f>
        <v>0</v>
      </c>
      <c r="J17" s="158">
        <f>Ugeplan!$D78</f>
        <v>0</v>
      </c>
      <c r="K17" s="158">
        <f>Ugeplan!$D87</f>
        <v>0</v>
      </c>
      <c r="L17" s="158">
        <f>Ugeplan!$D96</f>
        <v>0</v>
      </c>
      <c r="M17" s="158">
        <f>Ugeplan!$D105</f>
        <v>0</v>
      </c>
      <c r="N17" s="158">
        <f>Ugeplan!$D114</f>
        <v>0</v>
      </c>
      <c r="O17" s="158">
        <f>Ugeplan!$D123</f>
        <v>0</v>
      </c>
      <c r="P17" s="158">
        <f>Ugeplan!$D132</f>
        <v>0</v>
      </c>
      <c r="Q17" s="158">
        <f>Ugeplan!$D141</f>
        <v>0</v>
      </c>
      <c r="R17" s="158">
        <f>Ugeplan!$D150</f>
        <v>0</v>
      </c>
      <c r="S17" s="158">
        <f>Ugeplan!$D159</f>
        <v>0</v>
      </c>
      <c r="T17" s="158">
        <f>Ugeplan!$D168</f>
        <v>0</v>
      </c>
      <c r="U17" s="158">
        <f>Ugeplan!$D177</f>
        <v>0</v>
      </c>
      <c r="V17" s="158">
        <f>Ugeplan!$D186</f>
        <v>0</v>
      </c>
      <c r="W17" s="158">
        <f>Ugeplan!$D195</f>
        <v>0</v>
      </c>
      <c r="X17" s="158">
        <f>Ugeplan!$D204</f>
        <v>0</v>
      </c>
      <c r="Y17" s="158">
        <f>Ugeplan!$D213</f>
        <v>0</v>
      </c>
      <c r="Z17" s="158">
        <f>Ugeplan!$D222</f>
        <v>0</v>
      </c>
      <c r="AA17" s="158">
        <f>Ugeplan!$D231</f>
        <v>0</v>
      </c>
      <c r="AB17" s="158">
        <f>Ugeplan!$D240</f>
        <v>0</v>
      </c>
      <c r="AC17" s="158">
        <f>Ugeplan!$D249</f>
        <v>0</v>
      </c>
      <c r="AD17" s="158">
        <f>Ugeplan!$D258</f>
        <v>0</v>
      </c>
      <c r="AE17" s="158">
        <f>Ugeplan!$D267</f>
        <v>0</v>
      </c>
      <c r="AF17" s="158">
        <f>Ugeplan!$D276</f>
        <v>0</v>
      </c>
      <c r="AG17" s="158">
        <f>Ugeplan!$D285</f>
        <v>0</v>
      </c>
      <c r="AH17" s="158">
        <f>Ugeplan!$D294</f>
        <v>0</v>
      </c>
      <c r="AI17" s="158">
        <f>Ugeplan!$D303</f>
        <v>0</v>
      </c>
      <c r="AJ17" s="158">
        <f>Ugeplan!$D312</f>
        <v>0</v>
      </c>
      <c r="AK17" s="158">
        <f>Ugeplan!$D321</f>
        <v>0</v>
      </c>
      <c r="AL17" s="158">
        <f>Ugeplan!$D330</f>
        <v>0</v>
      </c>
      <c r="AM17" s="158">
        <f>Ugeplan!$D339</f>
        <v>0</v>
      </c>
      <c r="AN17" s="158">
        <f>Ugeplan!$D348</f>
        <v>0</v>
      </c>
      <c r="AO17" s="158">
        <f>Ugeplan!$D357</f>
        <v>0</v>
      </c>
      <c r="AP17" s="158">
        <f>Ugeplan!$D366</f>
        <v>0</v>
      </c>
      <c r="AQ17" s="158">
        <f>Ugeplan!$D375</f>
        <v>0</v>
      </c>
      <c r="AR17" s="158">
        <f>Ugeplan!$D384</f>
        <v>0</v>
      </c>
      <c r="AS17" s="158">
        <f>Ugeplan!$D393</f>
        <v>0</v>
      </c>
      <c r="AT17" s="158">
        <f>Ugeplan!$D402</f>
        <v>0</v>
      </c>
      <c r="AU17" s="158">
        <f>Ugeplan!$D411</f>
        <v>0</v>
      </c>
      <c r="AV17" s="158">
        <f>Ugeplan!$D420</f>
        <v>0</v>
      </c>
      <c r="AW17" s="158">
        <f>Ugeplan!$D429</f>
        <v>0</v>
      </c>
      <c r="AX17" s="158">
        <f>Ugeplan!$D438</f>
        <v>0</v>
      </c>
      <c r="AY17" s="158">
        <f>Ugeplan!$D447</f>
        <v>0</v>
      </c>
      <c r="AZ17" s="158">
        <f>Ugeplan!$D456</f>
        <v>0</v>
      </c>
      <c r="BA17" s="158">
        <f>Ugeplan!$D465</f>
        <v>0</v>
      </c>
      <c r="BB17" s="158">
        <f>Ugeplan!$D474</f>
        <v>0</v>
      </c>
      <c r="BC17" s="158">
        <f>Ugeplan!$D483</f>
        <v>0</v>
      </c>
      <c r="BD17" s="158">
        <f>Ugeplan!$D492</f>
        <v>0</v>
      </c>
      <c r="BF17" s="162"/>
      <c r="BG17" s="162"/>
    </row>
    <row r="18" spans="2:59" s="151" customFormat="1" ht="12.75" customHeight="1">
      <c r="C18" s="282" t="s">
        <v>101</v>
      </c>
      <c r="D18" s="161"/>
      <c r="E18" s="163">
        <f>Ugeplan!$AF33</f>
        <v>125.08</v>
      </c>
      <c r="F18" s="163">
        <f>Ugeplan!$AF42</f>
        <v>80.599999999999994</v>
      </c>
      <c r="G18" s="163">
        <f>Ugeplan!$AF51</f>
        <v>130.95999999999998</v>
      </c>
      <c r="H18" s="163">
        <f>Ugeplan!$AF60</f>
        <v>79.05</v>
      </c>
      <c r="I18" s="163">
        <f>Ugeplan!$AF69</f>
        <v>84.070000000000007</v>
      </c>
      <c r="J18" s="163">
        <f>Ugeplan!$AF78</f>
        <v>130.46</v>
      </c>
      <c r="K18" s="163">
        <f>Ugeplan!$AF87</f>
        <v>84.02000000000001</v>
      </c>
      <c r="L18" s="163">
        <f>Ugeplan!$AF96</f>
        <v>84.8</v>
      </c>
      <c r="M18" s="163">
        <f>Ugeplan!$AF105</f>
        <v>89.02</v>
      </c>
      <c r="N18" s="163">
        <f>Ugeplan!$AF114</f>
        <v>92.850000000000009</v>
      </c>
      <c r="O18" s="163">
        <f>Ugeplan!$AF123</f>
        <v>95.27000000000001</v>
      </c>
      <c r="P18" s="163">
        <f>Ugeplan!$AF132</f>
        <v>0</v>
      </c>
      <c r="Q18" s="163">
        <f>Ugeplan!$AF141</f>
        <v>0</v>
      </c>
      <c r="R18" s="163">
        <f>Ugeplan!$AF150</f>
        <v>0</v>
      </c>
      <c r="S18" s="163">
        <f>Ugeplan!$AF159</f>
        <v>0</v>
      </c>
      <c r="T18" s="163">
        <f>Ugeplan!$AF168</f>
        <v>0</v>
      </c>
      <c r="U18" s="163">
        <f>Ugeplan!$AF177</f>
        <v>0</v>
      </c>
      <c r="V18" s="163">
        <f>Ugeplan!$AF186</f>
        <v>0</v>
      </c>
      <c r="W18" s="163">
        <f>Ugeplan!$AF195</f>
        <v>0</v>
      </c>
      <c r="X18" s="163">
        <f>Ugeplan!$AF204</f>
        <v>0</v>
      </c>
      <c r="Y18" s="163">
        <f>Ugeplan!$AF213</f>
        <v>0</v>
      </c>
      <c r="Z18" s="163">
        <f>Ugeplan!$AF222</f>
        <v>0</v>
      </c>
      <c r="AA18" s="163">
        <f>Ugeplan!$AF231</f>
        <v>0</v>
      </c>
      <c r="AB18" s="163">
        <f>Ugeplan!$AF240</f>
        <v>0</v>
      </c>
      <c r="AC18" s="163">
        <f>Ugeplan!$AF249</f>
        <v>0</v>
      </c>
      <c r="AD18" s="163">
        <f>Ugeplan!$AF258</f>
        <v>0</v>
      </c>
      <c r="AE18" s="163">
        <f>Ugeplan!$AF267</f>
        <v>0</v>
      </c>
      <c r="AF18" s="163">
        <f>Ugeplan!$AF276</f>
        <v>0</v>
      </c>
      <c r="AG18" s="163">
        <f>Ugeplan!$AF285</f>
        <v>0</v>
      </c>
      <c r="AH18" s="163">
        <f>Ugeplan!$AF294</f>
        <v>0</v>
      </c>
      <c r="AI18" s="163">
        <f>Ugeplan!$AF303</f>
        <v>0</v>
      </c>
      <c r="AJ18" s="163">
        <f>Ugeplan!$AF312</f>
        <v>0</v>
      </c>
      <c r="AK18" s="163">
        <f>Ugeplan!$AF321</f>
        <v>0</v>
      </c>
      <c r="AL18" s="163">
        <f>Ugeplan!$AF330</f>
        <v>0</v>
      </c>
      <c r="AM18" s="163">
        <f>Ugeplan!$AF339</f>
        <v>0</v>
      </c>
      <c r="AN18" s="163">
        <f>Ugeplan!$AF348</f>
        <v>0</v>
      </c>
      <c r="AO18" s="163">
        <f>Ugeplan!$AF357</f>
        <v>0</v>
      </c>
      <c r="AP18" s="163">
        <f>Ugeplan!$AF366</f>
        <v>0</v>
      </c>
      <c r="AQ18" s="163">
        <f>Ugeplan!$AF375</f>
        <v>0</v>
      </c>
      <c r="AR18" s="163">
        <f>Ugeplan!$AF384</f>
        <v>0</v>
      </c>
      <c r="AS18" s="163">
        <f>Ugeplan!$AF393</f>
        <v>0</v>
      </c>
      <c r="AT18" s="163">
        <f>Ugeplan!$AF402</f>
        <v>0</v>
      </c>
      <c r="AU18" s="163">
        <f>Ugeplan!$AF411</f>
        <v>0</v>
      </c>
      <c r="AV18" s="163">
        <f>Ugeplan!$AF420</f>
        <v>0</v>
      </c>
      <c r="AW18" s="163">
        <f>Ugeplan!$AF429</f>
        <v>0</v>
      </c>
      <c r="AX18" s="163">
        <f>Ugeplan!$AF438</f>
        <v>0</v>
      </c>
      <c r="AY18" s="163">
        <f>Ugeplan!$AF447</f>
        <v>0</v>
      </c>
      <c r="AZ18" s="163">
        <f>Ugeplan!$AF456</f>
        <v>0</v>
      </c>
      <c r="BA18" s="163">
        <f>Ugeplan!$AF465</f>
        <v>0</v>
      </c>
      <c r="BB18" s="163">
        <f>Ugeplan!$AF474</f>
        <v>0</v>
      </c>
      <c r="BC18" s="163">
        <f>Ugeplan!$AF483</f>
        <v>0</v>
      </c>
      <c r="BD18" s="163">
        <f>Ugeplan!$AF492</f>
        <v>0</v>
      </c>
      <c r="BF18" s="162"/>
      <c r="BG18" s="162"/>
    </row>
    <row r="19" spans="2:59" s="151" customFormat="1" ht="12.75" customHeight="1">
      <c r="C19" s="282" t="s">
        <v>102</v>
      </c>
      <c r="D19" s="161"/>
      <c r="E19" s="163">
        <f>Ugeplan!$AG33</f>
        <v>270.58000000000004</v>
      </c>
      <c r="F19" s="163">
        <f>Ugeplan!$AG42</f>
        <v>200</v>
      </c>
      <c r="G19" s="163">
        <f>Ugeplan!$AG51</f>
        <v>229.36</v>
      </c>
      <c r="H19" s="163">
        <f>Ugeplan!$AG60</f>
        <v>244.65</v>
      </c>
      <c r="I19" s="163">
        <f>Ugeplan!$AG69</f>
        <v>246.37</v>
      </c>
      <c r="J19" s="163">
        <f>Ugeplan!$AG78</f>
        <v>302.65999999999997</v>
      </c>
      <c r="K19" s="163">
        <f>Ugeplan!$AG87</f>
        <v>263.72000000000003</v>
      </c>
      <c r="L19" s="163">
        <f>Ugeplan!$AG96</f>
        <v>236.90000000000003</v>
      </c>
      <c r="M19" s="163">
        <f>Ugeplan!$AG105</f>
        <v>268.42</v>
      </c>
      <c r="N19" s="163">
        <f>Ugeplan!$AG114</f>
        <v>270.14999999999998</v>
      </c>
      <c r="O19" s="163">
        <f>Ugeplan!$AG123</f>
        <v>299.27</v>
      </c>
      <c r="P19" s="163">
        <f>Ugeplan!$AG132</f>
        <v>27</v>
      </c>
      <c r="Q19" s="163">
        <f>Ugeplan!$AG141</f>
        <v>0</v>
      </c>
      <c r="R19" s="163">
        <f>Ugeplan!$AG150</f>
        <v>0</v>
      </c>
      <c r="S19" s="163">
        <f>Ugeplan!$AG159</f>
        <v>0</v>
      </c>
      <c r="T19" s="163">
        <f>Ugeplan!$AG168</f>
        <v>0</v>
      </c>
      <c r="U19" s="163">
        <f>Ugeplan!$AG177</f>
        <v>0</v>
      </c>
      <c r="V19" s="163">
        <f>Ugeplan!$AG186</f>
        <v>0</v>
      </c>
      <c r="W19" s="163">
        <f>Ugeplan!$AG195</f>
        <v>0</v>
      </c>
      <c r="X19" s="163">
        <f>Ugeplan!$AG204</f>
        <v>0</v>
      </c>
      <c r="Y19" s="163">
        <f>Ugeplan!$AG213</f>
        <v>0</v>
      </c>
      <c r="Z19" s="163">
        <f>Ugeplan!$AG222</f>
        <v>0</v>
      </c>
      <c r="AA19" s="163">
        <f>Ugeplan!$AG231</f>
        <v>0</v>
      </c>
      <c r="AB19" s="163">
        <f>Ugeplan!$AG240</f>
        <v>0</v>
      </c>
      <c r="AC19" s="163">
        <f>Ugeplan!$AG249</f>
        <v>0</v>
      </c>
      <c r="AD19" s="163">
        <f>Ugeplan!$AG258</f>
        <v>0</v>
      </c>
      <c r="AE19" s="163">
        <f>Ugeplan!$AG267</f>
        <v>0</v>
      </c>
      <c r="AF19" s="163">
        <f>Ugeplan!$AG276</f>
        <v>0</v>
      </c>
      <c r="AG19" s="163">
        <f>Ugeplan!$AG285</f>
        <v>0</v>
      </c>
      <c r="AH19" s="163">
        <f>Ugeplan!$AG294</f>
        <v>0</v>
      </c>
      <c r="AI19" s="163">
        <f>Ugeplan!$AG303</f>
        <v>0</v>
      </c>
      <c r="AJ19" s="163">
        <f>Ugeplan!$AG312</f>
        <v>0</v>
      </c>
      <c r="AK19" s="163">
        <f>Ugeplan!$AG321</f>
        <v>0</v>
      </c>
      <c r="AL19" s="163">
        <f>Ugeplan!$AG330</f>
        <v>0</v>
      </c>
      <c r="AM19" s="163">
        <f>Ugeplan!$AG339</f>
        <v>0</v>
      </c>
      <c r="AN19" s="163">
        <f>Ugeplan!$AG348</f>
        <v>0</v>
      </c>
      <c r="AO19" s="163">
        <f>Ugeplan!$AG357</f>
        <v>0</v>
      </c>
      <c r="AP19" s="163">
        <f>Ugeplan!$AG366</f>
        <v>0</v>
      </c>
      <c r="AQ19" s="163">
        <f>Ugeplan!$AG375</f>
        <v>0</v>
      </c>
      <c r="AR19" s="163">
        <f>Ugeplan!$AG384</f>
        <v>0</v>
      </c>
      <c r="AS19" s="163">
        <f>Ugeplan!$AG393</f>
        <v>0</v>
      </c>
      <c r="AT19" s="163">
        <f>Ugeplan!$AG402</f>
        <v>0</v>
      </c>
      <c r="AU19" s="163">
        <f>Ugeplan!$AG411</f>
        <v>0</v>
      </c>
      <c r="AV19" s="163">
        <f>Ugeplan!$AG420</f>
        <v>0</v>
      </c>
      <c r="AW19" s="163">
        <f>Ugeplan!$AG429</f>
        <v>0</v>
      </c>
      <c r="AX19" s="163">
        <f>Ugeplan!$AG438</f>
        <v>0</v>
      </c>
      <c r="AY19" s="163">
        <f>Ugeplan!$AG447</f>
        <v>0</v>
      </c>
      <c r="AZ19" s="163">
        <f>Ugeplan!$AG456</f>
        <v>0</v>
      </c>
      <c r="BA19" s="163">
        <f>Ugeplan!$AG465</f>
        <v>0</v>
      </c>
      <c r="BB19" s="163">
        <f>Ugeplan!$AG474</f>
        <v>0</v>
      </c>
      <c r="BC19" s="163">
        <f>Ugeplan!$AG483</f>
        <v>0</v>
      </c>
      <c r="BD19" s="163">
        <f>Ugeplan!$AG492</f>
        <v>0</v>
      </c>
      <c r="BF19" s="162"/>
      <c r="BG19" s="162"/>
    </row>
    <row r="20" spans="2:59" s="151" customFormat="1" ht="12.75" customHeight="1">
      <c r="C20" s="282" t="s">
        <v>226</v>
      </c>
      <c r="D20" s="161"/>
      <c r="E20" s="163">
        <f>IF(E18&gt;1,(AVERAGE(E19)),"")</f>
        <v>270.58000000000004</v>
      </c>
      <c r="F20" s="163">
        <f>IF(F18&gt;1,(AVERAGE(E19:F19)),"")</f>
        <v>235.29000000000002</v>
      </c>
      <c r="G20" s="163">
        <f>IF(G18&gt;1,(AVERAGE(E19:G19)),"")</f>
        <v>233.31333333333336</v>
      </c>
      <c r="H20" s="163">
        <f>IF(H18&gt;1,(AVERAGE(E19:H19)),"")</f>
        <v>236.14750000000001</v>
      </c>
      <c r="I20" s="163">
        <f>IF(I18&gt;1,(AVERAGE(E19:I19)),"")</f>
        <v>238.19200000000001</v>
      </c>
      <c r="J20" s="163">
        <f>IF(J18&gt;1,(AVERAGE(F19:J19)),"")</f>
        <v>244.608</v>
      </c>
      <c r="K20" s="163">
        <f t="shared" ref="K20:V20" si="9">IF(K18&gt;1,(AVERAGE(G19:K19)),"")</f>
        <v>257.35199999999998</v>
      </c>
      <c r="L20" s="163">
        <f t="shared" si="9"/>
        <v>258.86</v>
      </c>
      <c r="M20" s="163">
        <f t="shared" si="9"/>
        <v>263.61400000000003</v>
      </c>
      <c r="N20" s="163">
        <f t="shared" si="9"/>
        <v>268.37</v>
      </c>
      <c r="O20" s="163">
        <f t="shared" si="9"/>
        <v>267.69200000000001</v>
      </c>
      <c r="P20" s="163" t="str">
        <f>IF(P18&gt;1,(AVERAGE(L19:P19)),"")</f>
        <v/>
      </c>
      <c r="Q20" s="163" t="str">
        <f t="shared" si="9"/>
        <v/>
      </c>
      <c r="R20" s="163" t="str">
        <f t="shared" si="9"/>
        <v/>
      </c>
      <c r="S20" s="163" t="str">
        <f t="shared" si="9"/>
        <v/>
      </c>
      <c r="T20" s="163" t="str">
        <f t="shared" si="9"/>
        <v/>
      </c>
      <c r="U20" s="163" t="str">
        <f t="shared" si="9"/>
        <v/>
      </c>
      <c r="V20" s="163" t="str">
        <f t="shared" si="9"/>
        <v/>
      </c>
      <c r="W20" s="163" t="str">
        <f>IF(W18&gt;1,(AVERAGE(S19:W19)),"")</f>
        <v/>
      </c>
      <c r="X20" s="163" t="str">
        <f t="shared" ref="X20:BD20" si="10">IF(X18&gt;1,(AVERAGE(T19:X19)),"")</f>
        <v/>
      </c>
      <c r="Y20" s="163" t="str">
        <f t="shared" si="10"/>
        <v/>
      </c>
      <c r="Z20" s="163" t="str">
        <f t="shared" si="10"/>
        <v/>
      </c>
      <c r="AA20" s="163" t="str">
        <f t="shared" si="10"/>
        <v/>
      </c>
      <c r="AB20" s="163" t="str">
        <f t="shared" si="10"/>
        <v/>
      </c>
      <c r="AC20" s="163" t="str">
        <f t="shared" si="10"/>
        <v/>
      </c>
      <c r="AD20" s="163" t="str">
        <f t="shared" si="10"/>
        <v/>
      </c>
      <c r="AE20" s="163" t="str">
        <f t="shared" si="10"/>
        <v/>
      </c>
      <c r="AF20" s="163" t="str">
        <f t="shared" si="10"/>
        <v/>
      </c>
      <c r="AG20" s="163" t="str">
        <f t="shared" si="10"/>
        <v/>
      </c>
      <c r="AH20" s="163" t="str">
        <f t="shared" si="10"/>
        <v/>
      </c>
      <c r="AI20" s="163" t="str">
        <f t="shared" si="10"/>
        <v/>
      </c>
      <c r="AJ20" s="163" t="str">
        <f t="shared" si="10"/>
        <v/>
      </c>
      <c r="AK20" s="163" t="str">
        <f t="shared" si="10"/>
        <v/>
      </c>
      <c r="AL20" s="163" t="str">
        <f t="shared" si="10"/>
        <v/>
      </c>
      <c r="AM20" s="163" t="str">
        <f t="shared" si="10"/>
        <v/>
      </c>
      <c r="AN20" s="163" t="str">
        <f t="shared" si="10"/>
        <v/>
      </c>
      <c r="AO20" s="163" t="str">
        <f t="shared" si="10"/>
        <v/>
      </c>
      <c r="AP20" s="163" t="str">
        <f t="shared" si="10"/>
        <v/>
      </c>
      <c r="AQ20" s="163" t="str">
        <f t="shared" si="10"/>
        <v/>
      </c>
      <c r="AR20" s="163" t="str">
        <f t="shared" si="10"/>
        <v/>
      </c>
      <c r="AS20" s="163" t="str">
        <f t="shared" si="10"/>
        <v/>
      </c>
      <c r="AT20" s="163" t="str">
        <f t="shared" si="10"/>
        <v/>
      </c>
      <c r="AU20" s="163" t="str">
        <f t="shared" si="10"/>
        <v/>
      </c>
      <c r="AV20" s="163" t="str">
        <f t="shared" si="10"/>
        <v/>
      </c>
      <c r="AW20" s="163" t="str">
        <f t="shared" si="10"/>
        <v/>
      </c>
      <c r="AX20" s="163" t="str">
        <f t="shared" si="10"/>
        <v/>
      </c>
      <c r="AY20" s="163" t="str">
        <f t="shared" si="10"/>
        <v/>
      </c>
      <c r="AZ20" s="163" t="str">
        <f t="shared" si="10"/>
        <v/>
      </c>
      <c r="BA20" s="163" t="str">
        <f t="shared" si="10"/>
        <v/>
      </c>
      <c r="BB20" s="163" t="str">
        <f t="shared" si="10"/>
        <v/>
      </c>
      <c r="BC20" s="163" t="str">
        <f t="shared" si="10"/>
        <v/>
      </c>
      <c r="BD20" s="163" t="str">
        <f t="shared" si="10"/>
        <v/>
      </c>
      <c r="BF20" s="162"/>
      <c r="BG20" s="162"/>
    </row>
    <row r="21" spans="2:59" s="151" customFormat="1" ht="12.75" customHeight="1">
      <c r="C21" s="282" t="s">
        <v>227</v>
      </c>
      <c r="D21" s="161"/>
      <c r="E21" s="163">
        <f>E19</f>
        <v>270.58000000000004</v>
      </c>
      <c r="F21" s="163">
        <f>AVERAGE(E19:F19)</f>
        <v>235.29000000000002</v>
      </c>
      <c r="G21" s="163">
        <f t="shared" ref="G21:BD21" si="11">AVERAGE(F19:G19)</f>
        <v>214.68</v>
      </c>
      <c r="H21" s="163">
        <f>AVERAGE(G19:H19)</f>
        <v>237.005</v>
      </c>
      <c r="I21" s="163">
        <f t="shared" si="11"/>
        <v>245.51</v>
      </c>
      <c r="J21" s="163">
        <f t="shared" si="11"/>
        <v>274.51499999999999</v>
      </c>
      <c r="K21" s="163">
        <f t="shared" si="11"/>
        <v>283.19</v>
      </c>
      <c r="L21" s="163">
        <f t="shared" si="11"/>
        <v>250.31000000000003</v>
      </c>
      <c r="M21" s="163">
        <f t="shared" si="11"/>
        <v>252.66000000000003</v>
      </c>
      <c r="N21" s="163">
        <f t="shared" si="11"/>
        <v>269.28499999999997</v>
      </c>
      <c r="O21" s="163">
        <f t="shared" si="11"/>
        <v>284.70999999999998</v>
      </c>
      <c r="P21" s="163">
        <f t="shared" si="11"/>
        <v>163.13499999999999</v>
      </c>
      <c r="Q21" s="163">
        <f t="shared" si="11"/>
        <v>13.5</v>
      </c>
      <c r="R21" s="163">
        <f t="shared" si="11"/>
        <v>0</v>
      </c>
      <c r="S21" s="163">
        <f t="shared" si="11"/>
        <v>0</v>
      </c>
      <c r="T21" s="163">
        <f t="shared" si="11"/>
        <v>0</v>
      </c>
      <c r="U21" s="163">
        <f t="shared" si="11"/>
        <v>0</v>
      </c>
      <c r="V21" s="163">
        <f t="shared" si="11"/>
        <v>0</v>
      </c>
      <c r="W21" s="163">
        <f t="shared" si="11"/>
        <v>0</v>
      </c>
      <c r="X21" s="163">
        <f t="shared" si="11"/>
        <v>0</v>
      </c>
      <c r="Y21" s="163">
        <f t="shared" si="11"/>
        <v>0</v>
      </c>
      <c r="Z21" s="163">
        <f t="shared" si="11"/>
        <v>0</v>
      </c>
      <c r="AA21" s="163">
        <f t="shared" si="11"/>
        <v>0</v>
      </c>
      <c r="AB21" s="163">
        <f t="shared" si="11"/>
        <v>0</v>
      </c>
      <c r="AC21" s="163">
        <f t="shared" si="11"/>
        <v>0</v>
      </c>
      <c r="AD21" s="163">
        <f t="shared" si="11"/>
        <v>0</v>
      </c>
      <c r="AE21" s="163">
        <f t="shared" si="11"/>
        <v>0</v>
      </c>
      <c r="AF21" s="163">
        <f t="shared" si="11"/>
        <v>0</v>
      </c>
      <c r="AG21" s="163">
        <f t="shared" si="11"/>
        <v>0</v>
      </c>
      <c r="AH21" s="163">
        <f t="shared" si="11"/>
        <v>0</v>
      </c>
      <c r="AI21" s="163">
        <f t="shared" si="11"/>
        <v>0</v>
      </c>
      <c r="AJ21" s="163">
        <f t="shared" si="11"/>
        <v>0</v>
      </c>
      <c r="AK21" s="163">
        <f t="shared" si="11"/>
        <v>0</v>
      </c>
      <c r="AL21" s="163">
        <f t="shared" si="11"/>
        <v>0</v>
      </c>
      <c r="AM21" s="163">
        <f t="shared" si="11"/>
        <v>0</v>
      </c>
      <c r="AN21" s="163">
        <f t="shared" si="11"/>
        <v>0</v>
      </c>
      <c r="AO21" s="163">
        <f t="shared" si="11"/>
        <v>0</v>
      </c>
      <c r="AP21" s="163">
        <f t="shared" si="11"/>
        <v>0</v>
      </c>
      <c r="AQ21" s="163">
        <f t="shared" si="11"/>
        <v>0</v>
      </c>
      <c r="AR21" s="163">
        <f t="shared" si="11"/>
        <v>0</v>
      </c>
      <c r="AS21" s="163">
        <f t="shared" si="11"/>
        <v>0</v>
      </c>
      <c r="AT21" s="163">
        <f t="shared" si="11"/>
        <v>0</v>
      </c>
      <c r="AU21" s="163">
        <f t="shared" si="11"/>
        <v>0</v>
      </c>
      <c r="AV21" s="163">
        <f t="shared" si="11"/>
        <v>0</v>
      </c>
      <c r="AW21" s="163">
        <f t="shared" si="11"/>
        <v>0</v>
      </c>
      <c r="AX21" s="163">
        <f t="shared" si="11"/>
        <v>0</v>
      </c>
      <c r="AY21" s="163">
        <f t="shared" si="11"/>
        <v>0</v>
      </c>
      <c r="AZ21" s="163">
        <f t="shared" si="11"/>
        <v>0</v>
      </c>
      <c r="BA21" s="163">
        <f t="shared" si="11"/>
        <v>0</v>
      </c>
      <c r="BB21" s="163">
        <f t="shared" si="11"/>
        <v>0</v>
      </c>
      <c r="BC21" s="163">
        <f t="shared" si="11"/>
        <v>0</v>
      </c>
      <c r="BD21" s="163">
        <f t="shared" si="11"/>
        <v>0</v>
      </c>
      <c r="BF21" s="162"/>
      <c r="BG21" s="162"/>
    </row>
    <row r="22" spans="2:59">
      <c r="B22" s="129"/>
      <c r="C22" s="144" t="s">
        <v>39</v>
      </c>
      <c r="D22" s="164"/>
      <c r="E22" s="103">
        <f>Årsoplæg!B23</f>
        <v>0</v>
      </c>
      <c r="F22" s="103">
        <f>Årsoplæg!C23</f>
        <v>0</v>
      </c>
      <c r="G22" s="103">
        <f>Årsoplæg!D23</f>
        <v>0</v>
      </c>
      <c r="H22" s="103">
        <f>Årsoplæg!E23</f>
        <v>0</v>
      </c>
      <c r="I22" s="103">
        <f>Årsoplæg!F23</f>
        <v>0</v>
      </c>
      <c r="J22" s="103">
        <f>Årsoplæg!G23</f>
        <v>0</v>
      </c>
      <c r="K22" s="103">
        <f>Årsoplæg!H23</f>
        <v>0</v>
      </c>
      <c r="L22" s="103">
        <f>Årsoplæg!I23</f>
        <v>0</v>
      </c>
      <c r="M22" s="103">
        <f>Årsoplæg!J23</f>
        <v>0</v>
      </c>
      <c r="N22" s="103">
        <f>Årsoplæg!K23</f>
        <v>0</v>
      </c>
      <c r="O22" s="103">
        <f>Årsoplæg!L23</f>
        <v>0</v>
      </c>
      <c r="P22" s="103">
        <f>Årsoplæg!M23</f>
        <v>0</v>
      </c>
      <c r="Q22" s="103">
        <f>Årsoplæg!N23</f>
        <v>0</v>
      </c>
      <c r="R22" s="103">
        <f>Årsoplæg!O23</f>
        <v>0</v>
      </c>
      <c r="S22" s="103">
        <f>Årsoplæg!P23</f>
        <v>0</v>
      </c>
      <c r="T22" s="103">
        <f>Årsoplæg!Q23</f>
        <v>0</v>
      </c>
      <c r="U22" s="103">
        <f>Årsoplæg!R23</f>
        <v>0</v>
      </c>
      <c r="V22" s="103">
        <f>Årsoplæg!S23</f>
        <v>0</v>
      </c>
      <c r="W22" s="103">
        <f>Årsoplæg!T23</f>
        <v>0</v>
      </c>
      <c r="X22" s="103">
        <f>Årsoplæg!U23</f>
        <v>0</v>
      </c>
      <c r="Y22" s="103">
        <f>Årsoplæg!V23</f>
        <v>0</v>
      </c>
      <c r="Z22" s="103">
        <f>Årsoplæg!W23</f>
        <v>0</v>
      </c>
      <c r="AA22" s="103">
        <f>Årsoplæg!X23</f>
        <v>0</v>
      </c>
      <c r="AB22" s="103">
        <f>Årsoplæg!Y23</f>
        <v>0</v>
      </c>
      <c r="AC22" s="103">
        <f>Årsoplæg!Z23</f>
        <v>0</v>
      </c>
      <c r="AD22" s="103">
        <f>Årsoplæg!AA23</f>
        <v>0</v>
      </c>
      <c r="AE22" s="103">
        <f>Årsoplæg!AB23</f>
        <v>0</v>
      </c>
      <c r="AF22" s="103">
        <f>Årsoplæg!AC23</f>
        <v>0</v>
      </c>
      <c r="AG22" s="103">
        <f>Årsoplæg!AD23</f>
        <v>0</v>
      </c>
      <c r="AH22" s="103">
        <f>Årsoplæg!AE23</f>
        <v>0</v>
      </c>
      <c r="AI22" s="103">
        <f>Årsoplæg!AF23</f>
        <v>0</v>
      </c>
      <c r="AJ22" s="103">
        <f>Årsoplæg!AG23</f>
        <v>0</v>
      </c>
      <c r="AK22" s="103">
        <f>Årsoplæg!AH23</f>
        <v>0</v>
      </c>
      <c r="AL22" s="103">
        <f>Årsoplæg!AI23</f>
        <v>0</v>
      </c>
      <c r="AM22" s="103">
        <f>Årsoplæg!AJ23</f>
        <v>0</v>
      </c>
      <c r="AN22" s="103">
        <f>Årsoplæg!AK23</f>
        <v>0</v>
      </c>
      <c r="AO22" s="103">
        <f>Årsoplæg!AL23</f>
        <v>0</v>
      </c>
      <c r="AP22" s="103">
        <f>Årsoplæg!AM23</f>
        <v>0</v>
      </c>
      <c r="AQ22" s="103">
        <f>Årsoplæg!AN23</f>
        <v>0</v>
      </c>
      <c r="AR22" s="103">
        <f>Årsoplæg!AO23</f>
        <v>0</v>
      </c>
      <c r="AS22" s="103">
        <f>Årsoplæg!AP23</f>
        <v>0</v>
      </c>
      <c r="AT22" s="103">
        <f>Årsoplæg!AQ23</f>
        <v>0</v>
      </c>
      <c r="AU22" s="103">
        <f>Årsoplæg!AR23</f>
        <v>0</v>
      </c>
      <c r="AV22" s="103">
        <f>Årsoplæg!AS23</f>
        <v>0</v>
      </c>
      <c r="AW22" s="103">
        <f>Årsoplæg!AT23</f>
        <v>0</v>
      </c>
      <c r="AX22" s="103">
        <f>Årsoplæg!AU23</f>
        <v>0</v>
      </c>
      <c r="AY22" s="103">
        <f>Årsoplæg!AV23</f>
        <v>0</v>
      </c>
      <c r="AZ22" s="103">
        <f>Årsoplæg!AW23</f>
        <v>0</v>
      </c>
      <c r="BA22" s="103">
        <f>Årsoplæg!AX23</f>
        <v>0</v>
      </c>
      <c r="BB22" s="103">
        <f>Årsoplæg!AY23</f>
        <v>0</v>
      </c>
      <c r="BC22" s="103"/>
      <c r="BD22" s="103">
        <f>Årsoplæg!BA23</f>
        <v>0</v>
      </c>
      <c r="BF22" s="165"/>
      <c r="BG22" s="165"/>
    </row>
    <row r="23" spans="2:59">
      <c r="B23" s="129"/>
      <c r="C23" s="144" t="s">
        <v>69</v>
      </c>
      <c r="D23" s="157"/>
      <c r="E23" s="103">
        <f>Årsoplæg!B24</f>
        <v>0</v>
      </c>
      <c r="F23" s="103">
        <f>Årsoplæg!C24</f>
        <v>0</v>
      </c>
      <c r="G23" s="103">
        <f>Årsoplæg!D24</f>
        <v>0</v>
      </c>
      <c r="H23" s="103">
        <f>Årsoplæg!E24</f>
        <v>0</v>
      </c>
      <c r="I23" s="103">
        <f>Årsoplæg!F24</f>
        <v>0</v>
      </c>
      <c r="J23" s="103">
        <f>Årsoplæg!G24</f>
        <v>0</v>
      </c>
      <c r="K23" s="103">
        <f>Årsoplæg!H24</f>
        <v>0</v>
      </c>
      <c r="L23" s="103">
        <f>Årsoplæg!I24</f>
        <v>0</v>
      </c>
      <c r="M23" s="103">
        <f>Årsoplæg!J24</f>
        <v>0</v>
      </c>
      <c r="N23" s="103">
        <f>Årsoplæg!K24</f>
        <v>0</v>
      </c>
      <c r="O23" s="103">
        <f>Årsoplæg!L24</f>
        <v>0</v>
      </c>
      <c r="P23" s="103">
        <f>Årsoplæg!M24</f>
        <v>0</v>
      </c>
      <c r="Q23" s="103">
        <f>Årsoplæg!N24</f>
        <v>0</v>
      </c>
      <c r="R23" s="103">
        <f>Årsoplæg!O24</f>
        <v>0</v>
      </c>
      <c r="S23" s="103">
        <f>Årsoplæg!P24</f>
        <v>0</v>
      </c>
      <c r="T23" s="103">
        <f>Årsoplæg!Q24</f>
        <v>0</v>
      </c>
      <c r="U23" s="103">
        <f>Årsoplæg!R24</f>
        <v>0</v>
      </c>
      <c r="V23" s="103">
        <f>Årsoplæg!S24</f>
        <v>0</v>
      </c>
      <c r="W23" s="103">
        <f>Årsoplæg!T24</f>
        <v>0</v>
      </c>
      <c r="X23" s="103">
        <f>Årsoplæg!U24</f>
        <v>0</v>
      </c>
      <c r="Y23" s="103">
        <f>Årsoplæg!V24</f>
        <v>0</v>
      </c>
      <c r="Z23" s="103">
        <f>Årsoplæg!W24</f>
        <v>0</v>
      </c>
      <c r="AA23" s="103">
        <f>Årsoplæg!X24</f>
        <v>0</v>
      </c>
      <c r="AB23" s="103">
        <f>Årsoplæg!Y24</f>
        <v>0</v>
      </c>
      <c r="AC23" s="103">
        <f>Årsoplæg!Z24</f>
        <v>0</v>
      </c>
      <c r="AD23" s="103">
        <f>Årsoplæg!AA24</f>
        <v>0</v>
      </c>
      <c r="AE23" s="103">
        <f>Årsoplæg!AB24</f>
        <v>0</v>
      </c>
      <c r="AF23" s="103">
        <f>Årsoplæg!AC24</f>
        <v>0</v>
      </c>
      <c r="AG23" s="103">
        <f>Årsoplæg!AD24</f>
        <v>0</v>
      </c>
      <c r="AH23" s="103">
        <f>Årsoplæg!AE24</f>
        <v>0</v>
      </c>
      <c r="AI23" s="103">
        <f>Årsoplæg!AF24</f>
        <v>0</v>
      </c>
      <c r="AJ23" s="103">
        <f>Årsoplæg!AG24</f>
        <v>0</v>
      </c>
      <c r="AK23" s="103">
        <f>Årsoplæg!AH24</f>
        <v>0</v>
      </c>
      <c r="AL23" s="103">
        <f>Årsoplæg!AI24</f>
        <v>0</v>
      </c>
      <c r="AM23" s="103">
        <f>Årsoplæg!AJ24</f>
        <v>0</v>
      </c>
      <c r="AN23" s="103">
        <f>Årsoplæg!AK24</f>
        <v>0</v>
      </c>
      <c r="AO23" s="103">
        <f>Årsoplæg!AL24</f>
        <v>0</v>
      </c>
      <c r="AP23" s="103">
        <f>Årsoplæg!AM24</f>
        <v>0</v>
      </c>
      <c r="AQ23" s="103">
        <f>Årsoplæg!AN24</f>
        <v>0</v>
      </c>
      <c r="AR23" s="103">
        <f>Årsoplæg!AO24</f>
        <v>0</v>
      </c>
      <c r="AS23" s="103">
        <f>Årsoplæg!AP24</f>
        <v>0</v>
      </c>
      <c r="AT23" s="103">
        <f>Årsoplæg!AQ24</f>
        <v>0</v>
      </c>
      <c r="AU23" s="103">
        <f>Årsoplæg!AR24</f>
        <v>0</v>
      </c>
      <c r="AV23" s="103">
        <f>Årsoplæg!AS24</f>
        <v>0</v>
      </c>
      <c r="AW23" s="103">
        <f>Årsoplæg!AT24</f>
        <v>0</v>
      </c>
      <c r="AX23" s="103">
        <f>Årsoplæg!AU24</f>
        <v>0</v>
      </c>
      <c r="AY23" s="103">
        <f>Årsoplæg!AV24</f>
        <v>0</v>
      </c>
      <c r="AZ23" s="103">
        <f>Årsoplæg!AW24</f>
        <v>0</v>
      </c>
      <c r="BA23" s="103">
        <f>Årsoplæg!AX24</f>
        <v>0</v>
      </c>
      <c r="BB23" s="103">
        <f>Årsoplæg!AY24</f>
        <v>0</v>
      </c>
      <c r="BC23" s="103"/>
      <c r="BD23" s="103">
        <f>Årsoplæg!BA24</f>
        <v>0</v>
      </c>
      <c r="BF23" s="165"/>
      <c r="BG23" s="165"/>
    </row>
    <row r="24" spans="2:59">
      <c r="B24" s="129"/>
      <c r="C24" s="144" t="s">
        <v>17</v>
      </c>
      <c r="D24" s="157"/>
      <c r="E24" s="103">
        <f>Årsoplæg!B25</f>
        <v>0</v>
      </c>
      <c r="F24" s="103">
        <f>Årsoplæg!C25</f>
        <v>0</v>
      </c>
      <c r="G24" s="103">
        <f>Årsoplæg!D25</f>
        <v>0</v>
      </c>
      <c r="H24" s="103">
        <f>Årsoplæg!E25</f>
        <v>0</v>
      </c>
      <c r="I24" s="103">
        <f>Årsoplæg!F25</f>
        <v>0</v>
      </c>
      <c r="J24" s="103">
        <f>Årsoplæg!G25</f>
        <v>0</v>
      </c>
      <c r="K24" s="103">
        <f>Årsoplæg!H25</f>
        <v>0</v>
      </c>
      <c r="L24" s="103">
        <f>Årsoplæg!I25</f>
        <v>0</v>
      </c>
      <c r="M24" s="103">
        <f>Årsoplæg!J25</f>
        <v>0</v>
      </c>
      <c r="N24" s="103">
        <f>Årsoplæg!K25</f>
        <v>0</v>
      </c>
      <c r="O24" s="103">
        <f>Årsoplæg!L25</f>
        <v>0</v>
      </c>
      <c r="P24" s="103">
        <f>Årsoplæg!M25</f>
        <v>0</v>
      </c>
      <c r="Q24" s="103">
        <f>Årsoplæg!N25</f>
        <v>0</v>
      </c>
      <c r="R24" s="103">
        <f>Årsoplæg!O25</f>
        <v>0</v>
      </c>
      <c r="S24" s="103">
        <f>Årsoplæg!P25</f>
        <v>0</v>
      </c>
      <c r="T24" s="103">
        <f>Årsoplæg!Q25</f>
        <v>0</v>
      </c>
      <c r="U24" s="103">
        <f>Årsoplæg!R25</f>
        <v>0</v>
      </c>
      <c r="V24" s="103">
        <f>Årsoplæg!S25</f>
        <v>0</v>
      </c>
      <c r="W24" s="103">
        <f>Årsoplæg!T25</f>
        <v>0</v>
      </c>
      <c r="X24" s="103">
        <f>Årsoplæg!U25</f>
        <v>0</v>
      </c>
      <c r="Y24" s="103">
        <f>Årsoplæg!V25</f>
        <v>0</v>
      </c>
      <c r="Z24" s="103">
        <f>Årsoplæg!W25</f>
        <v>0</v>
      </c>
      <c r="AA24" s="103">
        <f>Årsoplæg!X25</f>
        <v>0</v>
      </c>
      <c r="AB24" s="103">
        <f>Årsoplæg!Y25</f>
        <v>0</v>
      </c>
      <c r="AC24" s="103">
        <f>Årsoplæg!Z25</f>
        <v>0</v>
      </c>
      <c r="AD24" s="103">
        <f>Årsoplæg!AA25</f>
        <v>0</v>
      </c>
      <c r="AE24" s="103">
        <f>Årsoplæg!AB25</f>
        <v>0</v>
      </c>
      <c r="AF24" s="103">
        <f>Årsoplæg!AC25</f>
        <v>0</v>
      </c>
      <c r="AG24" s="103">
        <f>Årsoplæg!AD25</f>
        <v>0</v>
      </c>
      <c r="AH24" s="103">
        <f>Årsoplæg!AE25</f>
        <v>0</v>
      </c>
      <c r="AI24" s="103">
        <f>Årsoplæg!AF25</f>
        <v>0</v>
      </c>
      <c r="AJ24" s="103">
        <f>Årsoplæg!AG25</f>
        <v>0</v>
      </c>
      <c r="AK24" s="103">
        <f>Årsoplæg!AH25</f>
        <v>0</v>
      </c>
      <c r="AL24" s="103">
        <f>Årsoplæg!AI25</f>
        <v>0</v>
      </c>
      <c r="AM24" s="103">
        <f>Årsoplæg!AJ25</f>
        <v>0</v>
      </c>
      <c r="AN24" s="103">
        <f>Årsoplæg!AK25</f>
        <v>0</v>
      </c>
      <c r="AO24" s="103">
        <f>Årsoplæg!AL25</f>
        <v>0</v>
      </c>
      <c r="AP24" s="103">
        <f>Årsoplæg!AM25</f>
        <v>0</v>
      </c>
      <c r="AQ24" s="103">
        <f>Årsoplæg!AN25</f>
        <v>0</v>
      </c>
      <c r="AR24" s="103">
        <f>Årsoplæg!AO25</f>
        <v>0</v>
      </c>
      <c r="AS24" s="103">
        <f>Årsoplæg!AP25</f>
        <v>0</v>
      </c>
      <c r="AT24" s="103">
        <f>Årsoplæg!AQ25</f>
        <v>0</v>
      </c>
      <c r="AU24" s="103">
        <f>Årsoplæg!AR25</f>
        <v>0</v>
      </c>
      <c r="AV24" s="103">
        <f>Årsoplæg!AS25</f>
        <v>0</v>
      </c>
      <c r="AW24" s="103">
        <f>Årsoplæg!AT25</f>
        <v>0</v>
      </c>
      <c r="AX24" s="103">
        <f>Årsoplæg!AU25</f>
        <v>0</v>
      </c>
      <c r="AY24" s="103">
        <f>Årsoplæg!AV25</f>
        <v>0</v>
      </c>
      <c r="AZ24" s="103">
        <f>Årsoplæg!AW25</f>
        <v>0</v>
      </c>
      <c r="BA24" s="103">
        <f>Årsoplæg!AX25</f>
        <v>0</v>
      </c>
      <c r="BB24" s="103">
        <f>Årsoplæg!AY25</f>
        <v>0</v>
      </c>
      <c r="BC24" s="103"/>
      <c r="BD24" s="103">
        <f>Årsoplæg!BA25</f>
        <v>0</v>
      </c>
      <c r="BF24" s="165"/>
      <c r="BG24" s="165"/>
    </row>
    <row r="25" spans="2:59">
      <c r="B25" s="129"/>
      <c r="C25" s="144" t="s">
        <v>70</v>
      </c>
      <c r="D25" s="242"/>
      <c r="E25" s="103">
        <f>Årsoplæg!B26</f>
        <v>0</v>
      </c>
      <c r="F25" s="103">
        <f>Årsoplæg!C26</f>
        <v>0</v>
      </c>
      <c r="G25" s="103">
        <f>Årsoplæg!D26</f>
        <v>0</v>
      </c>
      <c r="H25" s="103">
        <f>Årsoplæg!E26</f>
        <v>0</v>
      </c>
      <c r="I25" s="103">
        <f>Årsoplæg!F26</f>
        <v>0</v>
      </c>
      <c r="J25" s="103">
        <f>Årsoplæg!G26</f>
        <v>0</v>
      </c>
      <c r="K25" s="103">
        <f>Årsoplæg!H26</f>
        <v>0</v>
      </c>
      <c r="L25" s="103">
        <f>Årsoplæg!I26</f>
        <v>0</v>
      </c>
      <c r="M25" s="103">
        <f>Årsoplæg!J26</f>
        <v>0</v>
      </c>
      <c r="N25" s="103">
        <f>Årsoplæg!K26</f>
        <v>0</v>
      </c>
      <c r="O25" s="103">
        <f>Årsoplæg!L26</f>
        <v>0</v>
      </c>
      <c r="P25" s="103">
        <f>Årsoplæg!M26</f>
        <v>0</v>
      </c>
      <c r="Q25" s="103">
        <f>Årsoplæg!N26</f>
        <v>0</v>
      </c>
      <c r="R25" s="103">
        <f>Årsoplæg!O26</f>
        <v>0</v>
      </c>
      <c r="S25" s="103">
        <f>Årsoplæg!P26</f>
        <v>0</v>
      </c>
      <c r="T25" s="103">
        <f>Årsoplæg!Q26</f>
        <v>0</v>
      </c>
      <c r="U25" s="103">
        <f>Årsoplæg!R26</f>
        <v>0</v>
      </c>
      <c r="V25" s="103">
        <f>Årsoplæg!S26</f>
        <v>0</v>
      </c>
      <c r="W25" s="103">
        <f>Årsoplæg!T26</f>
        <v>0</v>
      </c>
      <c r="X25" s="103">
        <f>Årsoplæg!U26</f>
        <v>0</v>
      </c>
      <c r="Y25" s="103">
        <f>Årsoplæg!V26</f>
        <v>0</v>
      </c>
      <c r="Z25" s="103">
        <f>Årsoplæg!W26</f>
        <v>0</v>
      </c>
      <c r="AA25" s="103">
        <f>Årsoplæg!X26</f>
        <v>0</v>
      </c>
      <c r="AB25" s="103">
        <f>Årsoplæg!Y26</f>
        <v>0</v>
      </c>
      <c r="AC25" s="103">
        <f>Årsoplæg!Z26</f>
        <v>0</v>
      </c>
      <c r="AD25" s="103">
        <f>Årsoplæg!AA26</f>
        <v>0</v>
      </c>
      <c r="AE25" s="103">
        <f>Årsoplæg!AB26</f>
        <v>0</v>
      </c>
      <c r="AF25" s="103">
        <f>Årsoplæg!AC26</f>
        <v>0</v>
      </c>
      <c r="AG25" s="103">
        <f>Årsoplæg!AD26</f>
        <v>0</v>
      </c>
      <c r="AH25" s="103">
        <f>Årsoplæg!AE26</f>
        <v>0</v>
      </c>
      <c r="AI25" s="103">
        <f>Årsoplæg!AF26</f>
        <v>0</v>
      </c>
      <c r="AJ25" s="103">
        <f>Årsoplæg!AG26</f>
        <v>0</v>
      </c>
      <c r="AK25" s="103">
        <f>Årsoplæg!AH26</f>
        <v>0</v>
      </c>
      <c r="AL25" s="103">
        <f>Årsoplæg!AI26</f>
        <v>0</v>
      </c>
      <c r="AM25" s="103">
        <f>Årsoplæg!AJ26</f>
        <v>0</v>
      </c>
      <c r="AN25" s="103">
        <f>Årsoplæg!AK26</f>
        <v>0</v>
      </c>
      <c r="AO25" s="103">
        <f>Årsoplæg!AL26</f>
        <v>0</v>
      </c>
      <c r="AP25" s="103">
        <f>Årsoplæg!AM26</f>
        <v>0</v>
      </c>
      <c r="AQ25" s="103">
        <f>Årsoplæg!AN26</f>
        <v>0</v>
      </c>
      <c r="AR25" s="103">
        <f>Årsoplæg!AO26</f>
        <v>0</v>
      </c>
      <c r="AS25" s="103">
        <f>Årsoplæg!AP26</f>
        <v>0</v>
      </c>
      <c r="AT25" s="103">
        <f>Årsoplæg!AQ26</f>
        <v>0</v>
      </c>
      <c r="AU25" s="103">
        <f>Årsoplæg!AR26</f>
        <v>0</v>
      </c>
      <c r="AV25" s="103">
        <f>Årsoplæg!AS26</f>
        <v>0</v>
      </c>
      <c r="AW25" s="103">
        <f>Årsoplæg!AT26</f>
        <v>0</v>
      </c>
      <c r="AX25" s="103">
        <f>Årsoplæg!AU26</f>
        <v>0</v>
      </c>
      <c r="AY25" s="103">
        <f>Årsoplæg!AV26</f>
        <v>0</v>
      </c>
      <c r="AZ25" s="103">
        <f>Årsoplæg!AW26</f>
        <v>0</v>
      </c>
      <c r="BA25" s="103">
        <f>Årsoplæg!AX26</f>
        <v>0</v>
      </c>
      <c r="BB25" s="103">
        <f>Årsoplæg!AY26</f>
        <v>0</v>
      </c>
      <c r="BC25" s="103"/>
      <c r="BD25" s="103">
        <f>Årsoplæg!BA26</f>
        <v>0</v>
      </c>
      <c r="BF25" s="165"/>
      <c r="BG25" s="165"/>
    </row>
    <row r="26" spans="2:59">
      <c r="B26" s="129"/>
      <c r="C26" s="283" t="s">
        <v>230</v>
      </c>
      <c r="D26" s="147" t="s">
        <v>16</v>
      </c>
      <c r="E26" s="373" t="s">
        <v>1430</v>
      </c>
      <c r="F26" s="373"/>
      <c r="G26" s="373"/>
      <c r="H26" s="373"/>
      <c r="I26" s="373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</row>
    <row r="27" spans="2:59">
      <c r="B27" s="129"/>
      <c r="C27" s="166"/>
      <c r="E27" s="168"/>
      <c r="F27" s="168"/>
      <c r="G27" s="168"/>
      <c r="H27" s="168"/>
      <c r="I27" s="168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</row>
    <row r="28" spans="2:59">
      <c r="B28" s="129"/>
      <c r="C28" s="166"/>
      <c r="E28" s="168"/>
      <c r="F28" s="168"/>
      <c r="G28" s="168"/>
      <c r="H28" s="168"/>
      <c r="I28" s="168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</row>
    <row r="29" spans="2:59">
      <c r="B29" s="129"/>
      <c r="C29" s="166"/>
      <c r="E29" s="168"/>
      <c r="F29" s="168"/>
      <c r="G29" s="168"/>
      <c r="H29" s="168"/>
      <c r="I29" s="168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</row>
    <row r="30" spans="2:59">
      <c r="B30" s="129"/>
      <c r="C30" s="166"/>
      <c r="E30" s="168"/>
      <c r="F30" s="168"/>
      <c r="G30" s="168"/>
      <c r="H30" s="168"/>
      <c r="I30" s="168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</row>
    <row r="31" spans="2:59">
      <c r="B31" s="129"/>
      <c r="C31" s="166"/>
      <c r="E31" s="168"/>
      <c r="F31" s="168"/>
      <c r="G31" s="168"/>
      <c r="H31" s="168"/>
      <c r="I31" s="168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</row>
    <row r="32" spans="2:59">
      <c r="B32" s="129"/>
      <c r="C32" s="166"/>
      <c r="E32" s="168"/>
      <c r="F32" s="168"/>
      <c r="G32" s="168"/>
      <c r="H32" s="168"/>
      <c r="I32" s="168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</row>
    <row r="33" spans="2:56">
      <c r="B33" s="129"/>
      <c r="C33" s="166"/>
      <c r="E33" s="168"/>
      <c r="F33" s="168"/>
      <c r="G33" s="168"/>
      <c r="H33" s="168"/>
      <c r="I33" s="168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</row>
    <row r="34" spans="2:56">
      <c r="B34" s="129"/>
      <c r="C34" s="166"/>
      <c r="E34" s="168"/>
      <c r="F34" s="168"/>
      <c r="G34" s="168"/>
      <c r="H34" s="168"/>
      <c r="I34" s="168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</row>
    <row r="35" spans="2:56">
      <c r="B35" s="129"/>
      <c r="C35" s="166"/>
      <c r="E35" s="168"/>
      <c r="F35" s="168"/>
      <c r="G35" s="168"/>
      <c r="H35" s="168"/>
      <c r="I35" s="168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</row>
    <row r="36" spans="2:56">
      <c r="B36" s="129"/>
      <c r="C36" s="166"/>
      <c r="E36" s="168"/>
      <c r="F36" s="168"/>
      <c r="G36" s="168"/>
      <c r="H36" s="168"/>
      <c r="I36" s="168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</row>
    <row r="37" spans="2:56">
      <c r="B37" s="129"/>
      <c r="C37" s="166"/>
      <c r="E37" s="168"/>
      <c r="F37" s="168"/>
      <c r="G37" s="168"/>
      <c r="H37" s="168"/>
      <c r="I37" s="168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</row>
    <row r="38" spans="2:56">
      <c r="B38" s="129"/>
      <c r="C38" s="166"/>
      <c r="E38" s="168"/>
      <c r="F38" s="168"/>
      <c r="G38" s="168"/>
      <c r="H38" s="168"/>
      <c r="I38" s="168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</row>
    <row r="39" spans="2:56">
      <c r="B39" s="129"/>
      <c r="C39" s="166"/>
      <c r="E39" s="168"/>
      <c r="F39" s="168"/>
      <c r="G39" s="168"/>
      <c r="H39" s="168"/>
      <c r="I39" s="168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</row>
    <row r="40" spans="2:56">
      <c r="B40" s="129"/>
      <c r="C40" s="166"/>
      <c r="E40" s="168"/>
      <c r="F40" s="168"/>
      <c r="G40" s="168"/>
      <c r="H40" s="168"/>
      <c r="I40" s="168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</row>
    <row r="41" spans="2:56">
      <c r="B41" s="129"/>
      <c r="C41" s="166"/>
      <c r="E41" s="168"/>
      <c r="F41" s="168"/>
      <c r="G41" s="168"/>
      <c r="H41" s="168"/>
      <c r="I41" s="168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</row>
    <row r="42" spans="2:56">
      <c r="B42" s="129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  <c r="BD42" s="147"/>
    </row>
    <row r="43" spans="2:56">
      <c r="B43" s="129"/>
      <c r="C43" s="130"/>
    </row>
    <row r="44" spans="2:56">
      <c r="B44" s="129"/>
      <c r="C44" s="130"/>
    </row>
    <row r="45" spans="2:56">
      <c r="B45" s="129"/>
      <c r="C45" s="130"/>
    </row>
    <row r="46" spans="2:56">
      <c r="B46" s="129"/>
      <c r="C46" s="130"/>
    </row>
    <row r="47" spans="2:56">
      <c r="B47" s="129"/>
      <c r="C47" s="130"/>
    </row>
    <row r="48" spans="2:56">
      <c r="B48" s="129"/>
      <c r="C48" s="130"/>
    </row>
    <row r="49" spans="2:3">
      <c r="B49" s="129"/>
      <c r="C49" s="130"/>
    </row>
    <row r="50" spans="2:3">
      <c r="B50" s="129"/>
      <c r="C50" s="130"/>
    </row>
    <row r="51" spans="2:3">
      <c r="B51" s="129"/>
      <c r="C51" s="130"/>
    </row>
    <row r="52" spans="2:3">
      <c r="B52" s="129"/>
      <c r="C52" s="130"/>
    </row>
    <row r="53" spans="2:3">
      <c r="B53" s="129"/>
      <c r="C53" s="130"/>
    </row>
    <row r="54" spans="2:3">
      <c r="B54" s="129"/>
      <c r="C54" s="130"/>
    </row>
    <row r="55" spans="2:3">
      <c r="B55" s="129"/>
      <c r="C55" s="130"/>
    </row>
    <row r="56" spans="2:3">
      <c r="B56" s="129"/>
      <c r="C56" s="130"/>
    </row>
    <row r="57" spans="2:3">
      <c r="B57" s="129"/>
      <c r="C57" s="130"/>
    </row>
    <row r="58" spans="2:3">
      <c r="B58" s="129"/>
      <c r="C58" s="130"/>
    </row>
    <row r="59" spans="2:3">
      <c r="B59" s="129"/>
      <c r="C59" s="130"/>
    </row>
    <row r="60" spans="2:3">
      <c r="B60" s="129"/>
      <c r="C60" s="130"/>
    </row>
    <row r="61" spans="2:3">
      <c r="B61" s="129"/>
      <c r="C61" s="130"/>
    </row>
    <row r="62" spans="2:3">
      <c r="B62" s="129"/>
      <c r="C62" s="130"/>
    </row>
    <row r="63" spans="2:3">
      <c r="B63" s="129"/>
      <c r="C63" s="130"/>
    </row>
    <row r="64" spans="2:3">
      <c r="B64" s="129"/>
      <c r="C64" s="130"/>
    </row>
    <row r="65" spans="2:36">
      <c r="B65" s="129"/>
      <c r="C65" s="130"/>
    </row>
    <row r="66" spans="2:36">
      <c r="B66" s="129"/>
      <c r="C66" s="130"/>
    </row>
    <row r="67" spans="2:36">
      <c r="B67" s="129"/>
      <c r="C67" s="130"/>
    </row>
    <row r="68" spans="2:36">
      <c r="B68" s="129"/>
      <c r="C68" s="130"/>
    </row>
    <row r="69" spans="2:36">
      <c r="B69" s="129"/>
      <c r="C69" s="130"/>
    </row>
    <row r="70" spans="2:36" ht="13.5" customHeight="1">
      <c r="B70" s="129"/>
      <c r="C70" s="130"/>
      <c r="E70" s="169"/>
      <c r="F70" s="148"/>
      <c r="G70" s="148"/>
      <c r="H70" s="148"/>
      <c r="I70" s="148"/>
      <c r="J70" s="170"/>
      <c r="K70" s="171"/>
      <c r="L70" s="171"/>
      <c r="M70" s="171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172"/>
    </row>
    <row r="71" spans="2:36" ht="13.5" customHeight="1">
      <c r="B71" s="129"/>
      <c r="C71" s="130"/>
      <c r="E71" s="148"/>
      <c r="F71" s="148"/>
      <c r="G71" s="148"/>
      <c r="H71" s="148"/>
      <c r="I71" s="148"/>
      <c r="J71" s="171"/>
      <c r="K71" s="171"/>
      <c r="L71" s="171"/>
      <c r="M71" s="171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</row>
    <row r="72" spans="2:36" ht="13.5" customHeight="1">
      <c r="B72" s="129"/>
      <c r="C72" s="130"/>
      <c r="E72" s="148"/>
      <c r="F72" s="148"/>
      <c r="G72" s="148"/>
      <c r="H72" s="148"/>
      <c r="I72" s="148"/>
      <c r="J72" s="171"/>
      <c r="K72" s="171"/>
      <c r="L72" s="171"/>
      <c r="M72" s="171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</row>
    <row r="73" spans="2:36" ht="13.5" customHeight="1">
      <c r="B73" s="129"/>
      <c r="C73" s="130"/>
      <c r="E73" s="148"/>
      <c r="F73" s="148"/>
      <c r="G73" s="148"/>
      <c r="H73" s="148"/>
      <c r="I73" s="148"/>
      <c r="J73" s="171"/>
      <c r="K73" s="171"/>
      <c r="L73" s="171"/>
      <c r="M73" s="171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</row>
    <row r="74" spans="2:36">
      <c r="B74" s="129"/>
      <c r="C74" s="130"/>
      <c r="E74" s="148"/>
      <c r="F74" s="148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</row>
    <row r="75" spans="2:36">
      <c r="B75" s="129"/>
      <c r="C75" s="130"/>
      <c r="E75" s="148"/>
      <c r="F75" s="148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</row>
    <row r="76" spans="2:36">
      <c r="B76" s="129"/>
      <c r="C76" s="130"/>
      <c r="E76" s="148"/>
      <c r="F76" s="148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</row>
    <row r="77" spans="2:36">
      <c r="B77" s="129"/>
      <c r="C77" s="130"/>
      <c r="E77" s="148"/>
      <c r="F77" s="148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</row>
    <row r="78" spans="2:36">
      <c r="B78" s="129"/>
      <c r="C78" s="130"/>
      <c r="E78" s="148"/>
      <c r="F78" s="148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</row>
    <row r="79" spans="2:36">
      <c r="B79" s="129"/>
      <c r="C79" s="130"/>
    </row>
    <row r="80" spans="2:36">
      <c r="B80" s="129"/>
      <c r="C80" s="130"/>
    </row>
    <row r="81" spans="2:3">
      <c r="B81" s="129"/>
      <c r="C81" s="130"/>
    </row>
    <row r="82" spans="2:3">
      <c r="B82" s="129"/>
      <c r="C82" s="130"/>
    </row>
    <row r="83" spans="2:3">
      <c r="B83" s="129"/>
      <c r="C83" s="130"/>
    </row>
    <row r="84" spans="2:3">
      <c r="B84" s="129"/>
      <c r="C84" s="130"/>
    </row>
    <row r="85" spans="2:3">
      <c r="B85" s="129"/>
      <c r="C85" s="130"/>
    </row>
    <row r="86" spans="2:3">
      <c r="B86" s="129"/>
      <c r="C86" s="130"/>
    </row>
    <row r="87" spans="2:3">
      <c r="B87" s="129"/>
      <c r="C87" s="130"/>
    </row>
    <row r="88" spans="2:3">
      <c r="B88" s="129"/>
      <c r="C88" s="130"/>
    </row>
  </sheetData>
  <sheetProtection password="CC71" sheet="1" objects="1" scenarios="1"/>
  <mergeCells count="4">
    <mergeCell ref="E1:K1"/>
    <mergeCell ref="E26:I26"/>
    <mergeCell ref="X1:AA1"/>
    <mergeCell ref="R1:U1"/>
  </mergeCells>
  <phoneticPr fontId="31" type="noConversion"/>
  <pageMargins left="0.1953125" right="0.15748031496062992" top="0.5859375" bottom="0.5234375" header="0.15625" footer="0.1484375"/>
  <pageSetup paperSize="9" scale="45" orientation="landscape" horizontalDpi="300" verticalDpi="300" r:id="rId1"/>
  <headerFooter alignWithMargins="0">
    <oddHeader>&amp;L&amp;G</oddHeader>
    <oddFooter>&amp;L&amp;G</oddFooter>
  </headerFooter>
  <ignoredErrors>
    <ignoredError sqref="E1 M1 R1" unlockedFormula="1"/>
  </ignoredErrors>
  <drawing r:id="rId2"/>
  <legacyDrawing r:id="rId3"/>
  <legacyDrawingHF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2"/>
  <sheetViews>
    <sheetView workbookViewId="0">
      <pane ySplit="2" topLeftCell="A3" activePane="bottomLeft" state="frozen"/>
      <selection pane="bottomLeft" activeCell="B3" sqref="B3"/>
    </sheetView>
  </sheetViews>
  <sheetFormatPr defaultRowHeight="12.75"/>
  <cols>
    <col min="2" max="2" width="137.28515625" customWidth="1"/>
  </cols>
  <sheetData>
    <row r="2" spans="1:2" ht="18.75" thickBot="1">
      <c r="A2" s="29" t="s">
        <v>72</v>
      </c>
      <c r="B2" s="29" t="s">
        <v>67</v>
      </c>
    </row>
  </sheetData>
  <phoneticPr fontId="0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16"/>
  <sheetViews>
    <sheetView workbookViewId="0">
      <selection sqref="A1:XFD1048576"/>
    </sheetView>
  </sheetViews>
  <sheetFormatPr defaultRowHeight="11.25"/>
  <cols>
    <col min="1" max="1" width="17.7109375" style="285" bestFit="1" customWidth="1"/>
    <col min="2" max="2" width="7.140625" style="285" bestFit="1" customWidth="1"/>
    <col min="3" max="3" width="7.140625" style="285" customWidth="1"/>
    <col min="4" max="10" width="7.28515625" style="285" customWidth="1"/>
    <col min="11" max="11" width="4.42578125" style="285" customWidth="1"/>
    <col min="12" max="12" width="10.5703125" style="285" bestFit="1" customWidth="1"/>
    <col min="13" max="14" width="9.28515625" style="285" bestFit="1" customWidth="1"/>
    <col min="15" max="22" width="9.5703125" style="285" bestFit="1" customWidth="1"/>
    <col min="23" max="16384" width="9.140625" style="285"/>
  </cols>
  <sheetData>
    <row r="1" spans="1:12">
      <c r="A1" s="284"/>
      <c r="B1" s="284"/>
      <c r="C1" s="284"/>
      <c r="D1" s="284"/>
      <c r="E1" s="284"/>
      <c r="F1" s="284"/>
      <c r="G1" s="284"/>
      <c r="H1" s="284"/>
      <c r="I1" s="284"/>
      <c r="J1" s="284"/>
    </row>
    <row r="2" spans="1:12">
      <c r="A2" s="285" t="str">
        <f>[1]Ark1!A3</f>
        <v>Navn:</v>
      </c>
      <c r="C2" s="415" t="str">
        <f>[1]Ark1!C3</f>
        <v>Kasper Nielsen</v>
      </c>
      <c r="D2" s="415"/>
      <c r="G2" s="286"/>
      <c r="I2" s="286"/>
      <c r="J2" s="284"/>
    </row>
    <row r="3" spans="1:12">
      <c r="A3" s="285" t="str">
        <f>[1]Ark1!A5</f>
        <v>Alder</v>
      </c>
      <c r="C3" s="416">
        <f>[1]Ark1!C5</f>
        <v>31.119444444444444</v>
      </c>
      <c r="D3" s="416"/>
      <c r="G3" s="286"/>
      <c r="I3" s="286"/>
      <c r="J3" s="284"/>
    </row>
    <row r="4" spans="1:12">
      <c r="J4" s="284"/>
    </row>
    <row r="5" spans="1:12">
      <c r="A5" s="285" t="str">
        <f>[1]Ark1!A10</f>
        <v xml:space="preserve">Dato:    </v>
      </c>
      <c r="C5" s="287">
        <f>[1]Ark1!C10</f>
        <v>41048</v>
      </c>
      <c r="D5" s="288"/>
      <c r="E5" s="288">
        <f>IF([1]Ark1!E10&gt;0,[1]Ark1!E10,"")</f>
        <v>40860</v>
      </c>
      <c r="F5" s="288">
        <f>IF([1]Ark1!F10&gt;0,[1]Ark1!F10,"")</f>
        <v>39924</v>
      </c>
      <c r="G5" s="288" t="str">
        <f>IF([1]Ark1!G10&gt;0,[1]Ark1!G10,"")</f>
        <v/>
      </c>
      <c r="H5" s="288" t="str">
        <f>IF([1]Ark1!H10&gt;0,[1]Ark1!H10,"")</f>
        <v/>
      </c>
      <c r="I5" s="288" t="str">
        <f>IF([1]Ark1!I10&gt;0,[1]Ark1!I10,"")</f>
        <v/>
      </c>
      <c r="J5" s="288" t="str">
        <f>IF([1]Ark1!J10&gt;0,[1]Ark1!J10,"")</f>
        <v/>
      </c>
      <c r="K5" s="288"/>
      <c r="L5" s="288"/>
    </row>
    <row r="6" spans="1:12">
      <c r="B6" s="289" t="s">
        <v>1434</v>
      </c>
      <c r="C6" s="290"/>
      <c r="E6" s="291" t="str">
        <f>IF([1]Ark1!E11&gt;0,[1]Ark1!E11,"")</f>
        <v/>
      </c>
      <c r="F6" s="291" t="str">
        <f>IF([1]Ark1!F11&gt;0,[1]Ark1!F11,"")</f>
        <v/>
      </c>
      <c r="G6" s="291" t="str">
        <f>IF([1]Ark1!G11&gt;0,[1]Ark1!G11,"")</f>
        <v/>
      </c>
      <c r="H6" s="291" t="str">
        <f>IF([1]Ark1!H11&gt;0,[1]Ark1!H11,"")</f>
        <v/>
      </c>
      <c r="I6" s="291" t="str">
        <f>IF([1]Ark1!I11&gt;0,[1]Ark1!I11,"")</f>
        <v/>
      </c>
      <c r="J6" s="291" t="str">
        <f>IF([1]Ark1!J11&gt;0,[1]Ark1!J11,"")</f>
        <v/>
      </c>
    </row>
    <row r="7" spans="1:12">
      <c r="A7" s="292" t="str">
        <f>[1]Ark1!A12</f>
        <v>Vægt/højde/BMI</v>
      </c>
      <c r="B7" s="289"/>
      <c r="C7" s="290"/>
      <c r="E7" s="291"/>
      <c r="F7" s="291"/>
      <c r="G7" s="291"/>
      <c r="H7" s="291"/>
      <c r="I7" s="291"/>
      <c r="J7" s="291"/>
    </row>
    <row r="8" spans="1:12">
      <c r="A8" s="285" t="str">
        <f>[1]Ark1!A13</f>
        <v>vægt (kg):</v>
      </c>
      <c r="B8" s="291">
        <f>[1]Ark1!B13</f>
        <v>0.60000000000000853</v>
      </c>
      <c r="C8" s="293">
        <f>[1]Ark1!C13</f>
        <v>70.900000000000006</v>
      </c>
      <c r="D8" s="291"/>
      <c r="E8" s="291">
        <f>IF([1]Ark1!E13&gt;0,[1]Ark1!E13,"")</f>
        <v>70.3</v>
      </c>
      <c r="F8" s="291">
        <f>IF([1]Ark1!F13&gt;0,[1]Ark1!F13,"")</f>
        <v>69.599999999999994</v>
      </c>
      <c r="G8" s="291" t="str">
        <f>IF([1]Ark1!G13&gt;0,[1]Ark1!G13,"")</f>
        <v/>
      </c>
      <c r="H8" s="291" t="str">
        <f>IF([1]Ark1!H13&gt;0,[1]Ark1!H13,"")</f>
        <v/>
      </c>
      <c r="I8" s="291" t="str">
        <f>IF([1]Ark1!I13&gt;0,[1]Ark1!I13,"")</f>
        <v/>
      </c>
      <c r="J8" s="291" t="str">
        <f>IF([1]Ark1!J13&gt;0,[1]Ark1!J13,"")</f>
        <v/>
      </c>
      <c r="K8" s="291"/>
      <c r="L8" s="291"/>
    </row>
    <row r="9" spans="1:12">
      <c r="A9" s="285" t="str">
        <f>[1]Ark1!A14</f>
        <v>højde (m):</v>
      </c>
      <c r="B9" s="294">
        <f>[1]Ark1!B14</f>
        <v>0</v>
      </c>
      <c r="C9" s="295">
        <f>[1]Ark1!C14</f>
        <v>1.8</v>
      </c>
      <c r="D9" s="294"/>
      <c r="E9" s="294">
        <f>IF([1]Ark1!E14&gt;0,[1]Ark1!E14,"")</f>
        <v>1.8</v>
      </c>
      <c r="F9" s="294">
        <f>IF([1]Ark1!F14&gt;0,[1]Ark1!F14,"")</f>
        <v>1.8</v>
      </c>
      <c r="G9" s="294" t="str">
        <f>IF([1]Ark1!G14&gt;0,[1]Ark1!G14,"")</f>
        <v/>
      </c>
      <c r="H9" s="294" t="str">
        <f>IF([1]Ark1!H14&gt;0,[1]Ark1!H14,"")</f>
        <v/>
      </c>
      <c r="I9" s="294" t="str">
        <f>IF([1]Ark1!I14&gt;0,[1]Ark1!I14,"")</f>
        <v/>
      </c>
      <c r="J9" s="294" t="str">
        <f>IF([1]Ark1!J14&gt;0,[1]Ark1!J14,"")</f>
        <v/>
      </c>
      <c r="K9" s="291"/>
      <c r="L9" s="291"/>
    </row>
    <row r="10" spans="1:12" s="294" customFormat="1">
      <c r="A10" s="285" t="str">
        <f>[1]Ark1!A15</f>
        <v>BMI (m/h2):</v>
      </c>
      <c r="B10" s="294">
        <f>[1]Ark1!B15</f>
        <v>0.1851851851851869</v>
      </c>
      <c r="C10" s="295">
        <f>[1]Ark1!C15</f>
        <v>21.882716049382715</v>
      </c>
      <c r="E10" s="294">
        <f>IF([1]Ark1!E15&gt;0,[1]Ark1!E15,"")</f>
        <v>21.697530864197528</v>
      </c>
      <c r="F10" s="294">
        <f>IF([1]Ark1!F15&gt;0,[1]Ark1!F15,"")</f>
        <v>21.481481481481477</v>
      </c>
      <c r="G10" s="294" t="str">
        <f>IF([1]Ark1!G15&gt;0,[1]Ark1!G15,"")</f>
        <v/>
      </c>
      <c r="H10" s="294" t="str">
        <f>IF([1]Ark1!H15&gt;0,[1]Ark1!H15,"")</f>
        <v/>
      </c>
      <c r="I10" s="294" t="str">
        <f>IF([1]Ark1!I15&gt;0,[1]Ark1!I15,"")</f>
        <v/>
      </c>
      <c r="J10" s="294" t="str">
        <f>IF([1]Ark1!J15&gt;0,[1]Ark1!J15,"")</f>
        <v/>
      </c>
    </row>
    <row r="11" spans="1:12">
      <c r="B11" s="291"/>
      <c r="C11" s="293"/>
      <c r="D11" s="291"/>
      <c r="E11" s="291"/>
      <c r="F11" s="291"/>
      <c r="G11" s="291"/>
      <c r="H11" s="291"/>
      <c r="I11" s="291"/>
      <c r="J11" s="291"/>
    </row>
    <row r="12" spans="1:12">
      <c r="A12" s="292" t="str">
        <f>[1]Ark1!A17</f>
        <v>Hudfoldsmåling</v>
      </c>
      <c r="B12" s="291"/>
      <c r="E12" s="291"/>
      <c r="F12" s="291"/>
      <c r="G12" s="291"/>
      <c r="H12" s="291"/>
      <c r="I12" s="291"/>
      <c r="J12" s="291"/>
    </row>
    <row r="13" spans="1:12" s="291" customFormat="1">
      <c r="A13" s="291" t="str">
        <f>[1]Ark1!A22</f>
        <v>Samlet hudfold (mm)</v>
      </c>
      <c r="B13" s="291">
        <f>[1]Ark1!B22</f>
        <v>-0.40000000000000213</v>
      </c>
      <c r="C13" s="291">
        <f>[1]Ark1!C22</f>
        <v>20.799999999999997</v>
      </c>
      <c r="E13" s="291">
        <f>IF([1]Ark1!E22&gt;0,[1]Ark1!E22,"")</f>
        <v>21.2</v>
      </c>
      <c r="F13" s="291">
        <f>IF([1]Ark1!F22&gt;0,[1]Ark1!F22,"")</f>
        <v>17.7</v>
      </c>
      <c r="G13" s="291" t="str">
        <f>IF([1]Ark1!G22&gt;0,[1]Ark1!G22,"")</f>
        <v/>
      </c>
      <c r="H13" s="291" t="str">
        <f>IF([1]Ark1!H22&gt;0,[1]Ark1!H22,"")</f>
        <v/>
      </c>
      <c r="I13" s="291" t="str">
        <f>IF([1]Ark1!I22&gt;0,[1]Ark1!I22,"")</f>
        <v/>
      </c>
      <c r="J13" s="291" t="str">
        <f>IF([1]Ark1!J22&gt;0,[1]Ark1!J22,"")</f>
        <v/>
      </c>
    </row>
    <row r="14" spans="1:12" s="291" customFormat="1">
      <c r="A14" s="291" t="str">
        <f>[1]Ark1!A25</f>
        <v>Fedt %</v>
      </c>
      <c r="B14" s="291">
        <f>[1]Ark1!B25</f>
        <v>-0.22206769748729371</v>
      </c>
      <c r="C14" s="291">
        <f>[1]Ark1!C25</f>
        <v>8.4189060380699843</v>
      </c>
      <c r="E14" s="291">
        <f>IF([1]Ark1!E25&gt;0,[1]Ark1!E25,"")</f>
        <v>8.640973735557278</v>
      </c>
      <c r="F14" s="291">
        <f>IF([1]Ark1!F25&gt;0,[1]Ark1!F25,"")</f>
        <v>6.5460024174168296</v>
      </c>
      <c r="G14" s="291" t="str">
        <f>IF([1]Ark1!G25&gt;0,[1]Ark1!G25,"")</f>
        <v/>
      </c>
      <c r="H14" s="291" t="str">
        <f>IF([1]Ark1!H25&gt;0,[1]Ark1!H25,"")</f>
        <v/>
      </c>
      <c r="I14" s="291" t="str">
        <f>IF([1]Ark1!I25&gt;0,[1]Ark1!I25,"")</f>
        <v/>
      </c>
      <c r="J14" s="291" t="str">
        <f>IF([1]Ark1!J25&gt;0,[1]Ark1!J25,"")</f>
        <v/>
      </c>
    </row>
    <row r="15" spans="1:12" s="291" customFormat="1">
      <c r="A15" s="291" t="str">
        <f>[1]Ark1!A26</f>
        <v>Fedtfri masse (kg)</v>
      </c>
      <c r="B15" s="291">
        <f>[1]Ark1!B26</f>
        <v>0.70560015510515939</v>
      </c>
      <c r="C15" s="291">
        <f>[1]Ark1!C26</f>
        <v>64.930995619008385</v>
      </c>
      <c r="E15" s="291">
        <f>IF([1]Ark1!E26&gt;0,[1]Ark1!E26,"")</f>
        <v>64.225395463903226</v>
      </c>
      <c r="F15" s="291">
        <f>IF([1]Ark1!F26&gt;0,[1]Ark1!F26,"")</f>
        <v>65.043982317477884</v>
      </c>
      <c r="G15" s="291" t="str">
        <f>IF([1]Ark1!G26&gt;0,[1]Ark1!G26,"")</f>
        <v/>
      </c>
      <c r="H15" s="291" t="str">
        <f>IF([1]Ark1!H26&gt;0,[1]Ark1!H26,"")</f>
        <v/>
      </c>
      <c r="I15" s="291" t="str">
        <f>IF([1]Ark1!I26&gt;0,[1]Ark1!I26,"")</f>
        <v/>
      </c>
      <c r="J15" s="291" t="str">
        <f>IF([1]Ark1!J26&gt;0,[1]Ark1!J26,"")</f>
        <v/>
      </c>
    </row>
    <row r="16" spans="1:12" s="291" customFormat="1"/>
    <row r="17" spans="1:10" s="291" customFormat="1">
      <c r="A17" s="296" t="str">
        <f>[1]Ark1!A28</f>
        <v>Bio empedance</v>
      </c>
    </row>
    <row r="18" spans="1:10" s="291" customFormat="1">
      <c r="A18" s="291" t="str">
        <f>[1]Ark1!A29</f>
        <v>Fedt-%</v>
      </c>
      <c r="C18" s="291">
        <f>[1]Ark1!C29</f>
        <v>0</v>
      </c>
      <c r="E18" s="291" t="str">
        <f>IF([1]Ark1!E29&gt;0,[1]Ark1!E29,"")</f>
        <v/>
      </c>
      <c r="F18" s="291" t="str">
        <f>IF([1]Ark1!F29&gt;0,[1]Ark1!F29,"")</f>
        <v/>
      </c>
      <c r="G18" s="291" t="str">
        <f>IF([1]Ark1!G29&gt;0,[1]Ark1!G29,"")</f>
        <v/>
      </c>
      <c r="H18" s="291" t="str">
        <f>IF([1]Ark1!H29&gt;0,[1]Ark1!H29,"")</f>
        <v/>
      </c>
      <c r="I18" s="291" t="str">
        <f>IF([1]Ark1!I29&gt;0,[1]Ark1!I29,"")</f>
        <v/>
      </c>
      <c r="J18" s="291" t="str">
        <f>IF([1]Ark1!J29&gt;0,[1]Ark1!J29,"")</f>
        <v/>
      </c>
    </row>
    <row r="19" spans="1:10" s="291" customFormat="1">
      <c r="A19" s="291" t="str">
        <f>[1]Ark1!A30</f>
        <v>Fedtfri masse (kg)</v>
      </c>
      <c r="C19" s="291" t="e">
        <f>[1]Ark1!C30</f>
        <v>#REF!</v>
      </c>
      <c r="E19" s="291" t="e">
        <f>IF([1]Ark1!E30&gt;0,[1]Ark1!E30,"")</f>
        <v>#REF!</v>
      </c>
      <c r="F19" s="291" t="str">
        <f>IF([1]Ark1!F30&gt;0,[1]Ark1!F30,"")</f>
        <v/>
      </c>
      <c r="G19" s="291" t="str">
        <f>IF([1]Ark1!G30&gt;0,[1]Ark1!G30,"")</f>
        <v/>
      </c>
      <c r="H19" s="291" t="str">
        <f>IF([1]Ark1!H30&gt;0,[1]Ark1!H30,"")</f>
        <v/>
      </c>
      <c r="I19" s="291" t="str">
        <f>IF([1]Ark1!I30&gt;0,[1]Ark1!I30,"")</f>
        <v/>
      </c>
      <c r="J19" s="291" t="str">
        <f>IF([1]Ark1!J30&gt;0,[1]Ark1!J30,"")</f>
        <v/>
      </c>
    </row>
    <row r="20" spans="1:10" s="291" customFormat="1">
      <c r="A20" s="291" t="str">
        <f>[1]Ark1!A31</f>
        <v>Skeletmuskulatur (% af kropsvægt)</v>
      </c>
      <c r="C20" s="291">
        <f>[1]Ark1!C31</f>
        <v>0</v>
      </c>
      <c r="E20" s="291" t="str">
        <f>IF([1]Ark1!E31&gt;0,[1]Ark1!E31,"")</f>
        <v/>
      </c>
      <c r="F20" s="291" t="str">
        <f>IF([1]Ark1!F31&gt;0,[1]Ark1!F31,"")</f>
        <v/>
      </c>
      <c r="G20" s="291" t="str">
        <f>IF([1]Ark1!G31&gt;0,[1]Ark1!G31,"")</f>
        <v/>
      </c>
      <c r="H20" s="291" t="str">
        <f>IF([1]Ark1!H31&gt;0,[1]Ark1!H31,"")</f>
        <v/>
      </c>
      <c r="I20" s="291" t="str">
        <f>IF([1]Ark1!I31&gt;0,[1]Ark1!I31,"")</f>
        <v/>
      </c>
      <c r="J20" s="291" t="str">
        <f>IF([1]Ark1!J31&gt;0,[1]Ark1!J31,"")</f>
        <v/>
      </c>
    </row>
    <row r="21" spans="1:10" s="291" customFormat="1">
      <c r="A21" s="291" t="str">
        <f>[1]Ark1!A32</f>
        <v>Skeletmuskulatur (kg)</v>
      </c>
      <c r="C21" s="291" t="str">
        <f>[1]Ark1!C32</f>
        <v/>
      </c>
      <c r="E21" s="291" t="str">
        <f>IF([1]Ark1!E32&gt;0,[1]Ark1!E32,"")</f>
        <v/>
      </c>
      <c r="F21" s="291" t="str">
        <f>IF([1]Ark1!F32&gt;0,[1]Ark1!F32,"")</f>
        <v/>
      </c>
      <c r="G21" s="291" t="str">
        <f>IF([1]Ark1!G32&gt;0,[1]Ark1!G32,"")</f>
        <v/>
      </c>
      <c r="H21" s="291" t="str">
        <f>IF([1]Ark1!H32&gt;0,[1]Ark1!H32,"")</f>
        <v/>
      </c>
      <c r="I21" s="291" t="str">
        <f>IF([1]Ark1!I32&gt;0,[1]Ark1!I32,"")</f>
        <v/>
      </c>
      <c r="J21" s="291" t="str">
        <f>IF([1]Ark1!J32&gt;0,[1]Ark1!J32,"")</f>
        <v/>
      </c>
    </row>
    <row r="22" spans="1:10" s="291" customFormat="1">
      <c r="A22" s="291" t="str">
        <f>[1]Ark1!A33</f>
        <v>Hvilestofskifte</v>
      </c>
      <c r="C22" s="291">
        <f>[1]Ark1!C33</f>
        <v>0</v>
      </c>
      <c r="E22" s="291" t="str">
        <f>IF([1]Ark1!E33&gt;0,[1]Ark1!E33,"")</f>
        <v/>
      </c>
      <c r="F22" s="291" t="str">
        <f>IF([1]Ark1!F33&gt;0,[1]Ark1!F33,"")</f>
        <v/>
      </c>
      <c r="G22" s="291" t="str">
        <f>IF([1]Ark1!G33&gt;0,[1]Ark1!G33,"")</f>
        <v/>
      </c>
      <c r="H22" s="291" t="str">
        <f>IF([1]Ark1!H33&gt;0,[1]Ark1!H33,"")</f>
        <v/>
      </c>
      <c r="I22" s="291" t="str">
        <f>IF([1]Ark1!I33&gt;0,[1]Ark1!I33,"")</f>
        <v/>
      </c>
      <c r="J22" s="291" t="str">
        <f>IF([1]Ark1!J33&gt;0,[1]Ark1!J33,"")</f>
        <v/>
      </c>
    </row>
    <row r="23" spans="1:10" s="291" customFormat="1">
      <c r="A23" s="291" t="str">
        <f>[1]Ark1!A34</f>
        <v>Taljemål:</v>
      </c>
      <c r="C23" s="291">
        <f>[1]Ark1!C34</f>
        <v>0</v>
      </c>
      <c r="E23" s="291" t="str">
        <f>IF([1]Ark1!E34&gt;0,[1]Ark1!E34,"")</f>
        <v/>
      </c>
      <c r="F23" s="291" t="str">
        <f>IF([1]Ark1!F34&gt;0,[1]Ark1!F34,"")</f>
        <v/>
      </c>
      <c r="G23" s="291" t="str">
        <f>IF([1]Ark1!G34&gt;0,[1]Ark1!G34,"")</f>
        <v/>
      </c>
      <c r="H23" s="291" t="str">
        <f>IF([1]Ark1!H34&gt;0,[1]Ark1!H34,"")</f>
        <v/>
      </c>
      <c r="I23" s="291" t="str">
        <f>IF([1]Ark1!I34&gt;0,[1]Ark1!I34,"")</f>
        <v/>
      </c>
      <c r="J23" s="291" t="str">
        <f>IF([1]Ark1!J34&gt;0,[1]Ark1!J34,"")</f>
        <v/>
      </c>
    </row>
    <row r="24" spans="1:10" s="291" customFormat="1"/>
    <row r="25" spans="1:10" s="291" customFormat="1">
      <c r="A25" s="296" t="str">
        <f>[1]Ark1!A36</f>
        <v>Finger-prik test</v>
      </c>
    </row>
    <row r="26" spans="1:10" s="291" customFormat="1">
      <c r="A26" s="291" t="str">
        <f>[1]Ark1!A37</f>
        <v>Total kolesterol</v>
      </c>
      <c r="C26" s="291">
        <f>[1]Ark1!C37</f>
        <v>0</v>
      </c>
      <c r="E26" s="291" t="str">
        <f>IF([1]Ark1!E37&gt;0,[1]Ark1!E37,"")</f>
        <v/>
      </c>
      <c r="F26" s="291" t="str">
        <f>IF([1]Ark1!F37&gt;0,[1]Ark1!F37,"")</f>
        <v/>
      </c>
      <c r="G26" s="291" t="str">
        <f>IF([1]Ark1!G37&gt;0,[1]Ark1!G37,"")</f>
        <v/>
      </c>
      <c r="H26" s="291" t="str">
        <f>IF([1]Ark1!H37&gt;0,[1]Ark1!H37,"")</f>
        <v/>
      </c>
      <c r="I26" s="291" t="str">
        <f>IF([1]Ark1!I37&gt;0,[1]Ark1!I37,"")</f>
        <v/>
      </c>
      <c r="J26" s="291" t="str">
        <f>IF([1]Ark1!J37&gt;0,[1]Ark1!J37,"")</f>
        <v/>
      </c>
    </row>
    <row r="27" spans="1:10" s="291" customFormat="1">
      <c r="A27" s="291" t="str">
        <f>[1]Ark1!A38</f>
        <v>Triglycerid</v>
      </c>
      <c r="C27" s="291">
        <f>[1]Ark1!C38</f>
        <v>0</v>
      </c>
      <c r="E27" s="291" t="str">
        <f>IF([1]Ark1!E38&gt;0,[1]Ark1!E38,"")</f>
        <v/>
      </c>
      <c r="F27" s="291" t="str">
        <f>IF([1]Ark1!F38&gt;0,[1]Ark1!F38,"")</f>
        <v/>
      </c>
      <c r="G27" s="291" t="str">
        <f>IF([1]Ark1!G38&gt;0,[1]Ark1!G38,"")</f>
        <v/>
      </c>
      <c r="H27" s="291" t="str">
        <f>IF([1]Ark1!H38&gt;0,[1]Ark1!H38,"")</f>
        <v/>
      </c>
      <c r="I27" s="291" t="str">
        <f>IF([1]Ark1!I38&gt;0,[1]Ark1!I38,"")</f>
        <v/>
      </c>
      <c r="J27" s="291" t="str">
        <f>IF([1]Ark1!J38&gt;0,[1]Ark1!J38,"")</f>
        <v/>
      </c>
    </row>
    <row r="28" spans="1:10" s="291" customFormat="1">
      <c r="A28" s="291" t="str">
        <f>[1]Ark1!A39</f>
        <v>HDL</v>
      </c>
      <c r="C28" s="291">
        <f>[1]Ark1!C39</f>
        <v>0</v>
      </c>
      <c r="E28" s="291" t="str">
        <f>IF([1]Ark1!E39&gt;0,[1]Ark1!E39,"")</f>
        <v/>
      </c>
      <c r="F28" s="291" t="str">
        <f>IF([1]Ark1!F39&gt;0,[1]Ark1!F39,"")</f>
        <v/>
      </c>
      <c r="G28" s="291" t="str">
        <f>IF([1]Ark1!G39&gt;0,[1]Ark1!G39,"")</f>
        <v/>
      </c>
      <c r="H28" s="291" t="str">
        <f>IF([1]Ark1!H39&gt;0,[1]Ark1!H39,"")</f>
        <v/>
      </c>
      <c r="I28" s="291" t="str">
        <f>IF([1]Ark1!I39&gt;0,[1]Ark1!I39,"")</f>
        <v/>
      </c>
      <c r="J28" s="291" t="str">
        <f>IF([1]Ark1!J39&gt;0,[1]Ark1!J39,"")</f>
        <v/>
      </c>
    </row>
    <row r="29" spans="1:10" s="291" customFormat="1">
      <c r="A29" s="291" t="str">
        <f>[1]Ark1!A40</f>
        <v>LDL</v>
      </c>
      <c r="C29" s="291">
        <f>[1]Ark1!C40</f>
        <v>0</v>
      </c>
      <c r="E29" s="291" t="str">
        <f>IF([1]Ark1!E40&gt;0,[1]Ark1!E40,"")</f>
        <v/>
      </c>
      <c r="F29" s="291" t="str">
        <f>IF([1]Ark1!F40&gt;0,[1]Ark1!F40,"")</f>
        <v/>
      </c>
      <c r="G29" s="291" t="str">
        <f>IF([1]Ark1!G40&gt;0,[1]Ark1!G40,"")</f>
        <v/>
      </c>
      <c r="H29" s="291" t="str">
        <f>IF([1]Ark1!H40&gt;0,[1]Ark1!H40,"")</f>
        <v/>
      </c>
      <c r="I29" s="291" t="str">
        <f>IF([1]Ark1!I40&gt;0,[1]Ark1!I40,"")</f>
        <v/>
      </c>
      <c r="J29" s="291" t="str">
        <f>IF([1]Ark1!J40&gt;0,[1]Ark1!J40,"")</f>
        <v/>
      </c>
    </row>
    <row r="30" spans="1:10" s="291" customFormat="1">
      <c r="A30" s="291" t="str">
        <f>[1]Ark1!A41</f>
        <v>total kolesterol/HDL ratio</v>
      </c>
      <c r="C30" s="291" t="str">
        <f>[1]Ark1!C41</f>
        <v/>
      </c>
      <c r="E30" s="291" t="str">
        <f>IF([1]Ark1!E41&gt;0,[1]Ark1!E41,"")</f>
        <v/>
      </c>
      <c r="F30" s="291" t="str">
        <f>IF([1]Ark1!F41&gt;0,[1]Ark1!F41,"")</f>
        <v/>
      </c>
      <c r="G30" s="291" t="str">
        <f>IF([1]Ark1!G41&gt;0,[1]Ark1!G41,"")</f>
        <v/>
      </c>
      <c r="H30" s="291" t="str">
        <f>IF([1]Ark1!H41&gt;0,[1]Ark1!H41,"")</f>
        <v/>
      </c>
      <c r="I30" s="291" t="str">
        <f>IF([1]Ark1!I41&gt;0,[1]Ark1!I41,"")</f>
        <v/>
      </c>
      <c r="J30" s="291" t="str">
        <f>IF([1]Ark1!J41&gt;0,[1]Ark1!J41,"")</f>
        <v/>
      </c>
    </row>
    <row r="31" spans="1:10" s="291" customFormat="1">
      <c r="A31" s="291" t="str">
        <f>[1]Ark1!A42</f>
        <v>Blodsukker</v>
      </c>
      <c r="C31" s="291">
        <f>[1]Ark1!C42</f>
        <v>0</v>
      </c>
      <c r="E31" s="291" t="str">
        <f>IF([1]Ark1!E42&gt;0,[1]Ark1!E42,"")</f>
        <v/>
      </c>
      <c r="F31" s="291" t="str">
        <f>IF([1]Ark1!F42&gt;0,[1]Ark1!F42,"")</f>
        <v/>
      </c>
      <c r="G31" s="291" t="str">
        <f>IF([1]Ark1!G42&gt;0,[1]Ark1!G42,"")</f>
        <v/>
      </c>
      <c r="H31" s="291" t="str">
        <f>IF([1]Ark1!H42&gt;0,[1]Ark1!H42,"")</f>
        <v/>
      </c>
      <c r="I31" s="291" t="str">
        <f>IF([1]Ark1!I42&gt;0,[1]Ark1!I42,"")</f>
        <v/>
      </c>
      <c r="J31" s="291" t="str">
        <f>IF([1]Ark1!J42&gt;0,[1]Ark1!J42,"")</f>
        <v/>
      </c>
    </row>
    <row r="32" spans="1:10" s="291" customFormat="1"/>
    <row r="33" spans="1:10" s="291" customFormat="1">
      <c r="A33" s="296" t="str">
        <f>[1]Ark1!A44</f>
        <v>Hæmoglubin (mmol/l)</v>
      </c>
      <c r="C33" s="291">
        <f>[1]Ark1!C44</f>
        <v>0</v>
      </c>
      <c r="E33" s="291" t="str">
        <f>IF([1]Ark1!E44&gt;0,[1]Ark1!E44,"")</f>
        <v/>
      </c>
      <c r="F33" s="291" t="str">
        <f>IF([1]Ark1!F44&gt;0,[1]Ark1!F44,"")</f>
        <v/>
      </c>
      <c r="G33" s="291" t="str">
        <f>IF([1]Ark1!G44&gt;0,[1]Ark1!G44,"")</f>
        <v/>
      </c>
      <c r="H33" s="291" t="str">
        <f>IF([1]Ark1!H44&gt;0,[1]Ark1!H44,"")</f>
        <v/>
      </c>
      <c r="I33" s="291" t="str">
        <f>IF([1]Ark1!I44&gt;0,[1]Ark1!I44,"")</f>
        <v/>
      </c>
      <c r="J33" s="291" t="str">
        <f>IF([1]Ark1!J44&gt;0,[1]Ark1!J44,"")</f>
        <v/>
      </c>
    </row>
    <row r="34" spans="1:10" s="291" customFormat="1">
      <c r="A34" s="296"/>
    </row>
    <row r="35" spans="1:10" s="291" customFormat="1">
      <c r="A35" s="296" t="str">
        <f>[1]Ark1!A46</f>
        <v>Blodtryk</v>
      </c>
    </row>
    <row r="36" spans="1:10" s="291" customFormat="1">
      <c r="A36" s="291" t="str">
        <f>[1]Ark1!A47</f>
        <v>Systole</v>
      </c>
      <c r="C36" s="291">
        <f>[1]Ark1!C47</f>
        <v>0</v>
      </c>
      <c r="E36" s="291" t="str">
        <f>IF([1]Ark1!E47&gt;0,[1]Ark1!E47,"")</f>
        <v/>
      </c>
      <c r="F36" s="291" t="str">
        <f>IF([1]Ark1!F47&gt;0,[1]Ark1!F47,"")</f>
        <v/>
      </c>
      <c r="G36" s="291" t="str">
        <f>IF([1]Ark1!G47&gt;0,[1]Ark1!G47,"")</f>
        <v/>
      </c>
      <c r="H36" s="291" t="str">
        <f>IF([1]Ark1!H47&gt;0,[1]Ark1!H47,"")</f>
        <v/>
      </c>
      <c r="I36" s="291" t="str">
        <f>IF([1]Ark1!I47&gt;0,[1]Ark1!I47,"")</f>
        <v/>
      </c>
      <c r="J36" s="291" t="str">
        <f>IF([1]Ark1!J47&gt;0,[1]Ark1!J47,"")</f>
        <v/>
      </c>
    </row>
    <row r="37" spans="1:10" s="291" customFormat="1">
      <c r="A37" s="291" t="str">
        <f>[1]Ark1!A48</f>
        <v>Diastole</v>
      </c>
      <c r="C37" s="291">
        <f>[1]Ark1!C48</f>
        <v>0</v>
      </c>
      <c r="E37" s="291" t="str">
        <f>IF([1]Ark1!E48&gt;0,[1]Ark1!E48,"")</f>
        <v/>
      </c>
      <c r="F37" s="291" t="str">
        <f>IF([1]Ark1!F48&gt;0,[1]Ark1!F48,"")</f>
        <v/>
      </c>
      <c r="G37" s="291" t="str">
        <f>IF([1]Ark1!G48&gt;0,[1]Ark1!G48,"")</f>
        <v/>
      </c>
      <c r="H37" s="291" t="str">
        <f>IF([1]Ark1!H48&gt;0,[1]Ark1!H48,"")</f>
        <v/>
      </c>
      <c r="I37" s="291" t="str">
        <f>IF([1]Ark1!I48&gt;0,[1]Ark1!I48,"")</f>
        <v/>
      </c>
      <c r="J37" s="291" t="str">
        <f>IF([1]Ark1!J48&gt;0,[1]Ark1!J48,"")</f>
        <v/>
      </c>
    </row>
    <row r="38" spans="1:10" s="291" customFormat="1"/>
    <row r="39" spans="1:10" s="291" customFormat="1">
      <c r="A39" s="296" t="str">
        <f>[1]Ark1!A50</f>
        <v>Lungefunktion</v>
      </c>
    </row>
    <row r="40" spans="1:10" s="291" customFormat="1">
      <c r="A40" s="291" t="str">
        <f>[1]Ark1!A51</f>
        <v>Cigaretter pr. dag</v>
      </c>
      <c r="C40" s="291">
        <f>[1]Ark1!C51</f>
        <v>0</v>
      </c>
      <c r="E40" s="291" t="str">
        <f>IF([1]Ark1!E51&gt;0,[1]Ark1!E51,"")</f>
        <v/>
      </c>
      <c r="F40" s="291" t="str">
        <f>IF([1]Ark1!F51&gt;0,[1]Ark1!F51,"")</f>
        <v/>
      </c>
      <c r="G40" s="291" t="str">
        <f>IF([1]Ark1!G51&gt;0,[1]Ark1!G51,"")</f>
        <v/>
      </c>
      <c r="H40" s="291" t="str">
        <f>IF([1]Ark1!H51&gt;0,[1]Ark1!H51,"")</f>
        <v/>
      </c>
      <c r="I40" s="291" t="str">
        <f>IF([1]Ark1!I51&gt;0,[1]Ark1!I51,"")</f>
        <v/>
      </c>
      <c r="J40" s="291" t="str">
        <f>IF([1]Ark1!J51&gt;0,[1]Ark1!J51,"")</f>
        <v/>
      </c>
    </row>
    <row r="41" spans="1:10" s="291" customFormat="1">
      <c r="A41" s="291" t="str">
        <f>[1]Ark1!A52</f>
        <v>Peak flow (l/min)</v>
      </c>
      <c r="C41" s="291">
        <f>[1]Ark1!C52</f>
        <v>0</v>
      </c>
      <c r="E41" s="291" t="str">
        <f>IF([1]Ark1!E52&gt;0,[1]Ark1!E52,"")</f>
        <v/>
      </c>
      <c r="F41" s="291" t="str">
        <f>IF([1]Ark1!F52&gt;0,[1]Ark1!F52,"")</f>
        <v/>
      </c>
      <c r="G41" s="291" t="str">
        <f>IF([1]Ark1!G52&gt;0,[1]Ark1!G52,"")</f>
        <v/>
      </c>
      <c r="H41" s="291" t="str">
        <f>IF([1]Ark1!H52&gt;0,[1]Ark1!H52,"")</f>
        <v/>
      </c>
      <c r="I41" s="291" t="str">
        <f>IF([1]Ark1!I52&gt;0,[1]Ark1!I52,"")</f>
        <v/>
      </c>
      <c r="J41" s="291" t="str">
        <f>IF([1]Ark1!J52&gt;0,[1]Ark1!J52,"")</f>
        <v/>
      </c>
    </row>
    <row r="42" spans="1:10" s="291" customFormat="1">
      <c r="A42" s="291" t="str">
        <f>[1]Ark1!A53</f>
        <v>Afvigelse (% af normalværdi)</v>
      </c>
      <c r="C42" s="291">
        <f>[1]Ark1!C53</f>
        <v>0</v>
      </c>
      <c r="E42" s="291" t="str">
        <f>IF([1]Ark1!E53&gt;0,[1]Ark1!E53,"")</f>
        <v/>
      </c>
      <c r="F42" s="291" t="str">
        <f>IF([1]Ark1!F53&gt;0,[1]Ark1!F53,"")</f>
        <v/>
      </c>
      <c r="G42" s="291" t="str">
        <f>IF([1]Ark1!G53&gt;0,[1]Ark1!G53,"")</f>
        <v/>
      </c>
      <c r="H42" s="291" t="str">
        <f>IF([1]Ark1!H53&gt;0,[1]Ark1!H53,"")</f>
        <v/>
      </c>
      <c r="I42" s="291" t="str">
        <f>IF([1]Ark1!I53&gt;0,[1]Ark1!I53,"")</f>
        <v/>
      </c>
      <c r="J42" s="291" t="str">
        <f>IF([1]Ark1!J53&gt;0,[1]Ark1!J53,"")</f>
        <v/>
      </c>
    </row>
    <row r="43" spans="1:10" s="291" customFormat="1">
      <c r="A43" s="291" t="str">
        <f>[1]Ark1!A54</f>
        <v>FCV</v>
      </c>
      <c r="C43" s="291">
        <f>[1]Ark1!C54</f>
        <v>0</v>
      </c>
      <c r="E43" s="291" t="str">
        <f>IF([1]Ark1!E54&gt;0,[1]Ark1!E54,"")</f>
        <v/>
      </c>
      <c r="F43" s="291" t="str">
        <f>IF([1]Ark1!F54&gt;0,[1]Ark1!F54,"")</f>
        <v/>
      </c>
      <c r="G43" s="291" t="str">
        <f>IF([1]Ark1!G54&gt;0,[1]Ark1!G54,"")</f>
        <v/>
      </c>
      <c r="H43" s="291" t="str">
        <f>IF([1]Ark1!H54&gt;0,[1]Ark1!H54,"")</f>
        <v/>
      </c>
      <c r="I43" s="291" t="str">
        <f>IF([1]Ark1!I54&gt;0,[1]Ark1!I54,"")</f>
        <v/>
      </c>
      <c r="J43" s="291" t="str">
        <f>IF([1]Ark1!J54&gt;0,[1]Ark1!J54,"")</f>
        <v/>
      </c>
    </row>
    <row r="44" spans="1:10" s="291" customFormat="1">
      <c r="A44" s="291" t="str">
        <f>[1]Ark1!A55</f>
        <v>Afvigelse (% af normalværdi)</v>
      </c>
      <c r="C44" s="291">
        <f>[1]Ark1!C55</f>
        <v>0</v>
      </c>
      <c r="E44" s="291" t="str">
        <f>IF([1]Ark1!E55&gt;0,[1]Ark1!E55,"")</f>
        <v/>
      </c>
      <c r="F44" s="291" t="str">
        <f>IF([1]Ark1!F55&gt;0,[1]Ark1!F55,"")</f>
        <v/>
      </c>
      <c r="G44" s="291" t="str">
        <f>IF([1]Ark1!G55&gt;0,[1]Ark1!G55,"")</f>
        <v/>
      </c>
      <c r="H44" s="291" t="str">
        <f>IF([1]Ark1!H55&gt;0,[1]Ark1!H55,"")</f>
        <v/>
      </c>
      <c r="I44" s="291" t="str">
        <f>IF([1]Ark1!I55&gt;0,[1]Ark1!I55,"")</f>
        <v/>
      </c>
      <c r="J44" s="291" t="str">
        <f>IF([1]Ark1!J55&gt;0,[1]Ark1!J55,"")</f>
        <v/>
      </c>
    </row>
    <row r="45" spans="1:10" s="291" customFormat="1">
      <c r="A45" s="291" t="str">
        <f>[1]Ark1!A56</f>
        <v>FEV1</v>
      </c>
      <c r="C45" s="291">
        <f>[1]Ark1!C56</f>
        <v>0</v>
      </c>
      <c r="E45" s="291" t="str">
        <f>IF([1]Ark1!E56&gt;0,[1]Ark1!E56,"")</f>
        <v/>
      </c>
      <c r="F45" s="291" t="str">
        <f>IF([1]Ark1!F56&gt;0,[1]Ark1!F56,"")</f>
        <v/>
      </c>
      <c r="G45" s="291" t="str">
        <f>IF([1]Ark1!G56&gt;0,[1]Ark1!G56,"")</f>
        <v/>
      </c>
      <c r="H45" s="291" t="str">
        <f>IF([1]Ark1!H56&gt;0,[1]Ark1!H56,"")</f>
        <v/>
      </c>
      <c r="I45" s="291" t="str">
        <f>IF([1]Ark1!I56&gt;0,[1]Ark1!I56,"")</f>
        <v/>
      </c>
      <c r="J45" s="291" t="str">
        <f>IF([1]Ark1!J56&gt;0,[1]Ark1!J56,"")</f>
        <v/>
      </c>
    </row>
    <row r="46" spans="1:10" s="291" customFormat="1">
      <c r="A46" s="291" t="str">
        <f>[1]Ark1!A57</f>
        <v>Afvigelse (% af normalværdi)</v>
      </c>
      <c r="C46" s="291">
        <f>[1]Ark1!C57</f>
        <v>0</v>
      </c>
      <c r="E46" s="291" t="str">
        <f>IF([1]Ark1!E57&gt;0,[1]Ark1!E57,"")</f>
        <v/>
      </c>
      <c r="F46" s="291" t="str">
        <f>IF([1]Ark1!F57&gt;0,[1]Ark1!F57,"")</f>
        <v/>
      </c>
      <c r="G46" s="291" t="str">
        <f>IF([1]Ark1!G57&gt;0,[1]Ark1!G57,"")</f>
        <v/>
      </c>
      <c r="H46" s="291" t="str">
        <f>IF([1]Ark1!H57&gt;0,[1]Ark1!H57,"")</f>
        <v/>
      </c>
      <c r="I46" s="291" t="str">
        <f>IF([1]Ark1!I57&gt;0,[1]Ark1!I57,"")</f>
        <v/>
      </c>
      <c r="J46" s="291" t="str">
        <f>IF([1]Ark1!J57&gt;0,[1]Ark1!J57,"")</f>
        <v/>
      </c>
    </row>
    <row r="47" spans="1:10" s="291" customFormat="1"/>
    <row r="48" spans="1:10" s="291" customFormat="1">
      <c r="A48" s="296" t="str">
        <f>[1]Ark1!A59</f>
        <v>Muskelstyrke (kg)</v>
      </c>
      <c r="C48" s="291">
        <f>[1]Ark1!C59</f>
        <v>0</v>
      </c>
      <c r="E48" s="291" t="str">
        <f>IF([1]Ark1!E59&gt;0,[1]Ark1!E59,"")</f>
        <v/>
      </c>
      <c r="F48" s="291" t="str">
        <f>IF([1]Ark1!F59&gt;0,[1]Ark1!F59,"")</f>
        <v/>
      </c>
      <c r="G48" s="291" t="str">
        <f>IF([1]Ark1!G59&gt;0,[1]Ark1!G59,"")</f>
        <v/>
      </c>
      <c r="H48" s="291" t="str">
        <f>IF([1]Ark1!H59&gt;0,[1]Ark1!H59,"")</f>
        <v/>
      </c>
      <c r="I48" s="291" t="str">
        <f>IF([1]Ark1!I59&gt;0,[1]Ark1!I59,"")</f>
        <v/>
      </c>
      <c r="J48" s="291" t="str">
        <f>IF([1]Ark1!J59&gt;0,[1]Ark1!J59,"")</f>
        <v/>
      </c>
    </row>
    <row r="49" spans="1:10" s="291" customFormat="1">
      <c r="A49" s="296"/>
    </row>
    <row r="50" spans="1:10" s="291" customFormat="1">
      <c r="A50" s="296" t="str">
        <f>[1]Ark1!A61</f>
        <v>2-punkts test</v>
      </c>
    </row>
    <row r="51" spans="1:10" s="291" customFormat="1">
      <c r="A51" s="291" t="str">
        <f>[1]Ark1!A62</f>
        <v>makspuls (slag/min)</v>
      </c>
      <c r="C51" s="291">
        <f>[1]Ark1!C62</f>
        <v>188.88055555555556</v>
      </c>
      <c r="E51" s="291">
        <f>IF([1]Ark1!E62&gt;0,[1]Ark1!E62,"")</f>
        <v>189.39722222222221</v>
      </c>
      <c r="F51" s="291" t="str">
        <f>IF([1]Ark1!F62&gt;0,[1]Ark1!F62,"")</f>
        <v/>
      </c>
      <c r="G51" s="291" t="str">
        <f>IF([1]Ark1!G62&gt;0,[1]Ark1!G62,"")</f>
        <v/>
      </c>
      <c r="H51" s="291" t="str">
        <f>IF([1]Ark1!H62&gt;0,[1]Ark1!H62,"")</f>
        <v/>
      </c>
      <c r="I51" s="291" t="str">
        <f>IF([1]Ark1!I62&gt;0,[1]Ark1!I62,"")</f>
        <v/>
      </c>
      <c r="J51" s="291" t="str">
        <f>IF([1]Ark1!J62&gt;0,[1]Ark1!J62,"")</f>
        <v/>
      </c>
    </row>
    <row r="52" spans="1:10" s="291" customFormat="1">
      <c r="A52" s="291" t="str">
        <f>[1]Ark1!A63</f>
        <v>Maks effekt (watt)</v>
      </c>
      <c r="C52" s="291" t="e">
        <f>[1]Ark1!C63</f>
        <v>#VALUE!</v>
      </c>
    </row>
    <row r="53" spans="1:10" s="291" customFormat="1">
      <c r="A53" s="291" t="str">
        <f>[1]Ark1!A65</f>
        <v>Kondital (mlO2/kg/min)</v>
      </c>
      <c r="C53" s="291" t="e">
        <f>[1]Ark1!C65</f>
        <v>#VALUE!</v>
      </c>
      <c r="E53" s="291" t="e">
        <f>IF([1]Ark1!E65&gt;0,[1]Ark1!E65,"")</f>
        <v>#VALUE!</v>
      </c>
      <c r="F53" s="291" t="str">
        <f>IF([1]Ark1!F65&gt;0,[1]Ark1!F65,"")</f>
        <v/>
      </c>
      <c r="G53" s="291" t="str">
        <f>IF([1]Ark1!G65&gt;0,[1]Ark1!G65,"")</f>
        <v/>
      </c>
      <c r="H53" s="291" t="str">
        <f>IF([1]Ark1!H65&gt;0,[1]Ark1!H65,"")</f>
        <v/>
      </c>
      <c r="I53" s="291" t="str">
        <f>IF([1]Ark1!I65&gt;0,[1]Ark1!I65,"")</f>
        <v/>
      </c>
      <c r="J53" s="291" t="str">
        <f>IF([1]Ark1!J65&gt;0,[1]Ark1!J65,"")</f>
        <v/>
      </c>
    </row>
    <row r="54" spans="1:10">
      <c r="A54" s="291"/>
      <c r="B54" s="291"/>
      <c r="C54" s="291"/>
      <c r="D54" s="291"/>
      <c r="E54" s="291"/>
      <c r="F54" s="291"/>
      <c r="G54" s="291"/>
      <c r="H54" s="291"/>
      <c r="I54" s="291"/>
      <c r="J54" s="291"/>
    </row>
    <row r="55" spans="1:10">
      <c r="A55" s="292" t="s">
        <v>1435</v>
      </c>
      <c r="B55" s="291"/>
      <c r="C55" s="297"/>
      <c r="E55" s="291" t="str">
        <f>IF([1]Ark1!E67&gt;0,[1]Ark1!E67,"")</f>
        <v/>
      </c>
      <c r="F55" s="291" t="str">
        <f>IF([1]Ark1!F67&gt;0,[1]Ark1!F67,"")</f>
        <v/>
      </c>
      <c r="G55" s="291" t="str">
        <f>IF([1]Ark1!G67&gt;0,[1]Ark1!G67,"")</f>
        <v/>
      </c>
      <c r="H55" s="291" t="str">
        <f>IF([1]Ark1!H67&gt;0,[1]Ark1!H67,"")</f>
        <v/>
      </c>
      <c r="I55" s="291" t="str">
        <f>IF([1]Ark1!I67&gt;0,[1]Ark1!I67,"")</f>
        <v/>
      </c>
      <c r="J55" s="291" t="str">
        <f>IF([1]Ark1!J67&gt;0,[1]Ark1!J67,"")</f>
        <v/>
      </c>
    </row>
    <row r="56" spans="1:10" s="298" customFormat="1">
      <c r="A56" s="298" t="s">
        <v>1436</v>
      </c>
      <c r="B56" s="298">
        <f>[1]Ark1!B70</f>
        <v>54</v>
      </c>
      <c r="C56" s="299">
        <f>[1]Ark1!C70</f>
        <v>1291</v>
      </c>
      <c r="E56" s="298">
        <f>IF([1]Ark1!E70&gt;0,[1]Ark1!E70,"")</f>
        <v>1237</v>
      </c>
      <c r="F56" s="298">
        <f>IF([1]Ark1!F70&gt;0,[1]Ark1!F70,"")</f>
        <v>1255</v>
      </c>
      <c r="G56" s="298" t="str">
        <f>IF([1]Ark1!G70&gt;0,[1]Ark1!G70,"")</f>
        <v/>
      </c>
      <c r="H56" s="298" t="str">
        <f>IF([1]Ark1!H70&gt;0,[1]Ark1!H70,"")</f>
        <v/>
      </c>
      <c r="I56" s="298" t="str">
        <f>IF([1]Ark1!I70&gt;0,[1]Ark1!I70,"")</f>
        <v/>
      </c>
      <c r="J56" s="298" t="str">
        <f>IF([1]Ark1!J70&gt;0,[1]Ark1!J70,"")</f>
        <v/>
      </c>
    </row>
    <row r="57" spans="1:10" s="291" customFormat="1">
      <c r="A57" s="291" t="s">
        <v>1437</v>
      </c>
      <c r="B57" s="294">
        <f>[1]Ark1!B71</f>
        <v>0.61272764115908629</v>
      </c>
      <c r="C57" s="293">
        <f>[1]Ark1!C71</f>
        <v>18.208744710860366</v>
      </c>
      <c r="E57" s="291">
        <f>IF([1]Ark1!E71&gt;0,[1]Ark1!E71,"")</f>
        <v>17.596017069701279</v>
      </c>
      <c r="F57" s="291">
        <f>IF([1]Ark1!F71&gt;0,[1]Ark1!F71,"")</f>
        <v>18.0316091954023</v>
      </c>
      <c r="G57" s="291" t="str">
        <f>IF([1]Ark1!G71&gt;0,[1]Ark1!G71,"")</f>
        <v/>
      </c>
      <c r="H57" s="291" t="str">
        <f>IF([1]Ark1!H71&gt;0,[1]Ark1!H71,"")</f>
        <v/>
      </c>
      <c r="I57" s="291" t="str">
        <f>IF([1]Ark1!I71&gt;0,[1]Ark1!I71,"")</f>
        <v/>
      </c>
      <c r="J57" s="291" t="str">
        <f>IF([1]Ark1!J71&gt;0,[1]Ark1!J71,"")</f>
        <v/>
      </c>
    </row>
    <row r="58" spans="1:10" s="294" customFormat="1">
      <c r="A58" s="285" t="s">
        <v>1438</v>
      </c>
      <c r="B58" s="294">
        <f>[1]Ark1!B72</f>
        <v>0</v>
      </c>
      <c r="C58" s="295">
        <f>[1]Ark1!C72</f>
        <v>1</v>
      </c>
      <c r="E58" s="294">
        <f>IF([1]Ark1!E72&gt;0,[1]Ark1!E72,"")</f>
        <v>1</v>
      </c>
      <c r="F58" s="294">
        <f>IF([1]Ark1!F72&gt;0,[1]Ark1!F72,"")</f>
        <v>1</v>
      </c>
      <c r="G58" s="294" t="str">
        <f>IF([1]Ark1!G72&gt;0,[1]Ark1!G72,"")</f>
        <v/>
      </c>
      <c r="H58" s="294" t="str">
        <f>IF([1]Ark1!H72&gt;0,[1]Ark1!H72,"")</f>
        <v/>
      </c>
      <c r="I58" s="294" t="str">
        <f>IF([1]Ark1!I72&gt;0,[1]Ark1!I72,"")</f>
        <v/>
      </c>
      <c r="J58" s="294" t="str">
        <f>IF([1]Ark1!J72&gt;0,[1]Ark1!J72,"")</f>
        <v/>
      </c>
    </row>
    <row r="59" spans="1:10" s="294" customFormat="1">
      <c r="A59" s="285"/>
      <c r="C59" s="295"/>
    </row>
    <row r="60" spans="1:10">
      <c r="A60" s="292" t="s">
        <v>1439</v>
      </c>
      <c r="B60" s="291"/>
      <c r="C60" s="299"/>
      <c r="E60" s="291" t="str">
        <f>IF([1]Ark1!E74&gt;0,[1]Ark1!E74,"")</f>
        <v/>
      </c>
      <c r="F60" s="291" t="str">
        <f>IF([1]Ark1!F74&gt;0,[1]Ark1!F74,"")</f>
        <v/>
      </c>
      <c r="G60" s="291" t="str">
        <f>IF([1]Ark1!G74&gt;0,[1]Ark1!G74,"")</f>
        <v/>
      </c>
      <c r="H60" s="291" t="str">
        <f>IF([1]Ark1!H74&gt;0,[1]Ark1!H74,"")</f>
        <v/>
      </c>
      <c r="I60" s="291" t="str">
        <f>IF([1]Ark1!I74&gt;0,[1]Ark1!I74,"")</f>
        <v/>
      </c>
      <c r="J60" s="291" t="str">
        <f>IF([1]Ark1!J74&gt;0,[1]Ark1!J74,"")</f>
        <v/>
      </c>
    </row>
    <row r="61" spans="1:10" s="298" customFormat="1">
      <c r="A61" s="298" t="s">
        <v>1440</v>
      </c>
      <c r="B61" s="298">
        <f>[1]Ark1!B75</f>
        <v>1</v>
      </c>
      <c r="C61" s="299">
        <f>[1]Ark1!C75</f>
        <v>178</v>
      </c>
      <c r="E61" s="298">
        <f>IF([1]Ark1!E75&gt;0,[1]Ark1!E75,"")</f>
        <v>177</v>
      </c>
      <c r="F61" s="298">
        <f>IF([1]Ark1!F75&gt;0,[1]Ark1!F75,"")</f>
        <v>177</v>
      </c>
      <c r="G61" s="298" t="str">
        <f>IF([1]Ark1!G75&gt;0,[1]Ark1!G75,"")</f>
        <v/>
      </c>
      <c r="H61" s="298" t="str">
        <f>IF([1]Ark1!H75&gt;0,[1]Ark1!H75,"")</f>
        <v/>
      </c>
      <c r="I61" s="298" t="str">
        <f>IF([1]Ark1!I75&gt;0,[1]Ark1!I75,"")</f>
        <v/>
      </c>
      <c r="J61" s="298" t="str">
        <f>IF([1]Ark1!J75&gt;0,[1]Ark1!J75,"")</f>
        <v/>
      </c>
    </row>
    <row r="62" spans="1:10" s="298" customFormat="1">
      <c r="A62" s="298" t="s">
        <v>1441</v>
      </c>
      <c r="B62" s="298">
        <f>[1]Ark1!B76</f>
        <v>37</v>
      </c>
      <c r="C62" s="299">
        <f>[1]Ark1!C76</f>
        <v>313</v>
      </c>
      <c r="E62" s="298">
        <f>IF([1]Ark1!E76&gt;0,[1]Ark1!E76,"")</f>
        <v>276</v>
      </c>
      <c r="F62" s="298">
        <f>IF([1]Ark1!F76&gt;0,[1]Ark1!F76,"")</f>
        <v>298</v>
      </c>
      <c r="G62" s="298" t="str">
        <f>IF([1]Ark1!G76&gt;0,[1]Ark1!G76,"")</f>
        <v/>
      </c>
      <c r="H62" s="298" t="str">
        <f>IF([1]Ark1!H76&gt;0,[1]Ark1!H76,"")</f>
        <v/>
      </c>
      <c r="I62" s="298" t="str">
        <f>IF([1]Ark1!I76&gt;0,[1]Ark1!I76,"")</f>
        <v/>
      </c>
      <c r="J62" s="298" t="str">
        <f>IF([1]Ark1!J76&gt;0,[1]Ark1!J76,"")</f>
        <v/>
      </c>
    </row>
    <row r="63" spans="1:10" s="291" customFormat="1">
      <c r="A63" s="291" t="s">
        <v>1437</v>
      </c>
      <c r="B63" s="294">
        <f>[1]Ark1!B77</f>
        <v>0.48863725279729975</v>
      </c>
      <c r="C63" s="300">
        <f>[1]Ark1!C77</f>
        <v>4.4146685472496472</v>
      </c>
      <c r="E63" s="291">
        <f>IF([1]Ark1!E77&gt;0,[1]Ark1!E77,"")</f>
        <v>3.9260312944523474</v>
      </c>
      <c r="F63" s="291">
        <f>IF([1]Ark1!F77&gt;0,[1]Ark1!F77,"")</f>
        <v>4.2816091954022992</v>
      </c>
      <c r="G63" s="291" t="str">
        <f>IF([1]Ark1!G77&gt;0,[1]Ark1!G77,"")</f>
        <v/>
      </c>
      <c r="H63" s="291" t="str">
        <f>IF([1]Ark1!H77&gt;0,[1]Ark1!H77,"")</f>
        <v/>
      </c>
      <c r="I63" s="291" t="str">
        <f>IF([1]Ark1!I77&gt;0,[1]Ark1!I77,"")</f>
        <v/>
      </c>
      <c r="J63" s="291" t="str">
        <f>IF([1]Ark1!J77&gt;0,[1]Ark1!J77,"")</f>
        <v/>
      </c>
    </row>
    <row r="64" spans="1:10" s="294" customFormat="1">
      <c r="A64" s="285" t="s">
        <v>1442</v>
      </c>
      <c r="C64" s="301">
        <f>[1]Ark1!C79</f>
        <v>4105.1100000000006</v>
      </c>
      <c r="E64" s="291">
        <f>IF([1]Ark1!E79&gt;0,[1]Ark1!E79,"")</f>
        <v>4014.13</v>
      </c>
      <c r="F64" s="294" t="str">
        <f>IF([1]Ark1!F78&gt;0,[1]Ark1!F78,"")</f>
        <v/>
      </c>
      <c r="G64" s="294" t="str">
        <f>IF([1]Ark1!G78&gt;0,[1]Ark1!G78,"")</f>
        <v/>
      </c>
      <c r="H64" s="294" t="str">
        <f>IF([1]Ark1!H78&gt;0,[1]Ark1!H78,"")</f>
        <v/>
      </c>
      <c r="I64" s="294" t="str">
        <f>IF([1]Ark1!I78&gt;0,[1]Ark1!I78,"")</f>
        <v/>
      </c>
      <c r="J64" s="294" t="str">
        <f>IF([1]Ark1!J78&gt;0,[1]Ark1!J78,"")</f>
        <v/>
      </c>
    </row>
    <row r="65" spans="1:11" s="294" customFormat="1">
      <c r="A65" s="285" t="s">
        <v>1443</v>
      </c>
      <c r="C65" s="301">
        <f>[1]Ark1!C80</f>
        <v>21.68145051813298</v>
      </c>
      <c r="E65" s="294">
        <f>IF([1]Ark1!E80&gt;0,[1]Ark1!E80,"")</f>
        <v>19.55178639512793</v>
      </c>
      <c r="F65" s="294" t="str">
        <f>IF([1]Ark1!F80&gt;0,[1]Ark1!F80,"")</f>
        <v/>
      </c>
      <c r="G65" s="294" t="str">
        <f>IF([1]Ark1!G80&gt;0,[1]Ark1!G80,"")</f>
        <v/>
      </c>
      <c r="H65" s="294" t="str">
        <f>IF([1]Ark1!H80&gt;0,[1]Ark1!H80,"")</f>
        <v/>
      </c>
      <c r="I65" s="294" t="str">
        <f>IF([1]Ark1!I80&gt;0,[1]Ark1!I80,"")</f>
        <v/>
      </c>
      <c r="J65" s="294" t="str">
        <f>IF([1]Ark1!J80&gt;0,[1]Ark1!J80,"")</f>
        <v/>
      </c>
    </row>
    <row r="66" spans="1:11">
      <c r="B66" s="291"/>
      <c r="C66" s="301"/>
      <c r="D66" s="294"/>
      <c r="E66" s="294" t="str">
        <f>IF([1]Ark1!E81&gt;0,[1]Ark1!E81,"")</f>
        <v/>
      </c>
      <c r="F66" s="294" t="str">
        <f>IF([1]Ark1!F81&gt;0,[1]Ark1!F81,"")</f>
        <v/>
      </c>
      <c r="G66" s="294" t="str">
        <f>IF([1]Ark1!G81&gt;0,[1]Ark1!G81,"")</f>
        <v/>
      </c>
      <c r="H66" s="294" t="str">
        <f>IF([1]Ark1!H81&gt;0,[1]Ark1!H81,"")</f>
        <v/>
      </c>
      <c r="I66" s="294" t="str">
        <f>IF([1]Ark1!I81&gt;0,[1]Ark1!I81,"")</f>
        <v/>
      </c>
      <c r="J66" s="294" t="str">
        <f>IF([1]Ark1!J81&gt;0,[1]Ark1!J81,"")</f>
        <v/>
      </c>
      <c r="K66" s="294"/>
    </row>
    <row r="67" spans="1:11">
      <c r="A67" s="292" t="s">
        <v>1444</v>
      </c>
      <c r="B67" s="291"/>
      <c r="C67" s="301"/>
      <c r="D67" s="294"/>
      <c r="E67" s="294" t="str">
        <f>IF([1]Ark1!E82&gt;0,[1]Ark1!E82,"")</f>
        <v/>
      </c>
      <c r="F67" s="294" t="str">
        <f>IF([1]Ark1!F82&gt;0,[1]Ark1!F82,"")</f>
        <v/>
      </c>
      <c r="G67" s="294" t="str">
        <f>IF([1]Ark1!G82&gt;0,[1]Ark1!G82,"")</f>
        <v/>
      </c>
      <c r="H67" s="294" t="str">
        <f>IF([1]Ark1!H82&gt;0,[1]Ark1!H82,"")</f>
        <v/>
      </c>
      <c r="I67" s="294" t="str">
        <f>IF([1]Ark1!I82&gt;0,[1]Ark1!I82,"")</f>
        <v/>
      </c>
      <c r="J67" s="294" t="str">
        <f>IF([1]Ark1!J82&gt;0,[1]Ark1!J82,"")</f>
        <v/>
      </c>
      <c r="K67" s="294"/>
    </row>
    <row r="68" spans="1:11" s="298" customFormat="1">
      <c r="A68" s="298" t="s">
        <v>1440</v>
      </c>
      <c r="B68" s="298">
        <f>[1]Ark1!B83</f>
        <v>-7</v>
      </c>
      <c r="C68" s="299">
        <f>[1]Ark1!C83</f>
        <v>193</v>
      </c>
      <c r="E68" s="298">
        <f>IF([1]Ark1!E83&gt;0,[1]Ark1!E83,"")</f>
        <v>200</v>
      </c>
      <c r="F68" s="298">
        <f>IF([1]Ark1!F83&gt;0,[1]Ark1!F83,"")</f>
        <v>197</v>
      </c>
      <c r="G68" s="298" t="str">
        <f>IF([1]Ark1!G83&gt;0,[1]Ark1!G83,"")</f>
        <v/>
      </c>
      <c r="H68" s="298" t="str">
        <f>IF([1]Ark1!H83&gt;0,[1]Ark1!H83,"")</f>
        <v/>
      </c>
      <c r="I68" s="298" t="str">
        <f>IF([1]Ark1!I83&gt;0,[1]Ark1!I83,"")</f>
        <v/>
      </c>
      <c r="J68" s="298" t="str">
        <f>IF([1]Ark1!J83&gt;0,[1]Ark1!J83,"")</f>
        <v/>
      </c>
    </row>
    <row r="69" spans="1:11" s="298" customFormat="1">
      <c r="A69" s="298" t="s">
        <v>1445</v>
      </c>
      <c r="B69" s="298">
        <f>[1]Ark1!B84</f>
        <v>9</v>
      </c>
      <c r="C69" s="299">
        <f>[1]Ark1!C84</f>
        <v>361</v>
      </c>
      <c r="E69" s="298">
        <f>IF([1]Ark1!E84&gt;0,[1]Ark1!E84,"")</f>
        <v>352</v>
      </c>
      <c r="F69" s="298">
        <f>IF([1]Ark1!F84&gt;0,[1]Ark1!F84,"")</f>
        <v>363</v>
      </c>
      <c r="G69" s="298" t="str">
        <f>IF([1]Ark1!G84&gt;0,[1]Ark1!G84,"")</f>
        <v/>
      </c>
      <c r="H69" s="298" t="str">
        <f>IF([1]Ark1!H84&gt;0,[1]Ark1!H84,"")</f>
        <v/>
      </c>
      <c r="I69" s="298" t="str">
        <f>IF([1]Ark1!I84&gt;0,[1]Ark1!I84,"")</f>
        <v/>
      </c>
      <c r="J69" s="298" t="str">
        <f>IF([1]Ark1!J84&gt;0,[1]Ark1!J84,"")</f>
        <v/>
      </c>
    </row>
    <row r="70" spans="1:11" s="291" customFormat="1">
      <c r="A70" s="291" t="s">
        <v>1437</v>
      </c>
      <c r="B70" s="294">
        <f>[1]Ark1!B85</f>
        <v>8.4566044776867244E-2</v>
      </c>
      <c r="C70" s="300">
        <f>[1]Ark1!C85</f>
        <v>5.0916784203102958</v>
      </c>
      <c r="E70" s="291">
        <f>IF([1]Ark1!E85&gt;0,[1]Ark1!E85,"")</f>
        <v>5.0071123755334286</v>
      </c>
      <c r="F70" s="291">
        <f>IF([1]Ark1!F85&gt;0,[1]Ark1!F85,"")</f>
        <v>5.2155172413793105</v>
      </c>
      <c r="G70" s="291" t="str">
        <f>IF([1]Ark1!G85&gt;0,[1]Ark1!G85,"")</f>
        <v/>
      </c>
      <c r="H70" s="291" t="str">
        <f>IF([1]Ark1!H85&gt;0,[1]Ark1!H85,"")</f>
        <v/>
      </c>
      <c r="I70" s="291" t="str">
        <f>IF([1]Ark1!I85&gt;0,[1]Ark1!I85,"")</f>
        <v/>
      </c>
      <c r="J70" s="291" t="str">
        <f>IF([1]Ark1!J85&gt;0,[1]Ark1!J85,"")</f>
        <v/>
      </c>
    </row>
    <row r="71" spans="1:11" s="291" customFormat="1">
      <c r="A71" s="285" t="s">
        <v>1442</v>
      </c>
      <c r="C71" s="300">
        <f>[1]Ark1!C86</f>
        <v>5118.9800000000005</v>
      </c>
      <c r="E71" s="291">
        <f>IF([1]Ark1!E86&gt;0,[1]Ark1!E86,"")</f>
        <v>4899.91</v>
      </c>
      <c r="F71" s="291" t="str">
        <f>IF([1]Ark1!F86&gt;0,[1]Ark1!F86,"")</f>
        <v/>
      </c>
      <c r="G71" s="291" t="str">
        <f>IF([1]Ark1!G86&gt;0,[1]Ark1!G86,"")</f>
        <v/>
      </c>
      <c r="H71" s="291" t="str">
        <f>IF([1]Ark1!H86&gt;0,[1]Ark1!H86,"")</f>
        <v/>
      </c>
      <c r="I71" s="291" t="str">
        <f>IF([1]Ark1!I86&gt;0,[1]Ark1!I86,"")</f>
        <v/>
      </c>
      <c r="J71" s="291" t="str">
        <f>IF([1]Ark1!J86&gt;0,[1]Ark1!J86,"")</f>
        <v/>
      </c>
    </row>
    <row r="72" spans="1:11" s="294" customFormat="1">
      <c r="A72" s="285" t="s">
        <v>1443</v>
      </c>
      <c r="C72" s="300">
        <f>[1]Ark1!C87</f>
        <v>20.053609984023954</v>
      </c>
      <c r="D72" s="291"/>
      <c r="E72" s="291">
        <f>IF([1]Ark1!E87&gt;0,[1]Ark1!E87,"")</f>
        <v>20.427882701898159</v>
      </c>
      <c r="F72" s="291" t="str">
        <f>IF([1]Ark1!F87&gt;0,[1]Ark1!F87,"")</f>
        <v/>
      </c>
      <c r="G72" s="291" t="str">
        <f>IF([1]Ark1!G87&gt;0,[1]Ark1!G87,"")</f>
        <v/>
      </c>
      <c r="H72" s="291" t="str">
        <f>IF([1]Ark1!H87&gt;0,[1]Ark1!H87,"")</f>
        <v/>
      </c>
      <c r="I72" s="291" t="str">
        <f>IF([1]Ark1!I87&gt;0,[1]Ark1!I87,"")</f>
        <v/>
      </c>
      <c r="J72" s="291" t="str">
        <f>IF([1]Ark1!J87&gt;0,[1]Ark1!J87,"")</f>
        <v/>
      </c>
      <c r="K72" s="291"/>
    </row>
    <row r="73" spans="1:11" s="294" customFormat="1">
      <c r="A73" s="285" t="s">
        <v>1446</v>
      </c>
      <c r="C73" s="300">
        <f>[1]Ark1!C88</f>
        <v>72.2</v>
      </c>
      <c r="D73" s="291"/>
      <c r="E73" s="291">
        <f>IF([1]Ark1!E88&gt;0,[1]Ark1!E88,"")</f>
        <v>69.7</v>
      </c>
      <c r="F73" s="291" t="str">
        <f>IF([1]Ark1!F88&gt;0,[1]Ark1!F88,"")</f>
        <v/>
      </c>
      <c r="G73" s="291" t="str">
        <f>IF([1]Ark1!G88&gt;0,[1]Ark1!G88,"")</f>
        <v/>
      </c>
      <c r="H73" s="291" t="str">
        <f>IF([1]Ark1!H88&gt;0,[1]Ark1!H88,"")</f>
        <v/>
      </c>
      <c r="I73" s="291" t="str">
        <f>IF([1]Ark1!I88&gt;0,[1]Ark1!I88,"")</f>
        <v/>
      </c>
      <c r="J73" s="291" t="str">
        <f>IF([1]Ark1!J88&gt;0,[1]Ark1!J88,"")</f>
        <v/>
      </c>
      <c r="K73" s="291"/>
    </row>
    <row r="74" spans="1:11">
      <c r="C74" s="299"/>
      <c r="F74" s="284"/>
      <c r="I74" s="284"/>
      <c r="J74" s="284"/>
    </row>
    <row r="75" spans="1:11">
      <c r="A75" s="370" t="s">
        <v>1447</v>
      </c>
      <c r="B75" s="417" t="s">
        <v>1448</v>
      </c>
      <c r="C75" s="418"/>
      <c r="D75" s="419" t="s">
        <v>1449</v>
      </c>
      <c r="E75" s="418"/>
      <c r="F75" s="284"/>
      <c r="I75" s="284"/>
      <c r="J75" s="284"/>
    </row>
    <row r="76" spans="1:11">
      <c r="A76" s="370" t="str">
        <f>[1]Ark1!C122</f>
        <v>max-zone:</v>
      </c>
      <c r="B76" s="371">
        <f>[1]Ark1!D122</f>
        <v>182.56</v>
      </c>
      <c r="C76" s="371">
        <f>[1]Ark1!E122</f>
        <v>193</v>
      </c>
      <c r="D76" s="371">
        <f>[1]Ark1!F122</f>
        <v>326.52000000000004</v>
      </c>
      <c r="E76" s="371">
        <f>[1]Ark1!G122</f>
        <v>361</v>
      </c>
      <c r="F76" s="284"/>
      <c r="I76" s="284"/>
      <c r="J76" s="284"/>
    </row>
    <row r="77" spans="1:11">
      <c r="A77" s="370" t="str">
        <f>[1]Ark1!C123</f>
        <v>AT-zone:</v>
      </c>
      <c r="B77" s="371">
        <f>[1]Ark1!D123</f>
        <v>174.44</v>
      </c>
      <c r="C77" s="371">
        <f>[1]Ark1!E123</f>
        <v>181.56</v>
      </c>
      <c r="D77" s="371">
        <f>[1]Ark1!F123</f>
        <v>303.61</v>
      </c>
      <c r="E77" s="371">
        <f>[1]Ark1!G123</f>
        <v>325.52000000000004</v>
      </c>
      <c r="F77" s="284"/>
      <c r="I77" s="284"/>
      <c r="J77" s="284"/>
    </row>
    <row r="78" spans="1:11">
      <c r="A78" s="370" t="str">
        <f>[1]Ark1!C124</f>
        <v>sub-AT zone:</v>
      </c>
      <c r="B78" s="371">
        <f>[1]Ark1!D124</f>
        <v>165.54000000000002</v>
      </c>
      <c r="C78" s="371">
        <f>[1]Ark1!E124</f>
        <v>173.44</v>
      </c>
      <c r="D78" s="371">
        <f>[1]Ark1!F124</f>
        <v>278.57</v>
      </c>
      <c r="E78" s="371">
        <f>[1]Ark1!G124</f>
        <v>302.61</v>
      </c>
      <c r="F78" s="284"/>
      <c r="I78" s="284"/>
      <c r="J78" s="284"/>
    </row>
    <row r="79" spans="1:11">
      <c r="A79" s="370" t="str">
        <f>[1]Ark1!C125</f>
        <v>int. grundtræning:</v>
      </c>
      <c r="B79" s="371">
        <f>[1]Ark1!D125</f>
        <v>156.64000000000001</v>
      </c>
      <c r="C79" s="371">
        <f>[1]Ark1!E125</f>
        <v>164.54000000000002</v>
      </c>
      <c r="D79" s="371">
        <f>[1]Ark1!F125</f>
        <v>256.65999999999997</v>
      </c>
      <c r="E79" s="371">
        <f>[1]Ark1!G125</f>
        <v>277.57</v>
      </c>
      <c r="F79" s="284"/>
      <c r="I79" s="284"/>
      <c r="J79" s="284"/>
    </row>
    <row r="80" spans="1:11">
      <c r="A80" s="370" t="str">
        <f>[1]Ark1!C126</f>
        <v>grundtræning:</v>
      </c>
      <c r="B80" s="371">
        <f>[1]Ark1!D126</f>
        <v>124.6</v>
      </c>
      <c r="C80" s="371">
        <f>[1]Ark1!E126</f>
        <v>155.64000000000001</v>
      </c>
      <c r="D80" s="371">
        <f>[1]Ark1!F126</f>
        <v>187.79999999999998</v>
      </c>
      <c r="E80" s="371">
        <f>[1]Ark1!G126</f>
        <v>255.65999999999997</v>
      </c>
      <c r="F80" s="284"/>
      <c r="I80" s="284"/>
      <c r="J80" s="284"/>
    </row>
    <row r="81" spans="1:10">
      <c r="A81" s="370" t="str">
        <f>[1]Ark1!C127</f>
        <v>restitution:</v>
      </c>
      <c r="B81" s="371">
        <f>[1]Ark1!D127</f>
        <v>89</v>
      </c>
      <c r="C81" s="371">
        <f>[1]Ark1!E127</f>
        <v>123.6</v>
      </c>
      <c r="D81" s="371">
        <f>[1]Ark1!F127</f>
        <v>93.899999999999991</v>
      </c>
      <c r="E81" s="371">
        <f>[1]Ark1!G127</f>
        <v>186.79999999999998</v>
      </c>
      <c r="F81" s="284"/>
      <c r="G81" s="284"/>
      <c r="H81" s="284"/>
      <c r="I81" s="284"/>
      <c r="J81" s="284"/>
    </row>
    <row r="82" spans="1:10">
      <c r="A82" s="284"/>
      <c r="B82" s="284"/>
      <c r="C82" s="284"/>
      <c r="D82" s="284"/>
      <c r="E82" s="284"/>
      <c r="F82" s="284"/>
      <c r="G82" s="284"/>
      <c r="H82" s="284"/>
      <c r="I82" s="284"/>
      <c r="J82" s="284"/>
    </row>
    <row r="83" spans="1:10">
      <c r="A83" s="302"/>
      <c r="B83" s="302"/>
      <c r="C83" s="284"/>
      <c r="D83" s="303"/>
      <c r="E83" s="303"/>
      <c r="F83" s="303"/>
      <c r="G83" s="303"/>
      <c r="H83" s="303"/>
      <c r="I83" s="303"/>
      <c r="J83" s="284"/>
    </row>
    <row r="84" spans="1:10">
      <c r="A84" s="368"/>
      <c r="B84" s="368"/>
      <c r="C84" s="284"/>
      <c r="D84" s="284"/>
      <c r="E84" s="284"/>
      <c r="F84" s="284"/>
      <c r="G84" s="284"/>
      <c r="H84" s="369"/>
      <c r="I84" s="369"/>
      <c r="J84" s="284"/>
    </row>
    <row r="85" spans="1:10">
      <c r="A85" s="369"/>
      <c r="B85" s="369"/>
      <c r="C85" s="284"/>
      <c r="D85" s="284"/>
      <c r="E85" s="284"/>
      <c r="F85" s="284"/>
      <c r="G85" s="284"/>
      <c r="H85" s="369"/>
      <c r="I85" s="284"/>
      <c r="J85" s="284"/>
    </row>
    <row r="86" spans="1:10">
      <c r="A86" s="369"/>
      <c r="B86" s="369"/>
      <c r="C86" s="284"/>
      <c r="D86" s="284"/>
      <c r="E86" s="284"/>
      <c r="F86" s="284"/>
      <c r="G86" s="284"/>
      <c r="H86" s="369"/>
      <c r="I86" s="369"/>
      <c r="J86" s="284"/>
    </row>
    <row r="87" spans="1:10">
      <c r="A87" s="368"/>
      <c r="B87" s="368"/>
      <c r="C87" s="304"/>
      <c r="D87" s="284"/>
      <c r="E87" s="284"/>
      <c r="F87" s="284"/>
      <c r="G87" s="284"/>
      <c r="H87" s="369"/>
      <c r="I87" s="369"/>
      <c r="J87" s="284"/>
    </row>
    <row r="88" spans="1:10">
      <c r="A88" s="369"/>
      <c r="B88" s="369"/>
      <c r="C88" s="304"/>
      <c r="D88" s="284"/>
      <c r="E88" s="284"/>
      <c r="F88" s="284"/>
      <c r="G88" s="284"/>
      <c r="H88" s="369"/>
      <c r="I88" s="284"/>
      <c r="J88" s="284"/>
    </row>
    <row r="89" spans="1:10">
      <c r="A89" s="369"/>
      <c r="B89" s="369"/>
      <c r="C89" s="304"/>
      <c r="D89" s="284"/>
      <c r="E89" s="284"/>
      <c r="F89" s="284"/>
      <c r="G89" s="284"/>
      <c r="H89" s="369"/>
      <c r="I89" s="369"/>
      <c r="J89" s="420"/>
    </row>
    <row r="90" spans="1:10">
      <c r="A90" s="368"/>
      <c r="B90" s="368"/>
      <c r="C90" s="304"/>
      <c r="D90" s="284"/>
      <c r="E90" s="284"/>
      <c r="F90" s="284"/>
      <c r="G90" s="284"/>
      <c r="H90" s="369"/>
      <c r="I90" s="369"/>
      <c r="J90" s="420"/>
    </row>
    <row r="91" spans="1:10">
      <c r="A91" s="369"/>
      <c r="B91" s="369"/>
      <c r="C91" s="304"/>
      <c r="D91" s="284"/>
      <c r="E91" s="284"/>
      <c r="F91" s="284"/>
      <c r="G91" s="284"/>
      <c r="H91" s="369"/>
      <c r="I91" s="305"/>
      <c r="J91" s="284"/>
    </row>
    <row r="92" spans="1:10">
      <c r="A92" s="369"/>
      <c r="B92" s="369"/>
      <c r="C92" s="304"/>
      <c r="D92" s="284"/>
      <c r="E92" s="284"/>
      <c r="F92" s="284"/>
      <c r="G92" s="284"/>
      <c r="H92" s="369"/>
      <c r="I92" s="369"/>
    </row>
    <row r="93" spans="1:10">
      <c r="A93" s="368"/>
      <c r="B93" s="368"/>
      <c r="C93" s="304"/>
      <c r="D93" s="369"/>
      <c r="E93" s="369"/>
      <c r="F93" s="369"/>
      <c r="G93" s="369"/>
      <c r="H93" s="369"/>
      <c r="I93" s="369"/>
    </row>
    <row r="94" spans="1:10">
      <c r="A94" s="369"/>
      <c r="B94" s="369"/>
      <c r="C94" s="304"/>
      <c r="D94" s="369"/>
      <c r="E94" s="369"/>
      <c r="F94" s="369"/>
      <c r="G94" s="369"/>
      <c r="H94" s="369"/>
      <c r="I94" s="305"/>
      <c r="J94" s="284"/>
    </row>
    <row r="95" spans="1:10">
      <c r="A95" s="369"/>
      <c r="B95" s="369"/>
      <c r="C95" s="304"/>
      <c r="D95" s="369"/>
      <c r="E95" s="369"/>
      <c r="F95" s="369"/>
      <c r="G95" s="369"/>
      <c r="H95" s="369"/>
      <c r="I95" s="369"/>
      <c r="J95" s="284"/>
    </row>
    <row r="96" spans="1:10">
      <c r="A96" s="368"/>
      <c r="B96" s="368"/>
      <c r="C96" s="304"/>
      <c r="D96" s="369"/>
      <c r="E96" s="369"/>
      <c r="F96" s="369"/>
      <c r="G96" s="369"/>
      <c r="H96" s="369"/>
      <c r="I96" s="369"/>
      <c r="J96" s="284"/>
    </row>
    <row r="97" spans="1:10">
      <c r="A97" s="369"/>
      <c r="B97" s="369"/>
      <c r="C97" s="304"/>
      <c r="D97" s="369"/>
      <c r="E97" s="369"/>
      <c r="F97" s="369"/>
      <c r="G97" s="369"/>
      <c r="H97" s="369"/>
      <c r="I97" s="305"/>
      <c r="J97" s="284"/>
    </row>
    <row r="98" spans="1:10">
      <c r="A98" s="369"/>
      <c r="B98" s="369"/>
      <c r="C98" s="304"/>
      <c r="D98" s="369"/>
      <c r="E98" s="369"/>
      <c r="F98" s="369"/>
      <c r="G98" s="369"/>
      <c r="H98" s="369"/>
      <c r="I98" s="369"/>
      <c r="J98" s="284"/>
    </row>
    <row r="99" spans="1:10">
      <c r="A99" s="369"/>
      <c r="B99" s="369"/>
      <c r="C99" s="304"/>
      <c r="D99" s="369"/>
      <c r="E99" s="369"/>
      <c r="F99" s="369"/>
      <c r="G99" s="369"/>
      <c r="H99" s="369"/>
      <c r="I99" s="369"/>
      <c r="J99" s="284"/>
    </row>
    <row r="100" spans="1:10">
      <c r="A100" s="368"/>
      <c r="B100" s="368"/>
      <c r="C100" s="304"/>
      <c r="D100" s="369"/>
      <c r="E100" s="369"/>
      <c r="F100" s="369"/>
      <c r="G100" s="369"/>
      <c r="H100" s="369"/>
      <c r="I100" s="369"/>
      <c r="J100" s="284"/>
    </row>
    <row r="101" spans="1:10">
      <c r="A101" s="368"/>
      <c r="B101" s="368"/>
      <c r="C101" s="304"/>
      <c r="D101" s="369"/>
      <c r="E101" s="369"/>
      <c r="F101" s="369"/>
      <c r="G101" s="369"/>
      <c r="H101" s="369"/>
      <c r="I101" s="369"/>
      <c r="J101" s="284"/>
    </row>
    <row r="102" spans="1:10">
      <c r="A102" s="369"/>
      <c r="B102" s="369"/>
      <c r="C102" s="304"/>
      <c r="D102" s="284"/>
      <c r="E102" s="369"/>
      <c r="F102" s="369"/>
      <c r="G102" s="369"/>
      <c r="H102" s="369"/>
      <c r="I102" s="305"/>
      <c r="J102" s="284"/>
    </row>
    <row r="103" spans="1:10">
      <c r="A103" s="369"/>
      <c r="B103" s="369"/>
      <c r="C103" s="304"/>
      <c r="D103" s="369"/>
      <c r="E103" s="369"/>
      <c r="F103" s="369"/>
      <c r="G103" s="369"/>
      <c r="H103" s="369"/>
      <c r="I103" s="369"/>
      <c r="J103" s="284"/>
    </row>
    <row r="104" spans="1:10">
      <c r="A104" s="284"/>
      <c r="B104" s="284"/>
      <c r="C104" s="284"/>
      <c r="D104" s="284"/>
      <c r="E104" s="284"/>
      <c r="F104" s="284"/>
      <c r="G104" s="284"/>
      <c r="H104" s="284"/>
      <c r="I104" s="284"/>
      <c r="J104" s="284"/>
    </row>
    <row r="105" spans="1:10">
      <c r="A105" s="306"/>
      <c r="B105" s="306"/>
      <c r="C105" s="284"/>
      <c r="D105" s="284"/>
      <c r="E105" s="284"/>
      <c r="F105" s="284"/>
      <c r="G105" s="306"/>
      <c r="H105" s="284"/>
      <c r="I105" s="284"/>
      <c r="J105" s="284"/>
    </row>
    <row r="106" spans="1:10">
      <c r="A106" s="284"/>
      <c r="B106" s="284"/>
      <c r="C106" s="284"/>
      <c r="D106" s="284"/>
      <c r="E106" s="284"/>
      <c r="F106" s="284"/>
      <c r="G106" s="284"/>
      <c r="H106" s="295"/>
      <c r="I106" s="284"/>
      <c r="J106" s="284"/>
    </row>
    <row r="107" spans="1:10">
      <c r="A107" s="284"/>
      <c r="B107" s="284"/>
      <c r="C107" s="284"/>
      <c r="D107" s="284"/>
      <c r="E107" s="284"/>
      <c r="F107" s="284"/>
      <c r="G107" s="284"/>
      <c r="H107" s="295"/>
      <c r="I107" s="284"/>
      <c r="J107" s="284"/>
    </row>
    <row r="108" spans="1:10">
      <c r="A108" s="284"/>
      <c r="B108" s="284"/>
      <c r="C108" s="284"/>
      <c r="D108" s="295"/>
      <c r="E108" s="284"/>
      <c r="F108" s="284"/>
      <c r="G108" s="284"/>
      <c r="H108" s="295"/>
      <c r="I108" s="295"/>
      <c r="J108" s="284"/>
    </row>
    <row r="109" spans="1:10">
      <c r="A109" s="284"/>
      <c r="B109" s="284"/>
      <c r="C109" s="284"/>
      <c r="D109" s="284"/>
      <c r="E109" s="284"/>
      <c r="F109" s="284"/>
      <c r="G109" s="284"/>
      <c r="H109" s="295"/>
      <c r="I109" s="284"/>
      <c r="J109" s="284"/>
    </row>
    <row r="110" spans="1:10">
      <c r="A110" s="284"/>
      <c r="B110" s="284"/>
      <c r="C110" s="284"/>
      <c r="D110" s="284"/>
      <c r="E110" s="284"/>
      <c r="F110" s="284"/>
      <c r="G110" s="284"/>
      <c r="H110" s="295"/>
      <c r="I110" s="295"/>
      <c r="J110" s="284"/>
    </row>
    <row r="111" spans="1:10">
      <c r="A111" s="284"/>
      <c r="B111" s="284"/>
      <c r="C111" s="284"/>
      <c r="D111" s="284"/>
      <c r="E111" s="284"/>
      <c r="F111" s="284"/>
      <c r="G111" s="284"/>
      <c r="H111" s="284"/>
      <c r="I111" s="284"/>
      <c r="J111" s="284"/>
    </row>
    <row r="112" spans="1:10">
      <c r="C112" s="284"/>
      <c r="D112" s="295"/>
      <c r="E112" s="295"/>
    </row>
    <row r="113" spans="3:5">
      <c r="C113" s="284"/>
      <c r="D113" s="295"/>
      <c r="E113" s="295"/>
    </row>
    <row r="114" spans="3:5">
      <c r="C114" s="284"/>
      <c r="D114" s="295"/>
      <c r="E114" s="295"/>
    </row>
    <row r="115" spans="3:5">
      <c r="C115" s="284"/>
      <c r="D115" s="295"/>
      <c r="E115" s="295"/>
    </row>
    <row r="116" spans="3:5">
      <c r="C116" s="284"/>
      <c r="D116" s="295"/>
      <c r="E116" s="295"/>
    </row>
  </sheetData>
  <mergeCells count="5">
    <mergeCell ref="C2:D2"/>
    <mergeCell ref="C3:D3"/>
    <mergeCell ref="B75:C75"/>
    <mergeCell ref="D75:E75"/>
    <mergeCell ref="J89:J9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977"/>
  <sheetViews>
    <sheetView topLeftCell="A199" zoomScale="80" zoomScaleNormal="80" workbookViewId="0">
      <selection activeCell="B199" sqref="B1:B1048576"/>
    </sheetView>
  </sheetViews>
  <sheetFormatPr defaultRowHeight="12" customHeight="1"/>
  <cols>
    <col min="1" max="1" width="14.85546875" style="190" bestFit="1" customWidth="1"/>
    <col min="2" max="2" width="19" style="253" customWidth="1"/>
    <col min="3" max="3" width="6" style="204" customWidth="1"/>
    <col min="4" max="4" width="5" style="204" customWidth="1"/>
    <col min="5" max="5" width="129.7109375" style="308" customWidth="1"/>
    <col min="6" max="16384" width="9.140625" style="190"/>
  </cols>
  <sheetData>
    <row r="1" spans="1:5" ht="12" customHeight="1">
      <c r="B1" s="205"/>
    </row>
    <row r="2" spans="1:5" ht="12" customHeight="1">
      <c r="A2" s="190" t="s">
        <v>6</v>
      </c>
      <c r="B2" s="205" t="s">
        <v>234</v>
      </c>
      <c r="C2" s="204" t="s">
        <v>235</v>
      </c>
      <c r="D2" s="204" t="s">
        <v>147</v>
      </c>
      <c r="E2" s="308" t="s">
        <v>236</v>
      </c>
    </row>
    <row r="3" spans="1:5" ht="12" customHeight="1">
      <c r="B3" s="309" t="s">
        <v>237</v>
      </c>
      <c r="D3" s="352">
        <v>0.68</v>
      </c>
    </row>
    <row r="4" spans="1:5" ht="12" customHeight="1">
      <c r="A4" s="190" t="str">
        <f>"IG: "&amp;B4</f>
        <v>IG: 1x(3-2-1)m</v>
      </c>
      <c r="B4" s="252" t="s">
        <v>1233</v>
      </c>
      <c r="C4" s="204">
        <v>6</v>
      </c>
      <c r="D4" s="204">
        <f t="shared" ref="D4:D9" si="0">C4*$D$3</f>
        <v>4.08</v>
      </c>
      <c r="E4" s="308" t="s">
        <v>821</v>
      </c>
    </row>
    <row r="5" spans="1:5" ht="12" customHeight="1">
      <c r="A5" s="190" t="str">
        <f t="shared" ref="A5:A71" si="1">"IG: "&amp;B5</f>
        <v>IG: 1x(5-3-2)m</v>
      </c>
      <c r="B5" s="252" t="s">
        <v>1234</v>
      </c>
      <c r="C5" s="204">
        <v>10</v>
      </c>
      <c r="D5" s="204">
        <f t="shared" si="0"/>
        <v>6.8000000000000007</v>
      </c>
      <c r="E5" s="308" t="s">
        <v>822</v>
      </c>
    </row>
    <row r="6" spans="1:5" ht="12" customHeight="1">
      <c r="A6" s="190" t="str">
        <f t="shared" si="1"/>
        <v>IG: 1x(10-3-2)m</v>
      </c>
      <c r="B6" s="252" t="s">
        <v>1235</v>
      </c>
      <c r="C6" s="204">
        <v>15</v>
      </c>
      <c r="D6" s="204">
        <f t="shared" si="0"/>
        <v>10.200000000000001</v>
      </c>
      <c r="E6" s="308" t="s">
        <v>823</v>
      </c>
    </row>
    <row r="7" spans="1:5" ht="12" customHeight="1">
      <c r="A7" s="190" t="str">
        <f t="shared" si="1"/>
        <v>IG: 1x(10-5-2)m</v>
      </c>
      <c r="B7" s="252" t="s">
        <v>1236</v>
      </c>
      <c r="C7" s="204">
        <v>17</v>
      </c>
      <c r="D7" s="204">
        <f t="shared" si="0"/>
        <v>11.56</v>
      </c>
      <c r="E7" s="308" t="s">
        <v>824</v>
      </c>
    </row>
    <row r="8" spans="1:5" ht="12" customHeight="1">
      <c r="A8" s="190" t="str">
        <f t="shared" si="1"/>
        <v>IG: 1x(10-8-2)m</v>
      </c>
      <c r="B8" s="252" t="s">
        <v>1237</v>
      </c>
      <c r="C8" s="204">
        <v>20</v>
      </c>
      <c r="D8" s="204">
        <f t="shared" si="0"/>
        <v>13.600000000000001</v>
      </c>
      <c r="E8" s="308" t="s">
        <v>825</v>
      </c>
    </row>
    <row r="9" spans="1:5" ht="12" customHeight="1">
      <c r="A9" s="190" t="str">
        <f t="shared" si="1"/>
        <v>IG: 1x(20-8-2)m</v>
      </c>
      <c r="B9" s="252" t="s">
        <v>1238</v>
      </c>
      <c r="C9" s="204">
        <v>30</v>
      </c>
      <c r="D9" s="204">
        <f t="shared" si="0"/>
        <v>20.400000000000002</v>
      </c>
      <c r="E9" s="308" t="s">
        <v>826</v>
      </c>
    </row>
    <row r="10" spans="1:5" ht="12" customHeight="1">
      <c r="B10" s="252"/>
    </row>
    <row r="12" spans="1:5" ht="12" customHeight="1">
      <c r="A12" s="190" t="str">
        <f t="shared" si="1"/>
        <v>IG: 2x(3-2-1)m</v>
      </c>
      <c r="B12" s="252" t="s">
        <v>1239</v>
      </c>
      <c r="C12" s="204">
        <v>12</v>
      </c>
      <c r="D12" s="204">
        <f t="shared" ref="D12:D17" si="2">C12*$D$3</f>
        <v>8.16</v>
      </c>
      <c r="E12" s="308" t="s">
        <v>827</v>
      </c>
    </row>
    <row r="13" spans="1:5" ht="12" customHeight="1">
      <c r="A13" s="190" t="str">
        <f t="shared" si="1"/>
        <v>IG: 2x(5-3-2)m</v>
      </c>
      <c r="B13" s="252" t="s">
        <v>1240</v>
      </c>
      <c r="C13" s="204">
        <v>20</v>
      </c>
      <c r="D13" s="204">
        <f t="shared" si="2"/>
        <v>13.600000000000001</v>
      </c>
      <c r="E13" s="308" t="s">
        <v>828</v>
      </c>
    </row>
    <row r="14" spans="1:5" ht="12" customHeight="1">
      <c r="A14" s="190" t="str">
        <f t="shared" si="1"/>
        <v>IG: 2x(10-3-2)m</v>
      </c>
      <c r="B14" s="252" t="s">
        <v>1241</v>
      </c>
      <c r="C14" s="204">
        <v>30</v>
      </c>
      <c r="D14" s="204">
        <f t="shared" si="2"/>
        <v>20.400000000000002</v>
      </c>
      <c r="E14" s="308" t="s">
        <v>829</v>
      </c>
    </row>
    <row r="15" spans="1:5" ht="12" customHeight="1">
      <c r="A15" s="190" t="str">
        <f t="shared" si="1"/>
        <v>IG: 2x(10-5-2)m</v>
      </c>
      <c r="B15" s="252" t="s">
        <v>1242</v>
      </c>
      <c r="C15" s="204">
        <v>34</v>
      </c>
      <c r="D15" s="204">
        <f t="shared" si="2"/>
        <v>23.12</v>
      </c>
      <c r="E15" s="308" t="s">
        <v>830</v>
      </c>
    </row>
    <row r="16" spans="1:5" ht="12" customHeight="1">
      <c r="A16" s="190" t="str">
        <f t="shared" si="1"/>
        <v>IG: 2x(10-8-2)m</v>
      </c>
      <c r="B16" s="252" t="s">
        <v>1243</v>
      </c>
      <c r="C16" s="204">
        <v>40</v>
      </c>
      <c r="D16" s="204">
        <f t="shared" si="2"/>
        <v>27.200000000000003</v>
      </c>
      <c r="E16" s="308" t="s">
        <v>831</v>
      </c>
    </row>
    <row r="17" spans="1:5" ht="12" customHeight="1">
      <c r="A17" s="190" t="str">
        <f t="shared" si="1"/>
        <v>IG: 2x(20-8-2)m</v>
      </c>
      <c r="B17" s="252" t="s">
        <v>1244</v>
      </c>
      <c r="C17" s="204">
        <v>60</v>
      </c>
      <c r="D17" s="204">
        <f t="shared" si="2"/>
        <v>40.800000000000004</v>
      </c>
      <c r="E17" s="308" t="s">
        <v>832</v>
      </c>
    </row>
    <row r="18" spans="1:5" ht="12" customHeight="1">
      <c r="B18" s="252"/>
    </row>
    <row r="19" spans="1:5" ht="12" customHeight="1">
      <c r="B19" s="252"/>
    </row>
    <row r="20" spans="1:5" ht="12" customHeight="1">
      <c r="A20" s="190" t="str">
        <f t="shared" si="1"/>
        <v>IG: 3x(5-3-2)m</v>
      </c>
      <c r="B20" s="252" t="s">
        <v>1245</v>
      </c>
      <c r="C20" s="204">
        <v>30</v>
      </c>
      <c r="D20" s="204">
        <f>C20*$D$3</f>
        <v>20.400000000000002</v>
      </c>
      <c r="E20" s="308" t="s">
        <v>833</v>
      </c>
    </row>
    <row r="21" spans="1:5" ht="12" customHeight="1">
      <c r="A21" s="190" t="str">
        <f t="shared" si="1"/>
        <v>IG: 3x(10-3-2)m</v>
      </c>
      <c r="B21" s="252" t="s">
        <v>1246</v>
      </c>
      <c r="C21" s="204">
        <v>45</v>
      </c>
      <c r="D21" s="204">
        <f>C21*$D$3</f>
        <v>30.6</v>
      </c>
      <c r="E21" s="308" t="s">
        <v>834</v>
      </c>
    </row>
    <row r="22" spans="1:5" ht="12" customHeight="1">
      <c r="A22" s="190" t="str">
        <f t="shared" si="1"/>
        <v>IG: 3x(10-8-2)m</v>
      </c>
      <c r="B22" s="252" t="s">
        <v>1247</v>
      </c>
      <c r="C22" s="204">
        <v>60</v>
      </c>
      <c r="D22" s="204">
        <f>C22*$D$3</f>
        <v>40.800000000000004</v>
      </c>
      <c r="E22" s="308" t="s">
        <v>835</v>
      </c>
    </row>
    <row r="23" spans="1:5" ht="12" customHeight="1">
      <c r="B23" s="252"/>
    </row>
    <row r="24" spans="1:5" ht="12" customHeight="1">
      <c r="A24" s="190" t="str">
        <f t="shared" si="1"/>
        <v>IG: 4x(5-3-2)m</v>
      </c>
      <c r="B24" s="252" t="s">
        <v>1248</v>
      </c>
      <c r="C24" s="204">
        <v>40</v>
      </c>
      <c r="D24" s="204">
        <f>C24*$D$3</f>
        <v>27.200000000000003</v>
      </c>
      <c r="E24" s="308" t="s">
        <v>836</v>
      </c>
    </row>
    <row r="27" spans="1:5" ht="12" customHeight="1">
      <c r="A27" s="190" t="str">
        <f t="shared" si="1"/>
        <v>IG: 1x4m</v>
      </c>
      <c r="B27" s="253" t="s">
        <v>1249</v>
      </c>
      <c r="C27" s="204">
        <v>4</v>
      </c>
      <c r="D27" s="204">
        <f t="shared" ref="D27:D35" si="3">C27*$D$3</f>
        <v>2.72</v>
      </c>
      <c r="E27" s="308" t="s">
        <v>837</v>
      </c>
    </row>
    <row r="28" spans="1:5" ht="12" customHeight="1">
      <c r="A28" s="190" t="str">
        <f t="shared" si="1"/>
        <v>IG: 1x5m</v>
      </c>
      <c r="B28" s="253" t="s">
        <v>1250</v>
      </c>
      <c r="C28" s="204">
        <v>5</v>
      </c>
      <c r="D28" s="204">
        <f t="shared" si="3"/>
        <v>3.4000000000000004</v>
      </c>
      <c r="E28" s="308" t="s">
        <v>838</v>
      </c>
    </row>
    <row r="29" spans="1:5" ht="12" customHeight="1">
      <c r="A29" s="190" t="str">
        <f t="shared" si="1"/>
        <v>IG: 1x8m</v>
      </c>
      <c r="B29" s="253" t="s">
        <v>1251</v>
      </c>
      <c r="C29" s="204">
        <v>8</v>
      </c>
      <c r="D29" s="204">
        <f t="shared" si="3"/>
        <v>5.44</v>
      </c>
      <c r="E29" s="308" t="s">
        <v>839</v>
      </c>
    </row>
    <row r="30" spans="1:5" ht="12" customHeight="1">
      <c r="A30" s="190" t="str">
        <f t="shared" si="1"/>
        <v>IG: 1x10m</v>
      </c>
      <c r="B30" s="253" t="s">
        <v>1252</v>
      </c>
      <c r="C30" s="204">
        <v>10</v>
      </c>
      <c r="D30" s="204">
        <f t="shared" si="3"/>
        <v>6.8000000000000007</v>
      </c>
      <c r="E30" s="308" t="s">
        <v>840</v>
      </c>
    </row>
    <row r="31" spans="1:5" ht="12" customHeight="1">
      <c r="A31" s="190" t="str">
        <f t="shared" si="1"/>
        <v>IG: 1x12m</v>
      </c>
      <c r="B31" s="253" t="s">
        <v>1253</v>
      </c>
      <c r="C31" s="204">
        <v>12</v>
      </c>
      <c r="D31" s="204">
        <f t="shared" si="3"/>
        <v>8.16</v>
      </c>
      <c r="E31" s="308" t="s">
        <v>841</v>
      </c>
    </row>
    <row r="32" spans="1:5" ht="12" customHeight="1">
      <c r="A32" s="190" t="str">
        <f t="shared" si="1"/>
        <v>IG: 1x15m</v>
      </c>
      <c r="B32" s="253" t="s">
        <v>1254</v>
      </c>
      <c r="C32" s="204">
        <v>15</v>
      </c>
      <c r="D32" s="204">
        <f t="shared" si="3"/>
        <v>10.200000000000001</v>
      </c>
      <c r="E32" s="308" t="s">
        <v>842</v>
      </c>
    </row>
    <row r="33" spans="1:5" ht="12" customHeight="1">
      <c r="A33" s="190" t="str">
        <f t="shared" si="1"/>
        <v>IG: 1x20m</v>
      </c>
      <c r="B33" s="253" t="s">
        <v>1255</v>
      </c>
      <c r="C33" s="204">
        <v>20</v>
      </c>
      <c r="D33" s="204">
        <f t="shared" si="3"/>
        <v>13.600000000000001</v>
      </c>
      <c r="E33" s="308" t="s">
        <v>843</v>
      </c>
    </row>
    <row r="34" spans="1:5" ht="12" customHeight="1">
      <c r="A34" s="190" t="str">
        <f t="shared" si="1"/>
        <v>IG: 1x25m</v>
      </c>
      <c r="B34" s="253" t="s">
        <v>1256</v>
      </c>
      <c r="C34" s="204">
        <v>25</v>
      </c>
      <c r="D34" s="204">
        <f t="shared" si="3"/>
        <v>17</v>
      </c>
      <c r="E34" s="308" t="s">
        <v>844</v>
      </c>
    </row>
    <row r="35" spans="1:5" ht="12" customHeight="1">
      <c r="A35" s="190" t="str">
        <f t="shared" si="1"/>
        <v>IG: 1x30m</v>
      </c>
      <c r="B35" s="253" t="s">
        <v>1257</v>
      </c>
      <c r="C35" s="204">
        <v>30</v>
      </c>
      <c r="D35" s="204">
        <f t="shared" si="3"/>
        <v>20.400000000000002</v>
      </c>
      <c r="E35" s="308" t="s">
        <v>845</v>
      </c>
    </row>
    <row r="37" spans="1:5" ht="12" customHeight="1">
      <c r="A37" s="190" t="str">
        <f t="shared" si="1"/>
        <v>IG: 2x4m</v>
      </c>
      <c r="B37" s="253" t="s">
        <v>1258</v>
      </c>
      <c r="C37" s="204">
        <v>8</v>
      </c>
      <c r="D37" s="204">
        <f t="shared" ref="D37:D45" si="4">C37*$D$3</f>
        <v>5.44</v>
      </c>
      <c r="E37" s="308" t="s">
        <v>846</v>
      </c>
    </row>
    <row r="38" spans="1:5" ht="12" customHeight="1">
      <c r="A38" s="190" t="str">
        <f t="shared" si="1"/>
        <v>IG: 2x5m</v>
      </c>
      <c r="B38" s="253" t="s">
        <v>1259</v>
      </c>
      <c r="C38" s="204">
        <v>10</v>
      </c>
      <c r="D38" s="204">
        <f t="shared" si="4"/>
        <v>6.8000000000000007</v>
      </c>
      <c r="E38" s="308" t="s">
        <v>847</v>
      </c>
    </row>
    <row r="39" spans="1:5" ht="12" customHeight="1">
      <c r="A39" s="190" t="str">
        <f t="shared" si="1"/>
        <v>IG: 2x8m</v>
      </c>
      <c r="B39" s="253" t="s">
        <v>1260</v>
      </c>
      <c r="C39" s="204">
        <v>16</v>
      </c>
      <c r="D39" s="204">
        <f t="shared" si="4"/>
        <v>10.88</v>
      </c>
      <c r="E39" s="308" t="s">
        <v>848</v>
      </c>
    </row>
    <row r="40" spans="1:5" ht="12" customHeight="1">
      <c r="A40" s="190" t="str">
        <f t="shared" si="1"/>
        <v>IG: 2x10m</v>
      </c>
      <c r="B40" s="253" t="s">
        <v>1261</v>
      </c>
      <c r="C40" s="204">
        <v>20</v>
      </c>
      <c r="D40" s="204">
        <f t="shared" si="4"/>
        <v>13.600000000000001</v>
      </c>
      <c r="E40" s="308" t="s">
        <v>849</v>
      </c>
    </row>
    <row r="41" spans="1:5" ht="12" customHeight="1">
      <c r="A41" s="190" t="str">
        <f t="shared" si="1"/>
        <v>IG: 2x12m</v>
      </c>
      <c r="B41" s="253" t="s">
        <v>1262</v>
      </c>
      <c r="C41" s="204">
        <v>24</v>
      </c>
      <c r="D41" s="204">
        <f t="shared" si="4"/>
        <v>16.32</v>
      </c>
      <c r="E41" s="308" t="s">
        <v>850</v>
      </c>
    </row>
    <row r="42" spans="1:5" ht="12" customHeight="1">
      <c r="A42" s="190" t="str">
        <f t="shared" si="1"/>
        <v>IG: 2x15m</v>
      </c>
      <c r="B42" s="253" t="s">
        <v>1263</v>
      </c>
      <c r="C42" s="204">
        <v>30</v>
      </c>
      <c r="D42" s="204">
        <f t="shared" si="4"/>
        <v>20.400000000000002</v>
      </c>
      <c r="E42" s="308" t="s">
        <v>851</v>
      </c>
    </row>
    <row r="43" spans="1:5" ht="12" customHeight="1">
      <c r="A43" s="190" t="str">
        <f t="shared" si="1"/>
        <v>IG: 2x20m</v>
      </c>
      <c r="B43" s="253" t="s">
        <v>1264</v>
      </c>
      <c r="C43" s="204">
        <v>40</v>
      </c>
      <c r="D43" s="204">
        <f t="shared" si="4"/>
        <v>27.200000000000003</v>
      </c>
      <c r="E43" s="308" t="s">
        <v>852</v>
      </c>
    </row>
    <row r="44" spans="1:5" ht="12" customHeight="1">
      <c r="A44" s="190" t="str">
        <f t="shared" si="1"/>
        <v>IG: 2x25m</v>
      </c>
      <c r="B44" s="253" t="s">
        <v>1265</v>
      </c>
      <c r="C44" s="204">
        <v>50</v>
      </c>
      <c r="D44" s="204">
        <f t="shared" si="4"/>
        <v>34</v>
      </c>
      <c r="E44" s="308" t="s">
        <v>853</v>
      </c>
    </row>
    <row r="45" spans="1:5" ht="12" customHeight="1">
      <c r="A45" s="190" t="str">
        <f t="shared" si="1"/>
        <v>IG: 2x30m</v>
      </c>
      <c r="B45" s="253" t="s">
        <v>1266</v>
      </c>
      <c r="C45" s="204">
        <v>60</v>
      </c>
      <c r="D45" s="204">
        <f t="shared" si="4"/>
        <v>40.800000000000004</v>
      </c>
      <c r="E45" s="308" t="s">
        <v>854</v>
      </c>
    </row>
    <row r="47" spans="1:5" ht="12" customHeight="1">
      <c r="A47" s="190" t="str">
        <f t="shared" si="1"/>
        <v>IG: 3x5m</v>
      </c>
      <c r="B47" s="253" t="s">
        <v>1267</v>
      </c>
      <c r="C47" s="204">
        <v>15</v>
      </c>
      <c r="D47" s="204">
        <f t="shared" ref="D47:D52" si="5">C47*$D$3</f>
        <v>10.200000000000001</v>
      </c>
      <c r="E47" s="308" t="s">
        <v>855</v>
      </c>
    </row>
    <row r="48" spans="1:5" ht="12" customHeight="1">
      <c r="A48" s="190" t="str">
        <f t="shared" si="1"/>
        <v>IG: 3x8m</v>
      </c>
      <c r="B48" s="253" t="s">
        <v>1268</v>
      </c>
      <c r="C48" s="204">
        <v>24</v>
      </c>
      <c r="D48" s="204">
        <f t="shared" si="5"/>
        <v>16.32</v>
      </c>
      <c r="E48" s="308" t="s">
        <v>856</v>
      </c>
    </row>
    <row r="49" spans="1:5" ht="12" customHeight="1">
      <c r="A49" s="190" t="str">
        <f t="shared" si="1"/>
        <v>IG: 3x10m</v>
      </c>
      <c r="B49" s="253" t="s">
        <v>1269</v>
      </c>
      <c r="C49" s="204">
        <v>30</v>
      </c>
      <c r="D49" s="204">
        <f t="shared" si="5"/>
        <v>20.400000000000002</v>
      </c>
      <c r="E49" s="308" t="s">
        <v>857</v>
      </c>
    </row>
    <row r="50" spans="1:5" ht="12" customHeight="1">
      <c r="A50" s="190" t="str">
        <f t="shared" si="1"/>
        <v>IG: 3x12m</v>
      </c>
      <c r="B50" s="253" t="s">
        <v>1270</v>
      </c>
      <c r="C50" s="204">
        <v>36</v>
      </c>
      <c r="D50" s="204">
        <f t="shared" si="5"/>
        <v>24.48</v>
      </c>
      <c r="E50" s="308" t="s">
        <v>858</v>
      </c>
    </row>
    <row r="51" spans="1:5" ht="12" customHeight="1">
      <c r="A51" s="190" t="str">
        <f t="shared" si="1"/>
        <v>IG: 3x15m</v>
      </c>
      <c r="B51" s="253" t="s">
        <v>238</v>
      </c>
      <c r="C51" s="204">
        <v>45</v>
      </c>
      <c r="D51" s="204">
        <f t="shared" si="5"/>
        <v>30.6</v>
      </c>
      <c r="E51" s="308" t="s">
        <v>859</v>
      </c>
    </row>
    <row r="52" spans="1:5" ht="12" customHeight="1">
      <c r="A52" s="190" t="str">
        <f t="shared" si="1"/>
        <v>IG: 3x20m</v>
      </c>
      <c r="B52" s="253" t="s">
        <v>1271</v>
      </c>
      <c r="C52" s="204">
        <v>60</v>
      </c>
      <c r="D52" s="204">
        <f t="shared" si="5"/>
        <v>40.800000000000004</v>
      </c>
      <c r="E52" s="308" t="s">
        <v>860</v>
      </c>
    </row>
    <row r="54" spans="1:5" ht="12" customHeight="1">
      <c r="C54" s="204" t="s">
        <v>239</v>
      </c>
    </row>
    <row r="55" spans="1:5" ht="12" customHeight="1">
      <c r="A55" s="190" t="str">
        <f t="shared" si="1"/>
        <v>IG: 4+1+4…m</v>
      </c>
      <c r="B55" s="253" t="s">
        <v>1272</v>
      </c>
      <c r="C55" s="204" t="s">
        <v>240</v>
      </c>
      <c r="D55" s="204">
        <v>11.1</v>
      </c>
      <c r="E55" s="308" t="s">
        <v>1191</v>
      </c>
    </row>
    <row r="56" spans="1:5" ht="12" customHeight="1">
      <c r="A56" s="190" t="str">
        <f t="shared" si="1"/>
        <v>IG: 3+1+3…m</v>
      </c>
      <c r="B56" s="253" t="s">
        <v>1273</v>
      </c>
      <c r="C56" s="204" t="s">
        <v>241</v>
      </c>
      <c r="D56" s="204">
        <v>9.1</v>
      </c>
      <c r="E56" s="308" t="s">
        <v>1192</v>
      </c>
    </row>
    <row r="58" spans="1:5" ht="12" customHeight="1">
      <c r="A58" s="190" t="str">
        <f t="shared" si="1"/>
        <v>IG: 1x3(5m+30s)</v>
      </c>
      <c r="B58" s="253" t="s">
        <v>1274</v>
      </c>
      <c r="C58" s="204" t="s">
        <v>242</v>
      </c>
      <c r="D58" s="204">
        <v>22.2</v>
      </c>
      <c r="E58" s="308" t="s">
        <v>861</v>
      </c>
    </row>
    <row r="59" spans="1:5" ht="12" customHeight="1">
      <c r="A59" s="190" t="str">
        <f t="shared" si="1"/>
        <v>IG: 1x4(5m+30s)</v>
      </c>
      <c r="B59" s="253" t="s">
        <v>1275</v>
      </c>
      <c r="C59" s="204" t="s">
        <v>243</v>
      </c>
      <c r="D59" s="204">
        <v>29.6</v>
      </c>
      <c r="E59" s="308" t="s">
        <v>862</v>
      </c>
    </row>
    <row r="61" spans="1:5" ht="12" customHeight="1">
      <c r="A61" s="190" t="str">
        <f t="shared" si="1"/>
        <v>IG: 2x3(5m+30s)</v>
      </c>
      <c r="B61" s="253" t="s">
        <v>1276</v>
      </c>
      <c r="C61" s="204" t="s">
        <v>244</v>
      </c>
      <c r="D61" s="204">
        <v>44.4</v>
      </c>
      <c r="E61" s="308" t="s">
        <v>863</v>
      </c>
    </row>
    <row r="62" spans="1:5" ht="12" customHeight="1">
      <c r="A62" s="190" t="str">
        <f t="shared" si="1"/>
        <v>IG: 2x4(5m+30s)</v>
      </c>
      <c r="B62" s="253" t="s">
        <v>1277</v>
      </c>
      <c r="C62" s="204" t="s">
        <v>245</v>
      </c>
      <c r="D62" s="204">
        <v>59.2</v>
      </c>
      <c r="E62" s="308" t="s">
        <v>864</v>
      </c>
    </row>
    <row r="64" spans="1:5" ht="12" customHeight="1">
      <c r="A64" s="190" t="str">
        <f t="shared" si="1"/>
        <v>IG: 3x3(5m+30s)</v>
      </c>
      <c r="B64" s="253" t="s">
        <v>1278</v>
      </c>
      <c r="C64" s="204" t="s">
        <v>246</v>
      </c>
      <c r="D64" s="204">
        <v>66.599999999999994</v>
      </c>
      <c r="E64" s="308" t="s">
        <v>865</v>
      </c>
    </row>
    <row r="67" spans="1:5" ht="12" customHeight="1">
      <c r="A67" s="190" t="str">
        <f t="shared" si="1"/>
        <v>IG: 1x3(3m+30s)</v>
      </c>
      <c r="B67" s="253" t="s">
        <v>1279</v>
      </c>
      <c r="C67" s="204" t="s">
        <v>242</v>
      </c>
      <c r="D67" s="204">
        <v>22.2</v>
      </c>
      <c r="E67" s="308" t="s">
        <v>866</v>
      </c>
    </row>
    <row r="68" spans="1:5" ht="12" customHeight="1">
      <c r="A68" s="190" t="str">
        <f t="shared" si="1"/>
        <v>IG: 1x4(3m+30s)</v>
      </c>
      <c r="B68" s="253" t="s">
        <v>1280</v>
      </c>
      <c r="C68" s="204" t="s">
        <v>243</v>
      </c>
      <c r="D68" s="204">
        <v>29.6</v>
      </c>
      <c r="E68" s="308" t="s">
        <v>867</v>
      </c>
    </row>
    <row r="70" spans="1:5" ht="12" customHeight="1">
      <c r="A70" s="190" t="str">
        <f t="shared" si="1"/>
        <v>IG: 2x3(3m+30s)</v>
      </c>
      <c r="B70" s="253" t="s">
        <v>1281</v>
      </c>
      <c r="C70" s="204" t="s">
        <v>244</v>
      </c>
      <c r="D70" s="204">
        <v>44.4</v>
      </c>
      <c r="E70" s="308" t="s">
        <v>868</v>
      </c>
    </row>
    <row r="71" spans="1:5" ht="12" customHeight="1">
      <c r="A71" s="190" t="str">
        <f t="shared" si="1"/>
        <v>IG: 2x3(3m+30s)</v>
      </c>
      <c r="B71" s="253" t="s">
        <v>1281</v>
      </c>
      <c r="C71" s="204" t="s">
        <v>245</v>
      </c>
      <c r="D71" s="204">
        <v>59.2</v>
      </c>
      <c r="E71" s="308" t="s">
        <v>869</v>
      </c>
    </row>
    <row r="73" spans="1:5" ht="12" customHeight="1">
      <c r="A73" s="190" t="str">
        <f>"IG: "&amp;B73</f>
        <v>IG: 3x3(3m+30s)</v>
      </c>
      <c r="B73" s="253" t="s">
        <v>1282</v>
      </c>
      <c r="C73" s="204" t="s">
        <v>246</v>
      </c>
      <c r="D73" s="204">
        <v>66.599999999999994</v>
      </c>
      <c r="E73" s="308" t="s">
        <v>870</v>
      </c>
    </row>
    <row r="76" spans="1:5" ht="12" customHeight="1">
      <c r="A76" s="190" t="str">
        <f>"IG: "&amp;B76</f>
        <v>IG: 15x(3+1)m</v>
      </c>
      <c r="B76" s="310" t="s">
        <v>247</v>
      </c>
      <c r="C76" s="204">
        <v>45</v>
      </c>
      <c r="D76" s="204">
        <f>C76*$D$3</f>
        <v>30.6</v>
      </c>
      <c r="E76" s="308" t="s">
        <v>871</v>
      </c>
    </row>
    <row r="77" spans="1:5" ht="12" customHeight="1">
      <c r="B77" s="316"/>
    </row>
    <row r="78" spans="1:5" ht="12" customHeight="1">
      <c r="B78" s="316"/>
    </row>
    <row r="79" spans="1:5" ht="12" customHeight="1">
      <c r="B79" s="316"/>
    </row>
    <row r="80" spans="1:5" s="42" customFormat="1" ht="12" customHeight="1">
      <c r="A80" s="337" t="str">
        <f>"IG: "&amp;B80</f>
        <v xml:space="preserve">IG: 1x(3-2-1)m </v>
      </c>
      <c r="B80" s="67" t="s">
        <v>300</v>
      </c>
      <c r="C80" s="344">
        <v>6</v>
      </c>
      <c r="D80" s="344">
        <f>C83*$D$3</f>
        <v>13.600000000000001</v>
      </c>
      <c r="E80" s="338" t="s">
        <v>264</v>
      </c>
    </row>
    <row r="81" spans="1:5" s="42" customFormat="1" ht="12" customHeight="1">
      <c r="A81" s="337" t="str">
        <f t="shared" ref="A81:A140" si="6">"IG: "&amp;B81</f>
        <v xml:space="preserve">IG: 1x(5-3-2)m </v>
      </c>
      <c r="B81" s="67" t="s">
        <v>301</v>
      </c>
      <c r="C81" s="344">
        <v>10</v>
      </c>
      <c r="D81" s="344">
        <f>C81*$D$3</f>
        <v>6.8000000000000007</v>
      </c>
      <c r="E81" s="338" t="s">
        <v>265</v>
      </c>
    </row>
    <row r="82" spans="1:5" s="42" customFormat="1" ht="12" customHeight="1">
      <c r="A82" s="337" t="str">
        <f t="shared" si="6"/>
        <v xml:space="preserve">IG: 1x(10-3-2)m </v>
      </c>
      <c r="B82" s="67" t="s">
        <v>302</v>
      </c>
      <c r="C82" s="344">
        <v>15</v>
      </c>
      <c r="D82" s="344">
        <f>C82*$D$3</f>
        <v>10.200000000000001</v>
      </c>
      <c r="E82" s="338" t="s">
        <v>303</v>
      </c>
    </row>
    <row r="83" spans="1:5" s="42" customFormat="1" ht="12" customHeight="1">
      <c r="A83" s="337" t="str">
        <f t="shared" si="6"/>
        <v xml:space="preserve">IG: 1x(10-8-2)m </v>
      </c>
      <c r="B83" s="67" t="s">
        <v>304</v>
      </c>
      <c r="C83" s="344">
        <v>20</v>
      </c>
      <c r="D83" s="344">
        <f>C83*$D$3</f>
        <v>13.600000000000001</v>
      </c>
      <c r="E83" s="338" t="s">
        <v>266</v>
      </c>
    </row>
    <row r="84" spans="1:5" s="42" customFormat="1" ht="12" customHeight="1">
      <c r="A84" s="337"/>
      <c r="B84" s="46"/>
      <c r="C84" s="344"/>
      <c r="D84" s="344"/>
      <c r="E84" s="338"/>
    </row>
    <row r="85" spans="1:5" s="42" customFormat="1" ht="12" customHeight="1">
      <c r="A85" s="337"/>
      <c r="B85" s="46"/>
      <c r="C85" s="343"/>
      <c r="D85" s="344"/>
      <c r="E85" s="338"/>
    </row>
    <row r="86" spans="1:5" s="42" customFormat="1" ht="12" customHeight="1">
      <c r="A86" s="337" t="str">
        <f t="shared" si="6"/>
        <v xml:space="preserve">IG: 2x(3-2-1)m </v>
      </c>
      <c r="B86" s="67" t="s">
        <v>305</v>
      </c>
      <c r="C86" s="343">
        <v>12</v>
      </c>
      <c r="D86" s="344">
        <f>C86*$D$3</f>
        <v>8.16</v>
      </c>
      <c r="E86" s="338" t="s">
        <v>267</v>
      </c>
    </row>
    <row r="87" spans="1:5" s="42" customFormat="1" ht="12" customHeight="1">
      <c r="A87" s="337" t="str">
        <f t="shared" si="6"/>
        <v xml:space="preserve">IG: 2x(5-3-2)m </v>
      </c>
      <c r="B87" s="67" t="s">
        <v>306</v>
      </c>
      <c r="C87" s="343">
        <v>20</v>
      </c>
      <c r="D87" s="344">
        <f>C87*$D$3</f>
        <v>13.600000000000001</v>
      </c>
      <c r="E87" s="338" t="s">
        <v>268</v>
      </c>
    </row>
    <row r="88" spans="1:5" s="42" customFormat="1" ht="12" customHeight="1">
      <c r="A88" s="337" t="str">
        <f t="shared" si="6"/>
        <v xml:space="preserve">IG: 2x(10-3-2)m </v>
      </c>
      <c r="B88" s="67" t="s">
        <v>307</v>
      </c>
      <c r="C88" s="343">
        <v>30</v>
      </c>
      <c r="D88" s="344">
        <f>C88*$D$3</f>
        <v>20.400000000000002</v>
      </c>
      <c r="E88" s="338" t="s">
        <v>308</v>
      </c>
    </row>
    <row r="89" spans="1:5" s="42" customFormat="1" ht="12" customHeight="1">
      <c r="A89" s="337" t="str">
        <f t="shared" si="6"/>
        <v xml:space="preserve">IG: 2x(10-8-2)m </v>
      </c>
      <c r="B89" s="67" t="s">
        <v>309</v>
      </c>
      <c r="C89" s="343">
        <v>40</v>
      </c>
      <c r="D89" s="344">
        <f>C89*$D$3</f>
        <v>27.200000000000003</v>
      </c>
      <c r="E89" s="338" t="s">
        <v>269</v>
      </c>
    </row>
    <row r="90" spans="1:5" s="42" customFormat="1" ht="12" customHeight="1">
      <c r="A90" s="337"/>
      <c r="B90" s="67"/>
      <c r="C90" s="343"/>
      <c r="D90" s="344"/>
      <c r="E90" s="338"/>
    </row>
    <row r="91" spans="1:5" s="42" customFormat="1" ht="12" customHeight="1">
      <c r="A91" s="337"/>
      <c r="B91" s="67"/>
      <c r="C91" s="343"/>
      <c r="D91" s="344"/>
      <c r="E91" s="338"/>
    </row>
    <row r="92" spans="1:5" s="42" customFormat="1" ht="12" customHeight="1">
      <c r="A92" s="337" t="str">
        <f t="shared" si="6"/>
        <v xml:space="preserve">IG: 3x(3-2-1)m </v>
      </c>
      <c r="B92" s="67" t="s">
        <v>310</v>
      </c>
      <c r="C92" s="343">
        <v>18</v>
      </c>
      <c r="D92" s="344">
        <f>C92*$D$3</f>
        <v>12.24</v>
      </c>
      <c r="E92" s="338" t="s">
        <v>270</v>
      </c>
    </row>
    <row r="93" spans="1:5" s="42" customFormat="1" ht="12" customHeight="1">
      <c r="A93" s="337" t="str">
        <f t="shared" si="6"/>
        <v xml:space="preserve">IG: 3x(5-3-2)m </v>
      </c>
      <c r="B93" s="67" t="s">
        <v>311</v>
      </c>
      <c r="C93" s="343">
        <v>30</v>
      </c>
      <c r="D93" s="344">
        <f>C93*$D$3</f>
        <v>20.400000000000002</v>
      </c>
      <c r="E93" s="338" t="s">
        <v>271</v>
      </c>
    </row>
    <row r="94" spans="1:5" s="42" customFormat="1" ht="12" customHeight="1">
      <c r="A94" s="337" t="str">
        <f t="shared" si="6"/>
        <v xml:space="preserve">IG: 3x(10-3-2)m </v>
      </c>
      <c r="B94" s="67" t="s">
        <v>312</v>
      </c>
      <c r="C94" s="343">
        <v>45</v>
      </c>
      <c r="D94" s="344">
        <f>C94*$D$3</f>
        <v>30.6</v>
      </c>
      <c r="E94" s="338" t="s">
        <v>313</v>
      </c>
    </row>
    <row r="95" spans="1:5" s="42" customFormat="1" ht="12" customHeight="1">
      <c r="A95" s="337"/>
      <c r="B95" s="67"/>
      <c r="C95" s="343"/>
      <c r="D95" s="344"/>
      <c r="E95" s="338"/>
    </row>
    <row r="96" spans="1:5" s="42" customFormat="1" ht="12" customHeight="1">
      <c r="A96" s="337"/>
      <c r="B96" s="67"/>
      <c r="C96" s="343"/>
      <c r="D96" s="344"/>
      <c r="E96" s="338"/>
    </row>
    <row r="97" spans="1:5" s="42" customFormat="1" ht="12" customHeight="1">
      <c r="A97" s="337" t="str">
        <f t="shared" si="6"/>
        <v xml:space="preserve">IG: 4x(3-2-1)m </v>
      </c>
      <c r="B97" s="67" t="s">
        <v>314</v>
      </c>
      <c r="C97" s="343">
        <v>24</v>
      </c>
      <c r="D97" s="344">
        <f>C97*$D$3</f>
        <v>16.32</v>
      </c>
      <c r="E97" s="338" t="s">
        <v>272</v>
      </c>
    </row>
    <row r="98" spans="1:5" s="42" customFormat="1" ht="12" customHeight="1">
      <c r="A98" s="337" t="str">
        <f t="shared" si="6"/>
        <v xml:space="preserve">IG: 4x(8-3-2)m </v>
      </c>
      <c r="B98" s="67" t="s">
        <v>315</v>
      </c>
      <c r="C98" s="343">
        <v>52</v>
      </c>
      <c r="D98" s="344">
        <f>C98*$D$3</f>
        <v>35.36</v>
      </c>
      <c r="E98" s="338" t="s">
        <v>316</v>
      </c>
    </row>
    <row r="99" spans="1:5" s="42" customFormat="1" ht="12" customHeight="1">
      <c r="A99" s="337"/>
      <c r="B99" s="67"/>
      <c r="C99" s="343"/>
      <c r="D99" s="344"/>
      <c r="E99" s="338"/>
    </row>
    <row r="100" spans="1:5" s="42" customFormat="1" ht="12" customHeight="1">
      <c r="A100" s="337"/>
      <c r="B100" s="67"/>
      <c r="C100" s="343"/>
      <c r="D100" s="344"/>
      <c r="E100" s="338"/>
    </row>
    <row r="101" spans="1:5" s="42" customFormat="1" ht="12" customHeight="1">
      <c r="A101" s="337" t="str">
        <f t="shared" si="6"/>
        <v xml:space="preserve">IG: 1x4m </v>
      </c>
      <c r="B101" s="46" t="s">
        <v>317</v>
      </c>
      <c r="C101" s="344">
        <v>4</v>
      </c>
      <c r="D101" s="344">
        <f t="shared" ref="D101:D109" si="7">C101*$D$3</f>
        <v>2.72</v>
      </c>
      <c r="E101" s="338" t="s">
        <v>273</v>
      </c>
    </row>
    <row r="102" spans="1:5" s="42" customFormat="1" ht="12" customHeight="1">
      <c r="A102" s="337" t="str">
        <f t="shared" si="6"/>
        <v xml:space="preserve">IG: 1x5m </v>
      </c>
      <c r="B102" s="46" t="s">
        <v>318</v>
      </c>
      <c r="C102" s="344">
        <v>5</v>
      </c>
      <c r="D102" s="344">
        <f t="shared" si="7"/>
        <v>3.4000000000000004</v>
      </c>
      <c r="E102" s="338" t="s">
        <v>319</v>
      </c>
    </row>
    <row r="103" spans="1:5" s="42" customFormat="1" ht="12" customHeight="1">
      <c r="A103" s="337" t="str">
        <f t="shared" si="6"/>
        <v xml:space="preserve">IG: 1x8m </v>
      </c>
      <c r="B103" s="46" t="s">
        <v>320</v>
      </c>
      <c r="C103" s="344">
        <v>8</v>
      </c>
      <c r="D103" s="344">
        <f t="shared" si="7"/>
        <v>5.44</v>
      </c>
      <c r="E103" s="338" t="s">
        <v>274</v>
      </c>
    </row>
    <row r="104" spans="1:5" s="42" customFormat="1" ht="12" customHeight="1">
      <c r="A104" s="337" t="str">
        <f t="shared" si="6"/>
        <v xml:space="preserve">IG: 1x10 m </v>
      </c>
      <c r="B104" s="46" t="s">
        <v>321</v>
      </c>
      <c r="C104" s="344">
        <v>10</v>
      </c>
      <c r="D104" s="344">
        <f t="shared" si="7"/>
        <v>6.8000000000000007</v>
      </c>
      <c r="E104" s="338" t="s">
        <v>275</v>
      </c>
    </row>
    <row r="105" spans="1:5" s="42" customFormat="1" ht="12" customHeight="1">
      <c r="A105" s="337" t="str">
        <f t="shared" si="6"/>
        <v xml:space="preserve">IG: 1x12m </v>
      </c>
      <c r="B105" s="46" t="s">
        <v>655</v>
      </c>
      <c r="C105" s="344">
        <v>12</v>
      </c>
      <c r="D105" s="344">
        <f t="shared" si="7"/>
        <v>8.16</v>
      </c>
      <c r="E105" s="338" t="s">
        <v>276</v>
      </c>
    </row>
    <row r="106" spans="1:5" s="42" customFormat="1" ht="12" customHeight="1">
      <c r="A106" s="337" t="str">
        <f t="shared" si="6"/>
        <v xml:space="preserve">IG: 1x15m </v>
      </c>
      <c r="B106" s="46" t="s">
        <v>656</v>
      </c>
      <c r="C106" s="344">
        <v>15</v>
      </c>
      <c r="D106" s="344">
        <f t="shared" si="7"/>
        <v>10.200000000000001</v>
      </c>
      <c r="E106" s="338" t="s">
        <v>322</v>
      </c>
    </row>
    <row r="107" spans="1:5" s="42" customFormat="1" ht="12" customHeight="1">
      <c r="A107" s="337" t="str">
        <f t="shared" si="6"/>
        <v xml:space="preserve">IG: 1x20m </v>
      </c>
      <c r="B107" s="46" t="s">
        <v>657</v>
      </c>
      <c r="C107" s="344">
        <v>20</v>
      </c>
      <c r="D107" s="344">
        <f t="shared" si="7"/>
        <v>13.600000000000001</v>
      </c>
      <c r="E107" s="338" t="s">
        <v>277</v>
      </c>
    </row>
    <row r="108" spans="1:5" s="42" customFormat="1" ht="12" customHeight="1">
      <c r="A108" s="337" t="str">
        <f t="shared" si="6"/>
        <v xml:space="preserve">IG: 1x25m </v>
      </c>
      <c r="B108" s="46" t="s">
        <v>658</v>
      </c>
      <c r="C108" s="344">
        <v>25</v>
      </c>
      <c r="D108" s="344">
        <f t="shared" si="7"/>
        <v>17</v>
      </c>
      <c r="E108" s="338" t="s">
        <v>323</v>
      </c>
    </row>
    <row r="109" spans="1:5" s="42" customFormat="1" ht="12" customHeight="1">
      <c r="A109" s="337" t="str">
        <f t="shared" si="6"/>
        <v xml:space="preserve">IG: 1x30m </v>
      </c>
      <c r="B109" s="46" t="s">
        <v>602</v>
      </c>
      <c r="C109" s="344">
        <v>30</v>
      </c>
      <c r="D109" s="344">
        <f t="shared" si="7"/>
        <v>20.400000000000002</v>
      </c>
      <c r="E109" s="338" t="s">
        <v>278</v>
      </c>
    </row>
    <row r="110" spans="1:5" s="42" customFormat="1" ht="12" customHeight="1">
      <c r="A110" s="337"/>
      <c r="B110" s="46"/>
      <c r="C110" s="343"/>
      <c r="D110" s="344"/>
      <c r="E110" s="338"/>
    </row>
    <row r="111" spans="1:5" s="42" customFormat="1" ht="12" customHeight="1">
      <c r="A111" s="337" t="str">
        <f t="shared" si="6"/>
        <v xml:space="preserve">IG: 2x4m </v>
      </c>
      <c r="B111" s="46" t="s">
        <v>324</v>
      </c>
      <c r="C111" s="344">
        <v>8</v>
      </c>
      <c r="D111" s="344">
        <f t="shared" ref="D111:D119" si="8">C111*$D$3</f>
        <v>5.44</v>
      </c>
      <c r="E111" s="338" t="s">
        <v>279</v>
      </c>
    </row>
    <row r="112" spans="1:5" s="42" customFormat="1" ht="12" customHeight="1">
      <c r="A112" s="337" t="str">
        <f t="shared" si="6"/>
        <v xml:space="preserve">IG: 2x5m </v>
      </c>
      <c r="B112" s="46" t="s">
        <v>325</v>
      </c>
      <c r="C112" s="344">
        <v>10</v>
      </c>
      <c r="D112" s="344">
        <f t="shared" si="8"/>
        <v>6.8000000000000007</v>
      </c>
      <c r="E112" s="338" t="s">
        <v>280</v>
      </c>
    </row>
    <row r="113" spans="1:5" s="42" customFormat="1" ht="12" customHeight="1">
      <c r="A113" s="337" t="str">
        <f t="shared" si="6"/>
        <v xml:space="preserve">IG: 2x8m </v>
      </c>
      <c r="B113" s="46" t="s">
        <v>659</v>
      </c>
      <c r="C113" s="344">
        <v>16</v>
      </c>
      <c r="D113" s="344">
        <f t="shared" si="8"/>
        <v>10.88</v>
      </c>
      <c r="E113" s="338" t="s">
        <v>281</v>
      </c>
    </row>
    <row r="114" spans="1:5" s="42" customFormat="1" ht="12" customHeight="1">
      <c r="A114" s="337" t="str">
        <f t="shared" si="6"/>
        <v xml:space="preserve">IG: 2x10m </v>
      </c>
      <c r="B114" s="46" t="s">
        <v>654</v>
      </c>
      <c r="C114" s="344">
        <v>20</v>
      </c>
      <c r="D114" s="344">
        <f t="shared" si="8"/>
        <v>13.600000000000001</v>
      </c>
      <c r="E114" s="338" t="s">
        <v>282</v>
      </c>
    </row>
    <row r="115" spans="1:5" s="42" customFormat="1" ht="12" customHeight="1">
      <c r="A115" s="337" t="str">
        <f t="shared" si="6"/>
        <v xml:space="preserve">IG: 2x12m </v>
      </c>
      <c r="B115" s="46" t="s">
        <v>660</v>
      </c>
      <c r="C115" s="344">
        <v>24</v>
      </c>
      <c r="D115" s="344">
        <f t="shared" si="8"/>
        <v>16.32</v>
      </c>
      <c r="E115" s="338" t="s">
        <v>283</v>
      </c>
    </row>
    <row r="116" spans="1:5" s="42" customFormat="1" ht="12" customHeight="1">
      <c r="A116" s="337" t="str">
        <f t="shared" si="6"/>
        <v xml:space="preserve">IG: 2x15m </v>
      </c>
      <c r="B116" s="46" t="s">
        <v>661</v>
      </c>
      <c r="C116" s="344">
        <v>30</v>
      </c>
      <c r="D116" s="344">
        <f t="shared" si="8"/>
        <v>20.400000000000002</v>
      </c>
      <c r="E116" s="338" t="s">
        <v>326</v>
      </c>
    </row>
    <row r="117" spans="1:5" s="42" customFormat="1" ht="12" customHeight="1">
      <c r="A117" s="337" t="str">
        <f t="shared" si="6"/>
        <v xml:space="preserve">IG: 2x20m </v>
      </c>
      <c r="B117" s="46" t="s">
        <v>653</v>
      </c>
      <c r="C117" s="344">
        <v>40</v>
      </c>
      <c r="D117" s="344">
        <f t="shared" si="8"/>
        <v>27.200000000000003</v>
      </c>
      <c r="E117" s="338" t="s">
        <v>284</v>
      </c>
    </row>
    <row r="118" spans="1:5" s="42" customFormat="1" ht="12" customHeight="1">
      <c r="A118" s="337" t="str">
        <f t="shared" si="6"/>
        <v xml:space="preserve">IG: 2x25m </v>
      </c>
      <c r="B118" s="46" t="s">
        <v>662</v>
      </c>
      <c r="C118" s="344">
        <v>50</v>
      </c>
      <c r="D118" s="344">
        <f t="shared" si="8"/>
        <v>34</v>
      </c>
      <c r="E118" s="338" t="s">
        <v>327</v>
      </c>
    </row>
    <row r="119" spans="1:5" s="42" customFormat="1" ht="12" customHeight="1">
      <c r="A119" s="337" t="str">
        <f t="shared" si="6"/>
        <v xml:space="preserve">IG: 2x30m </v>
      </c>
      <c r="B119" s="46" t="s">
        <v>603</v>
      </c>
      <c r="C119" s="344">
        <v>60</v>
      </c>
      <c r="D119" s="344">
        <f t="shared" si="8"/>
        <v>40.800000000000004</v>
      </c>
      <c r="E119" s="338" t="s">
        <v>285</v>
      </c>
    </row>
    <row r="120" spans="1:5" s="42" customFormat="1" ht="12" customHeight="1">
      <c r="A120" s="337"/>
      <c r="B120" s="46"/>
      <c r="C120" s="343"/>
      <c r="D120" s="344"/>
      <c r="E120" s="338"/>
    </row>
    <row r="121" spans="1:5" s="42" customFormat="1" ht="12" customHeight="1">
      <c r="A121" s="337" t="str">
        <f t="shared" si="6"/>
        <v xml:space="preserve">IG: 3x5m </v>
      </c>
      <c r="B121" s="46" t="s">
        <v>328</v>
      </c>
      <c r="C121" s="344">
        <v>15</v>
      </c>
      <c r="D121" s="344">
        <f t="shared" ref="D121:D126" si="9">C121*$D$3</f>
        <v>10.200000000000001</v>
      </c>
      <c r="E121" s="338" t="s">
        <v>329</v>
      </c>
    </row>
    <row r="122" spans="1:5" s="42" customFormat="1" ht="12" customHeight="1">
      <c r="A122" s="337" t="str">
        <f t="shared" si="6"/>
        <v xml:space="preserve">IG: 3x8m </v>
      </c>
      <c r="B122" s="46" t="s">
        <v>663</v>
      </c>
      <c r="C122" s="344">
        <v>24</v>
      </c>
      <c r="D122" s="344">
        <f t="shared" si="9"/>
        <v>16.32</v>
      </c>
      <c r="E122" s="338" t="s">
        <v>286</v>
      </c>
    </row>
    <row r="123" spans="1:5" s="42" customFormat="1" ht="12" customHeight="1">
      <c r="A123" s="337" t="str">
        <f t="shared" si="6"/>
        <v xml:space="preserve">IG: 3x10m </v>
      </c>
      <c r="B123" s="46" t="s">
        <v>664</v>
      </c>
      <c r="C123" s="344">
        <v>30</v>
      </c>
      <c r="D123" s="344">
        <f t="shared" si="9"/>
        <v>20.400000000000002</v>
      </c>
      <c r="E123" s="338" t="s">
        <v>287</v>
      </c>
    </row>
    <row r="124" spans="1:5" s="42" customFormat="1" ht="12" customHeight="1">
      <c r="A124" s="337" t="str">
        <f t="shared" si="6"/>
        <v xml:space="preserve">IG: 3x12m </v>
      </c>
      <c r="B124" s="46" t="s">
        <v>665</v>
      </c>
      <c r="C124" s="344">
        <v>36</v>
      </c>
      <c r="D124" s="344">
        <f t="shared" si="9"/>
        <v>24.48</v>
      </c>
      <c r="E124" s="338" t="s">
        <v>288</v>
      </c>
    </row>
    <row r="125" spans="1:5" s="42" customFormat="1" ht="12" customHeight="1">
      <c r="A125" s="337" t="str">
        <f t="shared" si="6"/>
        <v xml:space="preserve">IG: 3x15m </v>
      </c>
      <c r="B125" s="46" t="s">
        <v>666</v>
      </c>
      <c r="C125" s="344">
        <v>45</v>
      </c>
      <c r="D125" s="344">
        <f t="shared" si="9"/>
        <v>30.6</v>
      </c>
      <c r="E125" s="338" t="s">
        <v>330</v>
      </c>
    </row>
    <row r="126" spans="1:5" s="42" customFormat="1" ht="12" customHeight="1">
      <c r="A126" s="337" t="str">
        <f t="shared" si="6"/>
        <v xml:space="preserve">IG: 3x20m </v>
      </c>
      <c r="B126" s="46" t="s">
        <v>667</v>
      </c>
      <c r="C126" s="344">
        <v>60</v>
      </c>
      <c r="D126" s="344">
        <f t="shared" si="9"/>
        <v>40.800000000000004</v>
      </c>
      <c r="E126" s="338" t="s">
        <v>289</v>
      </c>
    </row>
    <row r="127" spans="1:5" s="42" customFormat="1" ht="12" customHeight="1">
      <c r="A127" s="337"/>
      <c r="B127" s="46"/>
      <c r="C127" s="344"/>
      <c r="D127" s="344"/>
      <c r="E127" s="338"/>
    </row>
    <row r="128" spans="1:5" s="42" customFormat="1" ht="12" customHeight="1">
      <c r="A128" s="337"/>
      <c r="B128" s="46"/>
      <c r="C128" s="344"/>
      <c r="D128" s="344"/>
      <c r="E128" s="338"/>
    </row>
    <row r="129" spans="1:5" s="42" customFormat="1" ht="12" customHeight="1">
      <c r="A129" s="337"/>
      <c r="B129" s="46"/>
      <c r="C129" s="344"/>
      <c r="D129" s="344"/>
      <c r="E129" s="338"/>
    </row>
    <row r="130" spans="1:5" s="42" customFormat="1" ht="12" customHeight="1">
      <c r="A130" s="337" t="str">
        <f t="shared" si="6"/>
        <v xml:space="preserve">IG: 2x(3+1)m </v>
      </c>
      <c r="B130" s="46" t="s">
        <v>685</v>
      </c>
      <c r="C130" s="344">
        <v>6</v>
      </c>
      <c r="D130" s="344">
        <f>C130*$D$3</f>
        <v>4.08</v>
      </c>
      <c r="E130" s="338" t="s">
        <v>689</v>
      </c>
    </row>
    <row r="131" spans="1:5" s="42" customFormat="1" ht="12" customHeight="1">
      <c r="A131" s="337" t="str">
        <f t="shared" si="6"/>
        <v xml:space="preserve">IG: 3x(3+1)m </v>
      </c>
      <c r="B131" s="46" t="s">
        <v>686</v>
      </c>
      <c r="C131" s="344">
        <v>9</v>
      </c>
      <c r="D131" s="344">
        <f>C131*$D$3</f>
        <v>6.12</v>
      </c>
      <c r="E131" s="338" t="s">
        <v>690</v>
      </c>
    </row>
    <row r="132" spans="1:5" s="42" customFormat="1" ht="12" customHeight="1">
      <c r="A132" s="337" t="str">
        <f t="shared" si="6"/>
        <v xml:space="preserve">IG: 4x(3+1)m </v>
      </c>
      <c r="B132" s="46" t="s">
        <v>687</v>
      </c>
      <c r="C132" s="344">
        <v>12</v>
      </c>
      <c r="D132" s="344">
        <f>C132*$D$3</f>
        <v>8.16</v>
      </c>
      <c r="E132" s="338" t="s">
        <v>691</v>
      </c>
    </row>
    <row r="133" spans="1:5" s="42" customFormat="1" ht="12" customHeight="1">
      <c r="A133" s="337" t="str">
        <f t="shared" si="6"/>
        <v xml:space="preserve">IG: 5x(3+1)m </v>
      </c>
      <c r="B133" s="46" t="s">
        <v>688</v>
      </c>
      <c r="C133" s="344">
        <v>15</v>
      </c>
      <c r="D133" s="344">
        <f>C133*$D$3</f>
        <v>10.200000000000001</v>
      </c>
      <c r="E133" s="338" t="s">
        <v>692</v>
      </c>
    </row>
    <row r="134" spans="1:5" s="42" customFormat="1" ht="12" customHeight="1">
      <c r="A134" s="337"/>
      <c r="B134" s="46"/>
      <c r="C134" s="344"/>
      <c r="D134" s="344"/>
      <c r="E134" s="338"/>
    </row>
    <row r="135" spans="1:5" s="42" customFormat="1" ht="12" customHeight="1">
      <c r="A135" s="337"/>
      <c r="B135" s="46"/>
      <c r="C135" s="343"/>
      <c r="D135" s="344"/>
      <c r="E135" s="338"/>
    </row>
    <row r="136" spans="1:5" s="42" customFormat="1" ht="12" customHeight="1">
      <c r="A136" s="337" t="str">
        <f t="shared" si="6"/>
        <v xml:space="preserve">IG: 4+1+4…m </v>
      </c>
      <c r="B136" s="46" t="s">
        <v>290</v>
      </c>
      <c r="C136" s="344" t="s">
        <v>291</v>
      </c>
      <c r="D136" s="344">
        <v>3.72</v>
      </c>
      <c r="E136" s="338" t="s">
        <v>1193</v>
      </c>
    </row>
    <row r="137" spans="1:5" s="42" customFormat="1" ht="12" customHeight="1">
      <c r="A137" s="337" t="str">
        <f t="shared" si="6"/>
        <v xml:space="preserve">IG: 3+1+3…m </v>
      </c>
      <c r="B137" s="46" t="s">
        <v>292</v>
      </c>
      <c r="C137" s="344" t="s">
        <v>293</v>
      </c>
      <c r="D137" s="344" t="s">
        <v>294</v>
      </c>
      <c r="E137" s="338" t="s">
        <v>1194</v>
      </c>
    </row>
    <row r="138" spans="1:5" s="42" customFormat="1" ht="12" customHeight="1">
      <c r="A138" s="337"/>
      <c r="B138" s="46"/>
      <c r="C138" s="344"/>
      <c r="D138" s="344"/>
      <c r="E138" s="338"/>
    </row>
    <row r="139" spans="1:5" s="42" customFormat="1" ht="12" customHeight="1">
      <c r="A139" s="337" t="str">
        <f t="shared" si="6"/>
        <v xml:space="preserve">IG: 1x3(5m+30s) </v>
      </c>
      <c r="B139" s="46" t="s">
        <v>295</v>
      </c>
      <c r="C139" s="344" t="s">
        <v>296</v>
      </c>
      <c r="D139" s="344">
        <v>22.2</v>
      </c>
      <c r="E139" s="338" t="s">
        <v>297</v>
      </c>
    </row>
    <row r="140" spans="1:5" s="42" customFormat="1" ht="12" customHeight="1">
      <c r="A140" s="337" t="str">
        <f t="shared" si="6"/>
        <v xml:space="preserve">IG: 2x3(5m+30s) </v>
      </c>
      <c r="B140" s="46" t="s">
        <v>298</v>
      </c>
      <c r="C140" s="344" t="s">
        <v>244</v>
      </c>
      <c r="D140" s="344">
        <v>44.4</v>
      </c>
      <c r="E140" s="338" t="s">
        <v>299</v>
      </c>
    </row>
    <row r="141" spans="1:5" ht="12" customHeight="1">
      <c r="B141" s="316"/>
    </row>
    <row r="142" spans="1:5" ht="12" customHeight="1">
      <c r="B142" s="316"/>
    </row>
    <row r="143" spans="1:5" ht="12" customHeight="1">
      <c r="B143" s="311" t="s">
        <v>248</v>
      </c>
    </row>
    <row r="144" spans="1:5" ht="12" customHeight="1">
      <c r="B144" s="312"/>
      <c r="C144" s="345"/>
      <c r="D144" s="345"/>
      <c r="E144" s="313"/>
    </row>
    <row r="145" spans="1:5" ht="12" customHeight="1">
      <c r="B145" s="314" t="s">
        <v>29</v>
      </c>
    </row>
    <row r="146" spans="1:5" ht="12" customHeight="1">
      <c r="B146" s="315"/>
    </row>
    <row r="147" spans="1:5" ht="12" customHeight="1">
      <c r="B147" s="252"/>
      <c r="D147" s="352">
        <v>0.77</v>
      </c>
    </row>
    <row r="148" spans="1:5" ht="12" customHeight="1">
      <c r="A148" s="190" t="str">
        <f>"Sub-AT: "&amp;B148</f>
        <v>Sub-AT: 1x(3-2-1)m</v>
      </c>
      <c r="B148" s="252" t="s">
        <v>1233</v>
      </c>
      <c r="C148" s="204">
        <v>6</v>
      </c>
      <c r="D148" s="204">
        <f>C148*$D$147</f>
        <v>4.62</v>
      </c>
      <c r="E148" s="308" t="s">
        <v>872</v>
      </c>
    </row>
    <row r="149" spans="1:5" ht="12" customHeight="1">
      <c r="A149" s="190" t="str">
        <f t="shared" ref="A149:A210" si="10">"Sub-AT: "&amp;B149</f>
        <v>Sub-AT: 1x(5-3-2)m</v>
      </c>
      <c r="B149" s="252" t="s">
        <v>1234</v>
      </c>
      <c r="C149" s="204">
        <v>10</v>
      </c>
      <c r="D149" s="204">
        <f>C149*$D$147</f>
        <v>7.7</v>
      </c>
      <c r="E149" s="308" t="s">
        <v>873</v>
      </c>
    </row>
    <row r="150" spans="1:5" ht="12" customHeight="1">
      <c r="A150" s="190" t="str">
        <f t="shared" si="10"/>
        <v>Sub-AT: 1x(10-3-2)m</v>
      </c>
      <c r="B150" s="252" t="s">
        <v>1235</v>
      </c>
      <c r="C150" s="204">
        <v>15</v>
      </c>
      <c r="D150" s="204">
        <f>C150*$D$147</f>
        <v>11.55</v>
      </c>
      <c r="E150" s="308" t="s">
        <v>874</v>
      </c>
    </row>
    <row r="151" spans="1:5" ht="12" customHeight="1">
      <c r="A151" s="190" t="str">
        <f t="shared" si="10"/>
        <v>Sub-AT: 1x(10-5-2)m</v>
      </c>
      <c r="B151" s="252" t="s">
        <v>1236</v>
      </c>
      <c r="C151" s="346">
        <v>17</v>
      </c>
      <c r="D151" s="204">
        <f>C151*$D$147</f>
        <v>13.09</v>
      </c>
      <c r="E151" s="308" t="s">
        <v>875</v>
      </c>
    </row>
    <row r="152" spans="1:5" ht="12" customHeight="1">
      <c r="A152" s="190" t="str">
        <f t="shared" si="10"/>
        <v>Sub-AT: 1x(15-8-2)m</v>
      </c>
      <c r="B152" s="252" t="s">
        <v>1283</v>
      </c>
      <c r="C152" s="204">
        <v>25</v>
      </c>
      <c r="D152" s="204">
        <f>C152*$D$147</f>
        <v>19.25</v>
      </c>
      <c r="E152" s="308" t="s">
        <v>876</v>
      </c>
    </row>
    <row r="153" spans="1:5" ht="12" customHeight="1">
      <c r="B153" s="252"/>
    </row>
    <row r="154" spans="1:5" ht="12" customHeight="1">
      <c r="B154" s="252"/>
    </row>
    <row r="155" spans="1:5" ht="12" customHeight="1">
      <c r="A155" s="190" t="str">
        <f t="shared" si="10"/>
        <v>Sub-AT: 2x(3-2-1)m</v>
      </c>
      <c r="B155" s="252" t="s">
        <v>1239</v>
      </c>
      <c r="C155" s="204">
        <v>12</v>
      </c>
      <c r="D155" s="204">
        <f>C155*$D$147</f>
        <v>9.24</v>
      </c>
      <c r="E155" s="308" t="s">
        <v>877</v>
      </c>
    </row>
    <row r="156" spans="1:5" ht="12" customHeight="1">
      <c r="A156" s="190" t="str">
        <f t="shared" si="10"/>
        <v>Sub-AT: 2x(5-3-2)m</v>
      </c>
      <c r="B156" s="252" t="s">
        <v>1240</v>
      </c>
      <c r="C156" s="204">
        <v>20</v>
      </c>
      <c r="D156" s="204">
        <f>C156*$D$147</f>
        <v>15.4</v>
      </c>
      <c r="E156" s="308" t="s">
        <v>878</v>
      </c>
    </row>
    <row r="157" spans="1:5" ht="12" customHeight="1">
      <c r="A157" s="190" t="str">
        <f t="shared" si="10"/>
        <v>Sub-AT: 2x(10-3-2)m</v>
      </c>
      <c r="B157" s="252" t="s">
        <v>1241</v>
      </c>
      <c r="C157" s="204">
        <v>30</v>
      </c>
      <c r="D157" s="204">
        <f>C157*$D$147</f>
        <v>23.1</v>
      </c>
      <c r="E157" s="308" t="s">
        <v>879</v>
      </c>
    </row>
    <row r="158" spans="1:5" ht="12" customHeight="1">
      <c r="A158" s="190" t="str">
        <f t="shared" si="10"/>
        <v>Sub-AT: 2x(10-5-2)m</v>
      </c>
      <c r="B158" s="252" t="s">
        <v>1242</v>
      </c>
      <c r="C158" s="346">
        <v>34</v>
      </c>
      <c r="D158" s="204">
        <f>C158*$D$147</f>
        <v>26.18</v>
      </c>
      <c r="E158" s="308" t="s">
        <v>880</v>
      </c>
    </row>
    <row r="159" spans="1:5" ht="12" customHeight="1">
      <c r="A159" s="190" t="str">
        <f t="shared" si="10"/>
        <v>Sub-AT: 2x(15-8-2)m</v>
      </c>
      <c r="B159" s="252" t="s">
        <v>1284</v>
      </c>
      <c r="C159" s="204">
        <v>50</v>
      </c>
      <c r="D159" s="204">
        <f>C159*$D$147</f>
        <v>38.5</v>
      </c>
      <c r="E159" s="308" t="s">
        <v>881</v>
      </c>
    </row>
    <row r="160" spans="1:5" ht="12" customHeight="1">
      <c r="B160" s="252"/>
    </row>
    <row r="161" spans="1:5" ht="12" customHeight="1">
      <c r="B161" s="252"/>
    </row>
    <row r="162" spans="1:5" ht="12" customHeight="1">
      <c r="A162" s="190" t="str">
        <f t="shared" si="10"/>
        <v>Sub-AT: 3x(3-2-1)m</v>
      </c>
      <c r="B162" s="252" t="s">
        <v>1285</v>
      </c>
      <c r="C162" s="204">
        <v>18</v>
      </c>
      <c r="D162" s="204">
        <f>C162*$D$147</f>
        <v>13.86</v>
      </c>
      <c r="E162" s="308" t="s">
        <v>882</v>
      </c>
    </row>
    <row r="163" spans="1:5" ht="12" customHeight="1">
      <c r="A163" s="190" t="str">
        <f t="shared" si="10"/>
        <v>Sub-AT: 3x(5-3-2)m</v>
      </c>
      <c r="B163" s="252" t="s">
        <v>1245</v>
      </c>
      <c r="C163" s="204">
        <v>30</v>
      </c>
      <c r="D163" s="204">
        <f>C163*$D$147</f>
        <v>23.1</v>
      </c>
      <c r="E163" s="308" t="s">
        <v>883</v>
      </c>
    </row>
    <row r="164" spans="1:5" ht="12" customHeight="1">
      <c r="A164" s="190" t="str">
        <f t="shared" si="10"/>
        <v>Sub-AT: 3x(10-3-2)m</v>
      </c>
      <c r="B164" s="252" t="s">
        <v>1246</v>
      </c>
      <c r="C164" s="204">
        <v>45</v>
      </c>
      <c r="D164" s="204">
        <f>C164*$D$147</f>
        <v>34.65</v>
      </c>
      <c r="E164" s="308" t="s">
        <v>884</v>
      </c>
    </row>
    <row r="165" spans="1:5" ht="12" customHeight="1">
      <c r="A165" s="190" t="str">
        <f t="shared" si="10"/>
        <v>Sub-AT: 3x(10-5-2)m</v>
      </c>
      <c r="B165" s="252" t="s">
        <v>1286</v>
      </c>
      <c r="C165" s="346">
        <v>51</v>
      </c>
      <c r="D165" s="204">
        <f>C165*$D$147</f>
        <v>39.270000000000003</v>
      </c>
      <c r="E165" s="308" t="s">
        <v>885</v>
      </c>
    </row>
    <row r="166" spans="1:5" ht="12" customHeight="1">
      <c r="A166" s="190" t="str">
        <f t="shared" si="10"/>
        <v>Sub-AT: 3x(15-8-2)m</v>
      </c>
      <c r="B166" s="252" t="s">
        <v>1287</v>
      </c>
      <c r="C166" s="204">
        <v>75</v>
      </c>
      <c r="D166" s="204">
        <f>C166*$D$147</f>
        <v>57.75</v>
      </c>
      <c r="E166" s="308" t="s">
        <v>886</v>
      </c>
    </row>
    <row r="167" spans="1:5" ht="12" customHeight="1">
      <c r="B167" s="252"/>
    </row>
    <row r="168" spans="1:5" ht="12" customHeight="1">
      <c r="A168" s="190" t="str">
        <f t="shared" si="10"/>
        <v>Sub-AT: 4x(3-2-1)m</v>
      </c>
      <c r="B168" s="252" t="s">
        <v>1288</v>
      </c>
      <c r="C168" s="204">
        <v>24</v>
      </c>
      <c r="D168" s="204">
        <f>C168*$D$147</f>
        <v>18.48</v>
      </c>
      <c r="E168" s="308" t="s">
        <v>887</v>
      </c>
    </row>
    <row r="169" spans="1:5" ht="12" customHeight="1">
      <c r="A169" s="190" t="str">
        <f t="shared" si="10"/>
        <v>Sub-AT: 4x(5-3-2)m</v>
      </c>
      <c r="B169" s="252" t="s">
        <v>1248</v>
      </c>
      <c r="C169" s="204">
        <v>40</v>
      </c>
      <c r="D169" s="204">
        <f>C169*$D$147</f>
        <v>30.8</v>
      </c>
      <c r="E169" s="308" t="s">
        <v>888</v>
      </c>
    </row>
    <row r="170" spans="1:5" ht="12" customHeight="1">
      <c r="B170" s="252"/>
    </row>
    <row r="171" spans="1:5" ht="12" customHeight="1">
      <c r="B171" s="252"/>
    </row>
    <row r="172" spans="1:5" ht="12" customHeight="1">
      <c r="A172" s="190" t="str">
        <f t="shared" si="10"/>
        <v>Sub-AT: 1x2m</v>
      </c>
      <c r="B172" s="253" t="s">
        <v>1289</v>
      </c>
      <c r="C172" s="204">
        <v>2</v>
      </c>
      <c r="D172" s="204">
        <f t="shared" ref="D172:D182" si="11">C172*$D$147</f>
        <v>1.54</v>
      </c>
      <c r="E172" s="308" t="s">
        <v>889</v>
      </c>
    </row>
    <row r="173" spans="1:5" ht="12" customHeight="1">
      <c r="A173" s="190" t="str">
        <f t="shared" si="10"/>
        <v>Sub-AT: 1x3m</v>
      </c>
      <c r="B173" s="253" t="s">
        <v>1290</v>
      </c>
      <c r="C173" s="204">
        <v>3</v>
      </c>
      <c r="D173" s="204">
        <f t="shared" si="11"/>
        <v>2.31</v>
      </c>
      <c r="E173" s="308" t="s">
        <v>890</v>
      </c>
    </row>
    <row r="174" spans="1:5" ht="12" customHeight="1">
      <c r="A174" s="190" t="str">
        <f t="shared" si="10"/>
        <v>Sub-AT: 1x4m</v>
      </c>
      <c r="B174" s="253" t="s">
        <v>1249</v>
      </c>
      <c r="C174" s="204">
        <v>4</v>
      </c>
      <c r="D174" s="204">
        <f t="shared" si="11"/>
        <v>3.08</v>
      </c>
      <c r="E174" s="308" t="s">
        <v>891</v>
      </c>
    </row>
    <row r="175" spans="1:5" ht="12" customHeight="1">
      <c r="A175" s="190" t="str">
        <f t="shared" si="10"/>
        <v>Sub-AT: 1x5m</v>
      </c>
      <c r="B175" s="253" t="s">
        <v>1250</v>
      </c>
      <c r="C175" s="204">
        <v>5</v>
      </c>
      <c r="D175" s="204">
        <f t="shared" si="11"/>
        <v>3.85</v>
      </c>
      <c r="E175" s="308" t="s">
        <v>892</v>
      </c>
    </row>
    <row r="176" spans="1:5" ht="12" customHeight="1">
      <c r="A176" s="190" t="str">
        <f t="shared" si="10"/>
        <v>Sub-AT: 1x8m</v>
      </c>
      <c r="B176" s="253" t="s">
        <v>1251</v>
      </c>
      <c r="C176" s="204">
        <v>8</v>
      </c>
      <c r="D176" s="204">
        <f t="shared" si="11"/>
        <v>6.16</v>
      </c>
      <c r="E176" s="308" t="s">
        <v>893</v>
      </c>
    </row>
    <row r="177" spans="1:5" ht="12" customHeight="1">
      <c r="A177" s="190" t="str">
        <f t="shared" si="10"/>
        <v>Sub-AT: 1x10m</v>
      </c>
      <c r="B177" s="253" t="s">
        <v>1252</v>
      </c>
      <c r="C177" s="204">
        <v>10</v>
      </c>
      <c r="D177" s="204">
        <f t="shared" si="11"/>
        <v>7.7</v>
      </c>
      <c r="E177" s="308" t="s">
        <v>894</v>
      </c>
    </row>
    <row r="178" spans="1:5" ht="12" customHeight="1">
      <c r="A178" s="190" t="str">
        <f t="shared" si="10"/>
        <v>Sub-AT: 1x12m</v>
      </c>
      <c r="B178" s="253" t="s">
        <v>1253</v>
      </c>
      <c r="C178" s="204">
        <v>12</v>
      </c>
      <c r="D178" s="204">
        <f t="shared" si="11"/>
        <v>9.24</v>
      </c>
      <c r="E178" s="308" t="s">
        <v>895</v>
      </c>
    </row>
    <row r="179" spans="1:5" ht="12" customHeight="1">
      <c r="A179" s="190" t="str">
        <f t="shared" si="10"/>
        <v>Sub-AT: 1x15m</v>
      </c>
      <c r="B179" s="253" t="s">
        <v>1254</v>
      </c>
      <c r="C179" s="204">
        <v>15</v>
      </c>
      <c r="D179" s="204">
        <f t="shared" si="11"/>
        <v>11.55</v>
      </c>
      <c r="E179" s="308" t="s">
        <v>896</v>
      </c>
    </row>
    <row r="180" spans="1:5" ht="12" customHeight="1">
      <c r="A180" s="190" t="str">
        <f t="shared" si="10"/>
        <v>Sub-AT: 1x20m</v>
      </c>
      <c r="B180" s="253" t="s">
        <v>1255</v>
      </c>
      <c r="C180" s="204">
        <v>20</v>
      </c>
      <c r="D180" s="204">
        <f t="shared" si="11"/>
        <v>15.4</v>
      </c>
      <c r="E180" s="308" t="s">
        <v>897</v>
      </c>
    </row>
    <row r="181" spans="1:5" ht="12" customHeight="1">
      <c r="A181" s="190" t="str">
        <f t="shared" si="10"/>
        <v>Sub-AT: 1x25m</v>
      </c>
      <c r="B181" s="253" t="s">
        <v>1256</v>
      </c>
      <c r="C181" s="204">
        <v>25</v>
      </c>
      <c r="D181" s="204">
        <f t="shared" si="11"/>
        <v>19.25</v>
      </c>
      <c r="E181" s="308" t="s">
        <v>898</v>
      </c>
    </row>
    <row r="182" spans="1:5" ht="12" customHeight="1">
      <c r="A182" s="190" t="str">
        <f t="shared" si="10"/>
        <v>Sub-AT: 1x30m</v>
      </c>
      <c r="B182" s="253" t="s">
        <v>1257</v>
      </c>
      <c r="C182" s="204">
        <v>30</v>
      </c>
      <c r="D182" s="204">
        <f t="shared" si="11"/>
        <v>23.1</v>
      </c>
      <c r="E182" s="308" t="s">
        <v>899</v>
      </c>
    </row>
    <row r="184" spans="1:5" ht="12" customHeight="1">
      <c r="A184" s="190" t="str">
        <f t="shared" si="10"/>
        <v>Sub-AT: 2x3m</v>
      </c>
      <c r="B184" s="253" t="s">
        <v>1291</v>
      </c>
      <c r="C184" s="204">
        <v>6</v>
      </c>
      <c r="D184" s="204">
        <f t="shared" ref="D184:D193" si="12">C184*$D$147</f>
        <v>4.62</v>
      </c>
      <c r="E184" s="308" t="s">
        <v>900</v>
      </c>
    </row>
    <row r="185" spans="1:5" ht="12" customHeight="1">
      <c r="A185" s="190" t="str">
        <f t="shared" si="10"/>
        <v>Sub-AT: 2x4m</v>
      </c>
      <c r="B185" s="253" t="s">
        <v>1258</v>
      </c>
      <c r="C185" s="204">
        <v>8</v>
      </c>
      <c r="D185" s="204">
        <f t="shared" si="12"/>
        <v>6.16</v>
      </c>
      <c r="E185" s="308" t="s">
        <v>901</v>
      </c>
    </row>
    <row r="186" spans="1:5" ht="12" customHeight="1">
      <c r="A186" s="190" t="str">
        <f t="shared" si="10"/>
        <v>Sub-AT: 2x5m</v>
      </c>
      <c r="B186" s="253" t="s">
        <v>1259</v>
      </c>
      <c r="C186" s="204">
        <v>10</v>
      </c>
      <c r="D186" s="204">
        <f t="shared" si="12"/>
        <v>7.7</v>
      </c>
      <c r="E186" s="308" t="s">
        <v>902</v>
      </c>
    </row>
    <row r="187" spans="1:5" ht="12" customHeight="1">
      <c r="A187" s="190" t="str">
        <f t="shared" si="10"/>
        <v>Sub-AT: 2x8m</v>
      </c>
      <c r="B187" s="253" t="s">
        <v>1260</v>
      </c>
      <c r="C187" s="204">
        <v>16</v>
      </c>
      <c r="D187" s="204">
        <f t="shared" si="12"/>
        <v>12.32</v>
      </c>
      <c r="E187" s="308" t="s">
        <v>903</v>
      </c>
    </row>
    <row r="188" spans="1:5" ht="12" customHeight="1">
      <c r="A188" s="190" t="str">
        <f t="shared" si="10"/>
        <v>Sub-AT: 2x10m</v>
      </c>
      <c r="B188" s="253" t="s">
        <v>1261</v>
      </c>
      <c r="C188" s="204">
        <v>20</v>
      </c>
      <c r="D188" s="204">
        <f t="shared" si="12"/>
        <v>15.4</v>
      </c>
      <c r="E188" s="308" t="s">
        <v>904</v>
      </c>
    </row>
    <row r="189" spans="1:5" ht="12" customHeight="1">
      <c r="A189" s="190" t="str">
        <f t="shared" si="10"/>
        <v>Sub-AT: 2x12m</v>
      </c>
      <c r="B189" s="253" t="s">
        <v>1262</v>
      </c>
      <c r="C189" s="204">
        <v>24</v>
      </c>
      <c r="D189" s="204">
        <f t="shared" si="12"/>
        <v>18.48</v>
      </c>
      <c r="E189" s="308" t="s">
        <v>905</v>
      </c>
    </row>
    <row r="190" spans="1:5" ht="12" customHeight="1">
      <c r="A190" s="190" t="str">
        <f t="shared" si="10"/>
        <v>Sub-AT: 2x15m</v>
      </c>
      <c r="B190" s="253" t="s">
        <v>1263</v>
      </c>
      <c r="C190" s="204">
        <v>30</v>
      </c>
      <c r="D190" s="204">
        <f t="shared" si="12"/>
        <v>23.1</v>
      </c>
      <c r="E190" s="308" t="s">
        <v>906</v>
      </c>
    </row>
    <row r="191" spans="1:5" ht="12" customHeight="1">
      <c r="A191" s="190" t="str">
        <f t="shared" si="10"/>
        <v>Sub-AT: 2x20m</v>
      </c>
      <c r="B191" s="253" t="s">
        <v>1264</v>
      </c>
      <c r="C191" s="204">
        <v>40</v>
      </c>
      <c r="D191" s="204">
        <f t="shared" si="12"/>
        <v>30.8</v>
      </c>
      <c r="E191" s="308" t="s">
        <v>907</v>
      </c>
    </row>
    <row r="192" spans="1:5" ht="12" customHeight="1">
      <c r="A192" s="190" t="str">
        <f t="shared" si="10"/>
        <v>Sub-AT: 2x25m</v>
      </c>
      <c r="B192" s="253" t="s">
        <v>1265</v>
      </c>
      <c r="C192" s="204">
        <v>50</v>
      </c>
      <c r="D192" s="204">
        <f t="shared" si="12"/>
        <v>38.5</v>
      </c>
      <c r="E192" s="308" t="s">
        <v>908</v>
      </c>
    </row>
    <row r="193" spans="1:5" ht="12" customHeight="1">
      <c r="A193" s="190" t="str">
        <f t="shared" si="10"/>
        <v>Sub-AT: 2x30m</v>
      </c>
      <c r="B193" s="253" t="s">
        <v>1266</v>
      </c>
      <c r="C193" s="204">
        <v>60</v>
      </c>
      <c r="D193" s="204">
        <f t="shared" si="12"/>
        <v>46.2</v>
      </c>
      <c r="E193" s="308" t="s">
        <v>909</v>
      </c>
    </row>
    <row r="195" spans="1:5" ht="12" customHeight="1">
      <c r="A195" s="190" t="str">
        <f t="shared" si="10"/>
        <v>Sub-AT: 3x3m</v>
      </c>
      <c r="B195" s="253" t="s">
        <v>1292</v>
      </c>
      <c r="C195" s="204">
        <v>9</v>
      </c>
      <c r="D195" s="204">
        <f t="shared" ref="D195:D202" si="13">C195*$D$147</f>
        <v>6.93</v>
      </c>
      <c r="E195" s="308" t="s">
        <v>910</v>
      </c>
    </row>
    <row r="196" spans="1:5" ht="12" customHeight="1">
      <c r="A196" s="190" t="str">
        <f t="shared" si="10"/>
        <v>Sub-AT: 3x4m</v>
      </c>
      <c r="B196" s="253" t="s">
        <v>1293</v>
      </c>
      <c r="C196" s="204">
        <v>12</v>
      </c>
      <c r="D196" s="204">
        <f t="shared" si="13"/>
        <v>9.24</v>
      </c>
      <c r="E196" s="308" t="s">
        <v>911</v>
      </c>
    </row>
    <row r="197" spans="1:5" ht="12" customHeight="1">
      <c r="A197" s="190" t="str">
        <f t="shared" si="10"/>
        <v>Sub-AT: 3x5m</v>
      </c>
      <c r="B197" s="253" t="s">
        <v>1267</v>
      </c>
      <c r="C197" s="204">
        <v>15</v>
      </c>
      <c r="D197" s="204">
        <f t="shared" si="13"/>
        <v>11.55</v>
      </c>
      <c r="E197" s="308" t="s">
        <v>912</v>
      </c>
    </row>
    <row r="198" spans="1:5" ht="12" customHeight="1">
      <c r="A198" s="190" t="str">
        <f t="shared" si="10"/>
        <v>Sub-AT: 3x8m</v>
      </c>
      <c r="B198" s="253" t="s">
        <v>1268</v>
      </c>
      <c r="C198" s="204">
        <v>24</v>
      </c>
      <c r="D198" s="204">
        <f t="shared" si="13"/>
        <v>18.48</v>
      </c>
      <c r="E198" s="308" t="s">
        <v>913</v>
      </c>
    </row>
    <row r="199" spans="1:5" ht="12" customHeight="1">
      <c r="A199" s="190" t="str">
        <f t="shared" si="10"/>
        <v>Sub-AT: 3x10m</v>
      </c>
      <c r="B199" s="253" t="s">
        <v>1269</v>
      </c>
      <c r="C199" s="204">
        <v>30</v>
      </c>
      <c r="D199" s="204">
        <f t="shared" si="13"/>
        <v>23.1</v>
      </c>
      <c r="E199" s="308" t="s">
        <v>914</v>
      </c>
    </row>
    <row r="200" spans="1:5" ht="12" customHeight="1">
      <c r="A200" s="190" t="str">
        <f t="shared" si="10"/>
        <v>Sub-AT: 3x12m</v>
      </c>
      <c r="B200" s="253" t="s">
        <v>1270</v>
      </c>
      <c r="C200" s="204">
        <v>36</v>
      </c>
      <c r="D200" s="204">
        <f t="shared" si="13"/>
        <v>27.72</v>
      </c>
      <c r="E200" s="308" t="s">
        <v>915</v>
      </c>
    </row>
    <row r="201" spans="1:5" ht="12" customHeight="1">
      <c r="A201" s="190" t="str">
        <f t="shared" si="10"/>
        <v>Sub-AT: 3x15m</v>
      </c>
      <c r="B201" s="253" t="s">
        <v>238</v>
      </c>
      <c r="C201" s="204">
        <v>45</v>
      </c>
      <c r="D201" s="204">
        <f t="shared" si="13"/>
        <v>34.65</v>
      </c>
      <c r="E201" s="308" t="s">
        <v>916</v>
      </c>
    </row>
    <row r="202" spans="1:5" ht="12" customHeight="1">
      <c r="A202" s="190" t="str">
        <f t="shared" si="10"/>
        <v>Sub-AT: 3x20m</v>
      </c>
      <c r="B202" s="253" t="s">
        <v>1271</v>
      </c>
      <c r="C202" s="204">
        <v>60</v>
      </c>
      <c r="D202" s="204">
        <f t="shared" si="13"/>
        <v>46.2</v>
      </c>
      <c r="E202" s="308" t="s">
        <v>917</v>
      </c>
    </row>
    <row r="204" spans="1:5" ht="12" customHeight="1">
      <c r="A204" s="190" t="str">
        <f t="shared" si="10"/>
        <v>Sub-AT: 4x3m</v>
      </c>
      <c r="B204" s="253" t="s">
        <v>1294</v>
      </c>
      <c r="C204" s="204">
        <v>12</v>
      </c>
      <c r="D204" s="204">
        <f>C204*$D$147</f>
        <v>9.24</v>
      </c>
      <c r="E204" s="308" t="s">
        <v>918</v>
      </c>
    </row>
    <row r="205" spans="1:5" ht="12" customHeight="1">
      <c r="A205" s="190" t="str">
        <f t="shared" si="10"/>
        <v>Sub-AT: 4x4m</v>
      </c>
      <c r="B205" s="253" t="s">
        <v>1295</v>
      </c>
      <c r="C205" s="204">
        <v>16</v>
      </c>
      <c r="D205" s="204">
        <f>C205*$D$147</f>
        <v>12.32</v>
      </c>
      <c r="E205" s="308" t="s">
        <v>919</v>
      </c>
    </row>
    <row r="206" spans="1:5" ht="12" customHeight="1">
      <c r="A206" s="190" t="str">
        <f t="shared" si="10"/>
        <v>Sub-AT: 4x5m</v>
      </c>
      <c r="B206" s="253" t="s">
        <v>1296</v>
      </c>
      <c r="C206" s="204">
        <v>20</v>
      </c>
      <c r="D206" s="204">
        <f>C206*$D$147</f>
        <v>15.4</v>
      </c>
      <c r="E206" s="308" t="s">
        <v>920</v>
      </c>
    </row>
    <row r="207" spans="1:5" ht="12" customHeight="1">
      <c r="A207" s="190" t="str">
        <f t="shared" si="10"/>
        <v>Sub-AT: 4x8m</v>
      </c>
      <c r="B207" s="253" t="s">
        <v>1297</v>
      </c>
      <c r="C207" s="204">
        <v>32</v>
      </c>
      <c r="D207" s="204">
        <f>C207*$D$147</f>
        <v>24.64</v>
      </c>
      <c r="E207" s="308" t="s">
        <v>921</v>
      </c>
    </row>
    <row r="209" spans="1:5" ht="12" customHeight="1">
      <c r="A209" s="190" t="str">
        <f t="shared" si="10"/>
        <v>Sub-AT: 5x5m</v>
      </c>
      <c r="B209" s="253" t="s">
        <v>1298</v>
      </c>
      <c r="C209" s="204">
        <v>25</v>
      </c>
      <c r="D209" s="204">
        <f>C209*$D$147</f>
        <v>19.25</v>
      </c>
      <c r="E209" s="308" t="s">
        <v>922</v>
      </c>
    </row>
    <row r="210" spans="1:5" ht="12" customHeight="1">
      <c r="A210" s="190" t="str">
        <f t="shared" si="10"/>
        <v>Sub-AT: 5x8m</v>
      </c>
      <c r="B210" s="253" t="s">
        <v>1299</v>
      </c>
      <c r="C210" s="204">
        <v>40</v>
      </c>
      <c r="D210" s="204">
        <f>C210*$D$147</f>
        <v>30.8</v>
      </c>
      <c r="E210" s="308" t="s">
        <v>923</v>
      </c>
    </row>
    <row r="214" spans="1:5" ht="12" customHeight="1">
      <c r="A214" s="190" t="str">
        <f t="shared" ref="A214:A246" si="14">"Sub-AT: "&amp;B214</f>
        <v>Sub-AT: 4+1+4…m</v>
      </c>
      <c r="B214" s="253" t="s">
        <v>1272</v>
      </c>
      <c r="C214" s="204" t="s">
        <v>240</v>
      </c>
      <c r="D214" s="204">
        <v>12.2</v>
      </c>
      <c r="E214" s="308" t="s">
        <v>1195</v>
      </c>
    </row>
    <row r="215" spans="1:5" ht="12" customHeight="1">
      <c r="A215" s="190" t="str">
        <f t="shared" si="14"/>
        <v>Sub-AT: 3+1+3…m</v>
      </c>
      <c r="B215" s="318" t="s">
        <v>1273</v>
      </c>
      <c r="C215" s="204" t="s">
        <v>241</v>
      </c>
      <c r="D215" s="204">
        <v>10</v>
      </c>
      <c r="E215" s="308" t="s">
        <v>1196</v>
      </c>
    </row>
    <row r="216" spans="1:5" ht="12" customHeight="1">
      <c r="B216" s="318"/>
    </row>
    <row r="217" spans="1:5" ht="12" customHeight="1">
      <c r="B217" s="318"/>
    </row>
    <row r="218" spans="1:5" ht="12" customHeight="1">
      <c r="A218" s="190" t="str">
        <f t="shared" si="14"/>
        <v>Sub-AT: 2x(5+2)m</v>
      </c>
      <c r="B218" s="318" t="s">
        <v>1417</v>
      </c>
      <c r="C218" s="204">
        <v>10</v>
      </c>
      <c r="D218" s="204">
        <f t="shared" ref="D218:D223" si="15">C218*$D$147</f>
        <v>7.7</v>
      </c>
      <c r="E218" s="308" t="s">
        <v>924</v>
      </c>
    </row>
    <row r="219" spans="1:5" ht="12" customHeight="1">
      <c r="A219" s="190" t="str">
        <f t="shared" si="14"/>
        <v>Sub-AT: 3x(5+2)m</v>
      </c>
      <c r="B219" s="318" t="s">
        <v>1418</v>
      </c>
      <c r="C219" s="204">
        <v>15</v>
      </c>
      <c r="D219" s="204">
        <f t="shared" si="15"/>
        <v>11.55</v>
      </c>
      <c r="E219" s="308" t="s">
        <v>925</v>
      </c>
    </row>
    <row r="220" spans="1:5" ht="12" customHeight="1">
      <c r="A220" s="190" t="str">
        <f t="shared" si="14"/>
        <v>Sub-AT: 4x(5+2)m</v>
      </c>
      <c r="B220" s="318" t="s">
        <v>1419</v>
      </c>
      <c r="C220" s="204">
        <v>20</v>
      </c>
      <c r="D220" s="204">
        <f t="shared" si="15"/>
        <v>15.4</v>
      </c>
      <c r="E220" s="308" t="s">
        <v>926</v>
      </c>
    </row>
    <row r="221" spans="1:5" ht="12" customHeight="1">
      <c r="A221" s="190" t="str">
        <f t="shared" si="14"/>
        <v>Sub-AT: 5x(5+2)m</v>
      </c>
      <c r="B221" s="318" t="s">
        <v>1420</v>
      </c>
      <c r="C221" s="204">
        <v>25</v>
      </c>
      <c r="D221" s="204">
        <f t="shared" si="15"/>
        <v>19.25</v>
      </c>
      <c r="E221" s="308" t="s">
        <v>927</v>
      </c>
    </row>
    <row r="222" spans="1:5" ht="12" customHeight="1">
      <c r="A222" s="190" t="str">
        <f t="shared" si="14"/>
        <v>Sub-AT: 6x(5+2)m</v>
      </c>
      <c r="B222" s="318" t="s">
        <v>1421</v>
      </c>
      <c r="C222" s="204">
        <v>30</v>
      </c>
      <c r="D222" s="204">
        <f t="shared" si="15"/>
        <v>23.1</v>
      </c>
      <c r="E222" s="308" t="s">
        <v>928</v>
      </c>
    </row>
    <row r="223" spans="1:5" ht="12" customHeight="1">
      <c r="A223" s="190" t="str">
        <f t="shared" si="14"/>
        <v>Sub-AT: 7x(5+2)m</v>
      </c>
      <c r="B223" s="318" t="s">
        <v>1422</v>
      </c>
      <c r="C223" s="204">
        <v>35</v>
      </c>
      <c r="D223" s="204">
        <f t="shared" si="15"/>
        <v>26.95</v>
      </c>
      <c r="E223" s="308" t="s">
        <v>929</v>
      </c>
    </row>
    <row r="224" spans="1:5" ht="12" customHeight="1">
      <c r="A224" s="190" t="str">
        <f>"Sub-AT: "&amp;B224</f>
        <v>Sub-AT: 8x(5+2)m</v>
      </c>
      <c r="B224" s="318" t="s">
        <v>1423</v>
      </c>
      <c r="C224" s="204">
        <v>40</v>
      </c>
      <c r="D224" s="204">
        <f>C224*$D$147</f>
        <v>30.8</v>
      </c>
      <c r="E224" s="308" t="s">
        <v>930</v>
      </c>
    </row>
    <row r="225" spans="1:5" ht="12" customHeight="1">
      <c r="A225" s="190" t="str">
        <f>"Sub-AT: "&amp;B225</f>
        <v>Sub-AT: 9x(5+2)m</v>
      </c>
      <c r="B225" s="318" t="s">
        <v>1424</v>
      </c>
      <c r="C225" s="204">
        <v>45</v>
      </c>
      <c r="D225" s="204">
        <f>C225*$D$147</f>
        <v>34.65</v>
      </c>
      <c r="E225" s="308" t="s">
        <v>931</v>
      </c>
    </row>
    <row r="226" spans="1:5" ht="12" customHeight="1">
      <c r="A226" s="190" t="str">
        <f>"Sub-AT: "&amp;B226</f>
        <v>Sub-AT: 10x(5+2)m</v>
      </c>
      <c r="B226" s="318" t="s">
        <v>1425</v>
      </c>
      <c r="C226" s="204">
        <v>50</v>
      </c>
      <c r="D226" s="204">
        <f>C226*$D$147</f>
        <v>38.5</v>
      </c>
      <c r="E226" s="308" t="s">
        <v>932</v>
      </c>
    </row>
    <row r="227" spans="1:5" ht="12" customHeight="1">
      <c r="B227" s="318"/>
    </row>
    <row r="228" spans="1:5" ht="12" customHeight="1">
      <c r="B228" s="318"/>
    </row>
    <row r="229" spans="1:5" ht="12" customHeight="1">
      <c r="A229" s="190" t="str">
        <f t="shared" si="14"/>
        <v>Sub-AT: 1x3(5m+30s)</v>
      </c>
      <c r="B229" s="253" t="s">
        <v>1274</v>
      </c>
      <c r="C229" s="204" t="s">
        <v>242</v>
      </c>
      <c r="D229" s="204">
        <v>23.55</v>
      </c>
      <c r="E229" s="308" t="s">
        <v>933</v>
      </c>
    </row>
    <row r="230" spans="1:5" ht="12" customHeight="1">
      <c r="A230" s="190" t="str">
        <f t="shared" si="14"/>
        <v>Sub-AT: 1x4(5m+30s)</v>
      </c>
      <c r="B230" s="253" t="s">
        <v>1275</v>
      </c>
      <c r="C230" s="204" t="s">
        <v>243</v>
      </c>
      <c r="D230" s="204">
        <v>31.4</v>
      </c>
      <c r="E230" s="308" t="s">
        <v>934</v>
      </c>
    </row>
    <row r="232" spans="1:5" ht="12" customHeight="1">
      <c r="A232" s="190" t="str">
        <f t="shared" si="14"/>
        <v>Sub-AT: 2x3(5m+30s)</v>
      </c>
      <c r="B232" s="253" t="s">
        <v>1276</v>
      </c>
      <c r="C232" s="204" t="s">
        <v>244</v>
      </c>
      <c r="D232" s="204">
        <v>47.1</v>
      </c>
      <c r="E232" s="308" t="s">
        <v>935</v>
      </c>
    </row>
    <row r="233" spans="1:5" ht="12" customHeight="1">
      <c r="A233" s="190" t="str">
        <f t="shared" si="14"/>
        <v>Sub-AT: 2x4(5m+30s)</v>
      </c>
      <c r="B233" s="253" t="s">
        <v>1277</v>
      </c>
      <c r="C233" s="204" t="s">
        <v>245</v>
      </c>
      <c r="D233" s="204">
        <v>62.8</v>
      </c>
      <c r="E233" s="308" t="s">
        <v>936</v>
      </c>
    </row>
    <row r="236" spans="1:5" ht="12" customHeight="1">
      <c r="A236" s="190" t="str">
        <f t="shared" si="14"/>
        <v>Sub-AT: 3x3(5m+30s)</v>
      </c>
      <c r="B236" s="253" t="s">
        <v>1278</v>
      </c>
      <c r="C236" s="204" t="s">
        <v>246</v>
      </c>
      <c r="D236" s="204">
        <v>70.650000000000006</v>
      </c>
      <c r="E236" s="308" t="s">
        <v>937</v>
      </c>
    </row>
    <row r="239" spans="1:5" ht="12" customHeight="1">
      <c r="A239" s="190" t="str">
        <f t="shared" si="14"/>
        <v>Sub-AT: 1x3(3m+30s)</v>
      </c>
      <c r="B239" s="253" t="s">
        <v>1279</v>
      </c>
      <c r="C239" s="204" t="s">
        <v>249</v>
      </c>
      <c r="D239" s="204">
        <v>18.93</v>
      </c>
      <c r="E239" s="308" t="s">
        <v>938</v>
      </c>
    </row>
    <row r="240" spans="1:5" ht="12" customHeight="1">
      <c r="A240" s="190" t="str">
        <f t="shared" si="14"/>
        <v>Sub-AT: 1x4(3m+30s)</v>
      </c>
      <c r="B240" s="253" t="s">
        <v>1280</v>
      </c>
      <c r="C240" s="204" t="s">
        <v>250</v>
      </c>
      <c r="D240" s="204">
        <v>25.3</v>
      </c>
      <c r="E240" s="308" t="s">
        <v>939</v>
      </c>
    </row>
    <row r="242" spans="1:5" ht="12" customHeight="1">
      <c r="A242" s="190" t="str">
        <f t="shared" si="14"/>
        <v>Sub-AT: 2x3(3m+30s)</v>
      </c>
      <c r="B242" s="253" t="s">
        <v>1281</v>
      </c>
      <c r="C242" s="204" t="s">
        <v>251</v>
      </c>
      <c r="D242" s="204">
        <v>37.9</v>
      </c>
      <c r="E242" s="308" t="s">
        <v>940</v>
      </c>
    </row>
    <row r="243" spans="1:5" ht="12" customHeight="1">
      <c r="A243" s="190" t="str">
        <f t="shared" si="14"/>
        <v>Sub-AT: 2x4(3m+30s)</v>
      </c>
      <c r="B243" s="253" t="s">
        <v>1300</v>
      </c>
      <c r="C243" s="204" t="s">
        <v>252</v>
      </c>
      <c r="D243" s="204">
        <f>32*$D$147+16*2</f>
        <v>56.64</v>
      </c>
      <c r="E243" s="308" t="s">
        <v>941</v>
      </c>
    </row>
    <row r="246" spans="1:5" ht="12" customHeight="1">
      <c r="A246" s="190" t="str">
        <f t="shared" si="14"/>
        <v>Sub-AT: 3x3(3m+30s)</v>
      </c>
      <c r="B246" s="253" t="s">
        <v>1282</v>
      </c>
      <c r="C246" s="204" t="s">
        <v>253</v>
      </c>
      <c r="D246" s="204">
        <f>27*$D$147+18*2</f>
        <v>56.79</v>
      </c>
      <c r="E246" s="308" t="s">
        <v>942</v>
      </c>
    </row>
    <row r="247" spans="1:5" ht="12" customHeight="1">
      <c r="B247" s="220"/>
    </row>
    <row r="248" spans="1:5" ht="12" customHeight="1">
      <c r="B248" s="220"/>
    </row>
    <row r="249" spans="1:5" ht="12" customHeight="1">
      <c r="B249" s="220"/>
    </row>
    <row r="250" spans="1:5" s="42" customFormat="1" ht="12" customHeight="1">
      <c r="A250" s="337" t="str">
        <f>"Sub-AT: "&amp;B250</f>
        <v xml:space="preserve">Sub-AT: 1x(3-2-1)m </v>
      </c>
      <c r="B250" s="67" t="s">
        <v>300</v>
      </c>
      <c r="C250" s="344">
        <v>6</v>
      </c>
      <c r="D250" s="343">
        <f t="shared" ref="D250:D313" si="16">C250*$D$147</f>
        <v>4.62</v>
      </c>
      <c r="E250" s="338" t="s">
        <v>331</v>
      </c>
    </row>
    <row r="251" spans="1:5" s="42" customFormat="1" ht="12" customHeight="1">
      <c r="A251" s="337" t="str">
        <f t="shared" ref="A251:A314" si="17">"Sub-AT: "&amp;B251</f>
        <v xml:space="preserve">Sub-AT: 1x(5-3-2)m </v>
      </c>
      <c r="B251" s="67" t="s">
        <v>301</v>
      </c>
      <c r="C251" s="344">
        <v>10</v>
      </c>
      <c r="D251" s="343">
        <f t="shared" si="16"/>
        <v>7.7</v>
      </c>
      <c r="E251" s="338" t="s">
        <v>332</v>
      </c>
    </row>
    <row r="252" spans="1:5" s="42" customFormat="1" ht="12" customHeight="1">
      <c r="A252" s="337" t="str">
        <f t="shared" si="17"/>
        <v xml:space="preserve">Sub-AT: 1x(10-3-2)m </v>
      </c>
      <c r="B252" s="67" t="s">
        <v>302</v>
      </c>
      <c r="C252" s="344">
        <v>15</v>
      </c>
      <c r="D252" s="343">
        <f t="shared" si="16"/>
        <v>11.55</v>
      </c>
      <c r="E252" s="338" t="s">
        <v>373</v>
      </c>
    </row>
    <row r="253" spans="1:5" s="42" customFormat="1" ht="12" customHeight="1">
      <c r="A253" s="337" t="str">
        <f t="shared" si="17"/>
        <v xml:space="preserve">Sub-AT: 1x(10-5-2)m </v>
      </c>
      <c r="B253" s="67" t="s">
        <v>374</v>
      </c>
      <c r="C253" s="347">
        <v>17</v>
      </c>
      <c r="D253" s="343">
        <f t="shared" si="16"/>
        <v>13.09</v>
      </c>
      <c r="E253" s="338" t="s">
        <v>333</v>
      </c>
    </row>
    <row r="254" spans="1:5" s="42" customFormat="1" ht="12" customHeight="1">
      <c r="A254" s="337" t="str">
        <f t="shared" si="17"/>
        <v xml:space="preserve">Sub-AT: 1x(15-5-2)m </v>
      </c>
      <c r="B254" s="67" t="s">
        <v>375</v>
      </c>
      <c r="C254" s="344">
        <v>22</v>
      </c>
      <c r="D254" s="343">
        <f t="shared" si="16"/>
        <v>16.940000000000001</v>
      </c>
      <c r="E254" s="338" t="s">
        <v>376</v>
      </c>
    </row>
    <row r="255" spans="1:5" s="42" customFormat="1" ht="12" customHeight="1">
      <c r="A255" s="337"/>
      <c r="B255" s="67"/>
      <c r="C255" s="343"/>
      <c r="D255" s="343"/>
      <c r="E255" s="338"/>
    </row>
    <row r="256" spans="1:5" s="42" customFormat="1" ht="12" customHeight="1">
      <c r="A256" s="337"/>
      <c r="B256" s="67"/>
      <c r="C256" s="343"/>
      <c r="D256" s="343"/>
      <c r="E256" s="338"/>
    </row>
    <row r="257" spans="1:5" s="42" customFormat="1" ht="12" customHeight="1">
      <c r="A257" s="337"/>
      <c r="B257" s="67"/>
      <c r="C257" s="343"/>
      <c r="D257" s="343"/>
      <c r="E257" s="338"/>
    </row>
    <row r="258" spans="1:5" s="42" customFormat="1" ht="12" customHeight="1">
      <c r="A258" s="337"/>
      <c r="B258" s="67"/>
      <c r="C258" s="343"/>
      <c r="D258" s="343"/>
      <c r="E258" s="338"/>
    </row>
    <row r="259" spans="1:5" s="42" customFormat="1" ht="12" customHeight="1">
      <c r="A259" s="337" t="str">
        <f t="shared" si="17"/>
        <v xml:space="preserve">Sub-AT: 2x(3-2-1)m </v>
      </c>
      <c r="B259" s="67" t="s">
        <v>305</v>
      </c>
      <c r="C259" s="344">
        <v>12</v>
      </c>
      <c r="D259" s="343">
        <f t="shared" si="16"/>
        <v>9.24</v>
      </c>
      <c r="E259" s="338" t="s">
        <v>334</v>
      </c>
    </row>
    <row r="260" spans="1:5" s="42" customFormat="1" ht="12" customHeight="1">
      <c r="A260" s="337" t="str">
        <f t="shared" si="17"/>
        <v xml:space="preserve">Sub-AT: 2x(5-3-2)m </v>
      </c>
      <c r="B260" s="67" t="s">
        <v>306</v>
      </c>
      <c r="C260" s="344">
        <v>20</v>
      </c>
      <c r="D260" s="343">
        <f t="shared" si="16"/>
        <v>15.4</v>
      </c>
      <c r="E260" s="338" t="s">
        <v>335</v>
      </c>
    </row>
    <row r="261" spans="1:5" s="42" customFormat="1" ht="12" customHeight="1">
      <c r="A261" s="337" t="str">
        <f t="shared" si="17"/>
        <v xml:space="preserve">Sub-AT: 2x(10-3-2)m </v>
      </c>
      <c r="B261" s="67" t="s">
        <v>307</v>
      </c>
      <c r="C261" s="344">
        <v>30</v>
      </c>
      <c r="D261" s="343">
        <f t="shared" si="16"/>
        <v>23.1</v>
      </c>
      <c r="E261" s="338" t="s">
        <v>377</v>
      </c>
    </row>
    <row r="262" spans="1:5" s="42" customFormat="1" ht="12" customHeight="1">
      <c r="A262" s="337" t="str">
        <f t="shared" si="17"/>
        <v xml:space="preserve">Sub-AT: 2x(10-5-2)m </v>
      </c>
      <c r="B262" s="67" t="s">
        <v>378</v>
      </c>
      <c r="C262" s="347">
        <v>34</v>
      </c>
      <c r="D262" s="343">
        <f t="shared" si="16"/>
        <v>26.18</v>
      </c>
      <c r="E262" s="338" t="s">
        <v>379</v>
      </c>
    </row>
    <row r="263" spans="1:5" s="42" customFormat="1" ht="12" customHeight="1">
      <c r="A263" s="337" t="str">
        <f t="shared" si="17"/>
        <v xml:space="preserve">Sub-AT: 2x(15-5-2)m </v>
      </c>
      <c r="B263" s="67" t="s">
        <v>380</v>
      </c>
      <c r="C263" s="344">
        <v>44</v>
      </c>
      <c r="D263" s="343">
        <f t="shared" si="16"/>
        <v>33.880000000000003</v>
      </c>
      <c r="E263" s="338" t="s">
        <v>381</v>
      </c>
    </row>
    <row r="264" spans="1:5" s="42" customFormat="1" ht="12" customHeight="1">
      <c r="A264" s="337"/>
      <c r="B264" s="67"/>
      <c r="C264" s="344"/>
      <c r="D264" s="343"/>
      <c r="E264" s="338"/>
    </row>
    <row r="265" spans="1:5" s="42" customFormat="1" ht="12" customHeight="1">
      <c r="A265" s="337"/>
      <c r="B265" s="67"/>
      <c r="C265" s="344"/>
      <c r="D265" s="343"/>
      <c r="E265" s="338"/>
    </row>
    <row r="266" spans="1:5" s="42" customFormat="1" ht="12" customHeight="1">
      <c r="A266" s="337"/>
      <c r="B266" s="67"/>
      <c r="C266" s="344"/>
      <c r="D266" s="343"/>
      <c r="E266" s="338"/>
    </row>
    <row r="267" spans="1:5" s="42" customFormat="1" ht="12" customHeight="1">
      <c r="A267" s="337" t="str">
        <f t="shared" si="17"/>
        <v xml:space="preserve">Sub-AT: 3x(3-2-1)m </v>
      </c>
      <c r="B267" s="67" t="s">
        <v>310</v>
      </c>
      <c r="C267" s="344">
        <v>18</v>
      </c>
      <c r="D267" s="343">
        <f t="shared" si="16"/>
        <v>13.86</v>
      </c>
      <c r="E267" s="338" t="s">
        <v>336</v>
      </c>
    </row>
    <row r="268" spans="1:5" s="42" customFormat="1" ht="12" customHeight="1">
      <c r="A268" s="337" t="str">
        <f t="shared" si="17"/>
        <v xml:space="preserve">Sub-AT: 3x(5-3-2)m </v>
      </c>
      <c r="B268" s="67" t="s">
        <v>311</v>
      </c>
      <c r="C268" s="344">
        <v>30</v>
      </c>
      <c r="D268" s="343">
        <f t="shared" si="16"/>
        <v>23.1</v>
      </c>
      <c r="E268" s="338" t="s">
        <v>337</v>
      </c>
    </row>
    <row r="269" spans="1:5" s="42" customFormat="1" ht="12" customHeight="1">
      <c r="A269" s="337" t="str">
        <f t="shared" si="17"/>
        <v xml:space="preserve">Sub-AT: 3x(10-3-2)m </v>
      </c>
      <c r="B269" s="67" t="s">
        <v>312</v>
      </c>
      <c r="C269" s="344">
        <v>45</v>
      </c>
      <c r="D269" s="343">
        <f t="shared" si="16"/>
        <v>34.65</v>
      </c>
      <c r="E269" s="338" t="s">
        <v>382</v>
      </c>
    </row>
    <row r="270" spans="1:5" s="42" customFormat="1" ht="12" customHeight="1">
      <c r="A270" s="337" t="str">
        <f t="shared" si="17"/>
        <v xml:space="preserve">Sub-AT: 3x(10-5-2)m </v>
      </c>
      <c r="B270" s="67" t="s">
        <v>383</v>
      </c>
      <c r="C270" s="347">
        <v>51</v>
      </c>
      <c r="D270" s="343">
        <f t="shared" si="16"/>
        <v>39.270000000000003</v>
      </c>
      <c r="E270" s="338" t="s">
        <v>384</v>
      </c>
    </row>
    <row r="271" spans="1:5" s="42" customFormat="1" ht="12" customHeight="1">
      <c r="A271" s="337" t="str">
        <f t="shared" si="17"/>
        <v xml:space="preserve">Sub-AT: 3x(15-5-2)m </v>
      </c>
      <c r="B271" s="67" t="s">
        <v>385</v>
      </c>
      <c r="C271" s="344">
        <v>66</v>
      </c>
      <c r="D271" s="343">
        <f t="shared" si="16"/>
        <v>50.82</v>
      </c>
      <c r="E271" s="338" t="s">
        <v>386</v>
      </c>
    </row>
    <row r="272" spans="1:5" s="42" customFormat="1" ht="12" customHeight="1">
      <c r="A272" s="337"/>
      <c r="B272" s="67"/>
      <c r="C272" s="344"/>
      <c r="D272" s="343"/>
      <c r="E272" s="338"/>
    </row>
    <row r="273" spans="1:5" s="42" customFormat="1" ht="12" customHeight="1">
      <c r="A273" s="337" t="str">
        <f t="shared" si="17"/>
        <v xml:space="preserve">Sub-AT: 4x(3-2-1)m </v>
      </c>
      <c r="B273" s="67" t="s">
        <v>314</v>
      </c>
      <c r="C273" s="344">
        <v>24</v>
      </c>
      <c r="D273" s="343">
        <f t="shared" si="16"/>
        <v>18.48</v>
      </c>
      <c r="E273" s="338" t="s">
        <v>338</v>
      </c>
    </row>
    <row r="274" spans="1:5" s="42" customFormat="1" ht="12" customHeight="1">
      <c r="A274" s="337" t="str">
        <f t="shared" si="17"/>
        <v xml:space="preserve">Sub-AT: 4x(5-3-2)m </v>
      </c>
      <c r="B274" s="67" t="s">
        <v>387</v>
      </c>
      <c r="C274" s="343">
        <v>40</v>
      </c>
      <c r="D274" s="343">
        <f t="shared" si="16"/>
        <v>30.8</v>
      </c>
      <c r="E274" s="338" t="s">
        <v>339</v>
      </c>
    </row>
    <row r="275" spans="1:5" s="42" customFormat="1" ht="12" customHeight="1">
      <c r="A275" s="337"/>
      <c r="B275" s="67"/>
      <c r="C275" s="343"/>
      <c r="D275" s="343"/>
      <c r="E275" s="338"/>
    </row>
    <row r="276" spans="1:5" s="42" customFormat="1" ht="12" customHeight="1">
      <c r="A276" s="337" t="str">
        <f t="shared" si="17"/>
        <v xml:space="preserve">Sub-AT: 5x(5-3-2)m </v>
      </c>
      <c r="B276" s="67" t="s">
        <v>388</v>
      </c>
      <c r="C276" s="343">
        <v>50</v>
      </c>
      <c r="D276" s="343">
        <f t="shared" si="16"/>
        <v>38.5</v>
      </c>
      <c r="E276" s="338" t="s">
        <v>389</v>
      </c>
    </row>
    <row r="277" spans="1:5" s="42" customFormat="1" ht="12" customHeight="1">
      <c r="A277" s="337"/>
      <c r="B277" s="67"/>
      <c r="C277" s="343"/>
      <c r="D277" s="343"/>
      <c r="E277" s="338"/>
    </row>
    <row r="278" spans="1:5" s="42" customFormat="1" ht="12" customHeight="1">
      <c r="A278" s="337"/>
      <c r="B278" s="67"/>
      <c r="C278" s="343"/>
      <c r="D278" s="343"/>
      <c r="E278" s="338"/>
    </row>
    <row r="279" spans="1:5" s="42" customFormat="1" ht="12" customHeight="1">
      <c r="A279" s="337" t="str">
        <f t="shared" si="17"/>
        <v xml:space="preserve">Sub-AT: 1x2m </v>
      </c>
      <c r="B279" s="46" t="s">
        <v>390</v>
      </c>
      <c r="C279" s="344">
        <v>2</v>
      </c>
      <c r="D279" s="343">
        <f t="shared" si="16"/>
        <v>1.54</v>
      </c>
      <c r="E279" s="338" t="s">
        <v>391</v>
      </c>
    </row>
    <row r="280" spans="1:5" s="42" customFormat="1" ht="12" customHeight="1">
      <c r="A280" s="337" t="str">
        <f t="shared" si="17"/>
        <v xml:space="preserve">Sub-AT: 1x3m </v>
      </c>
      <c r="B280" s="46" t="s">
        <v>392</v>
      </c>
      <c r="C280" s="344">
        <v>3</v>
      </c>
      <c r="D280" s="343">
        <f t="shared" si="16"/>
        <v>2.31</v>
      </c>
      <c r="E280" s="338" t="s">
        <v>393</v>
      </c>
    </row>
    <row r="281" spans="1:5" s="42" customFormat="1" ht="12" customHeight="1">
      <c r="A281" s="337" t="str">
        <f t="shared" si="17"/>
        <v xml:space="preserve">Sub-AT: 1x4m </v>
      </c>
      <c r="B281" s="46" t="s">
        <v>317</v>
      </c>
      <c r="C281" s="344">
        <v>4</v>
      </c>
      <c r="D281" s="343">
        <f t="shared" si="16"/>
        <v>3.08</v>
      </c>
      <c r="E281" s="338" t="s">
        <v>340</v>
      </c>
    </row>
    <row r="282" spans="1:5" s="42" customFormat="1" ht="12" customHeight="1">
      <c r="A282" s="337" t="str">
        <f t="shared" si="17"/>
        <v xml:space="preserve">Sub-AT: 1x5m </v>
      </c>
      <c r="B282" s="46" t="s">
        <v>318</v>
      </c>
      <c r="C282" s="344">
        <v>5</v>
      </c>
      <c r="D282" s="343">
        <f t="shared" si="16"/>
        <v>3.85</v>
      </c>
      <c r="E282" s="338" t="s">
        <v>341</v>
      </c>
    </row>
    <row r="283" spans="1:5" s="42" customFormat="1" ht="12" customHeight="1">
      <c r="A283" s="337" t="str">
        <f t="shared" si="17"/>
        <v xml:space="preserve">Sub-AT: 1x8m </v>
      </c>
      <c r="B283" s="46" t="s">
        <v>320</v>
      </c>
      <c r="C283" s="344">
        <v>8</v>
      </c>
      <c r="D283" s="343">
        <f t="shared" si="16"/>
        <v>6.16</v>
      </c>
      <c r="E283" s="338" t="s">
        <v>342</v>
      </c>
    </row>
    <row r="284" spans="1:5" s="42" customFormat="1" ht="12" customHeight="1">
      <c r="A284" s="337" t="str">
        <f t="shared" si="17"/>
        <v xml:space="preserve">Sub-AT: 1x10m </v>
      </c>
      <c r="B284" s="46" t="s">
        <v>668</v>
      </c>
      <c r="C284" s="344">
        <v>10</v>
      </c>
      <c r="D284" s="343">
        <f t="shared" si="16"/>
        <v>7.7</v>
      </c>
      <c r="E284" s="338" t="s">
        <v>343</v>
      </c>
    </row>
    <row r="285" spans="1:5" s="42" customFormat="1" ht="12" customHeight="1">
      <c r="A285" s="337" t="str">
        <f t="shared" si="17"/>
        <v xml:space="preserve">Sub-AT: 1x12m </v>
      </c>
      <c r="B285" s="46" t="s">
        <v>655</v>
      </c>
      <c r="C285" s="344">
        <v>12</v>
      </c>
      <c r="D285" s="343">
        <f t="shared" si="16"/>
        <v>9.24</v>
      </c>
      <c r="E285" s="338" t="s">
        <v>344</v>
      </c>
    </row>
    <row r="286" spans="1:5" s="42" customFormat="1" ht="12" customHeight="1">
      <c r="A286" s="337" t="str">
        <f t="shared" si="17"/>
        <v xml:space="preserve">Sub-AT: 1x15m </v>
      </c>
      <c r="B286" s="46" t="s">
        <v>656</v>
      </c>
      <c r="C286" s="344">
        <v>15</v>
      </c>
      <c r="D286" s="343">
        <f t="shared" si="16"/>
        <v>11.55</v>
      </c>
      <c r="E286" s="338" t="s">
        <v>345</v>
      </c>
    </row>
    <row r="287" spans="1:5" s="42" customFormat="1" ht="12" customHeight="1">
      <c r="A287" s="337" t="str">
        <f t="shared" si="17"/>
        <v xml:space="preserve">Sub-AT: 1x20m </v>
      </c>
      <c r="B287" s="46" t="s">
        <v>657</v>
      </c>
      <c r="C287" s="344">
        <v>20</v>
      </c>
      <c r="D287" s="343">
        <f t="shared" si="16"/>
        <v>15.4</v>
      </c>
      <c r="E287" s="338" t="s">
        <v>346</v>
      </c>
    </row>
    <row r="288" spans="1:5" s="42" customFormat="1" ht="12" customHeight="1">
      <c r="A288" s="337" t="str">
        <f t="shared" si="17"/>
        <v xml:space="preserve">Sub-AT: 1x25m </v>
      </c>
      <c r="B288" s="46" t="s">
        <v>658</v>
      </c>
      <c r="C288" s="344">
        <v>25</v>
      </c>
      <c r="D288" s="343">
        <f t="shared" si="16"/>
        <v>19.25</v>
      </c>
      <c r="E288" s="338" t="s">
        <v>394</v>
      </c>
    </row>
    <row r="289" spans="1:5" s="42" customFormat="1" ht="12" customHeight="1">
      <c r="A289" s="337" t="str">
        <f t="shared" si="17"/>
        <v xml:space="preserve">Sub-AT: 1x30m </v>
      </c>
      <c r="B289" s="46" t="s">
        <v>602</v>
      </c>
      <c r="C289" s="344">
        <v>30</v>
      </c>
      <c r="D289" s="343">
        <f t="shared" si="16"/>
        <v>23.1</v>
      </c>
      <c r="E289" s="338" t="s">
        <v>347</v>
      </c>
    </row>
    <row r="290" spans="1:5" s="42" customFormat="1" ht="12" customHeight="1">
      <c r="A290" s="337"/>
      <c r="B290" s="46"/>
      <c r="C290" s="343"/>
      <c r="D290" s="343"/>
      <c r="E290" s="338"/>
    </row>
    <row r="291" spans="1:5" s="42" customFormat="1" ht="12" customHeight="1">
      <c r="A291" s="337" t="str">
        <f t="shared" si="17"/>
        <v xml:space="preserve">Sub-AT: 2x2m </v>
      </c>
      <c r="B291" s="46" t="s">
        <v>395</v>
      </c>
      <c r="C291" s="344">
        <v>4</v>
      </c>
      <c r="D291" s="343">
        <f t="shared" si="16"/>
        <v>3.08</v>
      </c>
      <c r="E291" s="338" t="s">
        <v>348</v>
      </c>
    </row>
    <row r="292" spans="1:5" s="42" customFormat="1" ht="12" customHeight="1">
      <c r="A292" s="337" t="str">
        <f t="shared" si="17"/>
        <v xml:space="preserve">Sub-AT: 2x3m </v>
      </c>
      <c r="B292" s="46" t="s">
        <v>396</v>
      </c>
      <c r="C292" s="344">
        <v>6</v>
      </c>
      <c r="D292" s="343">
        <f t="shared" si="16"/>
        <v>4.62</v>
      </c>
      <c r="E292" s="338" t="s">
        <v>349</v>
      </c>
    </row>
    <row r="293" spans="1:5" s="42" customFormat="1" ht="12" customHeight="1">
      <c r="A293" s="337" t="str">
        <f t="shared" si="17"/>
        <v xml:space="preserve">Sub-AT: 2x4m </v>
      </c>
      <c r="B293" s="46" t="s">
        <v>324</v>
      </c>
      <c r="C293" s="344">
        <v>8</v>
      </c>
      <c r="D293" s="343">
        <f t="shared" si="16"/>
        <v>6.16</v>
      </c>
      <c r="E293" s="338" t="s">
        <v>350</v>
      </c>
    </row>
    <row r="294" spans="1:5" s="42" customFormat="1" ht="12" customHeight="1">
      <c r="A294" s="337" t="str">
        <f t="shared" si="17"/>
        <v xml:space="preserve">Sub-AT: 2x5m </v>
      </c>
      <c r="B294" s="46" t="s">
        <v>325</v>
      </c>
      <c r="C294" s="344">
        <v>10</v>
      </c>
      <c r="D294" s="343">
        <f t="shared" si="16"/>
        <v>7.7</v>
      </c>
      <c r="E294" s="338" t="s">
        <v>351</v>
      </c>
    </row>
    <row r="295" spans="1:5" s="42" customFormat="1" ht="12" customHeight="1">
      <c r="A295" s="337" t="str">
        <f t="shared" si="17"/>
        <v xml:space="preserve">Sub-AT: 2x8m </v>
      </c>
      <c r="B295" s="46" t="s">
        <v>659</v>
      </c>
      <c r="C295" s="344">
        <v>16</v>
      </c>
      <c r="D295" s="343">
        <f t="shared" si="16"/>
        <v>12.32</v>
      </c>
      <c r="E295" s="338" t="s">
        <v>352</v>
      </c>
    </row>
    <row r="296" spans="1:5" s="42" customFormat="1" ht="12" customHeight="1">
      <c r="A296" s="337" t="str">
        <f t="shared" si="17"/>
        <v xml:space="preserve">Sub-AT: 2x10m </v>
      </c>
      <c r="B296" s="46" t="s">
        <v>654</v>
      </c>
      <c r="C296" s="344">
        <v>20</v>
      </c>
      <c r="D296" s="343">
        <f t="shared" si="16"/>
        <v>15.4</v>
      </c>
      <c r="E296" s="338" t="s">
        <v>353</v>
      </c>
    </row>
    <row r="297" spans="1:5" s="42" customFormat="1" ht="12" customHeight="1">
      <c r="A297" s="337" t="str">
        <f t="shared" si="17"/>
        <v xml:space="preserve">Sub-AT: 2x12m </v>
      </c>
      <c r="B297" s="46" t="s">
        <v>660</v>
      </c>
      <c r="C297" s="344">
        <v>24</v>
      </c>
      <c r="D297" s="343">
        <f t="shared" si="16"/>
        <v>18.48</v>
      </c>
      <c r="E297" s="338" t="s">
        <v>354</v>
      </c>
    </row>
    <row r="298" spans="1:5" s="42" customFormat="1" ht="12" customHeight="1">
      <c r="A298" s="337" t="str">
        <f t="shared" si="17"/>
        <v xml:space="preserve">Sub-AT: 2x15m </v>
      </c>
      <c r="B298" s="46" t="s">
        <v>661</v>
      </c>
      <c r="C298" s="344">
        <v>30</v>
      </c>
      <c r="D298" s="343">
        <f t="shared" si="16"/>
        <v>23.1</v>
      </c>
      <c r="E298" s="338" t="s">
        <v>397</v>
      </c>
    </row>
    <row r="299" spans="1:5" s="42" customFormat="1" ht="12" customHeight="1">
      <c r="A299" s="337" t="str">
        <f t="shared" si="17"/>
        <v xml:space="preserve">Sub-AT: 2x20m </v>
      </c>
      <c r="B299" s="46" t="s">
        <v>653</v>
      </c>
      <c r="C299" s="344">
        <v>40</v>
      </c>
      <c r="D299" s="343">
        <f t="shared" si="16"/>
        <v>30.8</v>
      </c>
      <c r="E299" s="338" t="s">
        <v>355</v>
      </c>
    </row>
    <row r="300" spans="1:5" s="42" customFormat="1" ht="12" customHeight="1">
      <c r="A300" s="337" t="str">
        <f t="shared" si="17"/>
        <v xml:space="preserve">Sub-AT: 2x25m </v>
      </c>
      <c r="B300" s="46" t="s">
        <v>662</v>
      </c>
      <c r="C300" s="344">
        <v>50</v>
      </c>
      <c r="D300" s="343">
        <f t="shared" si="16"/>
        <v>38.5</v>
      </c>
      <c r="E300" s="338" t="s">
        <v>398</v>
      </c>
    </row>
    <row r="301" spans="1:5" s="42" customFormat="1" ht="12" customHeight="1">
      <c r="A301" s="337" t="str">
        <f t="shared" si="17"/>
        <v xml:space="preserve">Sub-AT: 2x30m </v>
      </c>
      <c r="B301" s="46" t="s">
        <v>603</v>
      </c>
      <c r="C301" s="344">
        <v>60</v>
      </c>
      <c r="D301" s="343">
        <f t="shared" si="16"/>
        <v>46.2</v>
      </c>
      <c r="E301" s="338" t="s">
        <v>356</v>
      </c>
    </row>
    <row r="302" spans="1:5" s="42" customFormat="1" ht="12" customHeight="1">
      <c r="A302" s="337"/>
      <c r="B302" s="46"/>
      <c r="C302" s="343"/>
      <c r="D302" s="343"/>
      <c r="E302" s="338"/>
    </row>
    <row r="303" spans="1:5" s="42" customFormat="1" ht="12" customHeight="1">
      <c r="A303" s="337" t="str">
        <f t="shared" si="17"/>
        <v xml:space="preserve">Sub-AT: 3x2m </v>
      </c>
      <c r="B303" s="46" t="s">
        <v>399</v>
      </c>
      <c r="C303" s="344">
        <v>6</v>
      </c>
      <c r="D303" s="343">
        <f t="shared" si="16"/>
        <v>4.62</v>
      </c>
      <c r="E303" s="338" t="s">
        <v>357</v>
      </c>
    </row>
    <row r="304" spans="1:5" s="42" customFormat="1" ht="12" customHeight="1">
      <c r="A304" s="337" t="str">
        <f t="shared" si="17"/>
        <v xml:space="preserve">Sub-AT: 3x3m </v>
      </c>
      <c r="B304" s="46" t="s">
        <v>400</v>
      </c>
      <c r="C304" s="344">
        <v>9</v>
      </c>
      <c r="D304" s="343">
        <f t="shared" si="16"/>
        <v>6.93</v>
      </c>
      <c r="E304" s="338" t="s">
        <v>358</v>
      </c>
    </row>
    <row r="305" spans="1:5" s="42" customFormat="1" ht="12" customHeight="1">
      <c r="A305" s="337" t="str">
        <f t="shared" si="17"/>
        <v xml:space="preserve">Sub-AT: 3x4m </v>
      </c>
      <c r="B305" s="46" t="s">
        <v>401</v>
      </c>
      <c r="C305" s="344">
        <v>12</v>
      </c>
      <c r="D305" s="343">
        <f t="shared" si="16"/>
        <v>9.24</v>
      </c>
      <c r="E305" s="338" t="s">
        <v>359</v>
      </c>
    </row>
    <row r="306" spans="1:5" s="42" customFormat="1" ht="12" customHeight="1">
      <c r="A306" s="337" t="str">
        <f t="shared" si="17"/>
        <v xml:space="preserve">Sub-AT: 3x5m </v>
      </c>
      <c r="B306" s="46" t="s">
        <v>328</v>
      </c>
      <c r="C306" s="344">
        <v>15</v>
      </c>
      <c r="D306" s="343">
        <f t="shared" si="16"/>
        <v>11.55</v>
      </c>
      <c r="E306" s="338" t="s">
        <v>360</v>
      </c>
    </row>
    <row r="307" spans="1:5" s="42" customFormat="1" ht="12" customHeight="1">
      <c r="A307" s="337" t="str">
        <f t="shared" si="17"/>
        <v xml:space="preserve">Sub-AT: 3x8m </v>
      </c>
      <c r="B307" s="46" t="s">
        <v>663</v>
      </c>
      <c r="C307" s="344">
        <v>24</v>
      </c>
      <c r="D307" s="343">
        <f t="shared" si="16"/>
        <v>18.48</v>
      </c>
      <c r="E307" s="338" t="s">
        <v>361</v>
      </c>
    </row>
    <row r="308" spans="1:5" s="42" customFormat="1" ht="12" customHeight="1">
      <c r="A308" s="337" t="str">
        <f t="shared" si="17"/>
        <v xml:space="preserve">Sub-AT: 3x10m </v>
      </c>
      <c r="B308" s="46" t="s">
        <v>664</v>
      </c>
      <c r="C308" s="344">
        <v>30</v>
      </c>
      <c r="D308" s="343">
        <f t="shared" si="16"/>
        <v>23.1</v>
      </c>
      <c r="E308" s="338" t="s">
        <v>362</v>
      </c>
    </row>
    <row r="309" spans="1:5" s="42" customFormat="1" ht="12" customHeight="1">
      <c r="A309" s="337" t="str">
        <f t="shared" si="17"/>
        <v xml:space="preserve">Sub-AT: 3x12m </v>
      </c>
      <c r="B309" s="46" t="s">
        <v>665</v>
      </c>
      <c r="C309" s="344">
        <v>36</v>
      </c>
      <c r="D309" s="343">
        <f t="shared" si="16"/>
        <v>27.72</v>
      </c>
      <c r="E309" s="338" t="s">
        <v>363</v>
      </c>
    </row>
    <row r="310" spans="1:5" s="42" customFormat="1" ht="12" customHeight="1">
      <c r="A310" s="337" t="str">
        <f t="shared" si="17"/>
        <v xml:space="preserve">Sub-AT: 3x15m </v>
      </c>
      <c r="B310" s="46" t="s">
        <v>666</v>
      </c>
      <c r="C310" s="344">
        <v>45</v>
      </c>
      <c r="D310" s="343">
        <f t="shared" si="16"/>
        <v>34.65</v>
      </c>
      <c r="E310" s="338" t="s">
        <v>402</v>
      </c>
    </row>
    <row r="311" spans="1:5" s="42" customFormat="1" ht="12" customHeight="1">
      <c r="A311" s="337" t="str">
        <f t="shared" si="17"/>
        <v xml:space="preserve">Sub-AT: 3x20m </v>
      </c>
      <c r="B311" s="46" t="s">
        <v>667</v>
      </c>
      <c r="C311" s="344">
        <v>60</v>
      </c>
      <c r="D311" s="343">
        <f t="shared" si="16"/>
        <v>46.2</v>
      </c>
      <c r="E311" s="338" t="s">
        <v>364</v>
      </c>
    </row>
    <row r="312" spans="1:5" s="42" customFormat="1" ht="12" customHeight="1">
      <c r="A312" s="337"/>
      <c r="B312" s="46"/>
      <c r="C312" s="343"/>
      <c r="D312" s="343"/>
      <c r="E312" s="338"/>
    </row>
    <row r="313" spans="1:5" s="42" customFormat="1" ht="12" customHeight="1">
      <c r="A313" s="337" t="str">
        <f t="shared" si="17"/>
        <v xml:space="preserve">Sub-AT: 4x4m </v>
      </c>
      <c r="B313" s="46" t="s">
        <v>403</v>
      </c>
      <c r="C313" s="344">
        <v>16</v>
      </c>
      <c r="D313" s="343">
        <f t="shared" si="16"/>
        <v>12.32</v>
      </c>
      <c r="E313" s="338" t="s">
        <v>365</v>
      </c>
    </row>
    <row r="314" spans="1:5" s="42" customFormat="1" ht="12" customHeight="1">
      <c r="A314" s="337" t="str">
        <f t="shared" si="17"/>
        <v xml:space="preserve">Sub-AT: 4x5m </v>
      </c>
      <c r="B314" s="46" t="s">
        <v>404</v>
      </c>
      <c r="C314" s="344">
        <v>20</v>
      </c>
      <c r="D314" s="343">
        <f t="shared" ref="D314:D338" si="18">C314*$D$147</f>
        <v>15.4</v>
      </c>
      <c r="E314" s="338" t="s">
        <v>366</v>
      </c>
    </row>
    <row r="315" spans="1:5" s="42" customFormat="1" ht="12" customHeight="1">
      <c r="A315" s="337" t="str">
        <f t="shared" ref="A315:A346" si="19">"Sub-AT: "&amp;B315</f>
        <v xml:space="preserve">Sub-AT: 4x8 m </v>
      </c>
      <c r="B315" s="46" t="s">
        <v>405</v>
      </c>
      <c r="C315" s="344">
        <v>32</v>
      </c>
      <c r="D315" s="343">
        <f t="shared" si="18"/>
        <v>24.64</v>
      </c>
      <c r="E315" s="338" t="s">
        <v>367</v>
      </c>
    </row>
    <row r="316" spans="1:5" s="42" customFormat="1" ht="12" customHeight="1">
      <c r="A316" s="337"/>
      <c r="B316" s="46"/>
      <c r="C316" s="343"/>
      <c r="D316" s="343"/>
      <c r="E316" s="338"/>
    </row>
    <row r="317" spans="1:5" s="42" customFormat="1" ht="12" customHeight="1">
      <c r="A317" s="337" t="str">
        <f t="shared" si="19"/>
        <v xml:space="preserve">Sub-AT: 5x4m </v>
      </c>
      <c r="B317" s="46" t="s">
        <v>406</v>
      </c>
      <c r="C317" s="344">
        <v>20</v>
      </c>
      <c r="D317" s="343">
        <f t="shared" si="18"/>
        <v>15.4</v>
      </c>
      <c r="E317" s="338" t="s">
        <v>368</v>
      </c>
    </row>
    <row r="318" spans="1:5" s="42" customFormat="1" ht="12" customHeight="1">
      <c r="A318" s="337" t="str">
        <f t="shared" si="19"/>
        <v xml:space="preserve">Sub-AT: 5x5m </v>
      </c>
      <c r="B318" s="46" t="s">
        <v>407</v>
      </c>
      <c r="C318" s="344">
        <v>25</v>
      </c>
      <c r="D318" s="343">
        <f t="shared" si="18"/>
        <v>19.25</v>
      </c>
      <c r="E318" s="338" t="s">
        <v>369</v>
      </c>
    </row>
    <row r="319" spans="1:5" s="42" customFormat="1" ht="12" customHeight="1">
      <c r="A319" s="337"/>
      <c r="B319" s="46"/>
      <c r="C319" s="343"/>
      <c r="D319" s="343"/>
      <c r="E319" s="338"/>
    </row>
    <row r="320" spans="1:5" s="339" customFormat="1" ht="12" customHeight="1">
      <c r="A320" s="337" t="str">
        <f t="shared" si="19"/>
        <v xml:space="preserve">Sub-AT: 4+1+4…m </v>
      </c>
      <c r="B320" s="46" t="s">
        <v>290</v>
      </c>
      <c r="C320" s="204" t="s">
        <v>240</v>
      </c>
      <c r="D320" s="343">
        <v>12.2</v>
      </c>
      <c r="E320" s="338" t="s">
        <v>1197</v>
      </c>
    </row>
    <row r="321" spans="1:5" s="339" customFormat="1" ht="12" customHeight="1">
      <c r="A321" s="337" t="str">
        <f t="shared" si="19"/>
        <v xml:space="preserve">Sub-AT: 3+1+3…m </v>
      </c>
      <c r="B321" s="46" t="s">
        <v>292</v>
      </c>
      <c r="C321" s="204" t="s">
        <v>241</v>
      </c>
      <c r="D321" s="343">
        <v>10</v>
      </c>
      <c r="E321" s="338" t="s">
        <v>1198</v>
      </c>
    </row>
    <row r="322" spans="1:5" s="339" customFormat="1" ht="12" customHeight="1">
      <c r="A322" s="337" t="str">
        <f t="shared" si="19"/>
        <v xml:space="preserve">Sub-AT: 2+1+2…m </v>
      </c>
      <c r="B322" s="46" t="s">
        <v>370</v>
      </c>
      <c r="C322" s="344" t="s">
        <v>241</v>
      </c>
      <c r="D322" s="344">
        <v>10.199999999999999</v>
      </c>
      <c r="E322" s="338" t="s">
        <v>1199</v>
      </c>
    </row>
    <row r="323" spans="1:5" s="42" customFormat="1" ht="12" customHeight="1">
      <c r="A323" s="337"/>
      <c r="B323" s="46"/>
      <c r="C323" s="344"/>
      <c r="D323" s="344"/>
      <c r="E323" s="338"/>
    </row>
    <row r="324" spans="1:5" s="42" customFormat="1" ht="12" customHeight="1">
      <c r="A324" s="337" t="str">
        <f t="shared" si="19"/>
        <v xml:space="preserve">Sub-AT: 2x(3+1)m </v>
      </c>
      <c r="B324" s="46" t="s">
        <v>685</v>
      </c>
      <c r="C324" s="344">
        <v>6</v>
      </c>
      <c r="D324" s="344">
        <f t="shared" si="18"/>
        <v>4.62</v>
      </c>
      <c r="E324" s="338" t="s">
        <v>805</v>
      </c>
    </row>
    <row r="325" spans="1:5" s="42" customFormat="1" ht="12" customHeight="1">
      <c r="A325" s="337" t="str">
        <f t="shared" si="19"/>
        <v xml:space="preserve">Sub-AT: 3x(3+1)m </v>
      </c>
      <c r="B325" s="46" t="s">
        <v>686</v>
      </c>
      <c r="C325" s="344">
        <v>9</v>
      </c>
      <c r="D325" s="344">
        <f t="shared" si="18"/>
        <v>6.93</v>
      </c>
      <c r="E325" s="338" t="s">
        <v>806</v>
      </c>
    </row>
    <row r="326" spans="1:5" s="42" customFormat="1" ht="12" customHeight="1">
      <c r="A326" s="337" t="str">
        <f t="shared" si="19"/>
        <v xml:space="preserve">Sub-AT: 4x(3+1)m </v>
      </c>
      <c r="B326" s="46" t="s">
        <v>687</v>
      </c>
      <c r="C326" s="344">
        <v>12</v>
      </c>
      <c r="D326" s="344">
        <f t="shared" si="18"/>
        <v>9.24</v>
      </c>
      <c r="E326" s="338" t="s">
        <v>807</v>
      </c>
    </row>
    <row r="327" spans="1:5" s="42" customFormat="1" ht="12" customHeight="1">
      <c r="A327" s="337" t="str">
        <f t="shared" si="19"/>
        <v xml:space="preserve">Sub-AT: 5x(3+1)m </v>
      </c>
      <c r="B327" s="46" t="s">
        <v>688</v>
      </c>
      <c r="C327" s="344">
        <v>15</v>
      </c>
      <c r="D327" s="344">
        <f t="shared" si="18"/>
        <v>11.55</v>
      </c>
      <c r="E327" s="338" t="s">
        <v>808</v>
      </c>
    </row>
    <row r="328" spans="1:5" s="42" customFormat="1" ht="12" customHeight="1">
      <c r="A328" s="337" t="str">
        <f>"Sub-AT: "&amp;B328</f>
        <v xml:space="preserve">Sub-AT: 6x(3+1)m </v>
      </c>
      <c r="B328" s="46" t="s">
        <v>696</v>
      </c>
      <c r="C328" s="344">
        <v>18</v>
      </c>
      <c r="D328" s="344">
        <f>C328*$D$147</f>
        <v>13.86</v>
      </c>
      <c r="E328" s="338" t="s">
        <v>809</v>
      </c>
    </row>
    <row r="329" spans="1:5" s="42" customFormat="1" ht="12" customHeight="1">
      <c r="A329" s="337" t="str">
        <f>"Sub-AT: "&amp;B329</f>
        <v xml:space="preserve">Sub-AT: 7x(3+1)m </v>
      </c>
      <c r="B329" s="46" t="s">
        <v>697</v>
      </c>
      <c r="C329" s="344">
        <v>21</v>
      </c>
      <c r="D329" s="344">
        <f>C329*$D$147</f>
        <v>16.170000000000002</v>
      </c>
      <c r="E329" s="338" t="s">
        <v>810</v>
      </c>
    </row>
    <row r="330" spans="1:5" s="42" customFormat="1" ht="12" customHeight="1">
      <c r="A330" s="337" t="str">
        <f>"Sub-AT: "&amp;B330</f>
        <v xml:space="preserve">Sub-AT: 8x(3+1)m </v>
      </c>
      <c r="B330" s="46" t="s">
        <v>698</v>
      </c>
      <c r="C330" s="344">
        <v>24</v>
      </c>
      <c r="D330" s="344">
        <f>C330*$D$147</f>
        <v>18.48</v>
      </c>
      <c r="E330" s="338" t="s">
        <v>811</v>
      </c>
    </row>
    <row r="331" spans="1:5" s="42" customFormat="1" ht="12" customHeight="1">
      <c r="A331" s="337"/>
      <c r="B331" s="46"/>
      <c r="C331" s="344"/>
      <c r="D331" s="344"/>
      <c r="E331" s="338"/>
    </row>
    <row r="332" spans="1:5" s="42" customFormat="1" ht="12" customHeight="1">
      <c r="A332" s="337"/>
      <c r="B332" s="46"/>
      <c r="C332" s="344"/>
      <c r="D332" s="344"/>
      <c r="E332" s="338"/>
    </row>
    <row r="333" spans="1:5" s="42" customFormat="1" ht="12" customHeight="1">
      <c r="A333" s="337" t="str">
        <f t="shared" si="19"/>
        <v xml:space="preserve">Sub-AT: 2x(5+2)m </v>
      </c>
      <c r="B333" s="46" t="s">
        <v>669</v>
      </c>
      <c r="C333" s="344">
        <v>10</v>
      </c>
      <c r="D333" s="344">
        <f t="shared" si="18"/>
        <v>7.7</v>
      </c>
      <c r="E333" s="338" t="s">
        <v>812</v>
      </c>
    </row>
    <row r="334" spans="1:5" s="42" customFormat="1" ht="12" customHeight="1">
      <c r="A334" s="337" t="str">
        <f t="shared" si="19"/>
        <v xml:space="preserve">Sub-AT: 3x(5+2)m </v>
      </c>
      <c r="B334" s="46" t="s">
        <v>670</v>
      </c>
      <c r="C334" s="344">
        <v>15</v>
      </c>
      <c r="D334" s="344">
        <f t="shared" si="18"/>
        <v>11.55</v>
      </c>
      <c r="E334" s="338" t="s">
        <v>813</v>
      </c>
    </row>
    <row r="335" spans="1:5" s="42" customFormat="1" ht="12" customHeight="1">
      <c r="A335" s="337" t="str">
        <f t="shared" si="19"/>
        <v xml:space="preserve">Sub-AT: 4x(5+2)m </v>
      </c>
      <c r="B335" s="46" t="s">
        <v>671</v>
      </c>
      <c r="C335" s="344">
        <v>20</v>
      </c>
      <c r="D335" s="344">
        <f t="shared" si="18"/>
        <v>15.4</v>
      </c>
      <c r="E335" s="338" t="s">
        <v>814</v>
      </c>
    </row>
    <row r="336" spans="1:5" s="42" customFormat="1" ht="12" customHeight="1">
      <c r="A336" s="337" t="str">
        <f t="shared" si="19"/>
        <v xml:space="preserve">Sub-AT: 5x(5+2)m </v>
      </c>
      <c r="B336" s="46" t="s">
        <v>672</v>
      </c>
      <c r="C336" s="344">
        <v>25</v>
      </c>
      <c r="D336" s="344">
        <f t="shared" si="18"/>
        <v>19.25</v>
      </c>
      <c r="E336" s="338" t="s">
        <v>815</v>
      </c>
    </row>
    <row r="337" spans="1:5" s="42" customFormat="1" ht="12" customHeight="1">
      <c r="A337" s="337" t="str">
        <f t="shared" si="19"/>
        <v xml:space="preserve">Sub-AT: 6x(5+2)m </v>
      </c>
      <c r="B337" s="46" t="s">
        <v>673</v>
      </c>
      <c r="C337" s="344">
        <v>30</v>
      </c>
      <c r="D337" s="344">
        <f t="shared" si="18"/>
        <v>23.1</v>
      </c>
      <c r="E337" s="338" t="s">
        <v>816</v>
      </c>
    </row>
    <row r="338" spans="1:5" s="42" customFormat="1" ht="12" customHeight="1">
      <c r="A338" s="337" t="str">
        <f t="shared" si="19"/>
        <v xml:space="preserve">Sub-AT: 7x(5+2)m </v>
      </c>
      <c r="B338" s="46" t="s">
        <v>674</v>
      </c>
      <c r="C338" s="344">
        <v>33</v>
      </c>
      <c r="D338" s="344">
        <f t="shared" si="18"/>
        <v>25.41</v>
      </c>
      <c r="E338" s="338" t="s">
        <v>817</v>
      </c>
    </row>
    <row r="339" spans="1:5" s="42" customFormat="1" ht="12" customHeight="1">
      <c r="A339" s="337" t="str">
        <f>"Sub-AT: "&amp;B339</f>
        <v xml:space="preserve">Sub-AT: 8x(5+2)m </v>
      </c>
      <c r="B339" s="46" t="s">
        <v>675</v>
      </c>
      <c r="C339" s="344">
        <v>36</v>
      </c>
      <c r="D339" s="344">
        <f>C339*$D$147</f>
        <v>27.72</v>
      </c>
      <c r="E339" s="338" t="s">
        <v>818</v>
      </c>
    </row>
    <row r="340" spans="1:5" s="42" customFormat="1" ht="12" customHeight="1">
      <c r="A340" s="337" t="str">
        <f>"Sub-AT: "&amp;B340</f>
        <v xml:space="preserve">Sub-AT: 9x(5+2)m </v>
      </c>
      <c r="B340" s="46" t="s">
        <v>693</v>
      </c>
      <c r="C340" s="344">
        <v>39</v>
      </c>
      <c r="D340" s="344">
        <f>C340*$D$147</f>
        <v>30.03</v>
      </c>
      <c r="E340" s="338" t="s">
        <v>819</v>
      </c>
    </row>
    <row r="341" spans="1:5" s="42" customFormat="1" ht="12" customHeight="1">
      <c r="A341" s="337" t="str">
        <f>"Sub-AT: "&amp;B341</f>
        <v xml:space="preserve">Sub-AT: 10x(5+2)m </v>
      </c>
      <c r="B341" s="46" t="s">
        <v>699</v>
      </c>
      <c r="C341" s="344">
        <v>42</v>
      </c>
      <c r="D341" s="344">
        <f>C341*$D$147</f>
        <v>32.340000000000003</v>
      </c>
      <c r="E341" s="338" t="s">
        <v>820</v>
      </c>
    </row>
    <row r="342" spans="1:5" s="42" customFormat="1" ht="12" customHeight="1">
      <c r="A342" s="337"/>
      <c r="B342" s="46"/>
      <c r="C342" s="344"/>
      <c r="D342" s="344"/>
      <c r="E342" s="338"/>
    </row>
    <row r="343" spans="1:5" s="42" customFormat="1" ht="12" customHeight="1">
      <c r="A343" s="337"/>
      <c r="B343" s="46"/>
      <c r="C343" s="343"/>
      <c r="D343" s="343"/>
      <c r="E343" s="338"/>
    </row>
    <row r="344" spans="1:5" s="42" customFormat="1" ht="12" customHeight="1">
      <c r="A344" s="337"/>
      <c r="B344" s="46"/>
      <c r="C344" s="343"/>
      <c r="D344" s="204"/>
      <c r="E344" s="338"/>
    </row>
    <row r="345" spans="1:5" s="339" customFormat="1" ht="12" customHeight="1">
      <c r="A345" s="337" t="str">
        <f t="shared" si="19"/>
        <v xml:space="preserve">Sub-AT: 1x3(5m+30s) </v>
      </c>
      <c r="B345" s="46" t="s">
        <v>295</v>
      </c>
      <c r="C345" s="204" t="s">
        <v>242</v>
      </c>
      <c r="D345" s="204">
        <v>23.55</v>
      </c>
      <c r="E345" s="338" t="s">
        <v>371</v>
      </c>
    </row>
    <row r="346" spans="1:5" s="339" customFormat="1" ht="12" customHeight="1">
      <c r="A346" s="337" t="str">
        <f t="shared" si="19"/>
        <v xml:space="preserve">Sub-AT: 2x3(5m+30s) </v>
      </c>
      <c r="B346" s="46" t="s">
        <v>298</v>
      </c>
      <c r="C346" s="344" t="s">
        <v>244</v>
      </c>
      <c r="D346" s="204">
        <v>47.2</v>
      </c>
      <c r="E346" s="338" t="s">
        <v>372</v>
      </c>
    </row>
    <row r="347" spans="1:5" ht="12" customHeight="1">
      <c r="B347" s="220"/>
    </row>
    <row r="348" spans="1:5" ht="12" customHeight="1">
      <c r="B348" s="220"/>
    </row>
    <row r="349" spans="1:5" ht="12" customHeight="1">
      <c r="B349" s="311" t="s">
        <v>248</v>
      </c>
    </row>
    <row r="351" spans="1:5" ht="12" customHeight="1">
      <c r="B351" s="312"/>
      <c r="C351" s="345"/>
      <c r="D351" s="345"/>
      <c r="E351" s="313"/>
    </row>
    <row r="352" spans="1:5" ht="12" customHeight="1">
      <c r="B352" s="314" t="s">
        <v>28</v>
      </c>
    </row>
    <row r="353" spans="1:5" ht="12" customHeight="1">
      <c r="B353" s="315"/>
      <c r="D353" s="353">
        <v>1</v>
      </c>
    </row>
    <row r="354" spans="1:5" ht="12" customHeight="1">
      <c r="A354" s="190" t="str">
        <f>"AT: "&amp;B354</f>
        <v>AT: 1x3m</v>
      </c>
      <c r="B354" s="253" t="s">
        <v>1290</v>
      </c>
      <c r="C354" s="204">
        <v>3</v>
      </c>
      <c r="D354" s="204">
        <f t="shared" ref="D354:D363" si="20">C354*$D$353</f>
        <v>3</v>
      </c>
      <c r="E354" s="308" t="s">
        <v>943</v>
      </c>
    </row>
    <row r="355" spans="1:5" ht="12" customHeight="1">
      <c r="A355" s="190" t="str">
        <f t="shared" ref="A355:A422" si="21">"AT: "&amp;B355</f>
        <v>AT: 1x4m</v>
      </c>
      <c r="B355" s="253" t="s">
        <v>1249</v>
      </c>
      <c r="C355" s="204">
        <v>4</v>
      </c>
      <c r="D355" s="204">
        <f t="shared" si="20"/>
        <v>4</v>
      </c>
      <c r="E355" s="308" t="s">
        <v>944</v>
      </c>
    </row>
    <row r="356" spans="1:5" ht="12" customHeight="1">
      <c r="A356" s="190" t="str">
        <f t="shared" si="21"/>
        <v>AT: 1x5m</v>
      </c>
      <c r="B356" s="253" t="s">
        <v>1250</v>
      </c>
      <c r="C356" s="204">
        <v>5</v>
      </c>
      <c r="D356" s="204">
        <f t="shared" si="20"/>
        <v>5</v>
      </c>
      <c r="E356" s="308" t="s">
        <v>945</v>
      </c>
    </row>
    <row r="357" spans="1:5" ht="12" customHeight="1">
      <c r="A357" s="190" t="str">
        <f t="shared" si="21"/>
        <v>AT: 1x8m</v>
      </c>
      <c r="B357" s="253" t="s">
        <v>1251</v>
      </c>
      <c r="C357" s="204">
        <v>8</v>
      </c>
      <c r="D357" s="204">
        <f t="shared" si="20"/>
        <v>8</v>
      </c>
      <c r="E357" s="308" t="s">
        <v>946</v>
      </c>
    </row>
    <row r="358" spans="1:5" ht="12" customHeight="1">
      <c r="A358" s="190" t="str">
        <f t="shared" si="21"/>
        <v>AT: 1x10m</v>
      </c>
      <c r="B358" s="253" t="s">
        <v>1252</v>
      </c>
      <c r="C358" s="204">
        <v>10</v>
      </c>
      <c r="D358" s="204">
        <f t="shared" si="20"/>
        <v>10</v>
      </c>
      <c r="E358" s="308" t="s">
        <v>947</v>
      </c>
    </row>
    <row r="359" spans="1:5" ht="12" customHeight="1">
      <c r="A359" s="190" t="str">
        <f t="shared" si="21"/>
        <v>AT: 1x12m</v>
      </c>
      <c r="B359" s="253" t="s">
        <v>1253</v>
      </c>
      <c r="C359" s="204">
        <v>12</v>
      </c>
      <c r="D359" s="204">
        <f t="shared" si="20"/>
        <v>12</v>
      </c>
      <c r="E359" s="308" t="s">
        <v>948</v>
      </c>
    </row>
    <row r="360" spans="1:5" ht="12" customHeight="1">
      <c r="A360" s="190" t="str">
        <f t="shared" si="21"/>
        <v>AT: 1x15m</v>
      </c>
      <c r="B360" s="253" t="s">
        <v>1254</v>
      </c>
      <c r="C360" s="204">
        <v>15</v>
      </c>
      <c r="D360" s="204">
        <f t="shared" si="20"/>
        <v>15</v>
      </c>
      <c r="E360" s="308" t="s">
        <v>949</v>
      </c>
    </row>
    <row r="361" spans="1:5" ht="12" customHeight="1">
      <c r="A361" s="190" t="str">
        <f t="shared" si="21"/>
        <v>AT: 1x20m</v>
      </c>
      <c r="B361" s="253" t="s">
        <v>1255</v>
      </c>
      <c r="C361" s="204">
        <v>20</v>
      </c>
      <c r="D361" s="204">
        <f t="shared" si="20"/>
        <v>20</v>
      </c>
      <c r="E361" s="308" t="s">
        <v>950</v>
      </c>
    </row>
    <row r="362" spans="1:5" ht="12" customHeight="1">
      <c r="A362" s="190" t="str">
        <f t="shared" si="21"/>
        <v>AT: 1x25m</v>
      </c>
      <c r="B362" s="253" t="s">
        <v>1256</v>
      </c>
      <c r="C362" s="204">
        <v>25</v>
      </c>
      <c r="D362" s="204">
        <f t="shared" si="20"/>
        <v>25</v>
      </c>
      <c r="E362" s="308" t="s">
        <v>951</v>
      </c>
    </row>
    <row r="363" spans="1:5" ht="12" customHeight="1">
      <c r="A363" s="190" t="str">
        <f t="shared" si="21"/>
        <v>AT: 1x30m</v>
      </c>
      <c r="B363" s="253" t="s">
        <v>1257</v>
      </c>
      <c r="C363" s="204">
        <v>30</v>
      </c>
      <c r="D363" s="204">
        <f t="shared" si="20"/>
        <v>30</v>
      </c>
      <c r="E363" s="308" t="s">
        <v>952</v>
      </c>
    </row>
    <row r="365" spans="1:5" ht="12" customHeight="1">
      <c r="A365" s="190" t="str">
        <f t="shared" si="21"/>
        <v>AT: 2x3m</v>
      </c>
      <c r="B365" s="253" t="s">
        <v>1291</v>
      </c>
      <c r="C365" s="204">
        <v>6</v>
      </c>
      <c r="D365" s="204">
        <f t="shared" ref="D365:D374" si="22">C365*$D$353</f>
        <v>6</v>
      </c>
      <c r="E365" s="308" t="s">
        <v>953</v>
      </c>
    </row>
    <row r="366" spans="1:5" ht="12" customHeight="1">
      <c r="A366" s="190" t="str">
        <f t="shared" si="21"/>
        <v>AT: 2x4m</v>
      </c>
      <c r="B366" s="253" t="s">
        <v>1258</v>
      </c>
      <c r="C366" s="204">
        <v>8</v>
      </c>
      <c r="D366" s="204">
        <f t="shared" si="22"/>
        <v>8</v>
      </c>
      <c r="E366" s="308" t="s">
        <v>954</v>
      </c>
    </row>
    <row r="367" spans="1:5" ht="12" customHeight="1">
      <c r="A367" s="190" t="str">
        <f t="shared" si="21"/>
        <v>AT: 2x5m</v>
      </c>
      <c r="B367" s="253" t="s">
        <v>1259</v>
      </c>
      <c r="C367" s="204">
        <v>10</v>
      </c>
      <c r="D367" s="204">
        <f t="shared" si="22"/>
        <v>10</v>
      </c>
      <c r="E367" s="308" t="s">
        <v>955</v>
      </c>
    </row>
    <row r="368" spans="1:5" ht="12" customHeight="1">
      <c r="A368" s="190" t="str">
        <f t="shared" si="21"/>
        <v>AT: 2x8m</v>
      </c>
      <c r="B368" s="253" t="s">
        <v>1260</v>
      </c>
      <c r="C368" s="204">
        <v>16</v>
      </c>
      <c r="D368" s="204">
        <f t="shared" si="22"/>
        <v>16</v>
      </c>
      <c r="E368" s="308" t="s">
        <v>956</v>
      </c>
    </row>
    <row r="369" spans="1:5" ht="12" customHeight="1">
      <c r="A369" s="190" t="str">
        <f t="shared" si="21"/>
        <v>AT: 2x10m</v>
      </c>
      <c r="B369" s="253" t="s">
        <v>1261</v>
      </c>
      <c r="C369" s="204">
        <v>20</v>
      </c>
      <c r="D369" s="204">
        <f t="shared" si="22"/>
        <v>20</v>
      </c>
      <c r="E369" s="308" t="s">
        <v>957</v>
      </c>
    </row>
    <row r="370" spans="1:5" ht="12" customHeight="1">
      <c r="A370" s="190" t="str">
        <f t="shared" si="21"/>
        <v>AT: 2x12m</v>
      </c>
      <c r="B370" s="253" t="s">
        <v>1262</v>
      </c>
      <c r="C370" s="204">
        <v>24</v>
      </c>
      <c r="D370" s="204">
        <f t="shared" si="22"/>
        <v>24</v>
      </c>
      <c r="E370" s="308" t="s">
        <v>958</v>
      </c>
    </row>
    <row r="371" spans="1:5" ht="12" customHeight="1">
      <c r="A371" s="190" t="str">
        <f t="shared" si="21"/>
        <v>AT: 2x15m</v>
      </c>
      <c r="B371" s="253" t="s">
        <v>1263</v>
      </c>
      <c r="C371" s="204">
        <v>30</v>
      </c>
      <c r="D371" s="204">
        <f t="shared" si="22"/>
        <v>30</v>
      </c>
      <c r="E371" s="308" t="s">
        <v>959</v>
      </c>
    </row>
    <row r="372" spans="1:5" ht="12" customHeight="1">
      <c r="A372" s="190" t="str">
        <f t="shared" si="21"/>
        <v>AT: 2x20m</v>
      </c>
      <c r="B372" s="253" t="s">
        <v>1264</v>
      </c>
      <c r="C372" s="204">
        <v>40</v>
      </c>
      <c r="D372" s="204">
        <f t="shared" si="22"/>
        <v>40</v>
      </c>
      <c r="E372" s="308" t="s">
        <v>960</v>
      </c>
    </row>
    <row r="373" spans="1:5" ht="12" customHeight="1">
      <c r="A373" s="190" t="str">
        <f t="shared" si="21"/>
        <v>AT: 2x25m</v>
      </c>
      <c r="B373" s="253" t="s">
        <v>1265</v>
      </c>
      <c r="C373" s="204">
        <v>50</v>
      </c>
      <c r="D373" s="204">
        <f t="shared" si="22"/>
        <v>50</v>
      </c>
      <c r="E373" s="308" t="s">
        <v>961</v>
      </c>
    </row>
    <row r="374" spans="1:5" ht="12" customHeight="1">
      <c r="A374" s="190" t="str">
        <f t="shared" si="21"/>
        <v>AT: 2x30m</v>
      </c>
      <c r="B374" s="253" t="s">
        <v>1266</v>
      </c>
      <c r="C374" s="204">
        <v>60</v>
      </c>
      <c r="D374" s="204">
        <f t="shared" si="22"/>
        <v>60</v>
      </c>
      <c r="E374" s="308" t="s">
        <v>962</v>
      </c>
    </row>
    <row r="376" spans="1:5" ht="12" customHeight="1">
      <c r="A376" s="190" t="str">
        <f t="shared" si="21"/>
        <v>AT: 3x3m</v>
      </c>
      <c r="B376" s="253" t="s">
        <v>1292</v>
      </c>
      <c r="C376" s="204">
        <v>9</v>
      </c>
      <c r="D376" s="204">
        <f t="shared" ref="D376:D383" si="23">C376*$D$353</f>
        <v>9</v>
      </c>
      <c r="E376" s="308" t="s">
        <v>963</v>
      </c>
    </row>
    <row r="377" spans="1:5" ht="12" customHeight="1">
      <c r="A377" s="190" t="str">
        <f t="shared" si="21"/>
        <v>AT: 3x4m</v>
      </c>
      <c r="B377" s="253" t="s">
        <v>1293</v>
      </c>
      <c r="C377" s="204">
        <v>12</v>
      </c>
      <c r="D377" s="204">
        <f t="shared" si="23"/>
        <v>12</v>
      </c>
      <c r="E377" s="308" t="s">
        <v>964</v>
      </c>
    </row>
    <row r="378" spans="1:5" ht="12" customHeight="1">
      <c r="A378" s="190" t="str">
        <f t="shared" si="21"/>
        <v>AT: 3x5m</v>
      </c>
      <c r="B378" s="253" t="s">
        <v>1267</v>
      </c>
      <c r="C378" s="204">
        <v>15</v>
      </c>
      <c r="D378" s="204">
        <f t="shared" si="23"/>
        <v>15</v>
      </c>
      <c r="E378" s="308" t="s">
        <v>965</v>
      </c>
    </row>
    <row r="379" spans="1:5" ht="12" customHeight="1">
      <c r="A379" s="190" t="str">
        <f t="shared" si="21"/>
        <v>AT: 3x8m</v>
      </c>
      <c r="B379" s="253" t="s">
        <v>1268</v>
      </c>
      <c r="C379" s="204">
        <v>24</v>
      </c>
      <c r="D379" s="204">
        <f t="shared" si="23"/>
        <v>24</v>
      </c>
      <c r="E379" s="308" t="s">
        <v>966</v>
      </c>
    </row>
    <row r="380" spans="1:5" ht="12" customHeight="1">
      <c r="A380" s="190" t="str">
        <f t="shared" si="21"/>
        <v>AT: 3x10m</v>
      </c>
      <c r="B380" s="253" t="s">
        <v>1269</v>
      </c>
      <c r="C380" s="204">
        <v>30</v>
      </c>
      <c r="D380" s="204">
        <f t="shared" si="23"/>
        <v>30</v>
      </c>
      <c r="E380" s="308" t="s">
        <v>967</v>
      </c>
    </row>
    <row r="381" spans="1:5" ht="12" customHeight="1">
      <c r="A381" s="190" t="str">
        <f t="shared" si="21"/>
        <v>AT: 3x12m</v>
      </c>
      <c r="B381" s="253" t="s">
        <v>1270</v>
      </c>
      <c r="C381" s="204">
        <v>36</v>
      </c>
      <c r="D381" s="204">
        <f t="shared" si="23"/>
        <v>36</v>
      </c>
      <c r="E381" s="308" t="s">
        <v>968</v>
      </c>
    </row>
    <row r="382" spans="1:5" ht="12" customHeight="1">
      <c r="A382" s="190" t="str">
        <f t="shared" si="21"/>
        <v>AT: 3x15m</v>
      </c>
      <c r="B382" s="253" t="s">
        <v>238</v>
      </c>
      <c r="C382" s="204">
        <v>45</v>
      </c>
      <c r="D382" s="204">
        <f t="shared" si="23"/>
        <v>45</v>
      </c>
      <c r="E382" s="308" t="s">
        <v>969</v>
      </c>
    </row>
    <row r="383" spans="1:5" ht="12" customHeight="1">
      <c r="A383" s="190" t="str">
        <f t="shared" si="21"/>
        <v>AT: 3x20m</v>
      </c>
      <c r="B383" s="253" t="s">
        <v>1271</v>
      </c>
      <c r="C383" s="204">
        <v>60</v>
      </c>
      <c r="D383" s="204">
        <f t="shared" si="23"/>
        <v>60</v>
      </c>
      <c r="E383" s="308" t="s">
        <v>970</v>
      </c>
    </row>
    <row r="385" spans="1:5" ht="12" customHeight="1">
      <c r="A385" s="190" t="str">
        <f t="shared" si="21"/>
        <v>AT: 4x3m</v>
      </c>
      <c r="B385" s="253" t="s">
        <v>1294</v>
      </c>
      <c r="C385" s="204">
        <v>12</v>
      </c>
      <c r="D385" s="204">
        <f t="shared" ref="D385:D390" si="24">C385*$D$353</f>
        <v>12</v>
      </c>
      <c r="E385" s="308" t="s">
        <v>971</v>
      </c>
    </row>
    <row r="386" spans="1:5" ht="12" customHeight="1">
      <c r="A386" s="190" t="str">
        <f t="shared" si="21"/>
        <v>AT: 4x4m</v>
      </c>
      <c r="B386" s="253" t="s">
        <v>1295</v>
      </c>
      <c r="C386" s="204">
        <v>16</v>
      </c>
      <c r="D386" s="204">
        <f t="shared" si="24"/>
        <v>16</v>
      </c>
      <c r="E386" s="308" t="s">
        <v>972</v>
      </c>
    </row>
    <row r="387" spans="1:5" ht="12" customHeight="1">
      <c r="A387" s="190" t="str">
        <f t="shared" si="21"/>
        <v>AT: 4x5m</v>
      </c>
      <c r="B387" s="253" t="s">
        <v>1296</v>
      </c>
      <c r="C387" s="204">
        <v>20</v>
      </c>
      <c r="D387" s="204">
        <f t="shared" si="24"/>
        <v>20</v>
      </c>
      <c r="E387" s="308" t="s">
        <v>973</v>
      </c>
    </row>
    <row r="388" spans="1:5" ht="12" customHeight="1">
      <c r="A388" s="190" t="str">
        <f t="shared" si="21"/>
        <v>AT: 4x8m</v>
      </c>
      <c r="B388" s="253" t="s">
        <v>1297</v>
      </c>
      <c r="C388" s="204">
        <v>32</v>
      </c>
      <c r="D388" s="204">
        <f t="shared" si="24"/>
        <v>32</v>
      </c>
      <c r="E388" s="308" t="s">
        <v>974</v>
      </c>
    </row>
    <row r="389" spans="1:5" ht="12" customHeight="1">
      <c r="A389" s="190" t="str">
        <f t="shared" si="21"/>
        <v>AT: 4x10m</v>
      </c>
      <c r="B389" s="253" t="s">
        <v>1301</v>
      </c>
      <c r="C389" s="204">
        <v>40</v>
      </c>
      <c r="D389" s="204">
        <f t="shared" si="24"/>
        <v>40</v>
      </c>
      <c r="E389" s="308" t="s">
        <v>975</v>
      </c>
    </row>
    <row r="390" spans="1:5" ht="12" customHeight="1">
      <c r="A390" s="190" t="str">
        <f t="shared" si="21"/>
        <v>AT: 4x15m</v>
      </c>
      <c r="B390" s="253" t="s">
        <v>1302</v>
      </c>
      <c r="C390" s="204">
        <v>60</v>
      </c>
      <c r="D390" s="204">
        <f t="shared" si="24"/>
        <v>60</v>
      </c>
      <c r="E390" s="308" t="s">
        <v>976</v>
      </c>
    </row>
    <row r="393" spans="1:5" ht="12" customHeight="1">
      <c r="A393" s="190" t="str">
        <f>"AT: "&amp;B393</f>
        <v>AT: 5x4m</v>
      </c>
      <c r="B393" s="253" t="s">
        <v>1303</v>
      </c>
      <c r="C393" s="204">
        <v>20</v>
      </c>
      <c r="D393" s="204">
        <f>C393*$D$353</f>
        <v>20</v>
      </c>
      <c r="E393" s="308" t="s">
        <v>977</v>
      </c>
    </row>
    <row r="394" spans="1:5" ht="12" customHeight="1">
      <c r="A394" s="190" t="str">
        <f t="shared" si="21"/>
        <v>AT: 5x5m</v>
      </c>
      <c r="B394" s="253" t="s">
        <v>1298</v>
      </c>
      <c r="C394" s="204">
        <v>25</v>
      </c>
      <c r="D394" s="204">
        <f>C394*$D$353</f>
        <v>25</v>
      </c>
      <c r="E394" s="308" t="s">
        <v>978</v>
      </c>
    </row>
    <row r="395" spans="1:5" ht="12" customHeight="1">
      <c r="A395" s="190" t="str">
        <f t="shared" si="21"/>
        <v>AT: 5x8m</v>
      </c>
      <c r="B395" s="253" t="s">
        <v>1299</v>
      </c>
      <c r="C395" s="204">
        <v>40</v>
      </c>
      <c r="D395" s="204">
        <f>C395*$D$353</f>
        <v>40</v>
      </c>
      <c r="E395" s="308" t="s">
        <v>979</v>
      </c>
    </row>
    <row r="397" spans="1:5" ht="12" customHeight="1">
      <c r="A397" s="190" t="str">
        <f t="shared" si="21"/>
        <v>AT: 6x5m</v>
      </c>
      <c r="B397" s="318" t="s">
        <v>1304</v>
      </c>
      <c r="C397" s="204">
        <v>30</v>
      </c>
      <c r="D397" s="204">
        <f>C397*$D$353</f>
        <v>30</v>
      </c>
      <c r="E397" s="308" t="s">
        <v>980</v>
      </c>
    </row>
    <row r="398" spans="1:5" ht="12" customHeight="1">
      <c r="B398" s="318"/>
    </row>
    <row r="399" spans="1:5" ht="12" customHeight="1">
      <c r="B399" s="318"/>
    </row>
    <row r="400" spans="1:5" ht="12" customHeight="1">
      <c r="A400" s="190" t="str">
        <f t="shared" si="21"/>
        <v>AT: 3x(3+1)m</v>
      </c>
      <c r="B400" s="318" t="s">
        <v>700</v>
      </c>
      <c r="C400" s="204">
        <v>9</v>
      </c>
      <c r="D400" s="204">
        <f t="shared" ref="D400:D405" si="25">C400*$D$353</f>
        <v>9</v>
      </c>
      <c r="E400" s="308" t="s">
        <v>981</v>
      </c>
    </row>
    <row r="401" spans="1:5" ht="12" customHeight="1">
      <c r="A401" s="190" t="str">
        <f t="shared" si="21"/>
        <v>AT: 4x(3+1)m</v>
      </c>
      <c r="B401" s="318" t="s">
        <v>701</v>
      </c>
      <c r="C401" s="204">
        <v>12</v>
      </c>
      <c r="D401" s="204">
        <f t="shared" si="25"/>
        <v>12</v>
      </c>
      <c r="E401" s="308" t="s">
        <v>982</v>
      </c>
    </row>
    <row r="402" spans="1:5" ht="12" customHeight="1">
      <c r="A402" s="190" t="str">
        <f t="shared" si="21"/>
        <v>AT: 5x(3+1)m</v>
      </c>
      <c r="B402" s="318" t="s">
        <v>702</v>
      </c>
      <c r="C402" s="204">
        <v>15</v>
      </c>
      <c r="D402" s="204">
        <f t="shared" si="25"/>
        <v>15</v>
      </c>
      <c r="E402" s="308" t="s">
        <v>983</v>
      </c>
    </row>
    <row r="403" spans="1:5" ht="12" customHeight="1">
      <c r="A403" s="190" t="str">
        <f t="shared" si="21"/>
        <v>AT: 6x(3+1)m</v>
      </c>
      <c r="B403" s="318" t="s">
        <v>703</v>
      </c>
      <c r="C403" s="204">
        <v>18</v>
      </c>
      <c r="D403" s="204">
        <f t="shared" si="25"/>
        <v>18</v>
      </c>
      <c r="E403" s="308" t="s">
        <v>984</v>
      </c>
    </row>
    <row r="404" spans="1:5" ht="12" customHeight="1">
      <c r="A404" s="190" t="str">
        <f t="shared" si="21"/>
        <v>AT: 7x(3+1)m</v>
      </c>
      <c r="B404" s="318" t="s">
        <v>704</v>
      </c>
      <c r="C404" s="204">
        <v>21</v>
      </c>
      <c r="D404" s="204">
        <f t="shared" si="25"/>
        <v>21</v>
      </c>
      <c r="E404" s="308" t="s">
        <v>985</v>
      </c>
    </row>
    <row r="405" spans="1:5" ht="12" customHeight="1">
      <c r="A405" s="190" t="str">
        <f t="shared" si="21"/>
        <v>AT: 8x(3+1)m</v>
      </c>
      <c r="B405" s="318" t="s">
        <v>705</v>
      </c>
      <c r="C405" s="204">
        <v>24</v>
      </c>
      <c r="D405" s="204">
        <f t="shared" si="25"/>
        <v>24</v>
      </c>
      <c r="E405" s="308" t="s">
        <v>986</v>
      </c>
    </row>
    <row r="406" spans="1:5" ht="12" customHeight="1">
      <c r="A406" s="190" t="str">
        <f>"AT: "&amp;B406</f>
        <v>AT: 9x(3+1)m</v>
      </c>
      <c r="B406" s="318" t="s">
        <v>706</v>
      </c>
      <c r="C406" s="204">
        <v>27</v>
      </c>
      <c r="D406" s="204">
        <f>C406*$D$353</f>
        <v>27</v>
      </c>
      <c r="E406" s="308" t="s">
        <v>987</v>
      </c>
    </row>
    <row r="407" spans="1:5" ht="12" customHeight="1">
      <c r="A407" s="190" t="str">
        <f>"AT: "&amp;B407</f>
        <v>AT: 10x(3+1)m</v>
      </c>
      <c r="B407" s="318" t="s">
        <v>707</v>
      </c>
      <c r="C407" s="204">
        <v>30</v>
      </c>
      <c r="D407" s="204">
        <f>C407*$D$353</f>
        <v>30</v>
      </c>
      <c r="E407" s="308" t="s">
        <v>988</v>
      </c>
    </row>
    <row r="408" spans="1:5" ht="12" customHeight="1">
      <c r="B408" s="318"/>
    </row>
    <row r="409" spans="1:5" ht="12" customHeight="1">
      <c r="B409" s="318"/>
    </row>
    <row r="410" spans="1:5" ht="12" customHeight="1">
      <c r="A410" s="190" t="str">
        <f t="shared" si="21"/>
        <v>AT: 2x(5+2)m</v>
      </c>
      <c r="B410" s="318" t="s">
        <v>1417</v>
      </c>
      <c r="C410" s="204">
        <v>10</v>
      </c>
      <c r="D410" s="204">
        <f t="shared" ref="D410:D416" si="26">C410*$D$353</f>
        <v>10</v>
      </c>
      <c r="E410" s="308" t="s">
        <v>989</v>
      </c>
    </row>
    <row r="411" spans="1:5" ht="12" customHeight="1">
      <c r="A411" s="190" t="str">
        <f t="shared" si="21"/>
        <v>AT: 3x(5+2)m</v>
      </c>
      <c r="B411" s="318" t="s">
        <v>1418</v>
      </c>
      <c r="C411" s="204">
        <v>15</v>
      </c>
      <c r="D411" s="204">
        <f t="shared" si="26"/>
        <v>15</v>
      </c>
      <c r="E411" s="308" t="s">
        <v>990</v>
      </c>
    </row>
    <row r="412" spans="1:5" ht="12" customHeight="1">
      <c r="A412" s="190" t="str">
        <f t="shared" si="21"/>
        <v>AT: 4x(5+2)m</v>
      </c>
      <c r="B412" s="318" t="s">
        <v>1419</v>
      </c>
      <c r="C412" s="204">
        <v>20</v>
      </c>
      <c r="D412" s="204">
        <f t="shared" si="26"/>
        <v>20</v>
      </c>
      <c r="E412" s="308" t="s">
        <v>991</v>
      </c>
    </row>
    <row r="413" spans="1:5" ht="12" customHeight="1">
      <c r="A413" s="190" t="str">
        <f t="shared" si="21"/>
        <v>AT: 5x(5+2)m</v>
      </c>
      <c r="B413" s="318" t="s">
        <v>1420</v>
      </c>
      <c r="C413" s="204">
        <v>25</v>
      </c>
      <c r="D413" s="204">
        <f t="shared" si="26"/>
        <v>25</v>
      </c>
      <c r="E413" s="308" t="s">
        <v>992</v>
      </c>
    </row>
    <row r="414" spans="1:5" ht="12" customHeight="1">
      <c r="A414" s="190" t="str">
        <f t="shared" si="21"/>
        <v>AT: 6x(5+2)m</v>
      </c>
      <c r="B414" s="318" t="s">
        <v>1421</v>
      </c>
      <c r="C414" s="204">
        <v>30</v>
      </c>
      <c r="D414" s="204">
        <f t="shared" si="26"/>
        <v>30</v>
      </c>
      <c r="E414" s="308" t="s">
        <v>993</v>
      </c>
    </row>
    <row r="415" spans="1:5" ht="12" customHeight="1">
      <c r="A415" s="190" t="str">
        <f t="shared" si="21"/>
        <v>AT: 7x(5+2)m</v>
      </c>
      <c r="B415" s="318" t="s">
        <v>1422</v>
      </c>
      <c r="C415" s="204">
        <v>35</v>
      </c>
      <c r="D415" s="204">
        <f t="shared" si="26"/>
        <v>35</v>
      </c>
      <c r="E415" s="308" t="s">
        <v>994</v>
      </c>
    </row>
    <row r="416" spans="1:5" ht="12" customHeight="1">
      <c r="A416" s="190" t="str">
        <f t="shared" si="21"/>
        <v>AT: 8x(5+2)m</v>
      </c>
      <c r="B416" s="318" t="s">
        <v>1423</v>
      </c>
      <c r="C416" s="204">
        <v>40</v>
      </c>
      <c r="D416" s="204">
        <f t="shared" si="26"/>
        <v>40</v>
      </c>
      <c r="E416" s="308" t="s">
        <v>995</v>
      </c>
    </row>
    <row r="417" spans="1:5" ht="12" customHeight="1">
      <c r="A417" s="190" t="str">
        <f>"AT: "&amp;B417</f>
        <v>AT: 9x(5+2)m</v>
      </c>
      <c r="B417" s="318" t="s">
        <v>1424</v>
      </c>
      <c r="C417" s="204">
        <v>40</v>
      </c>
      <c r="D417" s="204">
        <f>C417*$D$353</f>
        <v>40</v>
      </c>
      <c r="E417" s="308" t="s">
        <v>996</v>
      </c>
    </row>
    <row r="418" spans="1:5" ht="12" customHeight="1">
      <c r="A418" s="190" t="str">
        <f>"AT: "&amp;B418</f>
        <v>AT: 10x(5+2)m</v>
      </c>
      <c r="B418" s="318" t="s">
        <v>1425</v>
      </c>
      <c r="C418" s="204">
        <v>40</v>
      </c>
      <c r="D418" s="204">
        <f>C418*$D$353</f>
        <v>40</v>
      </c>
      <c r="E418" s="308" t="s">
        <v>997</v>
      </c>
    </row>
    <row r="419" spans="1:5" ht="12" customHeight="1">
      <c r="B419" s="318"/>
    </row>
    <row r="420" spans="1:5" ht="12" customHeight="1">
      <c r="B420" s="318"/>
      <c r="C420" s="204" t="s">
        <v>239</v>
      </c>
    </row>
    <row r="421" spans="1:5" ht="12" customHeight="1">
      <c r="A421" s="190" t="str">
        <f t="shared" si="21"/>
        <v>AT: 2+1+2…m</v>
      </c>
      <c r="B421" s="253" t="s">
        <v>1305</v>
      </c>
      <c r="C421" s="204" t="s">
        <v>241</v>
      </c>
      <c r="D421" s="204">
        <v>16</v>
      </c>
      <c r="E421" s="308" t="s">
        <v>254</v>
      </c>
    </row>
    <row r="422" spans="1:5" ht="12" customHeight="1">
      <c r="A422" s="190" t="str">
        <f t="shared" si="21"/>
        <v>AT: 3+1+3…m</v>
      </c>
      <c r="B422" s="253" t="s">
        <v>1273</v>
      </c>
      <c r="C422" s="204" t="s">
        <v>241</v>
      </c>
      <c r="D422" s="204">
        <v>15</v>
      </c>
      <c r="E422" s="308" t="s">
        <v>255</v>
      </c>
    </row>
    <row r="425" spans="1:5" ht="12" customHeight="1">
      <c r="A425" s="190" t="str">
        <f>"AT: "&amp;B425</f>
        <v>AT: 1x8(75+15)s</v>
      </c>
      <c r="B425" s="310" t="s">
        <v>1306</v>
      </c>
      <c r="C425" s="205">
        <v>10</v>
      </c>
      <c r="D425" s="204">
        <f>C425*$D$353</f>
        <v>10</v>
      </c>
      <c r="E425" s="308" t="s">
        <v>998</v>
      </c>
    </row>
    <row r="426" spans="1:5" ht="12" customHeight="1">
      <c r="A426" s="190" t="str">
        <f>"AT: "&amp;B426</f>
        <v>AT: 2x8(75+15)s</v>
      </c>
      <c r="B426" s="310" t="s">
        <v>1307</v>
      </c>
      <c r="C426" s="205">
        <v>20</v>
      </c>
      <c r="D426" s="204">
        <f>C426*$D$353</f>
        <v>20</v>
      </c>
      <c r="E426" s="308" t="s">
        <v>999</v>
      </c>
    </row>
    <row r="427" spans="1:5" ht="12" customHeight="1">
      <c r="B427" s="310"/>
      <c r="C427" s="205"/>
    </row>
    <row r="428" spans="1:5" ht="12" customHeight="1">
      <c r="B428" s="310"/>
      <c r="C428" s="205"/>
    </row>
    <row r="429" spans="1:5" s="42" customFormat="1" ht="12" customHeight="1">
      <c r="A429" s="337" t="str">
        <f>"AT: "&amp;B429</f>
        <v xml:space="preserve">AT: 1x2m </v>
      </c>
      <c r="B429" s="46" t="s">
        <v>390</v>
      </c>
      <c r="C429" s="344">
        <v>2</v>
      </c>
      <c r="D429" s="343">
        <f>C429*$D$353</f>
        <v>2</v>
      </c>
      <c r="E429" s="338" t="s">
        <v>408</v>
      </c>
    </row>
    <row r="430" spans="1:5" s="42" customFormat="1" ht="12" customHeight="1">
      <c r="A430" s="337" t="str">
        <f t="shared" ref="A430:A496" si="27">"AT: "&amp;B430</f>
        <v xml:space="preserve">AT: 1x3m </v>
      </c>
      <c r="B430" s="46" t="s">
        <v>392</v>
      </c>
      <c r="C430" s="344">
        <v>3</v>
      </c>
      <c r="D430" s="343">
        <f t="shared" ref="D430:D505" si="28">C430*$D$353</f>
        <v>3</v>
      </c>
      <c r="E430" s="338" t="s">
        <v>409</v>
      </c>
    </row>
    <row r="431" spans="1:5" s="42" customFormat="1" ht="12" customHeight="1">
      <c r="A431" s="337" t="str">
        <f t="shared" si="27"/>
        <v xml:space="preserve">AT: 1x4 m </v>
      </c>
      <c r="B431" s="46" t="s">
        <v>457</v>
      </c>
      <c r="C431" s="344">
        <v>4</v>
      </c>
      <c r="D431" s="343">
        <f t="shared" si="28"/>
        <v>4</v>
      </c>
      <c r="E431" s="338" t="s">
        <v>410</v>
      </c>
    </row>
    <row r="432" spans="1:5" s="42" customFormat="1" ht="12" customHeight="1">
      <c r="A432" s="337" t="str">
        <f t="shared" si="27"/>
        <v xml:space="preserve">AT: 1x5m </v>
      </c>
      <c r="B432" s="46" t="s">
        <v>318</v>
      </c>
      <c r="C432" s="344">
        <v>5</v>
      </c>
      <c r="D432" s="343">
        <f t="shared" si="28"/>
        <v>5</v>
      </c>
      <c r="E432" s="338" t="s">
        <v>411</v>
      </c>
    </row>
    <row r="433" spans="1:5" s="42" customFormat="1" ht="12" customHeight="1">
      <c r="A433" s="337" t="str">
        <f t="shared" si="27"/>
        <v xml:space="preserve">AT: 1x8m </v>
      </c>
      <c r="B433" s="46" t="s">
        <v>320</v>
      </c>
      <c r="C433" s="344">
        <v>8</v>
      </c>
      <c r="D433" s="343">
        <f t="shared" si="28"/>
        <v>8</v>
      </c>
      <c r="E433" s="338" t="s">
        <v>412</v>
      </c>
    </row>
    <row r="434" spans="1:5" s="42" customFormat="1" ht="12" customHeight="1">
      <c r="A434" s="337" t="str">
        <f t="shared" si="27"/>
        <v xml:space="preserve">AT: 1x10m </v>
      </c>
      <c r="B434" s="46" t="s">
        <v>668</v>
      </c>
      <c r="C434" s="344">
        <v>10</v>
      </c>
      <c r="D434" s="343">
        <f t="shared" si="28"/>
        <v>10</v>
      </c>
      <c r="E434" s="338" t="s">
        <v>413</v>
      </c>
    </row>
    <row r="435" spans="1:5" s="42" customFormat="1" ht="12" customHeight="1">
      <c r="A435" s="337" t="str">
        <f t="shared" si="27"/>
        <v xml:space="preserve">AT: 1x12m </v>
      </c>
      <c r="B435" s="46" t="s">
        <v>655</v>
      </c>
      <c r="C435" s="344">
        <v>12</v>
      </c>
      <c r="D435" s="343">
        <f t="shared" si="28"/>
        <v>12</v>
      </c>
      <c r="E435" s="338" t="s">
        <v>414</v>
      </c>
    </row>
    <row r="436" spans="1:5" s="42" customFormat="1" ht="12" customHeight="1">
      <c r="A436" s="337" t="str">
        <f t="shared" si="27"/>
        <v xml:space="preserve">AT: 1x15m </v>
      </c>
      <c r="B436" s="46" t="s">
        <v>656</v>
      </c>
      <c r="C436" s="344">
        <v>15</v>
      </c>
      <c r="D436" s="343">
        <f t="shared" si="28"/>
        <v>15</v>
      </c>
      <c r="E436" s="338" t="s">
        <v>458</v>
      </c>
    </row>
    <row r="437" spans="1:5" s="42" customFormat="1" ht="12" customHeight="1">
      <c r="A437" s="337" t="str">
        <f t="shared" si="27"/>
        <v xml:space="preserve">AT: 1x20m </v>
      </c>
      <c r="B437" s="46" t="s">
        <v>657</v>
      </c>
      <c r="C437" s="344">
        <v>20</v>
      </c>
      <c r="D437" s="343">
        <f t="shared" si="28"/>
        <v>20</v>
      </c>
      <c r="E437" s="338" t="s">
        <v>415</v>
      </c>
    </row>
    <row r="438" spans="1:5" s="42" customFormat="1" ht="12" customHeight="1">
      <c r="A438" s="337" t="str">
        <f t="shared" si="27"/>
        <v xml:space="preserve">AT: 1x25m </v>
      </c>
      <c r="B438" s="46" t="s">
        <v>658</v>
      </c>
      <c r="C438" s="344">
        <v>25</v>
      </c>
      <c r="D438" s="343">
        <f t="shared" si="28"/>
        <v>25</v>
      </c>
      <c r="E438" s="338" t="s">
        <v>459</v>
      </c>
    </row>
    <row r="439" spans="1:5" s="42" customFormat="1" ht="12" customHeight="1">
      <c r="A439" s="337" t="str">
        <f t="shared" si="27"/>
        <v xml:space="preserve">AT: 1x30m </v>
      </c>
      <c r="B439" s="46" t="s">
        <v>602</v>
      </c>
      <c r="C439" s="343">
        <v>30</v>
      </c>
      <c r="D439" s="343">
        <f t="shared" si="28"/>
        <v>30</v>
      </c>
      <c r="E439" s="338" t="s">
        <v>416</v>
      </c>
    </row>
    <row r="440" spans="1:5" s="42" customFormat="1" ht="12" customHeight="1">
      <c r="A440" s="337"/>
      <c r="B440" s="46"/>
      <c r="C440" s="343"/>
      <c r="D440" s="343"/>
      <c r="E440" s="338"/>
    </row>
    <row r="441" spans="1:5" s="42" customFormat="1" ht="12" customHeight="1">
      <c r="A441" s="337" t="str">
        <f t="shared" si="27"/>
        <v xml:space="preserve">AT: 2x2m </v>
      </c>
      <c r="B441" s="46" t="s">
        <v>395</v>
      </c>
      <c r="C441" s="344">
        <v>4</v>
      </c>
      <c r="D441" s="343">
        <f t="shared" si="28"/>
        <v>4</v>
      </c>
      <c r="E441" s="338" t="s">
        <v>417</v>
      </c>
    </row>
    <row r="442" spans="1:5" s="42" customFormat="1" ht="12" customHeight="1">
      <c r="A442" s="337" t="str">
        <f t="shared" si="27"/>
        <v xml:space="preserve">AT: 2x3m </v>
      </c>
      <c r="B442" s="46" t="s">
        <v>396</v>
      </c>
      <c r="C442" s="343">
        <v>6</v>
      </c>
      <c r="D442" s="343">
        <f t="shared" si="28"/>
        <v>6</v>
      </c>
      <c r="E442" s="338" t="s">
        <v>418</v>
      </c>
    </row>
    <row r="443" spans="1:5" s="42" customFormat="1" ht="12" customHeight="1">
      <c r="A443" s="337" t="str">
        <f t="shared" si="27"/>
        <v xml:space="preserve">AT: 2x4m </v>
      </c>
      <c r="B443" s="46" t="s">
        <v>324</v>
      </c>
      <c r="C443" s="344">
        <v>8</v>
      </c>
      <c r="D443" s="343">
        <f t="shared" si="28"/>
        <v>8</v>
      </c>
      <c r="E443" s="338" t="s">
        <v>419</v>
      </c>
    </row>
    <row r="444" spans="1:5" s="42" customFormat="1" ht="12" customHeight="1">
      <c r="A444" s="337" t="str">
        <f t="shared" si="27"/>
        <v xml:space="preserve">AT: 2x5m </v>
      </c>
      <c r="B444" s="46" t="s">
        <v>325</v>
      </c>
      <c r="C444" s="344">
        <v>10</v>
      </c>
      <c r="D444" s="343">
        <f t="shared" si="28"/>
        <v>10</v>
      </c>
      <c r="E444" s="338" t="s">
        <v>420</v>
      </c>
    </row>
    <row r="445" spans="1:5" s="42" customFormat="1" ht="12" customHeight="1">
      <c r="A445" s="337" t="str">
        <f t="shared" si="27"/>
        <v xml:space="preserve">AT: 2x8m </v>
      </c>
      <c r="B445" s="46" t="s">
        <v>659</v>
      </c>
      <c r="C445" s="344">
        <v>16</v>
      </c>
      <c r="D445" s="343">
        <f t="shared" si="28"/>
        <v>16</v>
      </c>
      <c r="E445" s="338" t="s">
        <v>421</v>
      </c>
    </row>
    <row r="446" spans="1:5" s="42" customFormat="1" ht="12" customHeight="1">
      <c r="A446" s="337" t="str">
        <f t="shared" si="27"/>
        <v xml:space="preserve">AT: 2x10m </v>
      </c>
      <c r="B446" s="46" t="s">
        <v>654</v>
      </c>
      <c r="C446" s="344">
        <v>20</v>
      </c>
      <c r="D446" s="343">
        <f t="shared" si="28"/>
        <v>20</v>
      </c>
      <c r="E446" s="338" t="s">
        <v>422</v>
      </c>
    </row>
    <row r="447" spans="1:5" s="42" customFormat="1" ht="12" customHeight="1">
      <c r="A447" s="337" t="str">
        <f t="shared" si="27"/>
        <v xml:space="preserve">AT: 2x12m </v>
      </c>
      <c r="B447" s="46" t="s">
        <v>660</v>
      </c>
      <c r="C447" s="344">
        <v>24</v>
      </c>
      <c r="D447" s="343">
        <f t="shared" si="28"/>
        <v>24</v>
      </c>
      <c r="E447" s="338" t="s">
        <v>423</v>
      </c>
    </row>
    <row r="448" spans="1:5" s="42" customFormat="1" ht="12" customHeight="1">
      <c r="A448" s="337" t="str">
        <f t="shared" si="27"/>
        <v xml:space="preserve">AT: 2x15m </v>
      </c>
      <c r="B448" s="46" t="s">
        <v>661</v>
      </c>
      <c r="C448" s="344">
        <v>30</v>
      </c>
      <c r="D448" s="343">
        <f t="shared" si="28"/>
        <v>30</v>
      </c>
      <c r="E448" s="338" t="s">
        <v>460</v>
      </c>
    </row>
    <row r="449" spans="1:5" s="42" customFormat="1" ht="12" customHeight="1">
      <c r="A449" s="337" t="str">
        <f t="shared" si="27"/>
        <v xml:space="preserve">AT: 2x20m </v>
      </c>
      <c r="B449" s="46" t="s">
        <v>653</v>
      </c>
      <c r="C449" s="344">
        <v>40</v>
      </c>
      <c r="D449" s="343">
        <f t="shared" si="28"/>
        <v>40</v>
      </c>
      <c r="E449" s="338" t="s">
        <v>424</v>
      </c>
    </row>
    <row r="450" spans="1:5" s="42" customFormat="1" ht="12" customHeight="1">
      <c r="A450" s="337" t="str">
        <f t="shared" si="27"/>
        <v xml:space="preserve">AT: 2x25m </v>
      </c>
      <c r="B450" s="46" t="s">
        <v>662</v>
      </c>
      <c r="C450" s="344">
        <v>50</v>
      </c>
      <c r="D450" s="343">
        <f t="shared" si="28"/>
        <v>50</v>
      </c>
      <c r="E450" s="338" t="s">
        <v>461</v>
      </c>
    </row>
    <row r="451" spans="1:5" s="42" customFormat="1" ht="12" customHeight="1">
      <c r="A451" s="337" t="str">
        <f t="shared" si="27"/>
        <v xml:space="preserve">AT: 2x30m </v>
      </c>
      <c r="B451" s="46" t="s">
        <v>603</v>
      </c>
      <c r="C451" s="344">
        <v>60</v>
      </c>
      <c r="D451" s="343">
        <f t="shared" si="28"/>
        <v>60</v>
      </c>
      <c r="E451" s="338" t="s">
        <v>425</v>
      </c>
    </row>
    <row r="452" spans="1:5" s="42" customFormat="1" ht="12" customHeight="1">
      <c r="A452" s="337"/>
      <c r="B452" s="46"/>
      <c r="C452" s="344"/>
      <c r="D452" s="343"/>
      <c r="E452" s="338"/>
    </row>
    <row r="453" spans="1:5" s="42" customFormat="1" ht="12" customHeight="1">
      <c r="A453" s="337" t="str">
        <f t="shared" si="27"/>
        <v xml:space="preserve">AT: 3x2m </v>
      </c>
      <c r="B453" s="46" t="s">
        <v>399</v>
      </c>
      <c r="C453" s="343">
        <v>6</v>
      </c>
      <c r="D453" s="343">
        <f t="shared" si="28"/>
        <v>6</v>
      </c>
      <c r="E453" s="338" t="s">
        <v>426</v>
      </c>
    </row>
    <row r="454" spans="1:5" s="42" customFormat="1" ht="12" customHeight="1">
      <c r="A454" s="337" t="str">
        <f t="shared" si="27"/>
        <v xml:space="preserve">AT: 3x3m </v>
      </c>
      <c r="B454" s="46" t="s">
        <v>400</v>
      </c>
      <c r="C454" s="344">
        <v>9</v>
      </c>
      <c r="D454" s="343">
        <f t="shared" si="28"/>
        <v>9</v>
      </c>
      <c r="E454" s="338" t="s">
        <v>427</v>
      </c>
    </row>
    <row r="455" spans="1:5" s="42" customFormat="1" ht="12" customHeight="1">
      <c r="A455" s="337" t="str">
        <f t="shared" si="27"/>
        <v xml:space="preserve">AT: 3x4m </v>
      </c>
      <c r="B455" s="46" t="s">
        <v>401</v>
      </c>
      <c r="C455" s="344">
        <v>12</v>
      </c>
      <c r="D455" s="343">
        <f t="shared" si="28"/>
        <v>12</v>
      </c>
      <c r="E455" s="338" t="s">
        <v>428</v>
      </c>
    </row>
    <row r="456" spans="1:5" s="42" customFormat="1" ht="12" customHeight="1">
      <c r="A456" s="337" t="str">
        <f t="shared" si="27"/>
        <v xml:space="preserve">AT: 3x5m </v>
      </c>
      <c r="B456" s="46" t="s">
        <v>328</v>
      </c>
      <c r="C456" s="344">
        <v>15</v>
      </c>
      <c r="D456" s="343">
        <f t="shared" si="28"/>
        <v>15</v>
      </c>
      <c r="E456" s="338" t="s">
        <v>429</v>
      </c>
    </row>
    <row r="457" spans="1:5" s="42" customFormat="1" ht="12" customHeight="1">
      <c r="A457" s="337" t="str">
        <f t="shared" si="27"/>
        <v xml:space="preserve">AT: 3x8m </v>
      </c>
      <c r="B457" s="46" t="s">
        <v>663</v>
      </c>
      <c r="C457" s="344">
        <v>24</v>
      </c>
      <c r="D457" s="343">
        <f t="shared" si="28"/>
        <v>24</v>
      </c>
      <c r="E457" s="338" t="s">
        <v>430</v>
      </c>
    </row>
    <row r="458" spans="1:5" s="42" customFormat="1" ht="12" customHeight="1">
      <c r="A458" s="337" t="str">
        <f t="shared" si="27"/>
        <v xml:space="preserve">AT: 3x10m </v>
      </c>
      <c r="B458" s="46" t="s">
        <v>664</v>
      </c>
      <c r="C458" s="344">
        <v>30</v>
      </c>
      <c r="D458" s="343">
        <f t="shared" si="28"/>
        <v>30</v>
      </c>
      <c r="E458" s="338" t="s">
        <v>431</v>
      </c>
    </row>
    <row r="459" spans="1:5" s="42" customFormat="1" ht="12" customHeight="1">
      <c r="A459" s="337" t="str">
        <f t="shared" si="27"/>
        <v xml:space="preserve">AT: 3x12m </v>
      </c>
      <c r="B459" s="46" t="s">
        <v>665</v>
      </c>
      <c r="C459" s="344">
        <v>36</v>
      </c>
      <c r="D459" s="343">
        <f t="shared" si="28"/>
        <v>36</v>
      </c>
      <c r="E459" s="338" t="s">
        <v>432</v>
      </c>
    </row>
    <row r="460" spans="1:5" s="42" customFormat="1" ht="12" customHeight="1">
      <c r="A460" s="337" t="str">
        <f t="shared" si="27"/>
        <v xml:space="preserve">AT: 3x15m </v>
      </c>
      <c r="B460" s="46" t="s">
        <v>666</v>
      </c>
      <c r="C460" s="344">
        <v>45</v>
      </c>
      <c r="D460" s="343">
        <f t="shared" si="28"/>
        <v>45</v>
      </c>
      <c r="E460" s="338" t="s">
        <v>462</v>
      </c>
    </row>
    <row r="461" spans="1:5" s="42" customFormat="1" ht="12" customHeight="1">
      <c r="A461" s="337" t="str">
        <f t="shared" si="27"/>
        <v xml:space="preserve">AT: 3x20m </v>
      </c>
      <c r="B461" s="46" t="s">
        <v>667</v>
      </c>
      <c r="C461" s="344">
        <v>60</v>
      </c>
      <c r="D461" s="343">
        <f t="shared" si="28"/>
        <v>60</v>
      </c>
      <c r="E461" s="338" t="s">
        <v>433</v>
      </c>
    </row>
    <row r="462" spans="1:5" s="42" customFormat="1" ht="12" customHeight="1">
      <c r="A462" s="337"/>
      <c r="B462" s="46"/>
      <c r="C462" s="344"/>
      <c r="D462" s="343"/>
      <c r="E462" s="338"/>
    </row>
    <row r="463" spans="1:5" s="42" customFormat="1" ht="12" customHeight="1">
      <c r="A463" s="337" t="str">
        <f t="shared" si="27"/>
        <v xml:space="preserve">AT: 4x2m </v>
      </c>
      <c r="B463" s="46" t="s">
        <v>592</v>
      </c>
      <c r="C463" s="344">
        <v>8</v>
      </c>
      <c r="D463" s="343">
        <f t="shared" si="28"/>
        <v>8</v>
      </c>
      <c r="E463" s="338" t="s">
        <v>434</v>
      </c>
    </row>
    <row r="464" spans="1:5" s="42" customFormat="1" ht="12" customHeight="1">
      <c r="A464" s="337" t="str">
        <f t="shared" si="27"/>
        <v xml:space="preserve">AT: 4x3m </v>
      </c>
      <c r="B464" s="46" t="s">
        <v>597</v>
      </c>
      <c r="C464" s="344">
        <v>12</v>
      </c>
      <c r="D464" s="343">
        <f t="shared" si="28"/>
        <v>12</v>
      </c>
      <c r="E464" s="338" t="s">
        <v>435</v>
      </c>
    </row>
    <row r="465" spans="1:5" s="42" customFormat="1" ht="12" customHeight="1">
      <c r="A465" s="337" t="str">
        <f t="shared" si="27"/>
        <v xml:space="preserve">AT: 4x4m </v>
      </c>
      <c r="B465" s="46" t="s">
        <v>403</v>
      </c>
      <c r="C465" s="344">
        <v>16</v>
      </c>
      <c r="D465" s="343">
        <f t="shared" si="28"/>
        <v>16</v>
      </c>
      <c r="E465" s="338" t="s">
        <v>436</v>
      </c>
    </row>
    <row r="466" spans="1:5" s="42" customFormat="1" ht="12" customHeight="1">
      <c r="A466" s="337" t="str">
        <f t="shared" si="27"/>
        <v xml:space="preserve">AT: 4x5m </v>
      </c>
      <c r="B466" s="46" t="s">
        <v>404</v>
      </c>
      <c r="C466" s="344">
        <v>20</v>
      </c>
      <c r="D466" s="343">
        <f t="shared" si="28"/>
        <v>20</v>
      </c>
      <c r="E466" s="338" t="s">
        <v>437</v>
      </c>
    </row>
    <row r="467" spans="1:5" s="42" customFormat="1" ht="12" customHeight="1">
      <c r="A467" s="337" t="str">
        <f t="shared" si="27"/>
        <v xml:space="preserve">AT: 4x8m </v>
      </c>
      <c r="B467" s="46" t="s">
        <v>463</v>
      </c>
      <c r="C467" s="344">
        <v>32</v>
      </c>
      <c r="D467" s="343">
        <f t="shared" si="28"/>
        <v>32</v>
      </c>
      <c r="E467" s="338" t="s">
        <v>438</v>
      </c>
    </row>
    <row r="468" spans="1:5" s="42" customFormat="1" ht="12" customHeight="1">
      <c r="A468" s="337" t="str">
        <f t="shared" si="27"/>
        <v xml:space="preserve">AT: 4x10m </v>
      </c>
      <c r="B468" s="46" t="s">
        <v>464</v>
      </c>
      <c r="C468" s="344">
        <v>40</v>
      </c>
      <c r="D468" s="343">
        <f t="shared" si="28"/>
        <v>40</v>
      </c>
      <c r="E468" s="338" t="s">
        <v>439</v>
      </c>
    </row>
    <row r="469" spans="1:5" s="42" customFormat="1" ht="12" customHeight="1">
      <c r="A469" s="337" t="str">
        <f>"AT: "&amp;B469</f>
        <v xml:space="preserve">AT: 4x12m </v>
      </c>
      <c r="B469" s="46" t="s">
        <v>711</v>
      </c>
      <c r="C469" s="344">
        <v>52</v>
      </c>
      <c r="D469" s="343">
        <f>C469*$D$353</f>
        <v>52</v>
      </c>
      <c r="E469" s="338" t="s">
        <v>712</v>
      </c>
    </row>
    <row r="470" spans="1:5" s="42" customFormat="1" ht="12" customHeight="1">
      <c r="A470" s="337" t="str">
        <f>"AT: "&amp;B470</f>
        <v xml:space="preserve">AT: 4x15m </v>
      </c>
      <c r="B470" s="46" t="s">
        <v>713</v>
      </c>
      <c r="C470" s="344">
        <v>60</v>
      </c>
      <c r="D470" s="343">
        <f>C470*$D$353</f>
        <v>60</v>
      </c>
      <c r="E470" s="338" t="s">
        <v>714</v>
      </c>
    </row>
    <row r="471" spans="1:5" s="42" customFormat="1" ht="12" customHeight="1">
      <c r="A471" s="337"/>
      <c r="B471" s="46"/>
      <c r="C471" s="344"/>
      <c r="D471" s="343"/>
      <c r="E471" s="338"/>
    </row>
    <row r="472" spans="1:5" s="42" customFormat="1" ht="12" customHeight="1">
      <c r="A472" s="337" t="str">
        <f t="shared" si="27"/>
        <v xml:space="preserve">AT: 5x2m </v>
      </c>
      <c r="B472" s="46" t="s">
        <v>593</v>
      </c>
      <c r="C472" s="344">
        <v>10</v>
      </c>
      <c r="D472" s="343">
        <f t="shared" si="28"/>
        <v>10</v>
      </c>
      <c r="E472" s="338" t="s">
        <v>440</v>
      </c>
    </row>
    <row r="473" spans="1:5" s="42" customFormat="1" ht="12" customHeight="1">
      <c r="A473" s="337" t="str">
        <f t="shared" si="27"/>
        <v xml:space="preserve">AT: 5x3m </v>
      </c>
      <c r="B473" s="46" t="s">
        <v>598</v>
      </c>
      <c r="C473" s="344">
        <v>15</v>
      </c>
      <c r="D473" s="343">
        <f t="shared" si="28"/>
        <v>15</v>
      </c>
      <c r="E473" s="338" t="s">
        <v>441</v>
      </c>
    </row>
    <row r="474" spans="1:5" s="42" customFormat="1" ht="12" customHeight="1">
      <c r="A474" s="337" t="str">
        <f t="shared" si="27"/>
        <v xml:space="preserve">AT: 5x4m </v>
      </c>
      <c r="B474" s="46" t="s">
        <v>406</v>
      </c>
      <c r="C474" s="344">
        <v>20</v>
      </c>
      <c r="D474" s="343">
        <f t="shared" si="28"/>
        <v>20</v>
      </c>
      <c r="E474" s="338" t="s">
        <v>442</v>
      </c>
    </row>
    <row r="475" spans="1:5" s="42" customFormat="1" ht="12" customHeight="1">
      <c r="A475" s="337" t="str">
        <f t="shared" si="27"/>
        <v xml:space="preserve">AT: 5x5m </v>
      </c>
      <c r="B475" s="46" t="s">
        <v>407</v>
      </c>
      <c r="C475" s="344">
        <v>25</v>
      </c>
      <c r="D475" s="343">
        <f t="shared" si="28"/>
        <v>25</v>
      </c>
      <c r="E475" s="338" t="s">
        <v>443</v>
      </c>
    </row>
    <row r="476" spans="1:5" s="42" customFormat="1" ht="12" customHeight="1">
      <c r="A476" s="337"/>
      <c r="B476" s="46"/>
      <c r="C476" s="344"/>
      <c r="D476" s="343"/>
      <c r="E476" s="338"/>
    </row>
    <row r="477" spans="1:5" s="42" customFormat="1" ht="12" customHeight="1">
      <c r="A477" s="337" t="str">
        <f t="shared" si="27"/>
        <v xml:space="preserve">AT: 6x3m </v>
      </c>
      <c r="B477" s="46" t="s">
        <v>600</v>
      </c>
      <c r="C477" s="344">
        <v>18</v>
      </c>
      <c r="D477" s="343">
        <f t="shared" si="28"/>
        <v>18</v>
      </c>
      <c r="E477" s="338" t="s">
        <v>444</v>
      </c>
    </row>
    <row r="478" spans="1:5" s="42" customFormat="1" ht="12" customHeight="1">
      <c r="A478" s="337" t="str">
        <f t="shared" si="27"/>
        <v xml:space="preserve">AT: 6x4m </v>
      </c>
      <c r="B478" s="46" t="s">
        <v>465</v>
      </c>
      <c r="C478" s="344">
        <v>24</v>
      </c>
      <c r="D478" s="343">
        <f t="shared" si="28"/>
        <v>24</v>
      </c>
      <c r="E478" s="338" t="s">
        <v>445</v>
      </c>
    </row>
    <row r="479" spans="1:5" s="42" customFormat="1" ht="12" customHeight="1">
      <c r="A479" s="337" t="str">
        <f t="shared" si="27"/>
        <v xml:space="preserve">AT: 6x5m </v>
      </c>
      <c r="B479" s="46" t="s">
        <v>466</v>
      </c>
      <c r="C479" s="344">
        <v>30</v>
      </c>
      <c r="D479" s="343">
        <f t="shared" si="28"/>
        <v>30</v>
      </c>
      <c r="E479" s="338" t="s">
        <v>446</v>
      </c>
    </row>
    <row r="480" spans="1:5" s="42" customFormat="1" ht="12" customHeight="1">
      <c r="A480" s="337"/>
      <c r="B480" s="46"/>
      <c r="C480" s="344"/>
      <c r="D480" s="343"/>
      <c r="E480" s="338"/>
    </row>
    <row r="481" spans="1:5" s="42" customFormat="1" ht="12" customHeight="1">
      <c r="A481" s="337" t="str">
        <f t="shared" si="27"/>
        <v xml:space="preserve">AT: 7x3m </v>
      </c>
      <c r="B481" s="46" t="s">
        <v>786</v>
      </c>
      <c r="C481" s="344">
        <v>21</v>
      </c>
      <c r="D481" s="343">
        <f>C481*$D$353</f>
        <v>21</v>
      </c>
      <c r="E481" s="338" t="s">
        <v>789</v>
      </c>
    </row>
    <row r="482" spans="1:5" s="42" customFormat="1" ht="12" customHeight="1">
      <c r="A482" s="337" t="str">
        <f t="shared" si="27"/>
        <v xml:space="preserve">AT: 7x4m </v>
      </c>
      <c r="B482" s="46" t="s">
        <v>787</v>
      </c>
      <c r="C482" s="344">
        <v>28</v>
      </c>
      <c r="D482" s="343">
        <f>C482*$D$353</f>
        <v>28</v>
      </c>
      <c r="E482" s="338" t="s">
        <v>790</v>
      </c>
    </row>
    <row r="483" spans="1:5" s="42" customFormat="1" ht="12" customHeight="1">
      <c r="A483" s="337" t="str">
        <f t="shared" si="27"/>
        <v xml:space="preserve">AT: 7x5m </v>
      </c>
      <c r="B483" s="46" t="s">
        <v>788</v>
      </c>
      <c r="C483" s="344">
        <v>35</v>
      </c>
      <c r="D483" s="343">
        <f>C483*$D$353</f>
        <v>35</v>
      </c>
      <c r="E483" s="338" t="s">
        <v>791</v>
      </c>
    </row>
    <row r="484" spans="1:5" s="42" customFormat="1" ht="12" customHeight="1">
      <c r="A484" s="337"/>
      <c r="B484" s="46"/>
      <c r="C484" s="344"/>
      <c r="D484" s="343"/>
      <c r="E484" s="338"/>
    </row>
    <row r="485" spans="1:5" s="42" customFormat="1" ht="12" customHeight="1">
      <c r="A485" s="337" t="str">
        <f t="shared" si="27"/>
        <v xml:space="preserve">AT: 8x3m </v>
      </c>
      <c r="B485" s="46" t="s">
        <v>467</v>
      </c>
      <c r="C485" s="344">
        <v>24</v>
      </c>
      <c r="D485" s="343">
        <f>C485*$D$353</f>
        <v>24</v>
      </c>
      <c r="E485" s="338" t="s">
        <v>447</v>
      </c>
    </row>
    <row r="486" spans="1:5" s="42" customFormat="1" ht="12" customHeight="1">
      <c r="A486" s="337" t="str">
        <f t="shared" si="27"/>
        <v xml:space="preserve">AT: 8x4m </v>
      </c>
      <c r="B486" s="46" t="s">
        <v>792</v>
      </c>
      <c r="C486" s="344">
        <v>32</v>
      </c>
      <c r="D486" s="343">
        <f>C486*$D$353</f>
        <v>32</v>
      </c>
      <c r="E486" s="338" t="s">
        <v>794</v>
      </c>
    </row>
    <row r="487" spans="1:5" s="42" customFormat="1" ht="12" customHeight="1">
      <c r="A487" s="337" t="str">
        <f t="shared" si="27"/>
        <v xml:space="preserve">AT: 8x5m </v>
      </c>
      <c r="B487" s="46" t="s">
        <v>793</v>
      </c>
      <c r="C487" s="344">
        <v>40</v>
      </c>
      <c r="D487" s="343">
        <f>C487*$D$353</f>
        <v>40</v>
      </c>
      <c r="E487" s="338" t="s">
        <v>795</v>
      </c>
    </row>
    <row r="488" spans="1:5" s="42" customFormat="1" ht="12" customHeight="1">
      <c r="A488" s="337"/>
      <c r="B488" s="46"/>
      <c r="C488" s="344"/>
      <c r="D488" s="343"/>
      <c r="E488" s="338"/>
    </row>
    <row r="489" spans="1:5" s="42" customFormat="1" ht="12" customHeight="1">
      <c r="A489" s="337"/>
      <c r="B489" s="46"/>
      <c r="C489" s="344"/>
      <c r="D489" s="344"/>
      <c r="E489" s="338"/>
    </row>
    <row r="490" spans="1:5" s="42" customFormat="1" ht="12" customHeight="1">
      <c r="A490" s="337" t="str">
        <f t="shared" si="27"/>
        <v xml:space="preserve">AT: 2x(3+1)m </v>
      </c>
      <c r="B490" s="46" t="s">
        <v>685</v>
      </c>
      <c r="C490" s="344">
        <v>6</v>
      </c>
      <c r="D490" s="344">
        <f t="shared" si="28"/>
        <v>6</v>
      </c>
      <c r="E490" s="338" t="s">
        <v>796</v>
      </c>
    </row>
    <row r="491" spans="1:5" s="42" customFormat="1" ht="12" customHeight="1">
      <c r="A491" s="337" t="str">
        <f t="shared" si="27"/>
        <v xml:space="preserve">AT: 3x(3+1)m </v>
      </c>
      <c r="B491" s="46" t="s">
        <v>686</v>
      </c>
      <c r="C491" s="344">
        <v>9</v>
      </c>
      <c r="D491" s="344">
        <f t="shared" si="28"/>
        <v>9</v>
      </c>
      <c r="E491" s="338" t="s">
        <v>797</v>
      </c>
    </row>
    <row r="492" spans="1:5" s="42" customFormat="1" ht="12" customHeight="1">
      <c r="A492" s="337" t="str">
        <f t="shared" si="27"/>
        <v xml:space="preserve">AT: 4x(3+1)m </v>
      </c>
      <c r="B492" s="46" t="s">
        <v>687</v>
      </c>
      <c r="C492" s="344">
        <v>12</v>
      </c>
      <c r="D492" s="344">
        <f t="shared" si="28"/>
        <v>12</v>
      </c>
      <c r="E492" s="338" t="s">
        <v>798</v>
      </c>
    </row>
    <row r="493" spans="1:5" s="42" customFormat="1" ht="12" customHeight="1">
      <c r="A493" s="337" t="str">
        <f t="shared" si="27"/>
        <v xml:space="preserve">AT: 5x(3+1)m </v>
      </c>
      <c r="B493" s="46" t="s">
        <v>688</v>
      </c>
      <c r="C493" s="344">
        <v>15</v>
      </c>
      <c r="D493" s="344">
        <f t="shared" si="28"/>
        <v>15</v>
      </c>
      <c r="E493" s="338" t="s">
        <v>799</v>
      </c>
    </row>
    <row r="494" spans="1:5" s="42" customFormat="1" ht="12" customHeight="1">
      <c r="A494" s="337" t="str">
        <f t="shared" si="27"/>
        <v xml:space="preserve">AT: 6x(3+1)m </v>
      </c>
      <c r="B494" s="46" t="s">
        <v>696</v>
      </c>
      <c r="C494" s="344">
        <v>18</v>
      </c>
      <c r="D494" s="344">
        <f t="shared" si="28"/>
        <v>18</v>
      </c>
      <c r="E494" s="338" t="s">
        <v>800</v>
      </c>
    </row>
    <row r="495" spans="1:5" s="42" customFormat="1" ht="12" customHeight="1">
      <c r="A495" s="337" t="str">
        <f t="shared" si="27"/>
        <v xml:space="preserve">AT: 7x(3+1)m </v>
      </c>
      <c r="B495" s="46" t="s">
        <v>697</v>
      </c>
      <c r="C495" s="344">
        <v>21</v>
      </c>
      <c r="D495" s="344">
        <f t="shared" si="28"/>
        <v>21</v>
      </c>
      <c r="E495" s="338" t="s">
        <v>801</v>
      </c>
    </row>
    <row r="496" spans="1:5" s="42" customFormat="1" ht="12" customHeight="1">
      <c r="A496" s="337" t="str">
        <f t="shared" si="27"/>
        <v xml:space="preserve">AT: 8x(3+1)m </v>
      </c>
      <c r="B496" s="46" t="s">
        <v>698</v>
      </c>
      <c r="C496" s="344">
        <v>24</v>
      </c>
      <c r="D496" s="344">
        <f t="shared" si="28"/>
        <v>24</v>
      </c>
      <c r="E496" s="338" t="s">
        <v>802</v>
      </c>
    </row>
    <row r="497" spans="1:5" s="42" customFormat="1" ht="12" customHeight="1">
      <c r="A497" s="337" t="str">
        <f>"AT: "&amp;B497</f>
        <v xml:space="preserve">AT: 9x(3+1)m </v>
      </c>
      <c r="B497" s="46" t="s">
        <v>708</v>
      </c>
      <c r="C497" s="344">
        <v>27</v>
      </c>
      <c r="D497" s="344">
        <f>C497*$D$353</f>
        <v>27</v>
      </c>
      <c r="E497" s="338" t="s">
        <v>803</v>
      </c>
    </row>
    <row r="498" spans="1:5" s="42" customFormat="1" ht="12" customHeight="1">
      <c r="A498" s="337" t="str">
        <f>"AT: "&amp;B498</f>
        <v xml:space="preserve">AT: 10x(3+1)m </v>
      </c>
      <c r="B498" s="46" t="s">
        <v>709</v>
      </c>
      <c r="C498" s="344">
        <v>30</v>
      </c>
      <c r="D498" s="344">
        <f>C498*$D$353</f>
        <v>30</v>
      </c>
      <c r="E498" s="338" t="s">
        <v>804</v>
      </c>
    </row>
    <row r="499" spans="1:5" s="42" customFormat="1" ht="12" customHeight="1">
      <c r="A499" s="337"/>
      <c r="B499" s="46"/>
      <c r="C499" s="344"/>
      <c r="D499" s="344"/>
      <c r="E499" s="338"/>
    </row>
    <row r="500" spans="1:5" s="42" customFormat="1" ht="12" customHeight="1">
      <c r="A500" s="337"/>
      <c r="B500" s="46"/>
      <c r="C500" s="344"/>
      <c r="D500" s="344"/>
      <c r="E500" s="338"/>
    </row>
    <row r="501" spans="1:5" s="339" customFormat="1" ht="12" customHeight="1">
      <c r="A501" s="337" t="str">
        <f t="shared" ref="A501:A507" si="29">"AT: "&amp;B501</f>
        <v xml:space="preserve">AT: 2x(5+2)m </v>
      </c>
      <c r="B501" s="46" t="s">
        <v>669</v>
      </c>
      <c r="C501" s="344">
        <v>10</v>
      </c>
      <c r="D501" s="344">
        <f t="shared" si="28"/>
        <v>10</v>
      </c>
      <c r="E501" s="338" t="s">
        <v>448</v>
      </c>
    </row>
    <row r="502" spans="1:5" s="339" customFormat="1" ht="12" customHeight="1">
      <c r="A502" s="337" t="str">
        <f t="shared" si="29"/>
        <v xml:space="preserve">AT: 3x(5+2)m </v>
      </c>
      <c r="B502" s="46" t="s">
        <v>670</v>
      </c>
      <c r="C502" s="344">
        <v>15</v>
      </c>
      <c r="D502" s="344">
        <f t="shared" si="28"/>
        <v>15</v>
      </c>
      <c r="E502" s="338" t="s">
        <v>449</v>
      </c>
    </row>
    <row r="503" spans="1:5" s="339" customFormat="1" ht="12" customHeight="1">
      <c r="A503" s="337" t="str">
        <f t="shared" si="29"/>
        <v xml:space="preserve">AT: 4x(5+2)m </v>
      </c>
      <c r="B503" s="46" t="s">
        <v>671</v>
      </c>
      <c r="C503" s="344">
        <v>20</v>
      </c>
      <c r="D503" s="344">
        <f t="shared" si="28"/>
        <v>20</v>
      </c>
      <c r="E503" s="338" t="s">
        <v>450</v>
      </c>
    </row>
    <row r="504" spans="1:5" s="339" customFormat="1" ht="12" customHeight="1">
      <c r="A504" s="337" t="str">
        <f t="shared" si="29"/>
        <v xml:space="preserve">AT: 5x(5+2)m </v>
      </c>
      <c r="B504" s="46" t="s">
        <v>672</v>
      </c>
      <c r="C504" s="344">
        <v>25</v>
      </c>
      <c r="D504" s="344">
        <f t="shared" si="28"/>
        <v>25</v>
      </c>
      <c r="E504" s="338" t="s">
        <v>451</v>
      </c>
    </row>
    <row r="505" spans="1:5" s="339" customFormat="1" ht="12" customHeight="1">
      <c r="A505" s="337" t="str">
        <f t="shared" si="29"/>
        <v xml:space="preserve">AT: 6x(5+2)m </v>
      </c>
      <c r="B505" s="46" t="s">
        <v>673</v>
      </c>
      <c r="C505" s="344">
        <v>30</v>
      </c>
      <c r="D505" s="344">
        <f t="shared" si="28"/>
        <v>30</v>
      </c>
      <c r="E505" s="338" t="s">
        <v>452</v>
      </c>
    </row>
    <row r="506" spans="1:5" s="339" customFormat="1" ht="12" customHeight="1">
      <c r="A506" s="337" t="str">
        <f t="shared" si="29"/>
        <v xml:space="preserve">AT: 7x(5+2)m </v>
      </c>
      <c r="B506" s="46" t="s">
        <v>674</v>
      </c>
      <c r="C506" s="344">
        <v>35</v>
      </c>
      <c r="D506" s="344">
        <f>C506*$D$353</f>
        <v>35</v>
      </c>
      <c r="E506" s="338" t="s">
        <v>453</v>
      </c>
    </row>
    <row r="507" spans="1:5" s="339" customFormat="1" ht="12" customHeight="1">
      <c r="A507" s="337" t="str">
        <f t="shared" si="29"/>
        <v xml:space="preserve">AT: 8x(5+2)m </v>
      </c>
      <c r="B507" s="46" t="s">
        <v>675</v>
      </c>
      <c r="C507" s="344">
        <v>40</v>
      </c>
      <c r="D507" s="344">
        <f>C507*$D$353</f>
        <v>40</v>
      </c>
      <c r="E507" s="338" t="s">
        <v>454</v>
      </c>
    </row>
    <row r="508" spans="1:5" s="339" customFormat="1" ht="12" customHeight="1">
      <c r="A508" s="337" t="str">
        <f>"AT: "&amp;B508</f>
        <v xml:space="preserve">AT: 9x(5+2)m </v>
      </c>
      <c r="B508" s="46" t="s">
        <v>693</v>
      </c>
      <c r="C508" s="344">
        <v>40</v>
      </c>
      <c r="D508" s="344">
        <f>C508*$D$353</f>
        <v>40</v>
      </c>
      <c r="E508" s="338" t="s">
        <v>694</v>
      </c>
    </row>
    <row r="509" spans="1:5" s="339" customFormat="1" ht="12" customHeight="1">
      <c r="A509" s="337" t="str">
        <f>"AT: "&amp;B509</f>
        <v xml:space="preserve">AT: 10x(5+2)m </v>
      </c>
      <c r="B509" s="46" t="s">
        <v>699</v>
      </c>
      <c r="C509" s="344">
        <v>40</v>
      </c>
      <c r="D509" s="344">
        <f>C509*$D$353</f>
        <v>40</v>
      </c>
      <c r="E509" s="338" t="s">
        <v>710</v>
      </c>
    </row>
    <row r="510" spans="1:5" s="339" customFormat="1" ht="12" customHeight="1">
      <c r="A510" s="337"/>
      <c r="B510" s="46"/>
      <c r="C510" s="343"/>
      <c r="D510" s="343"/>
      <c r="E510" s="338"/>
    </row>
    <row r="511" spans="1:5" s="42" customFormat="1" ht="12" customHeight="1">
      <c r="A511" s="337"/>
      <c r="B511" s="46"/>
      <c r="C511" s="343"/>
      <c r="D511" s="343"/>
      <c r="E511" s="338"/>
    </row>
    <row r="512" spans="1:5" s="339" customFormat="1" ht="12" customHeight="1">
      <c r="A512" s="337" t="str">
        <f>"AT: "&amp;B512</f>
        <v xml:space="preserve">AT: 2+1+2…m </v>
      </c>
      <c r="B512" s="67" t="s">
        <v>370</v>
      </c>
      <c r="C512" s="343" t="s">
        <v>241</v>
      </c>
      <c r="D512" s="343">
        <v>16</v>
      </c>
      <c r="E512" s="338" t="s">
        <v>455</v>
      </c>
    </row>
    <row r="513" spans="1:5" s="339" customFormat="1" ht="12" customHeight="1">
      <c r="A513" s="337" t="str">
        <f>"AT: "&amp;B513</f>
        <v xml:space="preserve">AT: 3+1+3…m </v>
      </c>
      <c r="B513" s="46" t="s">
        <v>292</v>
      </c>
      <c r="C513" s="343" t="s">
        <v>241</v>
      </c>
      <c r="D513" s="343">
        <v>15</v>
      </c>
      <c r="E513" s="338" t="s">
        <v>456</v>
      </c>
    </row>
    <row r="514" spans="1:5" ht="12" customHeight="1">
      <c r="B514" s="310"/>
      <c r="C514" s="205"/>
    </row>
    <row r="515" spans="1:5" ht="12" customHeight="1">
      <c r="B515" s="310"/>
      <c r="C515" s="205"/>
    </row>
    <row r="516" spans="1:5" ht="12" customHeight="1">
      <c r="B516" s="310"/>
      <c r="C516" s="205"/>
    </row>
    <row r="518" spans="1:5" ht="12" customHeight="1">
      <c r="B518" s="311" t="s">
        <v>248</v>
      </c>
      <c r="C518" s="205"/>
    </row>
    <row r="519" spans="1:5" ht="12" customHeight="1">
      <c r="B519" s="312"/>
      <c r="C519" s="345"/>
      <c r="D519" s="345"/>
      <c r="E519" s="313"/>
    </row>
    <row r="520" spans="1:5" ht="12" customHeight="1">
      <c r="B520" s="314" t="s">
        <v>27</v>
      </c>
    </row>
    <row r="521" spans="1:5" ht="12" customHeight="1">
      <c r="B521" s="315"/>
      <c r="D521" s="353">
        <v>2</v>
      </c>
    </row>
    <row r="522" spans="1:5" ht="12" customHeight="1">
      <c r="A522" s="190" t="str">
        <f>"Max: "&amp;B522</f>
        <v>Max: 1x4(30+30)s</v>
      </c>
      <c r="B522" s="252" t="s">
        <v>1308</v>
      </c>
      <c r="C522" s="348">
        <v>2</v>
      </c>
      <c r="D522" s="204">
        <f t="shared" ref="D522:D528" si="30">C522*$D$521</f>
        <v>4</v>
      </c>
      <c r="E522" s="308" t="s">
        <v>1000</v>
      </c>
    </row>
    <row r="523" spans="1:5" ht="12" customHeight="1">
      <c r="A523" s="190" t="str">
        <f t="shared" ref="A523:A620" si="31">"Max: "&amp;B523</f>
        <v>Max: 1x5(30+30)s</v>
      </c>
      <c r="B523" s="252" t="s">
        <v>1309</v>
      </c>
      <c r="C523" s="348">
        <v>2.5</v>
      </c>
      <c r="D523" s="204">
        <f t="shared" si="30"/>
        <v>5</v>
      </c>
      <c r="E523" s="308" t="s">
        <v>1001</v>
      </c>
    </row>
    <row r="524" spans="1:5" ht="12" customHeight="1">
      <c r="A524" s="190" t="str">
        <f t="shared" si="31"/>
        <v>Max: 1x6(30+30)s</v>
      </c>
      <c r="B524" s="252" t="s">
        <v>1310</v>
      </c>
      <c r="C524" s="348">
        <v>3</v>
      </c>
      <c r="D524" s="204">
        <f t="shared" si="30"/>
        <v>6</v>
      </c>
      <c r="E524" s="308" t="s">
        <v>1002</v>
      </c>
    </row>
    <row r="525" spans="1:5" ht="12" customHeight="1">
      <c r="A525" s="190" t="str">
        <f t="shared" si="31"/>
        <v>Max: 1x7(30+30)s</v>
      </c>
      <c r="B525" s="252" t="s">
        <v>1311</v>
      </c>
      <c r="C525" s="348">
        <v>3.5</v>
      </c>
      <c r="D525" s="204">
        <f t="shared" si="30"/>
        <v>7</v>
      </c>
      <c r="E525" s="308" t="s">
        <v>1003</v>
      </c>
    </row>
    <row r="526" spans="1:5" ht="12" customHeight="1">
      <c r="A526" s="190" t="str">
        <f t="shared" si="31"/>
        <v>Max: 1x8(30+30)s</v>
      </c>
      <c r="B526" s="252" t="s">
        <v>1312</v>
      </c>
      <c r="C526" s="348">
        <v>4</v>
      </c>
      <c r="D526" s="204">
        <f t="shared" si="30"/>
        <v>8</v>
      </c>
      <c r="E526" s="308" t="s">
        <v>1004</v>
      </c>
    </row>
    <row r="527" spans="1:5" ht="12" customHeight="1">
      <c r="A527" s="190" t="str">
        <f t="shared" si="31"/>
        <v>Max: 1x9(30+30)s</v>
      </c>
      <c r="B527" s="252" t="s">
        <v>1313</v>
      </c>
      <c r="C527" s="348">
        <v>4.5</v>
      </c>
      <c r="D527" s="204">
        <f t="shared" si="30"/>
        <v>9</v>
      </c>
      <c r="E527" s="308" t="s">
        <v>1005</v>
      </c>
    </row>
    <row r="528" spans="1:5" ht="12" customHeight="1">
      <c r="A528" s="190" t="str">
        <f t="shared" si="31"/>
        <v>Max: 1x10(30+30)s</v>
      </c>
      <c r="B528" s="252" t="s">
        <v>1314</v>
      </c>
      <c r="C528" s="348">
        <v>5</v>
      </c>
      <c r="D528" s="204">
        <f t="shared" si="30"/>
        <v>10</v>
      </c>
      <c r="E528" s="308" t="s">
        <v>1006</v>
      </c>
    </row>
    <row r="529" spans="1:5" ht="12" customHeight="1">
      <c r="B529" s="252"/>
      <c r="C529" s="348"/>
    </row>
    <row r="530" spans="1:5" ht="12" customHeight="1">
      <c r="B530" s="252"/>
      <c r="C530" s="348"/>
    </row>
    <row r="531" spans="1:5" ht="12" customHeight="1">
      <c r="A531" s="190" t="str">
        <f t="shared" si="31"/>
        <v>Max: 2x4(30+30)s</v>
      </c>
      <c r="B531" s="252" t="s">
        <v>1315</v>
      </c>
      <c r="C531" s="348">
        <v>4</v>
      </c>
      <c r="D531" s="204">
        <f t="shared" ref="D531:D537" si="32">C531*$D$521</f>
        <v>8</v>
      </c>
      <c r="E531" s="308" t="s">
        <v>1007</v>
      </c>
    </row>
    <row r="532" spans="1:5" ht="12" customHeight="1">
      <c r="A532" s="190" t="str">
        <f t="shared" si="31"/>
        <v>Max: 2x5(30+30)s</v>
      </c>
      <c r="B532" s="252" t="s">
        <v>1316</v>
      </c>
      <c r="C532" s="348">
        <v>5</v>
      </c>
      <c r="D532" s="204">
        <f t="shared" si="32"/>
        <v>10</v>
      </c>
      <c r="E532" s="308" t="s">
        <v>1008</v>
      </c>
    </row>
    <row r="533" spans="1:5" ht="12" customHeight="1">
      <c r="A533" s="190" t="str">
        <f t="shared" si="31"/>
        <v>Max: 2x6(30+30)s</v>
      </c>
      <c r="B533" s="252" t="s">
        <v>1317</v>
      </c>
      <c r="C533" s="348">
        <v>6</v>
      </c>
      <c r="D533" s="204">
        <f t="shared" si="32"/>
        <v>12</v>
      </c>
      <c r="E533" s="308" t="s">
        <v>1009</v>
      </c>
    </row>
    <row r="534" spans="1:5" ht="12" customHeight="1">
      <c r="A534" s="190" t="str">
        <f t="shared" si="31"/>
        <v>Max: 2x7(30+30)s</v>
      </c>
      <c r="B534" s="252" t="s">
        <v>1318</v>
      </c>
      <c r="C534" s="348">
        <v>7</v>
      </c>
      <c r="D534" s="204">
        <f t="shared" si="32"/>
        <v>14</v>
      </c>
      <c r="E534" s="308" t="s">
        <v>1010</v>
      </c>
    </row>
    <row r="535" spans="1:5" ht="12" customHeight="1">
      <c r="A535" s="190" t="str">
        <f t="shared" si="31"/>
        <v>Max: 2x8(30+30)s</v>
      </c>
      <c r="B535" s="252" t="s">
        <v>1319</v>
      </c>
      <c r="C535" s="348">
        <v>8</v>
      </c>
      <c r="D535" s="204">
        <f t="shared" si="32"/>
        <v>16</v>
      </c>
      <c r="E535" s="308" t="s">
        <v>1011</v>
      </c>
    </row>
    <row r="536" spans="1:5" ht="12" customHeight="1">
      <c r="A536" s="190" t="str">
        <f t="shared" si="31"/>
        <v>Max: 2x9(30+30)s</v>
      </c>
      <c r="B536" s="252" t="s">
        <v>1320</v>
      </c>
      <c r="C536" s="348">
        <v>9</v>
      </c>
      <c r="D536" s="204">
        <f t="shared" si="32"/>
        <v>18</v>
      </c>
      <c r="E536" s="308" t="s">
        <v>1012</v>
      </c>
    </row>
    <row r="537" spans="1:5" ht="12" customHeight="1">
      <c r="A537" s="190" t="str">
        <f t="shared" si="31"/>
        <v>Max: 2x10(30+30)s</v>
      </c>
      <c r="B537" s="252" t="s">
        <v>1321</v>
      </c>
      <c r="C537" s="348">
        <v>10</v>
      </c>
      <c r="D537" s="204">
        <f t="shared" si="32"/>
        <v>20</v>
      </c>
      <c r="E537" s="308" t="s">
        <v>1013</v>
      </c>
    </row>
    <row r="538" spans="1:5" ht="12" customHeight="1">
      <c r="C538" s="348"/>
    </row>
    <row r="539" spans="1:5" ht="12" customHeight="1">
      <c r="C539" s="348"/>
    </row>
    <row r="540" spans="1:5" ht="12" customHeight="1">
      <c r="A540" s="190" t="str">
        <f>"Max: "&amp;B540</f>
        <v>Max: 3x6(30+30)s</v>
      </c>
      <c r="B540" s="252" t="s">
        <v>716</v>
      </c>
      <c r="C540" s="348">
        <v>9</v>
      </c>
      <c r="D540" s="204">
        <f>C540*$D$521</f>
        <v>18</v>
      </c>
      <c r="E540" s="308" t="s">
        <v>1014</v>
      </c>
    </row>
    <row r="541" spans="1:5" ht="12" customHeight="1">
      <c r="A541" s="190" t="str">
        <f>"Max: "&amp;B541</f>
        <v>Max: 3x7(30+30)s</v>
      </c>
      <c r="B541" s="252" t="s">
        <v>715</v>
      </c>
      <c r="C541" s="348">
        <v>10.5</v>
      </c>
      <c r="D541" s="204">
        <f>C541*$D$521</f>
        <v>21</v>
      </c>
      <c r="E541" s="308" t="s">
        <v>1015</v>
      </c>
    </row>
    <row r="542" spans="1:5" ht="12" customHeight="1">
      <c r="A542" s="190" t="str">
        <f>"Max: "&amp;B542</f>
        <v>Max: 3x8(30+30)s</v>
      </c>
      <c r="B542" s="252" t="s">
        <v>1322</v>
      </c>
      <c r="C542" s="348">
        <v>12</v>
      </c>
      <c r="D542" s="204">
        <f>C542*$D$521</f>
        <v>24</v>
      </c>
      <c r="E542" s="308" t="s">
        <v>1016</v>
      </c>
    </row>
    <row r="543" spans="1:5" ht="12" customHeight="1">
      <c r="A543" s="190" t="str">
        <f>"Max: "&amp;B543</f>
        <v>Max: 3x10(30+30)s</v>
      </c>
      <c r="B543" s="252" t="s">
        <v>1323</v>
      </c>
      <c r="C543" s="348">
        <v>13.5</v>
      </c>
      <c r="D543" s="204">
        <f>C543*$D$521</f>
        <v>27</v>
      </c>
      <c r="E543" s="308" t="s">
        <v>1017</v>
      </c>
    </row>
    <row r="544" spans="1:5" ht="12" customHeight="1">
      <c r="B544" s="252"/>
      <c r="C544" s="348"/>
    </row>
    <row r="545" spans="1:5" ht="12" customHeight="1">
      <c r="B545" s="315"/>
      <c r="C545" s="348"/>
    </row>
    <row r="546" spans="1:5" ht="12" customHeight="1">
      <c r="A546" s="190" t="str">
        <f t="shared" si="31"/>
        <v>Max: 1x4(40+20)s</v>
      </c>
      <c r="B546" s="253" t="s">
        <v>1324</v>
      </c>
      <c r="C546" s="348">
        <v>2.66</v>
      </c>
      <c r="D546" s="204">
        <f t="shared" ref="D546:D552" si="33">C546*$D$521</f>
        <v>5.32</v>
      </c>
      <c r="E546" s="308" t="s">
        <v>1018</v>
      </c>
    </row>
    <row r="547" spans="1:5" ht="12" customHeight="1">
      <c r="A547" s="190" t="str">
        <f t="shared" si="31"/>
        <v>Max: 1x5(40+20)s</v>
      </c>
      <c r="B547" s="253" t="s">
        <v>1325</v>
      </c>
      <c r="C547" s="348">
        <v>3.33</v>
      </c>
      <c r="D547" s="204">
        <f t="shared" si="33"/>
        <v>6.66</v>
      </c>
      <c r="E547" s="308" t="s">
        <v>1019</v>
      </c>
    </row>
    <row r="548" spans="1:5" ht="12" customHeight="1">
      <c r="A548" s="190" t="str">
        <f t="shared" si="31"/>
        <v>Max: 1x6(40+20)s</v>
      </c>
      <c r="B548" s="253" t="s">
        <v>1326</v>
      </c>
      <c r="C548" s="348">
        <v>4</v>
      </c>
      <c r="D548" s="204">
        <f t="shared" si="33"/>
        <v>8</v>
      </c>
      <c r="E548" s="308" t="s">
        <v>1020</v>
      </c>
    </row>
    <row r="549" spans="1:5" ht="12" customHeight="1">
      <c r="A549" s="190" t="str">
        <f t="shared" si="31"/>
        <v>Max: 1x7(40+20)s</v>
      </c>
      <c r="B549" s="253" t="s">
        <v>1327</v>
      </c>
      <c r="C549" s="348">
        <v>4.66</v>
      </c>
      <c r="D549" s="204">
        <f t="shared" si="33"/>
        <v>9.32</v>
      </c>
      <c r="E549" s="308" t="s">
        <v>1021</v>
      </c>
    </row>
    <row r="550" spans="1:5" ht="12" customHeight="1">
      <c r="A550" s="190" t="str">
        <f t="shared" si="31"/>
        <v>Max: 1x8(40+20)s</v>
      </c>
      <c r="B550" s="253" t="s">
        <v>1328</v>
      </c>
      <c r="C550" s="348">
        <v>5.33</v>
      </c>
      <c r="D550" s="204">
        <f t="shared" si="33"/>
        <v>10.66</v>
      </c>
      <c r="E550" s="308" t="s">
        <v>1022</v>
      </c>
    </row>
    <row r="551" spans="1:5" ht="12" customHeight="1">
      <c r="A551" s="190" t="str">
        <f t="shared" si="31"/>
        <v>Max: 1x9(40+20)s</v>
      </c>
      <c r="B551" s="253" t="s">
        <v>1329</v>
      </c>
      <c r="C551" s="348">
        <v>6</v>
      </c>
      <c r="D551" s="204">
        <f t="shared" si="33"/>
        <v>12</v>
      </c>
      <c r="E551" s="308" t="s">
        <v>1023</v>
      </c>
    </row>
    <row r="552" spans="1:5" ht="12" customHeight="1">
      <c r="A552" s="190" t="str">
        <f t="shared" si="31"/>
        <v>Max: 1x10(40+20)s</v>
      </c>
      <c r="B552" s="253" t="s">
        <v>1330</v>
      </c>
      <c r="C552" s="348">
        <v>6.66</v>
      </c>
      <c r="D552" s="204">
        <f t="shared" si="33"/>
        <v>13.32</v>
      </c>
      <c r="E552" s="308" t="s">
        <v>1024</v>
      </c>
    </row>
    <row r="553" spans="1:5" ht="12" customHeight="1">
      <c r="B553" s="315"/>
      <c r="C553" s="348"/>
    </row>
    <row r="554" spans="1:5" ht="12" customHeight="1">
      <c r="A554" s="190" t="str">
        <f t="shared" si="31"/>
        <v>Max: 2x4(40+20)s</v>
      </c>
      <c r="B554" s="253" t="s">
        <v>1331</v>
      </c>
      <c r="C554" s="348">
        <v>5.33</v>
      </c>
      <c r="D554" s="204">
        <f t="shared" ref="D554:D560" si="34">C554*$D$521</f>
        <v>10.66</v>
      </c>
      <c r="E554" s="308" t="s">
        <v>1025</v>
      </c>
    </row>
    <row r="555" spans="1:5" ht="12" customHeight="1">
      <c r="A555" s="190" t="str">
        <f t="shared" si="31"/>
        <v>Max: 2x5(40+20)s</v>
      </c>
      <c r="B555" s="253" t="s">
        <v>1332</v>
      </c>
      <c r="C555" s="348">
        <v>6.66</v>
      </c>
      <c r="D555" s="204">
        <f t="shared" si="34"/>
        <v>13.32</v>
      </c>
      <c r="E555" s="308" t="s">
        <v>1026</v>
      </c>
    </row>
    <row r="556" spans="1:5" ht="12" customHeight="1">
      <c r="A556" s="190" t="str">
        <f t="shared" si="31"/>
        <v>Max: 2x6(40+20)s</v>
      </c>
      <c r="B556" s="253" t="s">
        <v>1333</v>
      </c>
      <c r="C556" s="348">
        <v>8</v>
      </c>
      <c r="D556" s="204">
        <f t="shared" si="34"/>
        <v>16</v>
      </c>
      <c r="E556" s="308" t="s">
        <v>1027</v>
      </c>
    </row>
    <row r="557" spans="1:5" ht="12" customHeight="1">
      <c r="A557" s="190" t="str">
        <f t="shared" si="31"/>
        <v>Max: 2x7(40+20)s</v>
      </c>
      <c r="B557" s="253" t="s">
        <v>1334</v>
      </c>
      <c r="C557" s="348">
        <v>9.33</v>
      </c>
      <c r="D557" s="204">
        <f t="shared" si="34"/>
        <v>18.66</v>
      </c>
      <c r="E557" s="308" t="s">
        <v>1028</v>
      </c>
    </row>
    <row r="558" spans="1:5" ht="12" customHeight="1">
      <c r="A558" s="190" t="str">
        <f t="shared" si="31"/>
        <v>Max: 2x8(40+20)s</v>
      </c>
      <c r="B558" s="253" t="s">
        <v>1335</v>
      </c>
      <c r="C558" s="348">
        <v>10.66</v>
      </c>
      <c r="D558" s="204">
        <f t="shared" si="34"/>
        <v>21.32</v>
      </c>
      <c r="E558" s="308" t="s">
        <v>1029</v>
      </c>
    </row>
    <row r="559" spans="1:5" ht="12" customHeight="1">
      <c r="A559" s="190" t="str">
        <f t="shared" si="31"/>
        <v>Max: 2x9(40+20)s</v>
      </c>
      <c r="B559" s="253" t="s">
        <v>1336</v>
      </c>
      <c r="C559" s="348">
        <v>12</v>
      </c>
      <c r="D559" s="204">
        <f t="shared" si="34"/>
        <v>24</v>
      </c>
      <c r="E559" s="308" t="s">
        <v>1030</v>
      </c>
    </row>
    <row r="560" spans="1:5" ht="12" customHeight="1">
      <c r="A560" s="190" t="str">
        <f t="shared" si="31"/>
        <v>Max: 2x10(40+20)s</v>
      </c>
      <c r="B560" s="253" t="s">
        <v>1337</v>
      </c>
      <c r="C560" s="348">
        <v>13.33</v>
      </c>
      <c r="D560" s="204">
        <f t="shared" si="34"/>
        <v>26.66</v>
      </c>
      <c r="E560" s="308" t="s">
        <v>1031</v>
      </c>
    </row>
    <row r="561" spans="1:5" ht="12" customHeight="1">
      <c r="C561" s="348"/>
    </row>
    <row r="562" spans="1:5" ht="12" customHeight="1">
      <c r="A562" s="190" t="str">
        <f t="shared" si="31"/>
        <v>Max: 3x4(40+20)s</v>
      </c>
      <c r="B562" s="253" t="s">
        <v>1338</v>
      </c>
      <c r="C562" s="348">
        <v>8</v>
      </c>
      <c r="D562" s="204">
        <f t="shared" ref="D562:D592" si="35">C562*$D$521</f>
        <v>16</v>
      </c>
      <c r="E562" s="308" t="s">
        <v>1032</v>
      </c>
    </row>
    <row r="563" spans="1:5" ht="12" customHeight="1">
      <c r="A563" s="190" t="str">
        <f t="shared" si="31"/>
        <v>Max: 3x5(40+20)s</v>
      </c>
      <c r="B563" s="253" t="s">
        <v>1339</v>
      </c>
      <c r="C563" s="348">
        <v>10</v>
      </c>
      <c r="D563" s="204">
        <f t="shared" si="35"/>
        <v>20</v>
      </c>
      <c r="E563" s="308" t="s">
        <v>1033</v>
      </c>
    </row>
    <row r="564" spans="1:5" ht="12" customHeight="1">
      <c r="A564" s="190" t="str">
        <f t="shared" si="31"/>
        <v>Max: 3x6(40+20)s</v>
      </c>
      <c r="B564" s="318" t="s">
        <v>1340</v>
      </c>
      <c r="C564" s="204">
        <v>12</v>
      </c>
      <c r="D564" s="204">
        <f t="shared" si="35"/>
        <v>24</v>
      </c>
      <c r="E564" s="308" t="s">
        <v>1034</v>
      </c>
    </row>
    <row r="565" spans="1:5" ht="12" customHeight="1">
      <c r="A565" s="190" t="str">
        <f t="shared" si="31"/>
        <v>Max: 3x7(40+20)s</v>
      </c>
      <c r="B565" s="318" t="s">
        <v>1341</v>
      </c>
      <c r="C565" s="204">
        <v>14</v>
      </c>
      <c r="D565" s="204">
        <f t="shared" si="35"/>
        <v>28</v>
      </c>
      <c r="E565" s="308" t="s">
        <v>1035</v>
      </c>
    </row>
    <row r="566" spans="1:5" ht="12" customHeight="1">
      <c r="A566" s="190" t="str">
        <f t="shared" si="31"/>
        <v>Max: 3x8(40+20)s</v>
      </c>
      <c r="B566" s="318" t="s">
        <v>1342</v>
      </c>
      <c r="C566" s="204">
        <v>16</v>
      </c>
      <c r="D566" s="204">
        <f t="shared" si="35"/>
        <v>32</v>
      </c>
      <c r="E566" s="308" t="s">
        <v>1036</v>
      </c>
    </row>
    <row r="567" spans="1:5" ht="12" customHeight="1">
      <c r="A567" s="190" t="str">
        <f>"Max: "&amp;B567</f>
        <v>Max: 3x9(40+20)s</v>
      </c>
      <c r="B567" s="318" t="s">
        <v>695</v>
      </c>
      <c r="C567" s="204">
        <v>18</v>
      </c>
      <c r="D567" s="204">
        <f t="shared" si="35"/>
        <v>36</v>
      </c>
      <c r="E567" s="308" t="s">
        <v>1037</v>
      </c>
    </row>
    <row r="568" spans="1:5" ht="12" customHeight="1">
      <c r="A568" s="190" t="str">
        <f>"Max: "&amp;B568</f>
        <v>Max: 3x10(40+20)s</v>
      </c>
      <c r="B568" s="318" t="s">
        <v>717</v>
      </c>
      <c r="C568" s="204">
        <v>20</v>
      </c>
      <c r="D568" s="204">
        <f t="shared" si="35"/>
        <v>40</v>
      </c>
      <c r="E568" s="308" t="s">
        <v>1038</v>
      </c>
    </row>
    <row r="569" spans="1:5" ht="12" customHeight="1">
      <c r="B569" s="318"/>
    </row>
    <row r="570" spans="1:5" ht="12" customHeight="1">
      <c r="B570" s="318"/>
    </row>
    <row r="571" spans="1:5" ht="12" customHeight="1">
      <c r="A571" s="190" t="str">
        <f>"Max: "&amp;B571</f>
        <v>Max: 1x3(60+60)s</v>
      </c>
      <c r="B571" s="318" t="s">
        <v>777</v>
      </c>
      <c r="C571" s="204">
        <v>3</v>
      </c>
      <c r="D571" s="204">
        <f t="shared" si="35"/>
        <v>6</v>
      </c>
      <c r="E571" s="308" t="s">
        <v>1039</v>
      </c>
    </row>
    <row r="572" spans="1:5" ht="12" customHeight="1">
      <c r="A572" s="190" t="str">
        <f>"Max: "&amp;B572</f>
        <v>Max: 1x4(60+60)s</v>
      </c>
      <c r="B572" s="318" t="s">
        <v>778</v>
      </c>
      <c r="C572" s="204">
        <v>4</v>
      </c>
      <c r="D572" s="204">
        <f t="shared" si="35"/>
        <v>8</v>
      </c>
      <c r="E572" s="308" t="s">
        <v>1040</v>
      </c>
    </row>
    <row r="573" spans="1:5" ht="12" customHeight="1">
      <c r="A573" s="190" t="str">
        <f>"Max: "&amp;B573</f>
        <v>Max: 1x5(60+60)s</v>
      </c>
      <c r="B573" s="318" t="s">
        <v>779</v>
      </c>
      <c r="C573" s="204">
        <v>5</v>
      </c>
      <c r="D573" s="204">
        <f t="shared" si="35"/>
        <v>10</v>
      </c>
      <c r="E573" s="308" t="s">
        <v>1041</v>
      </c>
    </row>
    <row r="574" spans="1:5" ht="12" customHeight="1">
      <c r="A574" s="190" t="str">
        <f>"Max: "&amp;B574</f>
        <v>Max: 1x6(60+60)s</v>
      </c>
      <c r="B574" s="318" t="s">
        <v>780</v>
      </c>
      <c r="C574" s="204">
        <v>6</v>
      </c>
      <c r="D574" s="204">
        <f t="shared" si="35"/>
        <v>12</v>
      </c>
      <c r="E574" s="308" t="s">
        <v>1042</v>
      </c>
    </row>
    <row r="575" spans="1:5" ht="12" customHeight="1">
      <c r="B575" s="318"/>
    </row>
    <row r="576" spans="1:5" ht="12" customHeight="1">
      <c r="B576" s="318"/>
    </row>
    <row r="577" spans="1:5" ht="12" customHeight="1">
      <c r="A577" s="190" t="str">
        <f>"Max: "&amp;B577</f>
        <v>Max: 2x3(60+60)s</v>
      </c>
      <c r="B577" s="318" t="s">
        <v>773</v>
      </c>
      <c r="C577" s="204">
        <v>6</v>
      </c>
      <c r="D577" s="204">
        <f t="shared" si="35"/>
        <v>12</v>
      </c>
      <c r="E577" s="308" t="s">
        <v>1043</v>
      </c>
    </row>
    <row r="578" spans="1:5" ht="12" customHeight="1">
      <c r="A578" s="190" t="str">
        <f>"Max: "&amp;B578</f>
        <v>Max: 2x4(60+60)s</v>
      </c>
      <c r="B578" s="318" t="s">
        <v>774</v>
      </c>
      <c r="C578" s="204">
        <v>8</v>
      </c>
      <c r="D578" s="204">
        <f t="shared" si="35"/>
        <v>16</v>
      </c>
      <c r="E578" s="308" t="s">
        <v>1044</v>
      </c>
    </row>
    <row r="579" spans="1:5" ht="12" customHeight="1">
      <c r="A579" s="190" t="str">
        <f>"Max: "&amp;B579</f>
        <v>Max: 2x5(60+60)s</v>
      </c>
      <c r="B579" s="318" t="s">
        <v>775</v>
      </c>
      <c r="C579" s="204">
        <v>10</v>
      </c>
      <c r="D579" s="204">
        <f t="shared" si="35"/>
        <v>20</v>
      </c>
      <c r="E579" s="308" t="s">
        <v>1045</v>
      </c>
    </row>
    <row r="580" spans="1:5" ht="12" customHeight="1">
      <c r="A580" s="190" t="str">
        <f>"Max: "&amp;B580</f>
        <v>Max: 2x6(60+60)s</v>
      </c>
      <c r="B580" s="318" t="s">
        <v>776</v>
      </c>
      <c r="C580" s="204">
        <v>12</v>
      </c>
      <c r="D580" s="204">
        <f t="shared" si="35"/>
        <v>24</v>
      </c>
      <c r="E580" s="308" t="s">
        <v>1046</v>
      </c>
    </row>
    <row r="581" spans="1:5" ht="12" customHeight="1">
      <c r="B581" s="318"/>
    </row>
    <row r="582" spans="1:5" ht="12" customHeight="1">
      <c r="B582" s="318"/>
    </row>
    <row r="583" spans="1:5" ht="12" customHeight="1">
      <c r="A583" s="190" t="str">
        <f>"Max: "&amp;B583</f>
        <v>Max: 3x3(60+60)s</v>
      </c>
      <c r="B583" s="318" t="s">
        <v>769</v>
      </c>
      <c r="C583" s="204">
        <v>9</v>
      </c>
      <c r="D583" s="204">
        <f t="shared" si="35"/>
        <v>18</v>
      </c>
      <c r="E583" s="308" t="s">
        <v>1047</v>
      </c>
    </row>
    <row r="584" spans="1:5" ht="12" customHeight="1">
      <c r="A584" s="190" t="str">
        <f>"Max: "&amp;B584</f>
        <v>Max: 3x4(60+60)s</v>
      </c>
      <c r="B584" s="318" t="s">
        <v>770</v>
      </c>
      <c r="C584" s="204">
        <v>12</v>
      </c>
      <c r="D584" s="204">
        <f t="shared" si="35"/>
        <v>24</v>
      </c>
      <c r="E584" s="308" t="s">
        <v>1048</v>
      </c>
    </row>
    <row r="585" spans="1:5" ht="12" customHeight="1">
      <c r="A585" s="190" t="str">
        <f>"Max: "&amp;B585</f>
        <v>Max: 3x5(60+60)s</v>
      </c>
      <c r="B585" s="318" t="s">
        <v>771</v>
      </c>
      <c r="C585" s="204">
        <v>15</v>
      </c>
      <c r="D585" s="204">
        <f t="shared" si="35"/>
        <v>30</v>
      </c>
      <c r="E585" s="308" t="s">
        <v>1049</v>
      </c>
    </row>
    <row r="586" spans="1:5" ht="12" customHeight="1">
      <c r="A586" s="190" t="str">
        <f>"Max: "&amp;B586</f>
        <v>Max: 3x6(60+60)s</v>
      </c>
      <c r="B586" s="318" t="s">
        <v>772</v>
      </c>
      <c r="C586" s="204">
        <v>18</v>
      </c>
      <c r="D586" s="204">
        <f t="shared" si="35"/>
        <v>36</v>
      </c>
      <c r="E586" s="308" t="s">
        <v>1050</v>
      </c>
    </row>
    <row r="587" spans="1:5" ht="12" customHeight="1">
      <c r="B587" s="318"/>
    </row>
    <row r="588" spans="1:5" ht="12" customHeight="1">
      <c r="B588" s="318"/>
    </row>
    <row r="589" spans="1:5" ht="12" customHeight="1">
      <c r="A589" s="190" t="str">
        <f t="shared" si="31"/>
        <v>Max: 4x3(60+60)s</v>
      </c>
      <c r="B589" s="318" t="s">
        <v>768</v>
      </c>
      <c r="C589" s="204">
        <v>12</v>
      </c>
      <c r="D589" s="204">
        <f t="shared" si="35"/>
        <v>24</v>
      </c>
      <c r="E589" s="308" t="s">
        <v>1051</v>
      </c>
    </row>
    <row r="590" spans="1:5" ht="12" customHeight="1">
      <c r="A590" s="190" t="str">
        <f t="shared" si="31"/>
        <v>Max: 4x4(60+60)s</v>
      </c>
      <c r="B590" s="318" t="s">
        <v>765</v>
      </c>
      <c r="C590" s="204">
        <v>16</v>
      </c>
      <c r="D590" s="204">
        <f t="shared" si="35"/>
        <v>32</v>
      </c>
      <c r="E590" s="308" t="s">
        <v>1052</v>
      </c>
    </row>
    <row r="591" spans="1:5" ht="12" customHeight="1">
      <c r="A591" s="190" t="str">
        <f t="shared" si="31"/>
        <v>Max: 4x5(60+60)s</v>
      </c>
      <c r="B591" s="318" t="s">
        <v>766</v>
      </c>
      <c r="C591" s="204">
        <v>20</v>
      </c>
      <c r="D591" s="204">
        <f t="shared" si="35"/>
        <v>40</v>
      </c>
      <c r="E591" s="308" t="s">
        <v>1053</v>
      </c>
    </row>
    <row r="592" spans="1:5" ht="12" customHeight="1">
      <c r="A592" s="190" t="str">
        <f t="shared" si="31"/>
        <v>Max: 4x6(60+60)s</v>
      </c>
      <c r="B592" s="318" t="s">
        <v>767</v>
      </c>
      <c r="C592" s="204">
        <v>24</v>
      </c>
      <c r="D592" s="204">
        <f t="shared" si="35"/>
        <v>48</v>
      </c>
      <c r="E592" s="308" t="s">
        <v>1054</v>
      </c>
    </row>
    <row r="593" spans="1:5" ht="12" customHeight="1">
      <c r="B593" s="318"/>
    </row>
    <row r="594" spans="1:5" ht="12" customHeight="1">
      <c r="A594" s="361"/>
      <c r="C594" s="364"/>
      <c r="D594" s="362"/>
      <c r="E594" s="363"/>
    </row>
    <row r="595" spans="1:5" ht="12" customHeight="1">
      <c r="C595" s="348"/>
    </row>
    <row r="596" spans="1:5" ht="12" customHeight="1">
      <c r="A596" s="190" t="str">
        <f t="shared" si="31"/>
        <v>Max: 1x1m</v>
      </c>
      <c r="B596" s="253" t="s">
        <v>1343</v>
      </c>
      <c r="C596" s="348">
        <v>1</v>
      </c>
      <c r="D596" s="204">
        <f t="shared" ref="D596:D603" si="36">C596*$D$521</f>
        <v>2</v>
      </c>
      <c r="E596" s="308" t="s">
        <v>1055</v>
      </c>
    </row>
    <row r="597" spans="1:5" ht="12" customHeight="1">
      <c r="A597" s="190" t="str">
        <f t="shared" si="31"/>
        <v>Max: 2x1m</v>
      </c>
      <c r="B597" s="253" t="s">
        <v>1344</v>
      </c>
      <c r="C597" s="348">
        <v>2</v>
      </c>
      <c r="D597" s="204">
        <f t="shared" si="36"/>
        <v>4</v>
      </c>
      <c r="E597" s="308" t="s">
        <v>1056</v>
      </c>
    </row>
    <row r="598" spans="1:5" ht="12" customHeight="1">
      <c r="A598" s="190" t="str">
        <f t="shared" si="31"/>
        <v>Max: 3x1m</v>
      </c>
      <c r="B598" s="253" t="s">
        <v>1345</v>
      </c>
      <c r="C598" s="348">
        <v>3</v>
      </c>
      <c r="D598" s="204">
        <f t="shared" si="36"/>
        <v>6</v>
      </c>
      <c r="E598" s="308" t="s">
        <v>1057</v>
      </c>
    </row>
    <row r="599" spans="1:5" ht="12" customHeight="1">
      <c r="A599" s="190" t="str">
        <f t="shared" si="31"/>
        <v>Max: 4x1m</v>
      </c>
      <c r="B599" s="253" t="s">
        <v>1346</v>
      </c>
      <c r="C599" s="348">
        <v>4</v>
      </c>
      <c r="D599" s="204">
        <f t="shared" si="36"/>
        <v>8</v>
      </c>
      <c r="E599" s="308" t="s">
        <v>1058</v>
      </c>
    </row>
    <row r="600" spans="1:5" ht="12" customHeight="1">
      <c r="A600" s="190" t="str">
        <f t="shared" si="31"/>
        <v>Max: 5x1m</v>
      </c>
      <c r="B600" s="253" t="s">
        <v>1347</v>
      </c>
      <c r="C600" s="348">
        <v>5</v>
      </c>
      <c r="D600" s="204">
        <f t="shared" si="36"/>
        <v>10</v>
      </c>
      <c r="E600" s="308" t="s">
        <v>1059</v>
      </c>
    </row>
    <row r="601" spans="1:5" ht="12" customHeight="1">
      <c r="A601" s="190" t="str">
        <f t="shared" si="31"/>
        <v>Max: 6x1m</v>
      </c>
      <c r="B601" s="253" t="s">
        <v>1348</v>
      </c>
      <c r="C601" s="348">
        <v>6</v>
      </c>
      <c r="D601" s="204">
        <f t="shared" si="36"/>
        <v>12</v>
      </c>
      <c r="E601" s="308" t="s">
        <v>1060</v>
      </c>
    </row>
    <row r="602" spans="1:5" ht="12" customHeight="1">
      <c r="A602" s="190" t="str">
        <f t="shared" si="31"/>
        <v>Max: 7x1m</v>
      </c>
      <c r="B602" s="253" t="s">
        <v>1349</v>
      </c>
      <c r="C602" s="348">
        <v>7</v>
      </c>
      <c r="D602" s="204">
        <f t="shared" si="36"/>
        <v>14</v>
      </c>
      <c r="E602" s="308" t="s">
        <v>1061</v>
      </c>
    </row>
    <row r="603" spans="1:5" ht="12" customHeight="1">
      <c r="A603" s="190" t="str">
        <f t="shared" si="31"/>
        <v>Max: 8x1m</v>
      </c>
      <c r="B603" s="253" t="s">
        <v>1350</v>
      </c>
      <c r="C603" s="348">
        <v>8</v>
      </c>
      <c r="D603" s="204">
        <f t="shared" si="36"/>
        <v>16</v>
      </c>
      <c r="E603" s="308" t="s">
        <v>1062</v>
      </c>
    </row>
    <row r="604" spans="1:5" ht="12" customHeight="1">
      <c r="C604" s="348"/>
    </row>
    <row r="605" spans="1:5" ht="12" customHeight="1">
      <c r="C605" s="348"/>
    </row>
    <row r="606" spans="1:5" ht="12" customHeight="1">
      <c r="A606" s="190" t="str">
        <f t="shared" si="31"/>
        <v>Max: 1x2m</v>
      </c>
      <c r="B606" s="253" t="s">
        <v>1289</v>
      </c>
      <c r="C606" s="348">
        <v>2</v>
      </c>
      <c r="D606" s="204">
        <f t="shared" ref="D606:D611" si="37">C606*$D$521</f>
        <v>4</v>
      </c>
      <c r="E606" s="308" t="s">
        <v>1063</v>
      </c>
    </row>
    <row r="607" spans="1:5" ht="12" customHeight="1">
      <c r="A607" s="190" t="str">
        <f t="shared" si="31"/>
        <v>Max: 2x2m</v>
      </c>
      <c r="B607" s="253" t="s">
        <v>1351</v>
      </c>
      <c r="C607" s="348">
        <v>4</v>
      </c>
      <c r="D607" s="204">
        <f t="shared" si="37"/>
        <v>8</v>
      </c>
      <c r="E607" s="308" t="s">
        <v>1064</v>
      </c>
    </row>
    <row r="608" spans="1:5" ht="12" customHeight="1">
      <c r="A608" s="190" t="str">
        <f t="shared" si="31"/>
        <v>Max: 3x2m</v>
      </c>
      <c r="B608" s="253" t="s">
        <v>1352</v>
      </c>
      <c r="C608" s="348">
        <v>6</v>
      </c>
      <c r="D608" s="204">
        <f t="shared" si="37"/>
        <v>12</v>
      </c>
      <c r="E608" s="308" t="s">
        <v>1065</v>
      </c>
    </row>
    <row r="609" spans="1:5" ht="12" customHeight="1">
      <c r="A609" s="190" t="str">
        <f t="shared" si="31"/>
        <v>Max: 4x2m</v>
      </c>
      <c r="B609" s="253" t="s">
        <v>1353</v>
      </c>
      <c r="C609" s="348">
        <v>8</v>
      </c>
      <c r="D609" s="204">
        <f t="shared" si="37"/>
        <v>16</v>
      </c>
      <c r="E609" s="308" t="s">
        <v>1066</v>
      </c>
    </row>
    <row r="610" spans="1:5" ht="12" customHeight="1">
      <c r="A610" s="190" t="str">
        <f t="shared" si="31"/>
        <v>Max: 5x2m</v>
      </c>
      <c r="B610" s="253" t="s">
        <v>1354</v>
      </c>
      <c r="C610" s="348">
        <v>10</v>
      </c>
      <c r="D610" s="204">
        <f t="shared" si="37"/>
        <v>20</v>
      </c>
      <c r="E610" s="308" t="s">
        <v>1067</v>
      </c>
    </row>
    <row r="611" spans="1:5" ht="12" customHeight="1">
      <c r="A611" s="190" t="str">
        <f t="shared" si="31"/>
        <v>Max: 6x2m</v>
      </c>
      <c r="B611" s="253" t="s">
        <v>1355</v>
      </c>
      <c r="C611" s="348">
        <v>12</v>
      </c>
      <c r="D611" s="204">
        <f t="shared" si="37"/>
        <v>24</v>
      </c>
      <c r="E611" s="308" t="s">
        <v>1068</v>
      </c>
    </row>
    <row r="612" spans="1:5" ht="12" customHeight="1">
      <c r="C612" s="348"/>
    </row>
    <row r="613" spans="1:5" ht="12" customHeight="1">
      <c r="A613" s="190" t="str">
        <f t="shared" si="31"/>
        <v>Max: 1x3m</v>
      </c>
      <c r="B613" s="253" t="s">
        <v>1290</v>
      </c>
      <c r="C613" s="348">
        <v>3</v>
      </c>
      <c r="D613" s="204">
        <f t="shared" ref="D613:D618" si="38">C613*$D$521</f>
        <v>6</v>
      </c>
      <c r="E613" s="308" t="s">
        <v>1069</v>
      </c>
    </row>
    <row r="614" spans="1:5" ht="12" customHeight="1">
      <c r="A614" s="190" t="str">
        <f t="shared" si="31"/>
        <v>Max: 2x3m</v>
      </c>
      <c r="B614" s="253" t="s">
        <v>1291</v>
      </c>
      <c r="C614" s="348">
        <v>6</v>
      </c>
      <c r="D614" s="204">
        <f t="shared" si="38"/>
        <v>12</v>
      </c>
      <c r="E614" s="308" t="s">
        <v>1070</v>
      </c>
    </row>
    <row r="615" spans="1:5" ht="12" customHeight="1">
      <c r="A615" s="190" t="str">
        <f t="shared" si="31"/>
        <v>Max: 3x3m</v>
      </c>
      <c r="B615" s="253" t="s">
        <v>1292</v>
      </c>
      <c r="C615" s="348">
        <v>9</v>
      </c>
      <c r="D615" s="204">
        <f t="shared" si="38"/>
        <v>18</v>
      </c>
      <c r="E615" s="308" t="s">
        <v>1071</v>
      </c>
    </row>
    <row r="616" spans="1:5" ht="12" customHeight="1">
      <c r="A616" s="190" t="str">
        <f t="shared" si="31"/>
        <v>Max: 4x3m</v>
      </c>
      <c r="B616" s="253" t="s">
        <v>1294</v>
      </c>
      <c r="C616" s="348">
        <v>12</v>
      </c>
      <c r="D616" s="204">
        <f t="shared" si="38"/>
        <v>24</v>
      </c>
      <c r="E616" s="308" t="s">
        <v>1072</v>
      </c>
    </row>
    <row r="617" spans="1:5" ht="12" customHeight="1">
      <c r="A617" s="190" t="str">
        <f t="shared" si="31"/>
        <v>Max: 5x3m</v>
      </c>
      <c r="B617" s="253" t="s">
        <v>1356</v>
      </c>
      <c r="C617" s="348">
        <v>15</v>
      </c>
      <c r="D617" s="204">
        <f t="shared" si="38"/>
        <v>30</v>
      </c>
      <c r="E617" s="308" t="s">
        <v>1073</v>
      </c>
    </row>
    <row r="618" spans="1:5" ht="12" customHeight="1">
      <c r="A618" s="190" t="str">
        <f t="shared" si="31"/>
        <v>Max: 6x3m</v>
      </c>
      <c r="B618" s="253" t="s">
        <v>1357</v>
      </c>
      <c r="C618" s="348">
        <v>18</v>
      </c>
      <c r="D618" s="204">
        <f t="shared" si="38"/>
        <v>36</v>
      </c>
      <c r="E618" s="308" t="s">
        <v>1074</v>
      </c>
    </row>
    <row r="619" spans="1:5" ht="12" customHeight="1">
      <c r="C619" s="348"/>
    </row>
    <row r="620" spans="1:5" ht="12" customHeight="1">
      <c r="A620" s="190" t="str">
        <f t="shared" si="31"/>
        <v>Max: 1x4m</v>
      </c>
      <c r="B620" s="253" t="s">
        <v>1249</v>
      </c>
      <c r="C620" s="348">
        <v>4</v>
      </c>
      <c r="D620" s="204">
        <f>C620*$D$521</f>
        <v>8</v>
      </c>
      <c r="E620" s="308" t="s">
        <v>1075</v>
      </c>
    </row>
    <row r="621" spans="1:5" ht="12" customHeight="1">
      <c r="A621" s="190" t="str">
        <f t="shared" ref="A621:A640" si="39">"Max: "&amp;B621</f>
        <v>Max: 2x4m</v>
      </c>
      <c r="B621" s="253" t="s">
        <v>1258</v>
      </c>
      <c r="C621" s="348">
        <v>8</v>
      </c>
      <c r="D621" s="204">
        <f>C621*$D$521</f>
        <v>16</v>
      </c>
      <c r="E621" s="308" t="s">
        <v>1076</v>
      </c>
    </row>
    <row r="622" spans="1:5" ht="12" customHeight="1">
      <c r="A622" s="190" t="str">
        <f t="shared" si="39"/>
        <v>Max: 3x4m</v>
      </c>
      <c r="B622" s="253" t="s">
        <v>1293</v>
      </c>
      <c r="C622" s="348">
        <v>12</v>
      </c>
      <c r="D622" s="204">
        <f>C622*$D$521</f>
        <v>24</v>
      </c>
      <c r="E622" s="308" t="s">
        <v>1077</v>
      </c>
    </row>
    <row r="623" spans="1:5" ht="12" customHeight="1">
      <c r="A623" s="190" t="str">
        <f t="shared" si="39"/>
        <v>Max: 4x4m</v>
      </c>
      <c r="B623" s="253" t="s">
        <v>1295</v>
      </c>
      <c r="C623" s="348">
        <v>16</v>
      </c>
      <c r="D623" s="204">
        <f>C623*$D$521</f>
        <v>32</v>
      </c>
      <c r="E623" s="308" t="s">
        <v>1078</v>
      </c>
    </row>
    <row r="624" spans="1:5" ht="12" customHeight="1">
      <c r="C624" s="348"/>
    </row>
    <row r="625" spans="1:5" ht="12" customHeight="1">
      <c r="B625" s="252"/>
      <c r="C625" s="348"/>
    </row>
    <row r="626" spans="1:5" ht="12" customHeight="1">
      <c r="B626" s="252"/>
      <c r="C626" s="348"/>
    </row>
    <row r="627" spans="1:5" ht="12" customHeight="1">
      <c r="A627" s="190" t="str">
        <f t="shared" si="39"/>
        <v>Max: 2x15(30+10)s</v>
      </c>
      <c r="B627" s="252" t="s">
        <v>1358</v>
      </c>
      <c r="C627" s="348">
        <v>15</v>
      </c>
      <c r="D627" s="204">
        <f t="shared" ref="D627:D636" si="40">C627*$D$521</f>
        <v>30</v>
      </c>
      <c r="E627" s="308" t="s">
        <v>1200</v>
      </c>
    </row>
    <row r="628" spans="1:5" ht="12" customHeight="1">
      <c r="A628" s="190" t="str">
        <f t="shared" si="39"/>
        <v>Max: 2x30(10+10)s</v>
      </c>
      <c r="B628" s="252" t="s">
        <v>1359</v>
      </c>
      <c r="C628" s="348">
        <v>10</v>
      </c>
      <c r="D628" s="204">
        <f t="shared" si="40"/>
        <v>20</v>
      </c>
      <c r="E628" s="308" t="s">
        <v>1201</v>
      </c>
    </row>
    <row r="629" spans="1:5" ht="12" customHeight="1">
      <c r="A629" s="190" t="str">
        <f t="shared" si="39"/>
        <v>Max: 2x20(15+15)s</v>
      </c>
      <c r="B629" s="310" t="s">
        <v>1360</v>
      </c>
      <c r="C629" s="348">
        <v>10</v>
      </c>
      <c r="D629" s="204">
        <f t="shared" si="40"/>
        <v>20</v>
      </c>
      <c r="E629" s="308" t="s">
        <v>1202</v>
      </c>
    </row>
    <row r="630" spans="1:5" ht="12" customHeight="1">
      <c r="A630" s="190" t="str">
        <f t="shared" si="39"/>
        <v>Max: 2x20(30+15)s</v>
      </c>
      <c r="B630" s="310" t="s">
        <v>1361</v>
      </c>
      <c r="C630" s="348">
        <v>20</v>
      </c>
      <c r="D630" s="204">
        <f t="shared" si="40"/>
        <v>40</v>
      </c>
      <c r="E630" s="308" t="s">
        <v>1203</v>
      </c>
    </row>
    <row r="631" spans="1:5" ht="12" customHeight="1">
      <c r="A631" s="190" t="str">
        <f t="shared" si="39"/>
        <v>Max: 3x30(15+5)s</v>
      </c>
      <c r="B631" s="310" t="s">
        <v>1362</v>
      </c>
      <c r="C631" s="348">
        <v>22.5</v>
      </c>
      <c r="D631" s="204">
        <f t="shared" si="40"/>
        <v>45</v>
      </c>
      <c r="E631" s="308" t="s">
        <v>1204</v>
      </c>
    </row>
    <row r="632" spans="1:5" ht="12" customHeight="1">
      <c r="A632" s="190" t="str">
        <f t="shared" si="39"/>
        <v>Max: 8x(30+30)s</v>
      </c>
      <c r="B632" s="310" t="s">
        <v>1363</v>
      </c>
      <c r="C632" s="348">
        <v>4</v>
      </c>
      <c r="D632" s="204">
        <f t="shared" si="40"/>
        <v>8</v>
      </c>
      <c r="E632" s="308" t="s">
        <v>1205</v>
      </c>
    </row>
    <row r="633" spans="1:5" ht="12" customHeight="1">
      <c r="A633" s="190" t="str">
        <f t="shared" si="39"/>
        <v>Max: 10x(30+30)s</v>
      </c>
      <c r="B633" s="310" t="s">
        <v>1364</v>
      </c>
      <c r="C633" s="348">
        <v>5</v>
      </c>
      <c r="D633" s="204">
        <f t="shared" si="40"/>
        <v>10</v>
      </c>
      <c r="E633" s="308" t="s">
        <v>1206</v>
      </c>
    </row>
    <row r="634" spans="1:5" ht="12" customHeight="1">
      <c r="A634" s="190" t="str">
        <f t="shared" si="39"/>
        <v>Max: 2x30(20+10)s</v>
      </c>
      <c r="B634" s="316" t="s">
        <v>1365</v>
      </c>
      <c r="C634" s="348">
        <v>19.8</v>
      </c>
      <c r="D634" s="204">
        <f t="shared" si="40"/>
        <v>39.6</v>
      </c>
      <c r="E634" s="308" t="s">
        <v>1207</v>
      </c>
    </row>
    <row r="635" spans="1:5" ht="12" customHeight="1">
      <c r="A635" s="190" t="str">
        <f t="shared" si="39"/>
        <v>Max: 2x5(90+90)s</v>
      </c>
      <c r="B635" s="252" t="s">
        <v>1366</v>
      </c>
      <c r="C635" s="348">
        <v>15</v>
      </c>
      <c r="D635" s="204">
        <f t="shared" si="40"/>
        <v>30</v>
      </c>
      <c r="E635" s="308" t="s">
        <v>1079</v>
      </c>
    </row>
    <row r="636" spans="1:5" ht="12" customHeight="1">
      <c r="A636" s="190" t="str">
        <f t="shared" si="39"/>
        <v>Max: 3x10(30+15)s</v>
      </c>
      <c r="B636" s="317" t="s">
        <v>1367</v>
      </c>
      <c r="C636" s="348">
        <v>15</v>
      </c>
      <c r="D636" s="204">
        <f t="shared" si="40"/>
        <v>30</v>
      </c>
      <c r="E636" s="308" t="s">
        <v>1208</v>
      </c>
    </row>
    <row r="637" spans="1:5" ht="12" customHeight="1">
      <c r="B637" s="252"/>
      <c r="C637" s="348"/>
    </row>
    <row r="638" spans="1:5" ht="12" customHeight="1">
      <c r="B638" s="252"/>
      <c r="C638" s="348"/>
    </row>
    <row r="639" spans="1:5" ht="12" customHeight="1">
      <c r="A639" s="190" t="str">
        <f t="shared" si="39"/>
        <v>Max: 1x(2-3-10)m</v>
      </c>
      <c r="B639" s="252" t="s">
        <v>1368</v>
      </c>
      <c r="C639" s="348" t="s">
        <v>256</v>
      </c>
      <c r="D639" s="204">
        <v>14.7</v>
      </c>
      <c r="E639" s="308" t="s">
        <v>1080</v>
      </c>
    </row>
    <row r="640" spans="1:5" ht="12" customHeight="1">
      <c r="A640" s="190" t="str">
        <f t="shared" si="39"/>
        <v>Max: 1x(2-3-5)m</v>
      </c>
      <c r="B640" s="252" t="s">
        <v>1369</v>
      </c>
      <c r="C640" s="348" t="s">
        <v>257</v>
      </c>
      <c r="D640" s="204">
        <v>10.8</v>
      </c>
      <c r="E640" s="308" t="s">
        <v>1081</v>
      </c>
    </row>
    <row r="641" spans="1:5" ht="12" customHeight="1">
      <c r="C641" s="348"/>
    </row>
    <row r="642" spans="1:5" ht="12" customHeight="1">
      <c r="B642" s="311"/>
      <c r="C642" s="348"/>
    </row>
    <row r="643" spans="1:5" ht="12" customHeight="1">
      <c r="B643" s="315" t="s">
        <v>258</v>
      </c>
      <c r="C643" s="348"/>
    </row>
    <row r="644" spans="1:5" ht="12" customHeight="1">
      <c r="A644" s="190" t="str">
        <f>"Max: "&amp;B644</f>
        <v>Max: 1x4(40+60)s</v>
      </c>
      <c r="B644" s="253" t="s">
        <v>1370</v>
      </c>
      <c r="C644" s="348">
        <v>2.66</v>
      </c>
      <c r="D644" s="204">
        <f>C644*$D$521</f>
        <v>5.32</v>
      </c>
      <c r="E644" s="308" t="s">
        <v>1082</v>
      </c>
    </row>
    <row r="645" spans="1:5" ht="12" customHeight="1">
      <c r="A645" s="190" t="str">
        <f>"Max: "&amp;B645</f>
        <v>Max: 1x5(40+60)s</v>
      </c>
      <c r="B645" s="253" t="s">
        <v>1371</v>
      </c>
      <c r="C645" s="348">
        <v>3.33</v>
      </c>
      <c r="D645" s="204">
        <f>C645*$D$521</f>
        <v>6.66</v>
      </c>
      <c r="E645" s="308" t="s">
        <v>1083</v>
      </c>
    </row>
    <row r="646" spans="1:5" ht="12" customHeight="1">
      <c r="A646" s="190" t="str">
        <f>"Max: "&amp;B646</f>
        <v>Max: 1x6(40+60)s</v>
      </c>
      <c r="B646" s="253" t="s">
        <v>1372</v>
      </c>
      <c r="C646" s="348">
        <v>4</v>
      </c>
      <c r="D646" s="204">
        <f>C646*$D$521</f>
        <v>8</v>
      </c>
      <c r="E646" s="308" t="s">
        <v>1084</v>
      </c>
    </row>
    <row r="647" spans="1:5" ht="12" customHeight="1">
      <c r="A647" s="190" t="str">
        <f>"Max: "&amp;B647</f>
        <v>Max: 1x7(40+60)s</v>
      </c>
      <c r="B647" s="253" t="s">
        <v>1373</v>
      </c>
      <c r="C647" s="348">
        <v>4.66</v>
      </c>
      <c r="D647" s="204">
        <f>C647*$D$521</f>
        <v>9.32</v>
      </c>
      <c r="E647" s="308" t="s">
        <v>1085</v>
      </c>
    </row>
    <row r="648" spans="1:5" ht="12" customHeight="1">
      <c r="A648" s="190" t="str">
        <f>"Max: "&amp;B648</f>
        <v>Max: 1x8(40+60)s</v>
      </c>
      <c r="B648" s="253" t="s">
        <v>1374</v>
      </c>
      <c r="C648" s="348">
        <v>5.33</v>
      </c>
      <c r="D648" s="204">
        <f>C648*$D$521</f>
        <v>10.66</v>
      </c>
      <c r="E648" s="308" t="s">
        <v>1086</v>
      </c>
    </row>
    <row r="649" spans="1:5" ht="12" customHeight="1">
      <c r="C649" s="348"/>
    </row>
    <row r="650" spans="1:5" ht="12" customHeight="1">
      <c r="C650" s="348"/>
    </row>
    <row r="651" spans="1:5" s="42" customFormat="1" ht="12" customHeight="1">
      <c r="A651" s="337" t="str">
        <f>"Max: "&amp;B651</f>
        <v xml:space="preserve">Max: 1x4(30+30)s </v>
      </c>
      <c r="B651" s="67" t="s">
        <v>568</v>
      </c>
      <c r="C651" s="349">
        <v>2</v>
      </c>
      <c r="D651" s="343">
        <f>C651*$D$521</f>
        <v>4</v>
      </c>
      <c r="E651" s="338" t="s">
        <v>468</v>
      </c>
    </row>
    <row r="652" spans="1:5" s="42" customFormat="1" ht="12" customHeight="1">
      <c r="A652" s="337" t="str">
        <f t="shared" ref="A652:A739" si="41">"Max: "&amp;B652</f>
        <v xml:space="preserve">Max: 1x5(30+30)s </v>
      </c>
      <c r="B652" s="67" t="s">
        <v>569</v>
      </c>
      <c r="C652" s="349">
        <v>2.5</v>
      </c>
      <c r="D652" s="343">
        <f t="shared" ref="D652:D739" si="42">C652*$D$521</f>
        <v>5</v>
      </c>
      <c r="E652" s="338" t="s">
        <v>469</v>
      </c>
    </row>
    <row r="653" spans="1:5" s="42" customFormat="1" ht="12" customHeight="1">
      <c r="A653" s="337" t="str">
        <f t="shared" si="41"/>
        <v xml:space="preserve">Max: 1x6(30+30)s </v>
      </c>
      <c r="B653" s="67" t="s">
        <v>570</v>
      </c>
      <c r="C653" s="349">
        <v>3</v>
      </c>
      <c r="D653" s="343">
        <f t="shared" si="42"/>
        <v>6</v>
      </c>
      <c r="E653" s="338" t="s">
        <v>470</v>
      </c>
    </row>
    <row r="654" spans="1:5" s="42" customFormat="1" ht="12" customHeight="1">
      <c r="A654" s="337" t="str">
        <f t="shared" si="41"/>
        <v xml:space="preserve">Max: 1x7(30+30)s </v>
      </c>
      <c r="B654" s="67" t="s">
        <v>571</v>
      </c>
      <c r="C654" s="349">
        <v>3.5</v>
      </c>
      <c r="D654" s="343">
        <f t="shared" si="42"/>
        <v>7</v>
      </c>
      <c r="E654" s="338" t="s">
        <v>471</v>
      </c>
    </row>
    <row r="655" spans="1:5" s="42" customFormat="1" ht="12" customHeight="1">
      <c r="A655" s="337" t="str">
        <f t="shared" si="41"/>
        <v xml:space="preserve">Max: 1x8(30+30)s </v>
      </c>
      <c r="B655" s="67" t="s">
        <v>572</v>
      </c>
      <c r="C655" s="349">
        <v>4</v>
      </c>
      <c r="D655" s="343">
        <f t="shared" si="42"/>
        <v>8</v>
      </c>
      <c r="E655" s="338" t="s">
        <v>472</v>
      </c>
    </row>
    <row r="656" spans="1:5" s="42" customFormat="1" ht="12" customHeight="1">
      <c r="A656" s="337" t="str">
        <f t="shared" si="41"/>
        <v xml:space="preserve">Max: 1x9(30+30)s </v>
      </c>
      <c r="B656" s="67" t="s">
        <v>573</v>
      </c>
      <c r="C656" s="349">
        <v>4.5</v>
      </c>
      <c r="D656" s="343">
        <f t="shared" si="42"/>
        <v>9</v>
      </c>
      <c r="E656" s="338" t="s">
        <v>473</v>
      </c>
    </row>
    <row r="657" spans="1:5" s="42" customFormat="1" ht="12" customHeight="1">
      <c r="A657" s="337" t="str">
        <f t="shared" si="41"/>
        <v xml:space="preserve">Max: 1x10(30+30)s </v>
      </c>
      <c r="B657" s="67" t="s">
        <v>574</v>
      </c>
      <c r="C657" s="349">
        <v>5</v>
      </c>
      <c r="D657" s="343">
        <f t="shared" si="42"/>
        <v>10</v>
      </c>
      <c r="E657" s="338" t="s">
        <v>474</v>
      </c>
    </row>
    <row r="658" spans="1:5" s="42" customFormat="1" ht="12" customHeight="1">
      <c r="A658" s="337"/>
      <c r="B658" s="67"/>
      <c r="C658" s="343"/>
      <c r="D658" s="343"/>
      <c r="E658" s="338"/>
    </row>
    <row r="659" spans="1:5" s="42" customFormat="1" ht="12" customHeight="1">
      <c r="A659" s="337" t="str">
        <f t="shared" si="41"/>
        <v xml:space="preserve">Max: 2x4(30+30)s </v>
      </c>
      <c r="B659" s="67" t="s">
        <v>575</v>
      </c>
      <c r="C659" s="349">
        <v>4</v>
      </c>
      <c r="D659" s="343">
        <f t="shared" si="42"/>
        <v>8</v>
      </c>
      <c r="E659" s="338" t="s">
        <v>475</v>
      </c>
    </row>
    <row r="660" spans="1:5" s="42" customFormat="1" ht="12" customHeight="1">
      <c r="A660" s="337" t="str">
        <f t="shared" si="41"/>
        <v xml:space="preserve">Max: 2x5(30+30)s </v>
      </c>
      <c r="B660" s="67" t="s">
        <v>576</v>
      </c>
      <c r="C660" s="349">
        <v>5</v>
      </c>
      <c r="D660" s="343">
        <f t="shared" si="42"/>
        <v>10</v>
      </c>
      <c r="E660" s="338" t="s">
        <v>476</v>
      </c>
    </row>
    <row r="661" spans="1:5" s="42" customFormat="1" ht="12" customHeight="1">
      <c r="A661" s="337" t="str">
        <f t="shared" si="41"/>
        <v xml:space="preserve">Max: 2x6(30+30)s </v>
      </c>
      <c r="B661" s="67" t="s">
        <v>577</v>
      </c>
      <c r="C661" s="349">
        <v>6</v>
      </c>
      <c r="D661" s="343">
        <f t="shared" si="42"/>
        <v>12</v>
      </c>
      <c r="E661" s="338" t="s">
        <v>477</v>
      </c>
    </row>
    <row r="662" spans="1:5" s="42" customFormat="1" ht="12" customHeight="1">
      <c r="A662" s="337" t="str">
        <f t="shared" si="41"/>
        <v xml:space="preserve">Max: 2x7(30+30)s </v>
      </c>
      <c r="B662" s="67" t="s">
        <v>578</v>
      </c>
      <c r="C662" s="349">
        <v>7</v>
      </c>
      <c r="D662" s="343">
        <f t="shared" si="42"/>
        <v>14</v>
      </c>
      <c r="E662" s="338" t="s">
        <v>478</v>
      </c>
    </row>
    <row r="663" spans="1:5" s="42" customFormat="1" ht="12" customHeight="1">
      <c r="A663" s="337" t="str">
        <f t="shared" si="41"/>
        <v xml:space="preserve">Max: 2x8(30+30)s </v>
      </c>
      <c r="B663" s="67" t="s">
        <v>579</v>
      </c>
      <c r="C663" s="349">
        <v>8</v>
      </c>
      <c r="D663" s="343">
        <f t="shared" si="42"/>
        <v>16</v>
      </c>
      <c r="E663" s="338" t="s">
        <v>479</v>
      </c>
    </row>
    <row r="664" spans="1:5" s="42" customFormat="1" ht="12" customHeight="1">
      <c r="A664" s="337" t="str">
        <f t="shared" si="41"/>
        <v xml:space="preserve">Max: 2x9(30+30)s </v>
      </c>
      <c r="B664" s="67" t="s">
        <v>580</v>
      </c>
      <c r="C664" s="349">
        <v>9</v>
      </c>
      <c r="D664" s="343">
        <f t="shared" si="42"/>
        <v>18</v>
      </c>
      <c r="E664" s="338" t="s">
        <v>480</v>
      </c>
    </row>
    <row r="665" spans="1:5" s="42" customFormat="1" ht="12" customHeight="1">
      <c r="A665" s="337" t="str">
        <f t="shared" si="41"/>
        <v xml:space="preserve">Max: 2x10(30+30)s </v>
      </c>
      <c r="B665" s="67" t="s">
        <v>581</v>
      </c>
      <c r="C665" s="349">
        <v>10</v>
      </c>
      <c r="D665" s="343">
        <f t="shared" si="42"/>
        <v>20</v>
      </c>
      <c r="E665" s="338" t="s">
        <v>481</v>
      </c>
    </row>
    <row r="666" spans="1:5" s="42" customFormat="1" ht="12" customHeight="1">
      <c r="A666" s="337"/>
      <c r="B666" s="366"/>
      <c r="C666" s="343"/>
      <c r="D666" s="343"/>
      <c r="E666" s="338"/>
    </row>
    <row r="667" spans="1:5" s="42" customFormat="1" ht="12" customHeight="1">
      <c r="A667" s="337"/>
      <c r="B667" s="366"/>
      <c r="C667" s="343"/>
      <c r="D667" s="343"/>
      <c r="E667" s="338"/>
    </row>
    <row r="668" spans="1:5" s="339" customFormat="1" ht="12" customHeight="1">
      <c r="A668" s="337" t="str">
        <f t="shared" si="41"/>
        <v xml:space="preserve">Max: 1x4(40+20)s </v>
      </c>
      <c r="B668" s="46" t="s">
        <v>482</v>
      </c>
      <c r="C668" s="349">
        <v>2.66</v>
      </c>
      <c r="D668" s="343">
        <f t="shared" si="42"/>
        <v>5.32</v>
      </c>
      <c r="E668" s="338" t="s">
        <v>483</v>
      </c>
    </row>
    <row r="669" spans="1:5" s="339" customFormat="1" ht="12" customHeight="1">
      <c r="A669" s="337" t="str">
        <f t="shared" si="41"/>
        <v xml:space="preserve">Max: 1x5(40+20)s </v>
      </c>
      <c r="B669" s="46" t="s">
        <v>484</v>
      </c>
      <c r="C669" s="349">
        <v>3.33</v>
      </c>
      <c r="D669" s="343">
        <f t="shared" si="42"/>
        <v>6.66</v>
      </c>
      <c r="E669" s="338" t="s">
        <v>485</v>
      </c>
    </row>
    <row r="670" spans="1:5" s="339" customFormat="1" ht="12" customHeight="1">
      <c r="A670" s="337" t="str">
        <f t="shared" si="41"/>
        <v xml:space="preserve">Max: 1x6(40+20)s </v>
      </c>
      <c r="B670" s="46" t="s">
        <v>486</v>
      </c>
      <c r="C670" s="349">
        <v>4</v>
      </c>
      <c r="D670" s="343">
        <f t="shared" si="42"/>
        <v>8</v>
      </c>
      <c r="E670" s="338" t="s">
        <v>487</v>
      </c>
    </row>
    <row r="671" spans="1:5" s="339" customFormat="1" ht="12" customHeight="1">
      <c r="A671" s="337" t="str">
        <f t="shared" si="41"/>
        <v xml:space="preserve">Max: 1x7(40+20)s </v>
      </c>
      <c r="B671" s="46" t="s">
        <v>488</v>
      </c>
      <c r="C671" s="349">
        <v>4.66</v>
      </c>
      <c r="D671" s="343">
        <f t="shared" si="42"/>
        <v>9.32</v>
      </c>
      <c r="E671" s="338" t="s">
        <v>489</v>
      </c>
    </row>
    <row r="672" spans="1:5" s="339" customFormat="1" ht="12" customHeight="1">
      <c r="A672" s="337" t="str">
        <f t="shared" si="41"/>
        <v xml:space="preserve">Max: 1x8(40+20)s </v>
      </c>
      <c r="B672" s="46" t="s">
        <v>490</v>
      </c>
      <c r="C672" s="349">
        <v>8.33</v>
      </c>
      <c r="D672" s="343">
        <f t="shared" si="42"/>
        <v>16.66</v>
      </c>
      <c r="E672" s="338" t="s">
        <v>491</v>
      </c>
    </row>
    <row r="673" spans="1:5" s="339" customFormat="1" ht="12" customHeight="1">
      <c r="A673" s="337" t="str">
        <f t="shared" si="41"/>
        <v xml:space="preserve">Max: 1x9(40+20)s </v>
      </c>
      <c r="B673" s="46" t="s">
        <v>492</v>
      </c>
      <c r="C673" s="349">
        <v>6</v>
      </c>
      <c r="D673" s="343">
        <f t="shared" si="42"/>
        <v>12</v>
      </c>
      <c r="E673" s="338" t="s">
        <v>493</v>
      </c>
    </row>
    <row r="674" spans="1:5" s="339" customFormat="1" ht="12" customHeight="1">
      <c r="A674" s="337" t="str">
        <f t="shared" si="41"/>
        <v xml:space="preserve">Max: 1x10(40+20)s </v>
      </c>
      <c r="B674" s="46" t="s">
        <v>494</v>
      </c>
      <c r="C674" s="349">
        <v>6.66</v>
      </c>
      <c r="D674" s="343">
        <f t="shared" si="42"/>
        <v>13.32</v>
      </c>
      <c r="E674" s="338" t="s">
        <v>495</v>
      </c>
    </row>
    <row r="675" spans="1:5" s="339" customFormat="1" ht="12" customHeight="1">
      <c r="A675" s="337"/>
      <c r="B675" s="366"/>
      <c r="C675" s="349"/>
      <c r="D675" s="343"/>
      <c r="E675" s="338"/>
    </row>
    <row r="676" spans="1:5" s="339" customFormat="1" ht="12" customHeight="1">
      <c r="A676" s="337" t="str">
        <f t="shared" si="41"/>
        <v xml:space="preserve">Max: 2x4(40+20)s </v>
      </c>
      <c r="B676" s="46" t="s">
        <v>496</v>
      </c>
      <c r="C676" s="349">
        <v>5.3</v>
      </c>
      <c r="D676" s="343">
        <f t="shared" si="42"/>
        <v>10.6</v>
      </c>
      <c r="E676" s="338" t="s">
        <v>497</v>
      </c>
    </row>
    <row r="677" spans="1:5" s="339" customFormat="1" ht="12" customHeight="1">
      <c r="A677" s="337" t="str">
        <f t="shared" si="41"/>
        <v xml:space="preserve">Max: 2x5(40+20)s </v>
      </c>
      <c r="B677" s="46" t="s">
        <v>498</v>
      </c>
      <c r="C677" s="349">
        <v>6.66</v>
      </c>
      <c r="D677" s="343">
        <f t="shared" si="42"/>
        <v>13.32</v>
      </c>
      <c r="E677" s="338" t="s">
        <v>499</v>
      </c>
    </row>
    <row r="678" spans="1:5" s="339" customFormat="1" ht="12" customHeight="1">
      <c r="A678" s="337" t="str">
        <f t="shared" si="41"/>
        <v xml:space="preserve">Max: 2x6(40+20)s </v>
      </c>
      <c r="B678" s="46" t="s">
        <v>500</v>
      </c>
      <c r="C678" s="349">
        <v>8</v>
      </c>
      <c r="D678" s="343">
        <f t="shared" si="42"/>
        <v>16</v>
      </c>
      <c r="E678" s="338" t="s">
        <v>501</v>
      </c>
    </row>
    <row r="679" spans="1:5" s="339" customFormat="1" ht="12" customHeight="1">
      <c r="A679" s="337" t="str">
        <f t="shared" si="41"/>
        <v xml:space="preserve">Max: 2x7(40+20)s </v>
      </c>
      <c r="B679" s="46" t="s">
        <v>502</v>
      </c>
      <c r="C679" s="349">
        <v>9.33</v>
      </c>
      <c r="D679" s="343">
        <f t="shared" si="42"/>
        <v>18.66</v>
      </c>
      <c r="E679" s="338" t="s">
        <v>503</v>
      </c>
    </row>
    <row r="680" spans="1:5" s="339" customFormat="1" ht="12" customHeight="1">
      <c r="A680" s="337" t="str">
        <f t="shared" si="41"/>
        <v xml:space="preserve">Max: 2x8(40+20)s </v>
      </c>
      <c r="B680" s="46" t="s">
        <v>504</v>
      </c>
      <c r="C680" s="349">
        <v>10.66</v>
      </c>
      <c r="D680" s="343">
        <f t="shared" si="42"/>
        <v>21.32</v>
      </c>
      <c r="E680" s="338" t="s">
        <v>505</v>
      </c>
    </row>
    <row r="681" spans="1:5" s="339" customFormat="1" ht="12" customHeight="1">
      <c r="A681" s="337" t="str">
        <f t="shared" si="41"/>
        <v xml:space="preserve">Max: 2x9(40+20)s </v>
      </c>
      <c r="B681" s="46" t="s">
        <v>506</v>
      </c>
      <c r="C681" s="349">
        <v>12</v>
      </c>
      <c r="D681" s="343">
        <f t="shared" si="42"/>
        <v>24</v>
      </c>
      <c r="E681" s="338" t="s">
        <v>507</v>
      </c>
    </row>
    <row r="682" spans="1:5" s="339" customFormat="1" ht="12" customHeight="1">
      <c r="A682" s="337" t="str">
        <f t="shared" si="41"/>
        <v xml:space="preserve">Max: 2x10(40+20)s </v>
      </c>
      <c r="B682" s="46" t="s">
        <v>508</v>
      </c>
      <c r="C682" s="349">
        <v>13.33</v>
      </c>
      <c r="D682" s="343">
        <f t="shared" si="42"/>
        <v>26.66</v>
      </c>
      <c r="E682" s="338" t="s">
        <v>509</v>
      </c>
    </row>
    <row r="683" spans="1:5" s="339" customFormat="1" ht="12" customHeight="1">
      <c r="A683" s="337"/>
      <c r="B683" s="46"/>
      <c r="C683" s="349"/>
      <c r="D683" s="343"/>
      <c r="E683" s="338"/>
    </row>
    <row r="684" spans="1:5" s="339" customFormat="1" ht="12" customHeight="1">
      <c r="A684" s="337" t="str">
        <f t="shared" si="41"/>
        <v xml:space="preserve">Max: 3x4(40+20)s </v>
      </c>
      <c r="B684" s="46" t="s">
        <v>510</v>
      </c>
      <c r="C684" s="349">
        <v>8</v>
      </c>
      <c r="D684" s="343">
        <f t="shared" si="42"/>
        <v>16</v>
      </c>
      <c r="E684" s="338" t="s">
        <v>511</v>
      </c>
    </row>
    <row r="685" spans="1:5" s="339" customFormat="1" ht="12" customHeight="1">
      <c r="A685" s="337" t="str">
        <f t="shared" si="41"/>
        <v xml:space="preserve">Max: 3x5(40+20)s </v>
      </c>
      <c r="B685" s="46" t="s">
        <v>512</v>
      </c>
      <c r="C685" s="349">
        <v>10</v>
      </c>
      <c r="D685" s="343">
        <f t="shared" si="42"/>
        <v>20</v>
      </c>
      <c r="E685" s="338" t="s">
        <v>513</v>
      </c>
    </row>
    <row r="686" spans="1:5" s="339" customFormat="1" ht="12" customHeight="1">
      <c r="A686" s="337" t="str">
        <f t="shared" si="41"/>
        <v xml:space="preserve">Max: 3x6(40+20)s </v>
      </c>
      <c r="B686" s="46" t="s">
        <v>514</v>
      </c>
      <c r="C686" s="349">
        <v>12</v>
      </c>
      <c r="D686" s="343">
        <f t="shared" si="42"/>
        <v>24</v>
      </c>
      <c r="E686" s="338" t="s">
        <v>515</v>
      </c>
    </row>
    <row r="687" spans="1:5" s="339" customFormat="1" ht="12" customHeight="1">
      <c r="A687" s="337" t="str">
        <f t="shared" si="41"/>
        <v xml:space="preserve">Max: 3x7(40+20)s </v>
      </c>
      <c r="B687" s="46" t="s">
        <v>516</v>
      </c>
      <c r="C687" s="349">
        <v>14</v>
      </c>
      <c r="D687" s="343">
        <f t="shared" si="42"/>
        <v>28</v>
      </c>
      <c r="E687" s="338" t="s">
        <v>517</v>
      </c>
    </row>
    <row r="688" spans="1:5" s="339" customFormat="1" ht="12" customHeight="1">
      <c r="A688" s="337" t="str">
        <f t="shared" si="41"/>
        <v xml:space="preserve">Max: 3x8(40+20)s </v>
      </c>
      <c r="B688" s="46" t="s">
        <v>518</v>
      </c>
      <c r="C688" s="344">
        <v>16</v>
      </c>
      <c r="D688" s="344">
        <f t="shared" si="42"/>
        <v>32</v>
      </c>
      <c r="E688" s="338" t="s">
        <v>519</v>
      </c>
    </row>
    <row r="689" spans="1:5" s="339" customFormat="1" ht="12" customHeight="1">
      <c r="A689" s="337"/>
      <c r="B689" s="46"/>
      <c r="C689" s="344"/>
      <c r="D689" s="344"/>
      <c r="E689" s="338"/>
    </row>
    <row r="690" spans="1:5" s="339" customFormat="1" ht="12" customHeight="1">
      <c r="A690" s="337"/>
      <c r="B690" s="46"/>
      <c r="C690" s="344"/>
      <c r="D690" s="344"/>
      <c r="E690" s="338"/>
    </row>
    <row r="691" spans="1:5" ht="12" customHeight="1">
      <c r="A691" s="337" t="str">
        <f>"Max: "&amp;B691</f>
        <v>Max: 1x3(60+60)s</v>
      </c>
      <c r="B691" s="46" t="s">
        <v>777</v>
      </c>
      <c r="C691" s="344">
        <v>6</v>
      </c>
      <c r="D691" s="344">
        <f t="shared" ref="D691:D712" si="43">C691*$D$521</f>
        <v>12</v>
      </c>
      <c r="E691" s="338" t="s">
        <v>1087</v>
      </c>
    </row>
    <row r="692" spans="1:5" ht="12" customHeight="1">
      <c r="A692" s="337" t="str">
        <f>"Max: "&amp;B692</f>
        <v>Max: 1x4(60+60)s</v>
      </c>
      <c r="B692" s="46" t="s">
        <v>778</v>
      </c>
      <c r="C692" s="344">
        <v>8</v>
      </c>
      <c r="D692" s="344">
        <f t="shared" si="43"/>
        <v>16</v>
      </c>
      <c r="E692" s="338" t="s">
        <v>1088</v>
      </c>
    </row>
    <row r="693" spans="1:5" ht="12" customHeight="1">
      <c r="A693" s="337" t="str">
        <f>"Max: "&amp;B693</f>
        <v>Max: 1x5(60+60)s</v>
      </c>
      <c r="B693" s="46" t="s">
        <v>779</v>
      </c>
      <c r="C693" s="344">
        <v>10</v>
      </c>
      <c r="D693" s="344">
        <f t="shared" si="43"/>
        <v>20</v>
      </c>
      <c r="E693" s="338" t="s">
        <v>1089</v>
      </c>
    </row>
    <row r="694" spans="1:5" ht="12" customHeight="1">
      <c r="A694" s="337" t="str">
        <f>"Max: "&amp;B694</f>
        <v>Max: 1x6(60+60)s</v>
      </c>
      <c r="B694" s="46" t="s">
        <v>780</v>
      </c>
      <c r="C694" s="344">
        <v>12</v>
      </c>
      <c r="D694" s="344">
        <f t="shared" si="43"/>
        <v>24</v>
      </c>
      <c r="E694" s="338" t="s">
        <v>1090</v>
      </c>
    </row>
    <row r="695" spans="1:5" ht="12" customHeight="1">
      <c r="A695" s="337"/>
      <c r="B695" s="46"/>
      <c r="C695" s="344"/>
      <c r="D695" s="344"/>
      <c r="E695" s="338"/>
    </row>
    <row r="696" spans="1:5" ht="12" customHeight="1">
      <c r="A696" s="337"/>
      <c r="B696" s="46"/>
      <c r="C696" s="344"/>
      <c r="D696" s="344"/>
      <c r="E696" s="338"/>
    </row>
    <row r="697" spans="1:5" ht="12" customHeight="1">
      <c r="A697" s="337" t="str">
        <f>"Max: "&amp;B697</f>
        <v>Max: 2x3(60+60)s</v>
      </c>
      <c r="B697" s="46" t="s">
        <v>773</v>
      </c>
      <c r="C697" s="344">
        <v>6</v>
      </c>
      <c r="D697" s="344">
        <f t="shared" si="43"/>
        <v>12</v>
      </c>
      <c r="E697" s="338" t="s">
        <v>1091</v>
      </c>
    </row>
    <row r="698" spans="1:5" ht="12" customHeight="1">
      <c r="A698" s="337" t="str">
        <f>"Max: "&amp;B698</f>
        <v>Max: 2x4(60+60)s</v>
      </c>
      <c r="B698" s="46" t="s">
        <v>774</v>
      </c>
      <c r="C698" s="344">
        <v>8</v>
      </c>
      <c r="D698" s="344">
        <f t="shared" si="43"/>
        <v>16</v>
      </c>
      <c r="E698" s="338" t="s">
        <v>1092</v>
      </c>
    </row>
    <row r="699" spans="1:5" ht="12" customHeight="1">
      <c r="A699" s="337" t="str">
        <f>"Max: "&amp;B699</f>
        <v>Max: 2x5(60+60)s</v>
      </c>
      <c r="B699" s="46" t="s">
        <v>775</v>
      </c>
      <c r="C699" s="344">
        <v>10</v>
      </c>
      <c r="D699" s="344">
        <f t="shared" si="43"/>
        <v>20</v>
      </c>
      <c r="E699" s="338" t="s">
        <v>1093</v>
      </c>
    </row>
    <row r="700" spans="1:5" ht="12" customHeight="1">
      <c r="A700" s="337" t="str">
        <f>"Max: "&amp;B700</f>
        <v>Max: 2x6(60+60)s</v>
      </c>
      <c r="B700" s="46" t="s">
        <v>776</v>
      </c>
      <c r="C700" s="344">
        <v>12</v>
      </c>
      <c r="D700" s="344">
        <f t="shared" si="43"/>
        <v>24</v>
      </c>
      <c r="E700" s="338" t="s">
        <v>1094</v>
      </c>
    </row>
    <row r="701" spans="1:5" ht="12" customHeight="1">
      <c r="A701" s="337"/>
      <c r="B701" s="46"/>
      <c r="C701" s="344"/>
      <c r="D701" s="344"/>
      <c r="E701" s="338"/>
    </row>
    <row r="702" spans="1:5" ht="12" customHeight="1">
      <c r="A702" s="337"/>
      <c r="B702" s="46"/>
      <c r="C702" s="344"/>
      <c r="D702" s="344"/>
      <c r="E702" s="338"/>
    </row>
    <row r="703" spans="1:5" ht="12" customHeight="1">
      <c r="A703" s="337" t="str">
        <f>"Max: "&amp;B703</f>
        <v>Max: 3x3(60+60)s</v>
      </c>
      <c r="B703" s="46" t="s">
        <v>769</v>
      </c>
      <c r="C703" s="344">
        <v>9</v>
      </c>
      <c r="D703" s="344">
        <f t="shared" si="43"/>
        <v>18</v>
      </c>
      <c r="E703" s="338" t="s">
        <v>1095</v>
      </c>
    </row>
    <row r="704" spans="1:5" ht="12" customHeight="1">
      <c r="A704" s="337" t="str">
        <f>"Max: "&amp;B704</f>
        <v>Max: 3x4(60+60)s</v>
      </c>
      <c r="B704" s="46" t="s">
        <v>770</v>
      </c>
      <c r="C704" s="344">
        <v>12</v>
      </c>
      <c r="D704" s="344">
        <f t="shared" si="43"/>
        <v>24</v>
      </c>
      <c r="E704" s="338" t="s">
        <v>1096</v>
      </c>
    </row>
    <row r="705" spans="1:5" ht="12" customHeight="1">
      <c r="A705" s="337" t="str">
        <f>"Max: "&amp;B705</f>
        <v>Max: 3x5(60+60)s</v>
      </c>
      <c r="B705" s="46" t="s">
        <v>771</v>
      </c>
      <c r="C705" s="344">
        <v>15</v>
      </c>
      <c r="D705" s="344">
        <f t="shared" si="43"/>
        <v>30</v>
      </c>
      <c r="E705" s="338" t="s">
        <v>1097</v>
      </c>
    </row>
    <row r="706" spans="1:5" ht="12" customHeight="1">
      <c r="A706" s="337" t="str">
        <f>"Max: "&amp;B706</f>
        <v>Max: 3x6(60+60)s</v>
      </c>
      <c r="B706" s="46" t="s">
        <v>772</v>
      </c>
      <c r="C706" s="344">
        <v>18</v>
      </c>
      <c r="D706" s="344">
        <f t="shared" si="43"/>
        <v>36</v>
      </c>
      <c r="E706" s="338" t="s">
        <v>1098</v>
      </c>
    </row>
    <row r="707" spans="1:5" ht="12" customHeight="1">
      <c r="A707" s="337"/>
      <c r="B707" s="46"/>
      <c r="C707" s="344"/>
      <c r="D707" s="344"/>
      <c r="E707" s="338"/>
    </row>
    <row r="708" spans="1:5" ht="12" customHeight="1">
      <c r="A708" s="337"/>
      <c r="B708" s="46"/>
      <c r="C708" s="344"/>
      <c r="D708" s="344"/>
      <c r="E708" s="338"/>
    </row>
    <row r="709" spans="1:5" ht="12" customHeight="1">
      <c r="A709" s="337" t="str">
        <f>"Max: "&amp;B709</f>
        <v>Max: 4x3(60+60)s</v>
      </c>
      <c r="B709" s="46" t="s">
        <v>768</v>
      </c>
      <c r="C709" s="344">
        <v>12</v>
      </c>
      <c r="D709" s="344">
        <f t="shared" si="43"/>
        <v>24</v>
      </c>
      <c r="E709" s="338" t="s">
        <v>1099</v>
      </c>
    </row>
    <row r="710" spans="1:5" ht="12" customHeight="1">
      <c r="A710" s="337" t="str">
        <f>"Max: "&amp;B710</f>
        <v>Max: 4x4(60+60)s</v>
      </c>
      <c r="B710" s="46" t="s">
        <v>765</v>
      </c>
      <c r="C710" s="344">
        <v>16</v>
      </c>
      <c r="D710" s="344">
        <f t="shared" si="43"/>
        <v>32</v>
      </c>
      <c r="E710" s="338" t="s">
        <v>1100</v>
      </c>
    </row>
    <row r="711" spans="1:5" ht="12" customHeight="1">
      <c r="A711" s="337" t="str">
        <f>"Max: "&amp;B711</f>
        <v>Max: 4x5(60+60)s</v>
      </c>
      <c r="B711" s="46" t="s">
        <v>766</v>
      </c>
      <c r="C711" s="344">
        <v>20</v>
      </c>
      <c r="D711" s="344">
        <f t="shared" si="43"/>
        <v>40</v>
      </c>
      <c r="E711" s="338" t="s">
        <v>1101</v>
      </c>
    </row>
    <row r="712" spans="1:5" ht="12" customHeight="1">
      <c r="A712" s="337" t="str">
        <f>"Max: "&amp;B712</f>
        <v>Max: 4x6(60+60)s</v>
      </c>
      <c r="B712" s="46" t="s">
        <v>767</v>
      </c>
      <c r="C712" s="344">
        <v>24</v>
      </c>
      <c r="D712" s="344">
        <f t="shared" si="43"/>
        <v>48</v>
      </c>
      <c r="E712" s="338" t="s">
        <v>1102</v>
      </c>
    </row>
    <row r="713" spans="1:5" s="339" customFormat="1" ht="12" customHeight="1">
      <c r="A713" s="337"/>
      <c r="B713" s="46"/>
      <c r="C713" s="349"/>
      <c r="D713" s="343"/>
      <c r="E713" s="338"/>
    </row>
    <row r="714" spans="1:5" s="42" customFormat="1" ht="12" customHeight="1">
      <c r="A714" s="337"/>
      <c r="B714" s="46"/>
      <c r="C714" s="349"/>
      <c r="D714" s="343"/>
      <c r="E714" s="338"/>
    </row>
    <row r="715" spans="1:5" s="42" customFormat="1" ht="12" customHeight="1">
      <c r="A715" s="337" t="str">
        <f t="shared" si="41"/>
        <v xml:space="preserve">Max: 1x1m </v>
      </c>
      <c r="B715" s="46" t="s">
        <v>582</v>
      </c>
      <c r="C715" s="349">
        <v>1</v>
      </c>
      <c r="D715" s="343">
        <f t="shared" si="42"/>
        <v>2</v>
      </c>
      <c r="E715" s="338" t="s">
        <v>520</v>
      </c>
    </row>
    <row r="716" spans="1:5" s="42" customFormat="1" ht="12" customHeight="1">
      <c r="A716" s="337" t="str">
        <f t="shared" si="41"/>
        <v xml:space="preserve">Max: 2x1m </v>
      </c>
      <c r="B716" s="46" t="s">
        <v>583</v>
      </c>
      <c r="C716" s="349">
        <v>2</v>
      </c>
      <c r="D716" s="343">
        <f t="shared" si="42"/>
        <v>4</v>
      </c>
      <c r="E716" s="338" t="s">
        <v>521</v>
      </c>
    </row>
    <row r="717" spans="1:5" s="42" customFormat="1" ht="12" customHeight="1">
      <c r="A717" s="337" t="str">
        <f t="shared" si="41"/>
        <v xml:space="preserve">Max: 3x1m </v>
      </c>
      <c r="B717" s="46" t="s">
        <v>584</v>
      </c>
      <c r="C717" s="349">
        <v>3</v>
      </c>
      <c r="D717" s="343">
        <f t="shared" si="42"/>
        <v>6</v>
      </c>
      <c r="E717" s="338" t="s">
        <v>522</v>
      </c>
    </row>
    <row r="718" spans="1:5" s="42" customFormat="1" ht="12" customHeight="1">
      <c r="A718" s="337" t="str">
        <f t="shared" si="41"/>
        <v xml:space="preserve">Max: 4x1m </v>
      </c>
      <c r="B718" s="46" t="s">
        <v>585</v>
      </c>
      <c r="C718" s="349">
        <v>4</v>
      </c>
      <c r="D718" s="343">
        <f t="shared" si="42"/>
        <v>8</v>
      </c>
      <c r="E718" s="338" t="s">
        <v>523</v>
      </c>
    </row>
    <row r="719" spans="1:5" s="42" customFormat="1" ht="12" customHeight="1">
      <c r="A719" s="337" t="str">
        <f t="shared" si="41"/>
        <v xml:space="preserve">Max: 5x1m </v>
      </c>
      <c r="B719" s="46" t="s">
        <v>586</v>
      </c>
      <c r="C719" s="349">
        <v>5</v>
      </c>
      <c r="D719" s="343">
        <f t="shared" si="42"/>
        <v>10</v>
      </c>
      <c r="E719" s="338" t="s">
        <v>524</v>
      </c>
    </row>
    <row r="720" spans="1:5" s="42" customFormat="1" ht="12" customHeight="1">
      <c r="A720" s="337" t="str">
        <f t="shared" si="41"/>
        <v xml:space="preserve">Max: 6x1m </v>
      </c>
      <c r="B720" s="46" t="s">
        <v>587</v>
      </c>
      <c r="C720" s="349">
        <v>6</v>
      </c>
      <c r="D720" s="343">
        <f t="shared" si="42"/>
        <v>12</v>
      </c>
      <c r="E720" s="338" t="s">
        <v>525</v>
      </c>
    </row>
    <row r="721" spans="1:5" s="42" customFormat="1" ht="12" customHeight="1">
      <c r="A721" s="337" t="str">
        <f t="shared" si="41"/>
        <v xml:space="preserve">Max: 7x1m </v>
      </c>
      <c r="B721" s="46" t="s">
        <v>588</v>
      </c>
      <c r="C721" s="349">
        <v>7</v>
      </c>
      <c r="D721" s="343">
        <f t="shared" si="42"/>
        <v>14</v>
      </c>
      <c r="E721" s="338" t="s">
        <v>526</v>
      </c>
    </row>
    <row r="722" spans="1:5" s="42" customFormat="1" ht="12" customHeight="1">
      <c r="A722" s="337" t="str">
        <f t="shared" si="41"/>
        <v xml:space="preserve">Max: 8x1m </v>
      </c>
      <c r="B722" s="46" t="s">
        <v>589</v>
      </c>
      <c r="C722" s="349">
        <v>8</v>
      </c>
      <c r="D722" s="343">
        <f t="shared" si="42"/>
        <v>16</v>
      </c>
      <c r="E722" s="338" t="s">
        <v>527</v>
      </c>
    </row>
    <row r="723" spans="1:5" s="42" customFormat="1" ht="12" customHeight="1">
      <c r="A723" s="337" t="str">
        <f t="shared" si="41"/>
        <v xml:space="preserve">Max: 9x1m </v>
      </c>
      <c r="B723" s="46" t="s">
        <v>590</v>
      </c>
      <c r="C723" s="349">
        <v>9</v>
      </c>
      <c r="D723" s="343">
        <f t="shared" si="42"/>
        <v>18</v>
      </c>
      <c r="E723" s="338" t="s">
        <v>528</v>
      </c>
    </row>
    <row r="724" spans="1:5" s="42" customFormat="1" ht="12" customHeight="1">
      <c r="A724" s="337" t="str">
        <f t="shared" si="41"/>
        <v xml:space="preserve">Max: 10x1m </v>
      </c>
      <c r="B724" s="46" t="s">
        <v>591</v>
      </c>
      <c r="C724" s="349">
        <v>10</v>
      </c>
      <c r="D724" s="343">
        <f t="shared" si="42"/>
        <v>20</v>
      </c>
      <c r="E724" s="338" t="s">
        <v>529</v>
      </c>
    </row>
    <row r="725" spans="1:5" s="42" customFormat="1" ht="12" customHeight="1">
      <c r="A725" s="337"/>
      <c r="B725" s="46"/>
      <c r="C725" s="349"/>
      <c r="D725" s="343">
        <f t="shared" si="42"/>
        <v>0</v>
      </c>
      <c r="E725" s="338"/>
    </row>
    <row r="726" spans="1:5" s="42" customFormat="1" ht="12" customHeight="1">
      <c r="A726" s="337" t="str">
        <f t="shared" si="41"/>
        <v xml:space="preserve">Max: 1x1,5m </v>
      </c>
      <c r="B726" s="46" t="s">
        <v>530</v>
      </c>
      <c r="C726" s="349">
        <v>1.5</v>
      </c>
      <c r="D726" s="343">
        <f t="shared" si="42"/>
        <v>3</v>
      </c>
      <c r="E726" s="338" t="s">
        <v>531</v>
      </c>
    </row>
    <row r="727" spans="1:5" s="42" customFormat="1" ht="12" customHeight="1">
      <c r="A727" s="337" t="str">
        <f t="shared" si="41"/>
        <v xml:space="preserve">Max: 2x1,5m </v>
      </c>
      <c r="B727" s="46" t="s">
        <v>532</v>
      </c>
      <c r="C727" s="349">
        <v>3</v>
      </c>
      <c r="D727" s="343">
        <f t="shared" si="42"/>
        <v>6</v>
      </c>
      <c r="E727" s="338" t="s">
        <v>533</v>
      </c>
    </row>
    <row r="728" spans="1:5" s="42" customFormat="1" ht="12" customHeight="1">
      <c r="A728" s="337" t="str">
        <f t="shared" si="41"/>
        <v xml:space="preserve">Max: 3x1,5m </v>
      </c>
      <c r="B728" s="46" t="s">
        <v>534</v>
      </c>
      <c r="C728" s="349">
        <v>4.5</v>
      </c>
      <c r="D728" s="343">
        <f t="shared" si="42"/>
        <v>9</v>
      </c>
      <c r="E728" s="338" t="s">
        <v>535</v>
      </c>
    </row>
    <row r="729" spans="1:5" s="42" customFormat="1" ht="12" customHeight="1">
      <c r="A729" s="337" t="str">
        <f t="shared" si="41"/>
        <v xml:space="preserve">Max: 4x1,5m </v>
      </c>
      <c r="B729" s="46" t="s">
        <v>536</v>
      </c>
      <c r="C729" s="349">
        <v>6</v>
      </c>
      <c r="D729" s="343">
        <f t="shared" si="42"/>
        <v>12</v>
      </c>
      <c r="E729" s="338" t="s">
        <v>537</v>
      </c>
    </row>
    <row r="730" spans="1:5" s="42" customFormat="1" ht="12" customHeight="1">
      <c r="A730" s="337" t="str">
        <f t="shared" si="41"/>
        <v xml:space="preserve">Max: 5x1,5m </v>
      </c>
      <c r="B730" s="46" t="s">
        <v>538</v>
      </c>
      <c r="C730" s="349">
        <v>7.5</v>
      </c>
      <c r="D730" s="343">
        <f t="shared" si="42"/>
        <v>15</v>
      </c>
      <c r="E730" s="338" t="s">
        <v>539</v>
      </c>
    </row>
    <row r="731" spans="1:5" s="42" customFormat="1" ht="12" customHeight="1">
      <c r="A731" s="337" t="str">
        <f t="shared" si="41"/>
        <v xml:space="preserve">Max: 6x1,5m </v>
      </c>
      <c r="B731" s="46" t="s">
        <v>540</v>
      </c>
      <c r="C731" s="349">
        <v>9</v>
      </c>
      <c r="D731" s="343">
        <f t="shared" si="42"/>
        <v>18</v>
      </c>
      <c r="E731" s="338" t="s">
        <v>541</v>
      </c>
    </row>
    <row r="732" spans="1:5" s="42" customFormat="1" ht="12" customHeight="1">
      <c r="A732" s="337" t="str">
        <f t="shared" si="41"/>
        <v xml:space="preserve">Max: 7x1,5m </v>
      </c>
      <c r="B732" s="46" t="s">
        <v>542</v>
      </c>
      <c r="C732" s="349">
        <v>10.5</v>
      </c>
      <c r="D732" s="343">
        <f t="shared" si="42"/>
        <v>21</v>
      </c>
      <c r="E732" s="338" t="s">
        <v>543</v>
      </c>
    </row>
    <row r="733" spans="1:5" s="42" customFormat="1" ht="12" customHeight="1">
      <c r="A733" s="337" t="str">
        <f t="shared" si="41"/>
        <v xml:space="preserve">Max: 8x1,5m </v>
      </c>
      <c r="B733" s="46" t="s">
        <v>544</v>
      </c>
      <c r="C733" s="349">
        <v>12</v>
      </c>
      <c r="D733" s="343">
        <f t="shared" si="42"/>
        <v>24</v>
      </c>
      <c r="E733" s="338" t="s">
        <v>545</v>
      </c>
    </row>
    <row r="734" spans="1:5" s="42" customFormat="1" ht="12" customHeight="1">
      <c r="A734" s="337" t="str">
        <f t="shared" si="41"/>
        <v xml:space="preserve">Max: 9x1,5m </v>
      </c>
      <c r="B734" s="46" t="s">
        <v>546</v>
      </c>
      <c r="C734" s="349">
        <v>13.5</v>
      </c>
      <c r="D734" s="343">
        <f t="shared" si="42"/>
        <v>27</v>
      </c>
      <c r="E734" s="338" t="s">
        <v>547</v>
      </c>
    </row>
    <row r="735" spans="1:5" s="42" customFormat="1" ht="12" customHeight="1">
      <c r="A735" s="337" t="str">
        <f t="shared" si="41"/>
        <v xml:space="preserve">Max: 10x1,5m </v>
      </c>
      <c r="B735" s="46" t="s">
        <v>719</v>
      </c>
      <c r="C735" s="349">
        <v>15</v>
      </c>
      <c r="D735" s="343">
        <f t="shared" si="42"/>
        <v>30</v>
      </c>
      <c r="E735" s="338" t="s">
        <v>548</v>
      </c>
    </row>
    <row r="736" spans="1:5" s="42" customFormat="1" ht="12" customHeight="1">
      <c r="A736" s="337"/>
      <c r="B736" s="46"/>
      <c r="C736" s="349"/>
      <c r="D736" s="343"/>
      <c r="E736" s="338"/>
    </row>
    <row r="737" spans="1:5" s="42" customFormat="1" ht="12" customHeight="1">
      <c r="A737" s="337"/>
      <c r="B737" s="46"/>
      <c r="C737" s="343"/>
      <c r="D737" s="343"/>
      <c r="E737" s="338"/>
    </row>
    <row r="738" spans="1:5" s="42" customFormat="1" ht="12" customHeight="1">
      <c r="A738" s="337" t="str">
        <f t="shared" si="41"/>
        <v xml:space="preserve">Max: 1x2m </v>
      </c>
      <c r="B738" s="46" t="s">
        <v>390</v>
      </c>
      <c r="C738" s="349">
        <v>2</v>
      </c>
      <c r="D738" s="343">
        <f t="shared" si="42"/>
        <v>4</v>
      </c>
      <c r="E738" s="338" t="s">
        <v>549</v>
      </c>
    </row>
    <row r="739" spans="1:5" s="42" customFormat="1" ht="12" customHeight="1">
      <c r="A739" s="337" t="str">
        <f t="shared" si="41"/>
        <v xml:space="preserve">Max: 2x2m </v>
      </c>
      <c r="B739" s="46" t="s">
        <v>395</v>
      </c>
      <c r="C739" s="349">
        <v>4</v>
      </c>
      <c r="D739" s="343">
        <f t="shared" si="42"/>
        <v>8</v>
      </c>
      <c r="E739" s="338" t="s">
        <v>550</v>
      </c>
    </row>
    <row r="740" spans="1:5" s="42" customFormat="1" ht="12" customHeight="1">
      <c r="A740" s="337" t="str">
        <f t="shared" ref="A740:A760" si="44">"Max: "&amp;B740</f>
        <v xml:space="preserve">Max: 3x2m </v>
      </c>
      <c r="B740" s="46" t="s">
        <v>399</v>
      </c>
      <c r="C740" s="349">
        <v>6</v>
      </c>
      <c r="D740" s="343">
        <f t="shared" ref="D740:D760" si="45">C740*$D$521</f>
        <v>12</v>
      </c>
      <c r="E740" s="338" t="s">
        <v>551</v>
      </c>
    </row>
    <row r="741" spans="1:5" s="42" customFormat="1" ht="12" customHeight="1">
      <c r="A741" s="337" t="str">
        <f t="shared" si="44"/>
        <v xml:space="preserve">Max: 4x2m </v>
      </c>
      <c r="B741" s="46" t="s">
        <v>592</v>
      </c>
      <c r="C741" s="349">
        <v>8</v>
      </c>
      <c r="D741" s="343">
        <f t="shared" si="45"/>
        <v>16</v>
      </c>
      <c r="E741" s="338" t="s">
        <v>552</v>
      </c>
    </row>
    <row r="742" spans="1:5" s="42" customFormat="1" ht="12" customHeight="1">
      <c r="A742" s="337" t="str">
        <f t="shared" si="44"/>
        <v xml:space="preserve">Max: 5x2m </v>
      </c>
      <c r="B742" s="46" t="s">
        <v>593</v>
      </c>
      <c r="C742" s="349">
        <v>10</v>
      </c>
      <c r="D742" s="343">
        <f t="shared" si="45"/>
        <v>20</v>
      </c>
      <c r="E742" s="338" t="s">
        <v>553</v>
      </c>
    </row>
    <row r="743" spans="1:5" s="42" customFormat="1" ht="12" customHeight="1">
      <c r="A743" s="337" t="str">
        <f t="shared" si="44"/>
        <v xml:space="preserve">Max: 6x2m </v>
      </c>
      <c r="B743" s="46" t="s">
        <v>594</v>
      </c>
      <c r="C743" s="349">
        <v>12</v>
      </c>
      <c r="D743" s="343">
        <f t="shared" si="45"/>
        <v>24</v>
      </c>
      <c r="E743" s="338" t="s">
        <v>554</v>
      </c>
    </row>
    <row r="744" spans="1:5" s="42" customFormat="1" ht="12" customHeight="1">
      <c r="A744" s="337" t="str">
        <f t="shared" si="44"/>
        <v xml:space="preserve">Max: 7x2m </v>
      </c>
      <c r="B744" s="46" t="s">
        <v>595</v>
      </c>
      <c r="C744" s="349">
        <v>14</v>
      </c>
      <c r="D744" s="343">
        <f t="shared" si="45"/>
        <v>28</v>
      </c>
      <c r="E744" s="338" t="s">
        <v>555</v>
      </c>
    </row>
    <row r="745" spans="1:5" s="42" customFormat="1" ht="12" customHeight="1">
      <c r="A745" s="337" t="str">
        <f t="shared" si="44"/>
        <v xml:space="preserve">Max: 8x2m </v>
      </c>
      <c r="B745" s="46" t="s">
        <v>596</v>
      </c>
      <c r="C745" s="349">
        <v>16</v>
      </c>
      <c r="D745" s="343">
        <f t="shared" si="45"/>
        <v>32</v>
      </c>
      <c r="E745" s="338" t="s">
        <v>556</v>
      </c>
    </row>
    <row r="746" spans="1:5" s="42" customFormat="1" ht="12" customHeight="1">
      <c r="A746" s="337" t="str">
        <f t="shared" si="44"/>
        <v xml:space="preserve">Max: 9x2m </v>
      </c>
      <c r="B746" s="46" t="s">
        <v>557</v>
      </c>
      <c r="C746" s="349">
        <v>18</v>
      </c>
      <c r="D746" s="343">
        <f t="shared" si="45"/>
        <v>36</v>
      </c>
      <c r="E746" s="338" t="s">
        <v>558</v>
      </c>
    </row>
    <row r="747" spans="1:5" s="42" customFormat="1" ht="12" customHeight="1">
      <c r="A747" s="337" t="str">
        <f t="shared" si="44"/>
        <v xml:space="preserve">Max: 10x2m </v>
      </c>
      <c r="B747" s="46" t="s">
        <v>718</v>
      </c>
      <c r="C747" s="349">
        <v>20</v>
      </c>
      <c r="D747" s="343">
        <f t="shared" si="45"/>
        <v>40</v>
      </c>
      <c r="E747" s="338" t="s">
        <v>559</v>
      </c>
    </row>
    <row r="748" spans="1:5" s="42" customFormat="1" ht="12" customHeight="1">
      <c r="A748" s="337"/>
      <c r="B748" s="46"/>
      <c r="C748" s="349"/>
      <c r="D748" s="343"/>
      <c r="E748" s="338"/>
    </row>
    <row r="749" spans="1:5" s="42" customFormat="1" ht="12" customHeight="1">
      <c r="A749" s="337"/>
      <c r="B749" s="46"/>
      <c r="C749" s="349"/>
      <c r="D749" s="343"/>
      <c r="E749" s="338"/>
    </row>
    <row r="750" spans="1:5" s="42" customFormat="1" ht="12" customHeight="1">
      <c r="A750" s="337" t="str">
        <f t="shared" si="44"/>
        <v xml:space="preserve">Max: 1x3m </v>
      </c>
      <c r="B750" s="46" t="s">
        <v>392</v>
      </c>
      <c r="C750" s="349">
        <v>3</v>
      </c>
      <c r="D750" s="343">
        <f t="shared" si="45"/>
        <v>6</v>
      </c>
      <c r="E750" s="338" t="s">
        <v>560</v>
      </c>
    </row>
    <row r="751" spans="1:5" s="42" customFormat="1" ht="12" customHeight="1">
      <c r="A751" s="337" t="str">
        <f t="shared" si="44"/>
        <v xml:space="preserve">Max: 2x3m </v>
      </c>
      <c r="B751" s="46" t="s">
        <v>396</v>
      </c>
      <c r="C751" s="349">
        <v>6</v>
      </c>
      <c r="D751" s="343">
        <f t="shared" si="45"/>
        <v>12</v>
      </c>
      <c r="E751" s="338" t="s">
        <v>561</v>
      </c>
    </row>
    <row r="752" spans="1:5" s="42" customFormat="1" ht="12" customHeight="1">
      <c r="A752" s="337" t="str">
        <f t="shared" si="44"/>
        <v xml:space="preserve">Max: 3x3m </v>
      </c>
      <c r="B752" s="46" t="s">
        <v>400</v>
      </c>
      <c r="C752" s="349">
        <v>9</v>
      </c>
      <c r="D752" s="343">
        <f t="shared" si="45"/>
        <v>18</v>
      </c>
      <c r="E752" s="338" t="s">
        <v>562</v>
      </c>
    </row>
    <row r="753" spans="1:5" s="42" customFormat="1" ht="12" customHeight="1">
      <c r="A753" s="337" t="str">
        <f t="shared" si="44"/>
        <v xml:space="preserve">Max: 4x3m </v>
      </c>
      <c r="B753" s="46" t="s">
        <v>597</v>
      </c>
      <c r="C753" s="349">
        <v>12</v>
      </c>
      <c r="D753" s="343">
        <f t="shared" si="45"/>
        <v>24</v>
      </c>
      <c r="E753" s="338" t="s">
        <v>563</v>
      </c>
    </row>
    <row r="754" spans="1:5" s="42" customFormat="1" ht="12" customHeight="1">
      <c r="A754" s="337" t="str">
        <f t="shared" si="44"/>
        <v xml:space="preserve">Max: 5x3m </v>
      </c>
      <c r="B754" s="46" t="s">
        <v>598</v>
      </c>
      <c r="C754" s="349">
        <v>15</v>
      </c>
      <c r="D754" s="343">
        <f t="shared" si="45"/>
        <v>30</v>
      </c>
      <c r="E754" s="338" t="s">
        <v>599</v>
      </c>
    </row>
    <row r="755" spans="1:5" s="42" customFormat="1" ht="12" customHeight="1">
      <c r="A755" s="337" t="str">
        <f t="shared" si="44"/>
        <v xml:space="preserve">Max: 6x3m </v>
      </c>
      <c r="B755" s="46" t="s">
        <v>600</v>
      </c>
      <c r="C755" s="349">
        <v>18</v>
      </c>
      <c r="D755" s="343">
        <f t="shared" si="45"/>
        <v>36</v>
      </c>
      <c r="E755" s="338" t="s">
        <v>601</v>
      </c>
    </row>
    <row r="756" spans="1:5" s="42" customFormat="1" ht="12" customHeight="1">
      <c r="A756" s="337"/>
      <c r="B756" s="46"/>
      <c r="C756" s="349"/>
      <c r="D756" s="343">
        <f t="shared" si="45"/>
        <v>0</v>
      </c>
      <c r="E756" s="338"/>
    </row>
    <row r="757" spans="1:5" s="42" customFormat="1" ht="12" customHeight="1">
      <c r="A757" s="337" t="str">
        <f t="shared" si="44"/>
        <v xml:space="preserve">Max: 1x4m </v>
      </c>
      <c r="B757" s="46" t="s">
        <v>317</v>
      </c>
      <c r="C757" s="349">
        <v>4</v>
      </c>
      <c r="D757" s="343">
        <f t="shared" si="45"/>
        <v>8</v>
      </c>
      <c r="E757" s="338" t="s">
        <v>564</v>
      </c>
    </row>
    <row r="758" spans="1:5" s="42" customFormat="1" ht="12" customHeight="1">
      <c r="A758" s="337" t="str">
        <f t="shared" si="44"/>
        <v xml:space="preserve">Max: 2x4m </v>
      </c>
      <c r="B758" s="46" t="s">
        <v>324</v>
      </c>
      <c r="C758" s="349">
        <v>8</v>
      </c>
      <c r="D758" s="343">
        <f t="shared" si="45"/>
        <v>16</v>
      </c>
      <c r="E758" s="338" t="s">
        <v>565</v>
      </c>
    </row>
    <row r="759" spans="1:5" s="42" customFormat="1" ht="12" customHeight="1">
      <c r="A759" s="337" t="str">
        <f t="shared" si="44"/>
        <v xml:space="preserve">Max: 3x4m </v>
      </c>
      <c r="B759" s="46" t="s">
        <v>401</v>
      </c>
      <c r="C759" s="349">
        <v>12</v>
      </c>
      <c r="D759" s="343">
        <f t="shared" si="45"/>
        <v>24</v>
      </c>
      <c r="E759" s="338" t="s">
        <v>566</v>
      </c>
    </row>
    <row r="760" spans="1:5" s="42" customFormat="1" ht="12" customHeight="1">
      <c r="A760" s="337" t="str">
        <f t="shared" si="44"/>
        <v xml:space="preserve">Max: 4x4m </v>
      </c>
      <c r="B760" s="46" t="s">
        <v>403</v>
      </c>
      <c r="C760" s="349">
        <v>16</v>
      </c>
      <c r="D760" s="343">
        <f t="shared" si="45"/>
        <v>32</v>
      </c>
      <c r="E760" s="338" t="s">
        <v>567</v>
      </c>
    </row>
    <row r="761" spans="1:5" s="42" customFormat="1" ht="12" customHeight="1">
      <c r="A761" s="337" t="str">
        <f>"Max: "&amp;B761</f>
        <v xml:space="preserve">Max: 5x4m </v>
      </c>
      <c r="B761" s="46" t="s">
        <v>406</v>
      </c>
      <c r="C761" s="349">
        <v>20</v>
      </c>
      <c r="D761" s="343">
        <f>C761*$D$521</f>
        <v>40</v>
      </c>
      <c r="E761" s="338" t="s">
        <v>720</v>
      </c>
    </row>
    <row r="762" spans="1:5" s="42" customFormat="1" ht="12" customHeight="1">
      <c r="A762" s="190"/>
      <c r="B762" s="46"/>
      <c r="C762" s="350"/>
      <c r="D762" s="350"/>
      <c r="E762" s="248"/>
    </row>
    <row r="763" spans="1:5" ht="12" customHeight="1">
      <c r="B763" s="311" t="s">
        <v>248</v>
      </c>
      <c r="C763" s="348"/>
    </row>
    <row r="764" spans="1:5" ht="12" customHeight="1">
      <c r="B764" s="312"/>
      <c r="C764" s="351"/>
      <c r="D764" s="345"/>
      <c r="E764" s="313"/>
    </row>
    <row r="765" spans="1:5" ht="12" customHeight="1">
      <c r="B765" s="314" t="s">
        <v>259</v>
      </c>
    </row>
    <row r="766" spans="1:5" ht="12" customHeight="1">
      <c r="B766" s="315"/>
      <c r="D766" s="352">
        <v>0.77</v>
      </c>
    </row>
    <row r="767" spans="1:5" ht="12" customHeight="1">
      <c r="A767" s="190" t="str">
        <f>"FS: "&amp;B767</f>
        <v>FS: 1x5m</v>
      </c>
      <c r="B767" s="318" t="s">
        <v>1250</v>
      </c>
      <c r="C767" s="204">
        <v>5</v>
      </c>
      <c r="D767" s="204">
        <f t="shared" ref="D767:D774" si="46">C767*$D$766</f>
        <v>3.85</v>
      </c>
      <c r="E767" s="308" t="s">
        <v>1103</v>
      </c>
    </row>
    <row r="768" spans="1:5" ht="12" customHeight="1">
      <c r="A768" s="190" t="str">
        <f t="shared" ref="A768:A794" si="47">"FS: "&amp;B768</f>
        <v>FS: 1x8m</v>
      </c>
      <c r="B768" s="318" t="s">
        <v>1251</v>
      </c>
      <c r="C768" s="204">
        <v>8</v>
      </c>
      <c r="D768" s="204">
        <f t="shared" si="46"/>
        <v>6.16</v>
      </c>
      <c r="E768" s="308" t="s">
        <v>1104</v>
      </c>
    </row>
    <row r="769" spans="1:5" ht="12" customHeight="1">
      <c r="A769" s="190" t="str">
        <f t="shared" si="47"/>
        <v>FS: 1x10m</v>
      </c>
      <c r="B769" s="318" t="s">
        <v>1252</v>
      </c>
      <c r="C769" s="204">
        <v>10</v>
      </c>
      <c r="D769" s="204">
        <f t="shared" si="46"/>
        <v>7.7</v>
      </c>
      <c r="E769" s="308" t="s">
        <v>1105</v>
      </c>
    </row>
    <row r="770" spans="1:5" ht="12" customHeight="1">
      <c r="A770" s="190" t="str">
        <f t="shared" si="47"/>
        <v>FS: 1x12m</v>
      </c>
      <c r="B770" s="318" t="s">
        <v>1253</v>
      </c>
      <c r="C770" s="204">
        <v>12</v>
      </c>
      <c r="D770" s="204">
        <f t="shared" si="46"/>
        <v>9.24</v>
      </c>
      <c r="E770" s="308" t="s">
        <v>1106</v>
      </c>
    </row>
    <row r="771" spans="1:5" ht="12" customHeight="1">
      <c r="A771" s="190" t="str">
        <f t="shared" si="47"/>
        <v>FS: 1x15m</v>
      </c>
      <c r="B771" s="318" t="s">
        <v>1254</v>
      </c>
      <c r="C771" s="204">
        <v>15</v>
      </c>
      <c r="D771" s="204">
        <f t="shared" si="46"/>
        <v>11.55</v>
      </c>
      <c r="E771" s="308" t="s">
        <v>1107</v>
      </c>
    </row>
    <row r="772" spans="1:5" ht="12" customHeight="1">
      <c r="A772" s="190" t="str">
        <f t="shared" si="47"/>
        <v>FS: 1x20m</v>
      </c>
      <c r="B772" s="318" t="s">
        <v>1255</v>
      </c>
      <c r="C772" s="204">
        <v>20</v>
      </c>
      <c r="D772" s="204">
        <f t="shared" si="46"/>
        <v>15.4</v>
      </c>
      <c r="E772" s="308" t="s">
        <v>1108</v>
      </c>
    </row>
    <row r="773" spans="1:5" ht="12" customHeight="1">
      <c r="A773" s="190" t="str">
        <f>"FS: "&amp;B773</f>
        <v>FS: 1x25m</v>
      </c>
      <c r="B773" s="318" t="s">
        <v>1256</v>
      </c>
      <c r="C773" s="204">
        <v>25</v>
      </c>
      <c r="D773" s="204">
        <f>C773*$D$766</f>
        <v>19.25</v>
      </c>
      <c r="E773" s="308" t="s">
        <v>1109</v>
      </c>
    </row>
    <row r="774" spans="1:5" ht="12" customHeight="1">
      <c r="A774" s="190" t="str">
        <f t="shared" si="47"/>
        <v>FS: 1x30m</v>
      </c>
      <c r="B774" s="318" t="s">
        <v>1257</v>
      </c>
      <c r="C774" s="204">
        <v>30</v>
      </c>
      <c r="D774" s="204">
        <f t="shared" si="46"/>
        <v>23.1</v>
      </c>
      <c r="E774" s="308" t="s">
        <v>1110</v>
      </c>
    </row>
    <row r="775" spans="1:5" ht="12" customHeight="1">
      <c r="B775" s="318"/>
    </row>
    <row r="777" spans="1:5" ht="12" customHeight="1">
      <c r="A777" s="190" t="str">
        <f t="shared" si="47"/>
        <v>FS: 2x5m</v>
      </c>
      <c r="B777" s="318" t="s">
        <v>1259</v>
      </c>
      <c r="C777" s="204">
        <v>10</v>
      </c>
      <c r="D777" s="204">
        <f t="shared" ref="D777:D783" si="48">C777*$D$766</f>
        <v>7.7</v>
      </c>
      <c r="E777" s="308" t="s">
        <v>1111</v>
      </c>
    </row>
    <row r="778" spans="1:5" ht="12" customHeight="1">
      <c r="A778" s="190" t="str">
        <f t="shared" si="47"/>
        <v>FS: 2x8m</v>
      </c>
      <c r="B778" s="318" t="s">
        <v>1260</v>
      </c>
      <c r="C778" s="204">
        <v>16</v>
      </c>
      <c r="D778" s="204">
        <f t="shared" si="48"/>
        <v>12.32</v>
      </c>
      <c r="E778" s="308" t="s">
        <v>1112</v>
      </c>
    </row>
    <row r="779" spans="1:5" ht="12" customHeight="1">
      <c r="A779" s="190" t="str">
        <f t="shared" si="47"/>
        <v>FS: 2x10m</v>
      </c>
      <c r="B779" s="318" t="s">
        <v>1261</v>
      </c>
      <c r="C779" s="204">
        <v>20</v>
      </c>
      <c r="D779" s="204">
        <f t="shared" si="48"/>
        <v>15.4</v>
      </c>
      <c r="E779" s="308" t="s">
        <v>1113</v>
      </c>
    </row>
    <row r="780" spans="1:5" ht="12" customHeight="1">
      <c r="A780" s="190" t="str">
        <f t="shared" si="47"/>
        <v>FS: 2x12m</v>
      </c>
      <c r="B780" s="318" t="s">
        <v>1262</v>
      </c>
      <c r="C780" s="204">
        <v>24</v>
      </c>
      <c r="D780" s="204">
        <f t="shared" si="48"/>
        <v>18.48</v>
      </c>
      <c r="E780" s="308" t="s">
        <v>1114</v>
      </c>
    </row>
    <row r="781" spans="1:5" ht="12" customHeight="1">
      <c r="A781" s="190" t="str">
        <f t="shared" si="47"/>
        <v>FS: 2x15m</v>
      </c>
      <c r="B781" s="318" t="s">
        <v>1263</v>
      </c>
      <c r="C781" s="204">
        <v>30</v>
      </c>
      <c r="D781" s="204">
        <f t="shared" si="48"/>
        <v>23.1</v>
      </c>
      <c r="E781" s="308" t="s">
        <v>1115</v>
      </c>
    </row>
    <row r="782" spans="1:5" ht="12" customHeight="1">
      <c r="A782" s="190" t="str">
        <f t="shared" si="47"/>
        <v>FS: 2x20m</v>
      </c>
      <c r="B782" s="318" t="s">
        <v>1264</v>
      </c>
      <c r="C782" s="204">
        <v>40</v>
      </c>
      <c r="D782" s="204">
        <f t="shared" si="48"/>
        <v>30.8</v>
      </c>
      <c r="E782" s="308" t="s">
        <v>1116</v>
      </c>
    </row>
    <row r="783" spans="1:5" ht="12" customHeight="1">
      <c r="A783" s="190" t="str">
        <f t="shared" si="47"/>
        <v>FS: 2x30m</v>
      </c>
      <c r="B783" s="253" t="s">
        <v>1266</v>
      </c>
      <c r="C783" s="204">
        <v>60</v>
      </c>
      <c r="D783" s="204">
        <f t="shared" si="48"/>
        <v>46.2</v>
      </c>
      <c r="E783" s="308" t="s">
        <v>1117</v>
      </c>
    </row>
    <row r="785" spans="1:5" ht="12" customHeight="1">
      <c r="A785" s="190" t="str">
        <f t="shared" si="47"/>
        <v>FS: 3x5m</v>
      </c>
      <c r="B785" s="318" t="s">
        <v>1267</v>
      </c>
      <c r="C785" s="204">
        <v>15</v>
      </c>
      <c r="D785" s="204">
        <f t="shared" ref="D785:D791" si="49">C785*$D$766</f>
        <v>11.55</v>
      </c>
      <c r="E785" s="308" t="s">
        <v>1118</v>
      </c>
    </row>
    <row r="786" spans="1:5" ht="12" customHeight="1">
      <c r="A786" s="190" t="str">
        <f t="shared" si="47"/>
        <v>FS: 3x8m</v>
      </c>
      <c r="B786" s="318" t="s">
        <v>1268</v>
      </c>
      <c r="C786" s="204">
        <v>24</v>
      </c>
      <c r="D786" s="204">
        <f t="shared" si="49"/>
        <v>18.48</v>
      </c>
      <c r="E786" s="308" t="s">
        <v>1119</v>
      </c>
    </row>
    <row r="787" spans="1:5" ht="12" customHeight="1">
      <c r="A787" s="190" t="str">
        <f t="shared" si="47"/>
        <v>FS: 3x10m</v>
      </c>
      <c r="B787" s="318" t="s">
        <v>1269</v>
      </c>
      <c r="C787" s="204">
        <v>30</v>
      </c>
      <c r="D787" s="204">
        <f t="shared" si="49"/>
        <v>23.1</v>
      </c>
      <c r="E787" s="308" t="s">
        <v>1120</v>
      </c>
    </row>
    <row r="788" spans="1:5" ht="12" customHeight="1">
      <c r="A788" s="190" t="str">
        <f t="shared" si="47"/>
        <v>FS: 3x12m</v>
      </c>
      <c r="B788" s="318" t="s">
        <v>1270</v>
      </c>
      <c r="C788" s="204">
        <v>36</v>
      </c>
      <c r="D788" s="204">
        <f t="shared" si="49"/>
        <v>27.72</v>
      </c>
      <c r="E788" s="308" t="s">
        <v>1121</v>
      </c>
    </row>
    <row r="789" spans="1:5" ht="12" customHeight="1">
      <c r="A789" s="190" t="str">
        <f t="shared" si="47"/>
        <v>FS: 3x15m</v>
      </c>
      <c r="B789" s="318" t="s">
        <v>238</v>
      </c>
      <c r="C789" s="204">
        <v>45</v>
      </c>
      <c r="D789" s="204">
        <f t="shared" si="49"/>
        <v>34.65</v>
      </c>
      <c r="E789" s="308" t="s">
        <v>1122</v>
      </c>
    </row>
    <row r="790" spans="1:5" ht="12" customHeight="1">
      <c r="A790" s="190" t="str">
        <f t="shared" si="47"/>
        <v>FS: 3x20m</v>
      </c>
      <c r="B790" s="318" t="s">
        <v>1271</v>
      </c>
      <c r="C790" s="204">
        <v>60</v>
      </c>
      <c r="D790" s="204">
        <f t="shared" si="49"/>
        <v>46.2</v>
      </c>
      <c r="E790" s="308" t="s">
        <v>1123</v>
      </c>
    </row>
    <row r="791" spans="1:5" ht="12" customHeight="1">
      <c r="A791" s="190" t="str">
        <f t="shared" si="47"/>
        <v>FS: 3x30m</v>
      </c>
      <c r="B791" s="253" t="s">
        <v>1375</v>
      </c>
      <c r="C791" s="204">
        <v>90</v>
      </c>
      <c r="D791" s="204">
        <f t="shared" si="49"/>
        <v>69.3</v>
      </c>
      <c r="E791" s="308" t="s">
        <v>1124</v>
      </c>
    </row>
    <row r="793" spans="1:5" ht="12" customHeight="1">
      <c r="A793" s="190" t="str">
        <f t="shared" si="47"/>
        <v>FS: 4x5m</v>
      </c>
      <c r="B793" s="253" t="s">
        <v>1296</v>
      </c>
      <c r="C793" s="204">
        <v>20</v>
      </c>
      <c r="D793" s="204">
        <f>C793*$D$766</f>
        <v>15.4</v>
      </c>
      <c r="E793" s="308" t="s">
        <v>1125</v>
      </c>
    </row>
    <row r="794" spans="1:5" ht="12" customHeight="1">
      <c r="A794" s="190" t="str">
        <f t="shared" si="47"/>
        <v>FS: 4x8m</v>
      </c>
      <c r="B794" s="253" t="s">
        <v>1297</v>
      </c>
      <c r="C794" s="204">
        <v>32</v>
      </c>
      <c r="D794" s="204">
        <f>C794*$D$766</f>
        <v>24.64</v>
      </c>
      <c r="E794" s="308" t="s">
        <v>1126</v>
      </c>
    </row>
    <row r="795" spans="1:5" ht="12" customHeight="1">
      <c r="B795" s="220"/>
    </row>
    <row r="796" spans="1:5" ht="12" customHeight="1">
      <c r="B796" s="220"/>
    </row>
    <row r="797" spans="1:5" ht="12" customHeight="1">
      <c r="B797" s="220"/>
    </row>
    <row r="798" spans="1:5" s="42" customFormat="1" ht="12" customHeight="1">
      <c r="A798" s="337" t="str">
        <f t="shared" ref="A798:A804" si="50">"FS: "&amp;B798</f>
        <v xml:space="preserve">FS: 1x5m </v>
      </c>
      <c r="B798" s="46" t="s">
        <v>318</v>
      </c>
      <c r="C798" s="344">
        <v>5</v>
      </c>
      <c r="D798" s="365">
        <f>C798*$D$766</f>
        <v>3.85</v>
      </c>
      <c r="E798" s="338" t="s">
        <v>605</v>
      </c>
    </row>
    <row r="799" spans="1:5" s="42" customFormat="1" ht="12" customHeight="1">
      <c r="A799" s="337" t="str">
        <f t="shared" si="50"/>
        <v xml:space="preserve">FS: 1x8m </v>
      </c>
      <c r="B799" s="70" t="s">
        <v>320</v>
      </c>
      <c r="C799" s="344">
        <v>8</v>
      </c>
      <c r="D799" s="365">
        <f t="shared" ref="D799:D821" si="51">C799*$D$766</f>
        <v>6.16</v>
      </c>
      <c r="E799" s="338" t="s">
        <v>606</v>
      </c>
    </row>
    <row r="800" spans="1:5" s="42" customFormat="1" ht="12" customHeight="1">
      <c r="A800" s="337" t="str">
        <f t="shared" si="50"/>
        <v xml:space="preserve">FS: 1x10m </v>
      </c>
      <c r="B800" s="70" t="s">
        <v>668</v>
      </c>
      <c r="C800" s="344">
        <v>10</v>
      </c>
      <c r="D800" s="365">
        <f t="shared" si="51"/>
        <v>7.7</v>
      </c>
      <c r="E800" s="338" t="s">
        <v>607</v>
      </c>
    </row>
    <row r="801" spans="1:5" s="42" customFormat="1" ht="12" customHeight="1">
      <c r="A801" s="337" t="str">
        <f t="shared" si="50"/>
        <v xml:space="preserve">FS: 1x12m </v>
      </c>
      <c r="B801" s="70" t="s">
        <v>655</v>
      </c>
      <c r="C801" s="344">
        <v>12</v>
      </c>
      <c r="D801" s="365">
        <f t="shared" si="51"/>
        <v>9.24</v>
      </c>
      <c r="E801" s="338" t="s">
        <v>608</v>
      </c>
    </row>
    <row r="802" spans="1:5" s="42" customFormat="1" ht="12" customHeight="1">
      <c r="A802" s="337" t="str">
        <f t="shared" si="50"/>
        <v xml:space="preserve">FS: 1x15m </v>
      </c>
      <c r="B802" s="70" t="s">
        <v>656</v>
      </c>
      <c r="C802" s="344">
        <v>15</v>
      </c>
      <c r="D802" s="365">
        <f t="shared" si="51"/>
        <v>11.55</v>
      </c>
      <c r="E802" s="338" t="s">
        <v>609</v>
      </c>
    </row>
    <row r="803" spans="1:5" s="42" customFormat="1" ht="12" customHeight="1">
      <c r="A803" s="337" t="str">
        <f t="shared" si="50"/>
        <v xml:space="preserve">FS: 1x20m </v>
      </c>
      <c r="B803" s="70" t="s">
        <v>657</v>
      </c>
      <c r="C803" s="344">
        <v>20</v>
      </c>
      <c r="D803" s="365">
        <f t="shared" si="51"/>
        <v>15.4</v>
      </c>
      <c r="E803" s="338" t="s">
        <v>610</v>
      </c>
    </row>
    <row r="804" spans="1:5" s="42" customFormat="1" ht="12" customHeight="1">
      <c r="A804" s="337" t="str">
        <f t="shared" si="50"/>
        <v xml:space="preserve">FS: 1x30m </v>
      </c>
      <c r="B804" s="70" t="s">
        <v>602</v>
      </c>
      <c r="C804" s="344">
        <v>30</v>
      </c>
      <c r="D804" s="365">
        <f t="shared" si="51"/>
        <v>23.1</v>
      </c>
      <c r="E804" s="338" t="s">
        <v>611</v>
      </c>
    </row>
    <row r="805" spans="1:5" s="42" customFormat="1" ht="12" customHeight="1">
      <c r="A805" s="337"/>
      <c r="B805" s="70"/>
      <c r="C805" s="344"/>
      <c r="D805" s="365"/>
      <c r="E805" s="338"/>
    </row>
    <row r="806" spans="1:5" s="42" customFormat="1" ht="12" customHeight="1">
      <c r="A806" s="337"/>
      <c r="B806" s="70"/>
      <c r="C806" s="343"/>
      <c r="D806" s="365"/>
      <c r="E806" s="338"/>
    </row>
    <row r="807" spans="1:5" s="42" customFormat="1" ht="12" customHeight="1">
      <c r="A807" s="337" t="str">
        <f t="shared" ref="A807:A813" si="52">"FS: "&amp;B807</f>
        <v xml:space="preserve">FS: 2x5m </v>
      </c>
      <c r="B807" s="70" t="s">
        <v>325</v>
      </c>
      <c r="C807" s="344">
        <v>10</v>
      </c>
      <c r="D807" s="365">
        <f t="shared" si="51"/>
        <v>7.7</v>
      </c>
      <c r="E807" s="338" t="s">
        <v>612</v>
      </c>
    </row>
    <row r="808" spans="1:5" s="42" customFormat="1" ht="12" customHeight="1">
      <c r="A808" s="337" t="str">
        <f t="shared" si="52"/>
        <v xml:space="preserve">FS: 2x8m </v>
      </c>
      <c r="B808" s="70" t="s">
        <v>659</v>
      </c>
      <c r="C808" s="344">
        <v>16</v>
      </c>
      <c r="D808" s="365">
        <f t="shared" si="51"/>
        <v>12.32</v>
      </c>
      <c r="E808" s="338" t="s">
        <v>613</v>
      </c>
    </row>
    <row r="809" spans="1:5" s="42" customFormat="1" ht="12" customHeight="1">
      <c r="A809" s="337" t="str">
        <f t="shared" si="52"/>
        <v xml:space="preserve">FS: 2x10m </v>
      </c>
      <c r="B809" s="70" t="s">
        <v>654</v>
      </c>
      <c r="C809" s="344">
        <v>20</v>
      </c>
      <c r="D809" s="365">
        <f t="shared" si="51"/>
        <v>15.4</v>
      </c>
      <c r="E809" s="338" t="s">
        <v>614</v>
      </c>
    </row>
    <row r="810" spans="1:5" s="42" customFormat="1" ht="12" customHeight="1">
      <c r="A810" s="337" t="str">
        <f t="shared" si="52"/>
        <v xml:space="preserve">FS: 2x12m </v>
      </c>
      <c r="B810" s="70" t="s">
        <v>660</v>
      </c>
      <c r="C810" s="344">
        <v>24</v>
      </c>
      <c r="D810" s="365">
        <f t="shared" si="51"/>
        <v>18.48</v>
      </c>
      <c r="E810" s="338" t="s">
        <v>615</v>
      </c>
    </row>
    <row r="811" spans="1:5" s="42" customFormat="1" ht="12" customHeight="1">
      <c r="A811" s="337" t="str">
        <f t="shared" si="52"/>
        <v xml:space="preserve">FS: 2x15m </v>
      </c>
      <c r="B811" s="70" t="s">
        <v>661</v>
      </c>
      <c r="C811" s="344">
        <v>30</v>
      </c>
      <c r="D811" s="365">
        <f t="shared" si="51"/>
        <v>23.1</v>
      </c>
      <c r="E811" s="338" t="s">
        <v>616</v>
      </c>
    </row>
    <row r="812" spans="1:5" s="42" customFormat="1" ht="12" customHeight="1">
      <c r="A812" s="337" t="str">
        <f t="shared" si="52"/>
        <v xml:space="preserve">FS: 2x20m </v>
      </c>
      <c r="B812" s="70" t="s">
        <v>653</v>
      </c>
      <c r="C812" s="344">
        <v>40</v>
      </c>
      <c r="D812" s="365">
        <f t="shared" si="51"/>
        <v>30.8</v>
      </c>
      <c r="E812" s="338" t="s">
        <v>617</v>
      </c>
    </row>
    <row r="813" spans="1:5" s="42" customFormat="1" ht="12" customHeight="1">
      <c r="A813" s="337" t="str">
        <f t="shared" si="52"/>
        <v xml:space="preserve">FS: 2x30m </v>
      </c>
      <c r="B813" s="46" t="s">
        <v>603</v>
      </c>
      <c r="C813" s="344">
        <v>60</v>
      </c>
      <c r="D813" s="365">
        <f t="shared" si="51"/>
        <v>46.2</v>
      </c>
      <c r="E813" s="338" t="s">
        <v>618</v>
      </c>
    </row>
    <row r="814" spans="1:5" s="42" customFormat="1" ht="12" customHeight="1">
      <c r="A814" s="337"/>
      <c r="B814" s="46"/>
      <c r="C814" s="344"/>
      <c r="D814" s="365"/>
      <c r="E814" s="338"/>
    </row>
    <row r="815" spans="1:5" s="42" customFormat="1" ht="12" customHeight="1">
      <c r="A815" s="337" t="str">
        <f t="shared" ref="A815:A821" si="53">"FS: "&amp;B815</f>
        <v xml:space="preserve">FS: 3x5m </v>
      </c>
      <c r="B815" s="70" t="s">
        <v>328</v>
      </c>
      <c r="C815" s="344">
        <v>15</v>
      </c>
      <c r="D815" s="365">
        <f t="shared" si="51"/>
        <v>11.55</v>
      </c>
      <c r="E815" s="338" t="s">
        <v>619</v>
      </c>
    </row>
    <row r="816" spans="1:5" s="42" customFormat="1" ht="12" customHeight="1">
      <c r="A816" s="337" t="str">
        <f t="shared" si="53"/>
        <v xml:space="preserve">FS: 3x8m </v>
      </c>
      <c r="B816" s="70" t="s">
        <v>663</v>
      </c>
      <c r="C816" s="344">
        <v>16</v>
      </c>
      <c r="D816" s="365">
        <f t="shared" si="51"/>
        <v>12.32</v>
      </c>
      <c r="E816" s="338" t="s">
        <v>620</v>
      </c>
    </row>
    <row r="817" spans="1:5" s="42" customFormat="1" ht="12" customHeight="1">
      <c r="A817" s="337" t="str">
        <f t="shared" si="53"/>
        <v xml:space="preserve">FS: 3x10m </v>
      </c>
      <c r="B817" s="70" t="s">
        <v>664</v>
      </c>
      <c r="C817" s="344">
        <v>30</v>
      </c>
      <c r="D817" s="365">
        <f t="shared" si="51"/>
        <v>23.1</v>
      </c>
      <c r="E817" s="338" t="s">
        <v>621</v>
      </c>
    </row>
    <row r="818" spans="1:5" s="42" customFormat="1" ht="12" customHeight="1">
      <c r="A818" s="337" t="str">
        <f t="shared" si="53"/>
        <v xml:space="preserve">FS: 3x12m </v>
      </c>
      <c r="B818" s="70" t="s">
        <v>665</v>
      </c>
      <c r="C818" s="344">
        <v>36</v>
      </c>
      <c r="D818" s="365">
        <f t="shared" si="51"/>
        <v>27.72</v>
      </c>
      <c r="E818" s="338" t="s">
        <v>622</v>
      </c>
    </row>
    <row r="819" spans="1:5" s="42" customFormat="1" ht="12" customHeight="1">
      <c r="A819" s="337" t="str">
        <f t="shared" si="53"/>
        <v xml:space="preserve">FS: 3x15m </v>
      </c>
      <c r="B819" s="70" t="s">
        <v>666</v>
      </c>
      <c r="C819" s="344">
        <v>45</v>
      </c>
      <c r="D819" s="365">
        <f t="shared" si="51"/>
        <v>34.65</v>
      </c>
      <c r="E819" s="338" t="s">
        <v>623</v>
      </c>
    </row>
    <row r="820" spans="1:5" s="42" customFormat="1" ht="12" customHeight="1">
      <c r="A820" s="337" t="str">
        <f t="shared" si="53"/>
        <v xml:space="preserve">FS: 3x20m </v>
      </c>
      <c r="B820" s="70" t="s">
        <v>667</v>
      </c>
      <c r="C820" s="344">
        <v>60</v>
      </c>
      <c r="D820" s="365">
        <f t="shared" si="51"/>
        <v>46.2</v>
      </c>
      <c r="E820" s="338" t="s">
        <v>624</v>
      </c>
    </row>
    <row r="821" spans="1:5" s="42" customFormat="1" ht="12" customHeight="1">
      <c r="A821" s="337" t="str">
        <f t="shared" si="53"/>
        <v xml:space="preserve">FS: 3x30m </v>
      </c>
      <c r="B821" s="46" t="s">
        <v>604</v>
      </c>
      <c r="C821" s="344">
        <v>90</v>
      </c>
      <c r="D821" s="365">
        <f t="shared" si="51"/>
        <v>69.3</v>
      </c>
      <c r="E821" s="338" t="s">
        <v>625</v>
      </c>
    </row>
    <row r="822" spans="1:5" ht="12" customHeight="1">
      <c r="B822" s="220"/>
    </row>
    <row r="823" spans="1:5" ht="12" customHeight="1">
      <c r="B823" s="220"/>
    </row>
    <row r="824" spans="1:5" ht="12" customHeight="1">
      <c r="B824" s="311" t="s">
        <v>248</v>
      </c>
    </row>
    <row r="825" spans="1:5" ht="12" customHeight="1">
      <c r="B825" s="312"/>
      <c r="C825" s="345"/>
      <c r="D825" s="345"/>
      <c r="E825" s="313"/>
    </row>
    <row r="826" spans="1:5" ht="12" customHeight="1">
      <c r="B826" s="314" t="s">
        <v>30</v>
      </c>
      <c r="D826" s="353">
        <v>2</v>
      </c>
    </row>
    <row r="827" spans="1:5" ht="12" customHeight="1">
      <c r="A827" s="190" t="str">
        <f>"Power: "&amp;B827</f>
        <v>Power: 1x3(6+54)s</v>
      </c>
      <c r="B827" s="318" t="s">
        <v>1376</v>
      </c>
      <c r="C827" s="204">
        <v>3</v>
      </c>
      <c r="D827" s="204">
        <f>C827*$D$826</f>
        <v>6</v>
      </c>
      <c r="E827" s="308" t="s">
        <v>1209</v>
      </c>
    </row>
    <row r="828" spans="1:5" ht="12" customHeight="1">
      <c r="A828" s="190" t="str">
        <f>"Power: "&amp;B828</f>
        <v>Power: 1x5(6+54)s</v>
      </c>
      <c r="B828" s="318" t="s">
        <v>1377</v>
      </c>
      <c r="C828" s="204">
        <v>5</v>
      </c>
      <c r="D828" s="204">
        <f>C828*$D$826</f>
        <v>10</v>
      </c>
      <c r="E828" s="308" t="s">
        <v>1210</v>
      </c>
    </row>
    <row r="829" spans="1:5" ht="12" customHeight="1">
      <c r="A829" s="190" t="str">
        <f>"Power: "&amp;B829</f>
        <v>Power: 1x8(6+54)s</v>
      </c>
      <c r="B829" s="318" t="s">
        <v>1378</v>
      </c>
      <c r="C829" s="204">
        <v>8</v>
      </c>
      <c r="D829" s="204">
        <f>C829*$D$826</f>
        <v>16</v>
      </c>
      <c r="E829" s="308" t="s">
        <v>1211</v>
      </c>
    </row>
    <row r="830" spans="1:5" ht="12" customHeight="1">
      <c r="A830" s="190" t="str">
        <f>"Power: "&amp;B830</f>
        <v>Power: 1x10(6+54)s</v>
      </c>
      <c r="B830" s="318" t="s">
        <v>721</v>
      </c>
      <c r="C830" s="204">
        <v>10</v>
      </c>
      <c r="D830" s="204">
        <f>C830*$D$826</f>
        <v>20</v>
      </c>
      <c r="E830" s="308" t="s">
        <v>1212</v>
      </c>
    </row>
    <row r="831" spans="1:5" ht="12" customHeight="1">
      <c r="B831" s="318"/>
    </row>
    <row r="832" spans="1:5" ht="12" customHeight="1">
      <c r="A832" s="190" t="str">
        <f>"Power: "&amp;B832</f>
        <v>Power: 2x5(6+54)s</v>
      </c>
      <c r="B832" s="318" t="s">
        <v>1379</v>
      </c>
      <c r="C832" s="204">
        <v>10</v>
      </c>
      <c r="D832" s="204">
        <f>C832*$D$826</f>
        <v>20</v>
      </c>
      <c r="E832" s="308" t="s">
        <v>1213</v>
      </c>
    </row>
    <row r="833" spans="1:5" ht="12" customHeight="1">
      <c r="A833" s="190" t="str">
        <f>"Power: "&amp;B833</f>
        <v>Power: 2x8(6+54)s</v>
      </c>
      <c r="B833" s="318" t="s">
        <v>1380</v>
      </c>
      <c r="C833" s="204">
        <v>16</v>
      </c>
      <c r="D833" s="204">
        <f>C833*$D$826</f>
        <v>32</v>
      </c>
      <c r="E833" s="308" t="s">
        <v>1214</v>
      </c>
    </row>
    <row r="834" spans="1:5" ht="12" customHeight="1">
      <c r="A834" s="190" t="str">
        <f>"Power: "&amp;B834</f>
        <v>Power: 2x10(6+54)s</v>
      </c>
      <c r="B834" s="318" t="s">
        <v>722</v>
      </c>
      <c r="C834" s="204">
        <v>20</v>
      </c>
      <c r="D834" s="204">
        <f>C834*$D$826</f>
        <v>40</v>
      </c>
      <c r="E834" s="308" t="s">
        <v>1215</v>
      </c>
    </row>
    <row r="835" spans="1:5" ht="12" customHeight="1">
      <c r="B835" s="318"/>
    </row>
    <row r="836" spans="1:5" ht="12" customHeight="1">
      <c r="A836" s="190" t="str">
        <f>"Power: "&amp;B836</f>
        <v>Power: 3x5(6+54)s</v>
      </c>
      <c r="B836" s="318" t="s">
        <v>723</v>
      </c>
      <c r="C836" s="204">
        <v>15</v>
      </c>
      <c r="D836" s="204">
        <f>C836*$D$826</f>
        <v>30</v>
      </c>
      <c r="E836" s="308" t="s">
        <v>1216</v>
      </c>
    </row>
    <row r="837" spans="1:5" ht="12" customHeight="1">
      <c r="A837" s="190" t="str">
        <f>"Power: "&amp;B837</f>
        <v>Power: 3x8(6+54)s</v>
      </c>
      <c r="B837" s="318" t="s">
        <v>724</v>
      </c>
      <c r="C837" s="204">
        <v>24</v>
      </c>
      <c r="D837" s="204">
        <f>C837*$D$826</f>
        <v>48</v>
      </c>
      <c r="E837" s="308" t="s">
        <v>1217</v>
      </c>
    </row>
    <row r="838" spans="1:5" ht="12" customHeight="1">
      <c r="A838" s="190" t="str">
        <f>"Power: "&amp;B838</f>
        <v>Power: 3x10(6+54)s</v>
      </c>
      <c r="B838" s="318" t="s">
        <v>725</v>
      </c>
      <c r="C838" s="204">
        <v>30</v>
      </c>
      <c r="D838" s="204">
        <f>C838*$D$826</f>
        <v>60</v>
      </c>
      <c r="E838" s="308" t="s">
        <v>1218</v>
      </c>
    </row>
    <row r="839" spans="1:5" ht="12" customHeight="1">
      <c r="B839" s="318"/>
    </row>
    <row r="840" spans="1:5" ht="12" customHeight="1">
      <c r="B840" s="318"/>
    </row>
    <row r="841" spans="1:5" ht="12" customHeight="1">
      <c r="B841" s="318"/>
    </row>
    <row r="842" spans="1:5" ht="12" customHeight="1">
      <c r="A842" s="190" t="str">
        <f>"Power: "&amp;B842</f>
        <v>Power: 1x3(10+50)s</v>
      </c>
      <c r="B842" s="318" t="s">
        <v>1381</v>
      </c>
      <c r="C842" s="204">
        <v>3</v>
      </c>
      <c r="D842" s="204">
        <f>C842*$D$826</f>
        <v>6</v>
      </c>
      <c r="E842" s="308" t="s">
        <v>1219</v>
      </c>
    </row>
    <row r="843" spans="1:5" ht="12" customHeight="1">
      <c r="A843" s="190" t="str">
        <f>"Power: "&amp;B843</f>
        <v>Power: 1x5(10+50)s</v>
      </c>
      <c r="B843" s="318" t="s">
        <v>1382</v>
      </c>
      <c r="C843" s="204">
        <v>5</v>
      </c>
      <c r="D843" s="204">
        <f>C843*$D$826</f>
        <v>10</v>
      </c>
      <c r="E843" s="308" t="s">
        <v>1220</v>
      </c>
    </row>
    <row r="844" spans="1:5" ht="12" customHeight="1">
      <c r="A844" s="190" t="str">
        <f>"Power: "&amp;B844</f>
        <v>Power: 1x8(10+50)s</v>
      </c>
      <c r="B844" s="318" t="s">
        <v>1383</v>
      </c>
      <c r="C844" s="204">
        <v>8</v>
      </c>
      <c r="D844" s="204">
        <f>C844*$D$826</f>
        <v>16</v>
      </c>
      <c r="E844" s="308" t="s">
        <v>1221</v>
      </c>
    </row>
    <row r="845" spans="1:5" ht="12" customHeight="1">
      <c r="A845" s="190" t="str">
        <f>"Power: "&amp;B845</f>
        <v>Power: 1x10(10+50)s</v>
      </c>
      <c r="B845" s="318" t="s">
        <v>726</v>
      </c>
      <c r="C845" s="204">
        <v>10</v>
      </c>
      <c r="D845" s="204">
        <f>C845*$D$826</f>
        <v>20</v>
      </c>
      <c r="E845" s="308" t="s">
        <v>1222</v>
      </c>
    </row>
    <row r="846" spans="1:5" ht="12" customHeight="1">
      <c r="B846" s="318"/>
    </row>
    <row r="847" spans="1:5" ht="12" customHeight="1">
      <c r="A847" s="190" t="str">
        <f>"Power: "&amp;B847</f>
        <v>Power: 2x5(10+50)s</v>
      </c>
      <c r="B847" s="318" t="s">
        <v>1384</v>
      </c>
      <c r="C847" s="204">
        <v>10</v>
      </c>
      <c r="D847" s="204">
        <f>C847*$D$826</f>
        <v>20</v>
      </c>
      <c r="E847" s="308" t="s">
        <v>1223</v>
      </c>
    </row>
    <row r="848" spans="1:5" ht="12" customHeight="1">
      <c r="A848" s="190" t="str">
        <f>"Power: "&amp;B848</f>
        <v>Power: 2x8(10+50)s</v>
      </c>
      <c r="B848" s="318" t="s">
        <v>1385</v>
      </c>
      <c r="C848" s="204">
        <v>16</v>
      </c>
      <c r="D848" s="204">
        <f>C848*$D$826</f>
        <v>32</v>
      </c>
      <c r="E848" s="308" t="s">
        <v>1224</v>
      </c>
    </row>
    <row r="849" spans="1:5" ht="12" customHeight="1">
      <c r="A849" s="190" t="str">
        <f>"Power: "&amp;B849</f>
        <v>Power: 2x10(10+50)s</v>
      </c>
      <c r="B849" s="318" t="s">
        <v>727</v>
      </c>
      <c r="C849" s="204">
        <v>20</v>
      </c>
      <c r="D849" s="204">
        <f>C849*$D$826</f>
        <v>40</v>
      </c>
      <c r="E849" s="308" t="s">
        <v>1225</v>
      </c>
    </row>
    <row r="850" spans="1:5" ht="12" customHeight="1">
      <c r="B850" s="318"/>
    </row>
    <row r="851" spans="1:5" ht="12" customHeight="1">
      <c r="A851" s="190" t="str">
        <f>"Power: "&amp;B851</f>
        <v>Power: 3x5(10+50)s</v>
      </c>
      <c r="B851" s="318" t="s">
        <v>1386</v>
      </c>
      <c r="C851" s="204">
        <v>15</v>
      </c>
      <c r="D851" s="204">
        <f>C851*$D$826</f>
        <v>30</v>
      </c>
      <c r="E851" s="308" t="s">
        <v>1226</v>
      </c>
    </row>
    <row r="852" spans="1:5" ht="12" customHeight="1">
      <c r="A852" s="190" t="str">
        <f>"Power: "&amp;B852</f>
        <v>Power: 3x8(10+50)s</v>
      </c>
      <c r="B852" s="318" t="s">
        <v>1387</v>
      </c>
      <c r="C852" s="204">
        <v>24</v>
      </c>
      <c r="D852" s="204">
        <f>C852*$D$826</f>
        <v>48</v>
      </c>
      <c r="E852" s="308" t="s">
        <v>1227</v>
      </c>
    </row>
    <row r="853" spans="1:5" ht="12" customHeight="1">
      <c r="A853" s="190" t="str">
        <f>"Power: "&amp;B853</f>
        <v>Power: 3x10(10+50)s</v>
      </c>
      <c r="B853" s="318" t="s">
        <v>728</v>
      </c>
      <c r="C853" s="204">
        <v>30</v>
      </c>
      <c r="D853" s="204">
        <f>C853*$D$826</f>
        <v>60</v>
      </c>
      <c r="E853" s="308" t="s">
        <v>1228</v>
      </c>
    </row>
    <row r="854" spans="1:5" ht="12" customHeight="1">
      <c r="B854" s="318"/>
    </row>
    <row r="855" spans="1:5" ht="12" customHeight="1">
      <c r="B855" s="318"/>
    </row>
    <row r="856" spans="1:5" ht="12" customHeight="1">
      <c r="A856" s="190" t="str">
        <f>"Power: "&amp;B856</f>
        <v>Power: 1x5(10+170)s</v>
      </c>
      <c r="B856" s="318" t="s">
        <v>1388</v>
      </c>
      <c r="C856" s="204">
        <v>5</v>
      </c>
      <c r="D856" s="204">
        <f>C856*$D$826</f>
        <v>10</v>
      </c>
      <c r="E856" s="308" t="s">
        <v>1229</v>
      </c>
    </row>
    <row r="857" spans="1:5" ht="12" customHeight="1">
      <c r="A857" s="190" t="str">
        <f>"Power: "&amp;B857</f>
        <v>Power: 1x8(10+170)s</v>
      </c>
      <c r="B857" s="318" t="s">
        <v>1389</v>
      </c>
      <c r="C857" s="204">
        <v>8</v>
      </c>
      <c r="D857" s="204">
        <f>C857*$D$826</f>
        <v>16</v>
      </c>
      <c r="E857" s="308" t="s">
        <v>1230</v>
      </c>
    </row>
    <row r="858" spans="1:5" ht="12" customHeight="1">
      <c r="B858" s="318"/>
    </row>
    <row r="859" spans="1:5" ht="12" customHeight="1">
      <c r="A859" s="190" t="str">
        <f>"Power: "&amp;B859</f>
        <v>Power: 2x5(10+170)s</v>
      </c>
      <c r="B859" s="318" t="s">
        <v>1390</v>
      </c>
      <c r="C859" s="204">
        <v>10</v>
      </c>
      <c r="D859" s="204">
        <f>C859*$D$826</f>
        <v>20</v>
      </c>
      <c r="E859" s="308" t="s">
        <v>1231</v>
      </c>
    </row>
    <row r="860" spans="1:5" ht="12" customHeight="1">
      <c r="A860" s="190" t="str">
        <f>"Power: "&amp;B860</f>
        <v>Power: 2x8(10+170)s</v>
      </c>
      <c r="B860" s="318" t="s">
        <v>1391</v>
      </c>
      <c r="C860" s="204">
        <v>16</v>
      </c>
      <c r="D860" s="204">
        <f>C860*$D$826</f>
        <v>32</v>
      </c>
      <c r="E860" s="308" t="s">
        <v>1232</v>
      </c>
    </row>
    <row r="861" spans="1:5" ht="12" customHeight="1">
      <c r="B861" s="318"/>
    </row>
    <row r="862" spans="1:5" ht="12" customHeight="1">
      <c r="B862" s="318"/>
    </row>
    <row r="863" spans="1:5" ht="12" customHeight="1">
      <c r="A863" s="190" t="str">
        <f>"Power: "&amp;B863</f>
        <v>Power: 3xantrit</v>
      </c>
      <c r="B863" s="318" t="s">
        <v>1392</v>
      </c>
      <c r="C863" s="204">
        <v>3</v>
      </c>
      <c r="D863" s="204">
        <f>C863*$D$826</f>
        <v>6</v>
      </c>
      <c r="E863" s="308" t="s">
        <v>1127</v>
      </c>
    </row>
    <row r="864" spans="1:5" ht="12" customHeight="1">
      <c r="A864" s="190" t="str">
        <f>"Power: "&amp;B864</f>
        <v>Power: 5xantrit</v>
      </c>
      <c r="B864" s="318" t="s">
        <v>1393</v>
      </c>
      <c r="C864" s="204">
        <v>5</v>
      </c>
      <c r="D864" s="204">
        <f>C864*$D$826</f>
        <v>10</v>
      </c>
      <c r="E864" s="308" t="s">
        <v>1128</v>
      </c>
    </row>
    <row r="865" spans="1:5" ht="12" customHeight="1">
      <c r="A865" s="190" t="str">
        <f>"Power: "&amp;B865</f>
        <v>Power: 8xantrit</v>
      </c>
      <c r="B865" s="318" t="s">
        <v>1394</v>
      </c>
      <c r="C865" s="204">
        <v>8</v>
      </c>
      <c r="D865" s="204">
        <f>C865*$D$826</f>
        <v>16</v>
      </c>
      <c r="E865" s="308" t="s">
        <v>1129</v>
      </c>
    </row>
    <row r="866" spans="1:5" ht="12" customHeight="1">
      <c r="A866" s="190" t="str">
        <f>"Power: "&amp;B866</f>
        <v>Power: 10xantrit</v>
      </c>
      <c r="B866" s="318" t="s">
        <v>729</v>
      </c>
      <c r="C866" s="204">
        <v>10</v>
      </c>
      <c r="D866" s="204">
        <f>C866*$D$826</f>
        <v>20</v>
      </c>
      <c r="E866" s="308" t="s">
        <v>1130</v>
      </c>
    </row>
    <row r="867" spans="1:5" ht="12" customHeight="1">
      <c r="B867" s="318"/>
    </row>
    <row r="868" spans="1:5" ht="12" customHeight="1">
      <c r="A868" s="190" t="str">
        <f>"Power: "&amp;B868</f>
        <v>Power: 2x(5xantrit)</v>
      </c>
      <c r="B868" s="318" t="s">
        <v>1395</v>
      </c>
      <c r="C868" s="204">
        <v>10</v>
      </c>
      <c r="D868" s="204">
        <f>C868*$D$826</f>
        <v>20</v>
      </c>
      <c r="E868" s="308" t="s">
        <v>1131</v>
      </c>
    </row>
    <row r="869" spans="1:5" ht="12" customHeight="1">
      <c r="A869" s="190" t="str">
        <f>"Power: "&amp;B869</f>
        <v>Power: 2x(8xantrit)</v>
      </c>
      <c r="B869" s="318" t="s">
        <v>1396</v>
      </c>
      <c r="C869" s="204">
        <v>16</v>
      </c>
      <c r="D869" s="204">
        <f>C869*$D$826</f>
        <v>32</v>
      </c>
      <c r="E869" s="308" t="s">
        <v>1132</v>
      </c>
    </row>
    <row r="870" spans="1:5" ht="12" customHeight="1">
      <c r="A870" s="190" t="str">
        <f>"Power: "&amp;B870</f>
        <v>Power: 2x(10xantrit)</v>
      </c>
      <c r="B870" s="318" t="s">
        <v>730</v>
      </c>
      <c r="C870" s="204">
        <v>20</v>
      </c>
      <c r="D870" s="204">
        <f>C870*$D$826</f>
        <v>40</v>
      </c>
      <c r="E870" s="308" t="s">
        <v>1133</v>
      </c>
    </row>
    <row r="871" spans="1:5" ht="12" customHeight="1">
      <c r="B871" s="318"/>
    </row>
    <row r="872" spans="1:5" ht="12" customHeight="1">
      <c r="A872" s="190" t="str">
        <f>"Power: "&amp;B872</f>
        <v>Power: 3x(5xantrit)</v>
      </c>
      <c r="B872" s="318" t="s">
        <v>731</v>
      </c>
      <c r="C872" s="204">
        <v>15</v>
      </c>
      <c r="D872" s="204">
        <f>C872*$D$826</f>
        <v>30</v>
      </c>
      <c r="E872" s="308" t="s">
        <v>1134</v>
      </c>
    </row>
    <row r="873" spans="1:5" ht="12" customHeight="1">
      <c r="A873" s="190" t="str">
        <f>"Power: "&amp;B873</f>
        <v>Power: 3x(8xantrit)</v>
      </c>
      <c r="B873" s="318" t="s">
        <v>732</v>
      </c>
      <c r="C873" s="204">
        <v>24</v>
      </c>
      <c r="D873" s="204">
        <f>C873*$D$826</f>
        <v>48</v>
      </c>
      <c r="E873" s="308" t="s">
        <v>1135</v>
      </c>
    </row>
    <row r="874" spans="1:5" ht="12" customHeight="1">
      <c r="A874" s="190" t="str">
        <f>"Power: "&amp;B874</f>
        <v>Power: 3x(10xantrit)</v>
      </c>
      <c r="B874" s="318" t="s">
        <v>733</v>
      </c>
      <c r="C874" s="204">
        <v>30</v>
      </c>
      <c r="D874" s="204">
        <f>C874*$D$826</f>
        <v>60</v>
      </c>
      <c r="E874" s="308" t="s">
        <v>1136</v>
      </c>
    </row>
    <row r="875" spans="1:5" ht="12" customHeight="1">
      <c r="B875" s="318"/>
    </row>
    <row r="876" spans="1:5" ht="12" customHeight="1">
      <c r="B876" s="318"/>
    </row>
    <row r="877" spans="1:5" ht="12" customHeight="1">
      <c r="A877" s="190" t="str">
        <f t="shared" ref="A877:A883" si="54">"Power: "&amp;B877</f>
        <v>Power: 1x4(30+90)s</v>
      </c>
      <c r="B877" s="318" t="s">
        <v>1397</v>
      </c>
      <c r="C877" s="204">
        <v>8</v>
      </c>
      <c r="D877" s="204">
        <f t="shared" ref="D877:D883" si="55">C877*$D$826</f>
        <v>16</v>
      </c>
      <c r="E877" s="308" t="s">
        <v>1137</v>
      </c>
    </row>
    <row r="878" spans="1:5" ht="12" customHeight="1">
      <c r="A878" s="190" t="str">
        <f t="shared" si="54"/>
        <v>Power: 1x5(30+90)s</v>
      </c>
      <c r="B878" s="318" t="s">
        <v>755</v>
      </c>
      <c r="C878" s="204">
        <v>10</v>
      </c>
      <c r="D878" s="204">
        <f t="shared" si="55"/>
        <v>20</v>
      </c>
      <c r="E878" s="308" t="s">
        <v>1138</v>
      </c>
    </row>
    <row r="879" spans="1:5" ht="12" customHeight="1">
      <c r="A879" s="190" t="str">
        <f t="shared" si="54"/>
        <v>Power: 1x6(30+90)s</v>
      </c>
      <c r="B879" s="318" t="s">
        <v>756</v>
      </c>
      <c r="C879" s="204">
        <v>12</v>
      </c>
      <c r="D879" s="204">
        <f t="shared" si="55"/>
        <v>24</v>
      </c>
      <c r="E879" s="308" t="s">
        <v>1139</v>
      </c>
    </row>
    <row r="880" spans="1:5" ht="12" customHeight="1">
      <c r="A880" s="190" t="str">
        <f t="shared" si="54"/>
        <v>Power: 1x7(30+90)s</v>
      </c>
      <c r="B880" s="318" t="s">
        <v>757</v>
      </c>
      <c r="C880" s="204">
        <v>14</v>
      </c>
      <c r="D880" s="204">
        <f t="shared" si="55"/>
        <v>28</v>
      </c>
      <c r="E880" s="308" t="s">
        <v>1140</v>
      </c>
    </row>
    <row r="881" spans="1:5" ht="12" customHeight="1">
      <c r="A881" s="190" t="str">
        <f t="shared" si="54"/>
        <v>Power: 1x8(30+90)s</v>
      </c>
      <c r="B881" s="318" t="s">
        <v>758</v>
      </c>
      <c r="C881" s="204">
        <v>16</v>
      </c>
      <c r="D881" s="204">
        <f t="shared" si="55"/>
        <v>32</v>
      </c>
      <c r="E881" s="308" t="s">
        <v>1141</v>
      </c>
    </row>
    <row r="882" spans="1:5" ht="12" customHeight="1">
      <c r="A882" s="190" t="str">
        <f t="shared" si="54"/>
        <v>Power: 1x9(30+90)s</v>
      </c>
      <c r="B882" s="318" t="s">
        <v>759</v>
      </c>
      <c r="C882" s="204">
        <v>18</v>
      </c>
      <c r="D882" s="204">
        <f t="shared" si="55"/>
        <v>36</v>
      </c>
      <c r="E882" s="308" t="s">
        <v>1142</v>
      </c>
    </row>
    <row r="883" spans="1:5" ht="12" customHeight="1">
      <c r="A883" s="190" t="str">
        <f t="shared" si="54"/>
        <v>Power: 1x10(30+90)s</v>
      </c>
      <c r="B883" s="318" t="s">
        <v>760</v>
      </c>
      <c r="C883" s="204">
        <v>20</v>
      </c>
      <c r="D883" s="204">
        <f t="shared" si="55"/>
        <v>40</v>
      </c>
      <c r="E883" s="308" t="s">
        <v>1143</v>
      </c>
    </row>
    <row r="884" spans="1:5" ht="12" customHeight="1">
      <c r="B884" s="318"/>
    </row>
    <row r="885" spans="1:5" ht="12" customHeight="1">
      <c r="B885" s="318"/>
    </row>
    <row r="886" spans="1:5" ht="12" customHeight="1">
      <c r="A886" s="190" t="str">
        <f>"Power: "&amp;B886</f>
        <v>Power: 2x4(30+90)s</v>
      </c>
      <c r="B886" s="318" t="s">
        <v>1398</v>
      </c>
      <c r="C886" s="204">
        <v>16</v>
      </c>
      <c r="D886" s="204">
        <f>C886*$D$826</f>
        <v>32</v>
      </c>
      <c r="E886" s="308" t="s">
        <v>1144</v>
      </c>
    </row>
    <row r="887" spans="1:5" ht="12" customHeight="1">
      <c r="A887" s="190" t="str">
        <f>"Power: "&amp;B887</f>
        <v>Power: 2x5(30+90)s</v>
      </c>
      <c r="B887" s="318" t="s">
        <v>761</v>
      </c>
      <c r="C887" s="204">
        <v>20</v>
      </c>
      <c r="D887" s="204">
        <f>C887*$D$826</f>
        <v>40</v>
      </c>
      <c r="E887" s="308" t="s">
        <v>1145</v>
      </c>
    </row>
    <row r="888" spans="1:5" ht="12" customHeight="1">
      <c r="A888" s="190" t="str">
        <f>"Power: "&amp;B888</f>
        <v>Power: 2x6(30+90)s</v>
      </c>
      <c r="B888" s="318" t="s">
        <v>762</v>
      </c>
      <c r="C888" s="204">
        <v>24</v>
      </c>
      <c r="D888" s="204">
        <f>C888*$D$826</f>
        <v>48</v>
      </c>
      <c r="E888" s="308" t="s">
        <v>1146</v>
      </c>
    </row>
    <row r="889" spans="1:5" ht="12" customHeight="1">
      <c r="A889" s="190" t="str">
        <f>"Power: "&amp;B889</f>
        <v>Power: 2x7(30+90)s</v>
      </c>
      <c r="B889" s="318" t="s">
        <v>763</v>
      </c>
      <c r="C889" s="204">
        <v>28</v>
      </c>
      <c r="D889" s="204">
        <f>C889*$D$826</f>
        <v>56</v>
      </c>
      <c r="E889" s="308" t="s">
        <v>1147</v>
      </c>
    </row>
    <row r="890" spans="1:5" ht="12" customHeight="1">
      <c r="A890" s="190" t="str">
        <f>"Power: "&amp;B890</f>
        <v>Power: 2x8(30+90)s</v>
      </c>
      <c r="B890" s="318" t="s">
        <v>764</v>
      </c>
      <c r="C890" s="204">
        <v>32</v>
      </c>
      <c r="D890" s="204">
        <f>C890*$D$826</f>
        <v>64</v>
      </c>
      <c r="E890" s="308" t="s">
        <v>1148</v>
      </c>
    </row>
    <row r="891" spans="1:5" ht="12" customHeight="1">
      <c r="B891" s="318"/>
    </row>
    <row r="892" spans="1:5" ht="12" customHeight="1">
      <c r="B892" s="318"/>
    </row>
    <row r="893" spans="1:5" ht="12" customHeight="1">
      <c r="B893" s="318"/>
    </row>
    <row r="894" spans="1:5" ht="12" customHeight="1">
      <c r="A894" s="190" t="str">
        <f t="shared" ref="A894:A900" si="56">"Power: "&amp;B894</f>
        <v>Power: 1x4(20+40)s</v>
      </c>
      <c r="B894" s="318" t="s">
        <v>676</v>
      </c>
      <c r="C894" s="204">
        <v>6</v>
      </c>
      <c r="D894" s="204">
        <f t="shared" ref="D894:D900" si="57">C894*$D$826</f>
        <v>12</v>
      </c>
      <c r="E894" s="308" t="s">
        <v>1149</v>
      </c>
    </row>
    <row r="895" spans="1:5" ht="12" customHeight="1">
      <c r="A895" s="190" t="str">
        <f t="shared" si="56"/>
        <v>Power: 1x5(20+40)s</v>
      </c>
      <c r="B895" s="318" t="s">
        <v>677</v>
      </c>
      <c r="C895" s="204">
        <v>7.5</v>
      </c>
      <c r="D895" s="204">
        <f t="shared" si="57"/>
        <v>15</v>
      </c>
      <c r="E895" s="308" t="s">
        <v>1150</v>
      </c>
    </row>
    <row r="896" spans="1:5" ht="12" customHeight="1">
      <c r="A896" s="190" t="str">
        <f t="shared" si="56"/>
        <v>Power: 1x6(20+40)s</v>
      </c>
      <c r="B896" s="318" t="s">
        <v>678</v>
      </c>
      <c r="C896" s="204">
        <v>9</v>
      </c>
      <c r="D896" s="204">
        <f t="shared" si="57"/>
        <v>18</v>
      </c>
      <c r="E896" s="308" t="s">
        <v>1151</v>
      </c>
    </row>
    <row r="897" spans="1:5" ht="12" customHeight="1">
      <c r="A897" s="190" t="str">
        <f t="shared" si="56"/>
        <v>Power: 1x7(20+40)s</v>
      </c>
      <c r="B897" s="318" t="s">
        <v>734</v>
      </c>
      <c r="C897" s="204">
        <v>10.5</v>
      </c>
      <c r="D897" s="204">
        <f t="shared" si="57"/>
        <v>21</v>
      </c>
      <c r="E897" s="308" t="s">
        <v>1152</v>
      </c>
    </row>
    <row r="898" spans="1:5" ht="12" customHeight="1">
      <c r="A898" s="190" t="str">
        <f t="shared" si="56"/>
        <v>Power: 1x8(20+40)s</v>
      </c>
      <c r="B898" s="318" t="s">
        <v>735</v>
      </c>
      <c r="C898" s="204">
        <v>12</v>
      </c>
      <c r="D898" s="204">
        <f t="shared" si="57"/>
        <v>24</v>
      </c>
      <c r="E898" s="308" t="s">
        <v>1153</v>
      </c>
    </row>
    <row r="899" spans="1:5" ht="12" customHeight="1">
      <c r="A899" s="190" t="str">
        <f t="shared" si="56"/>
        <v>Power: 1x9(20+40)s</v>
      </c>
      <c r="B899" s="318" t="s">
        <v>736</v>
      </c>
      <c r="C899" s="204">
        <v>13.5</v>
      </c>
      <c r="D899" s="204">
        <f t="shared" si="57"/>
        <v>27</v>
      </c>
      <c r="E899" s="308" t="s">
        <v>1154</v>
      </c>
    </row>
    <row r="900" spans="1:5" ht="12" customHeight="1">
      <c r="A900" s="190" t="str">
        <f t="shared" si="56"/>
        <v>Power: 1x10(20+40)s</v>
      </c>
      <c r="B900" s="318" t="s">
        <v>737</v>
      </c>
      <c r="C900" s="204">
        <v>15</v>
      </c>
      <c r="D900" s="204">
        <f t="shared" si="57"/>
        <v>30</v>
      </c>
      <c r="E900" s="308" t="s">
        <v>1155</v>
      </c>
    </row>
    <row r="901" spans="1:5" ht="12" customHeight="1">
      <c r="B901" s="318"/>
    </row>
    <row r="902" spans="1:5" ht="12" customHeight="1">
      <c r="A902" s="190" t="str">
        <f t="shared" ref="A902:A908" si="58">"Power: "&amp;B902</f>
        <v>Power: 2x4(20+40)s</v>
      </c>
      <c r="B902" s="318" t="s">
        <v>679</v>
      </c>
      <c r="C902" s="204">
        <v>12</v>
      </c>
      <c r="D902" s="204">
        <f t="shared" ref="D902:D908" si="59">C902*$D$826</f>
        <v>24</v>
      </c>
      <c r="E902" s="308" t="s">
        <v>1156</v>
      </c>
    </row>
    <row r="903" spans="1:5" ht="12" customHeight="1">
      <c r="A903" s="190" t="str">
        <f t="shared" si="58"/>
        <v>Power: 2x5(20+40)s</v>
      </c>
      <c r="B903" s="318" t="s">
        <v>680</v>
      </c>
      <c r="C903" s="204">
        <v>15</v>
      </c>
      <c r="D903" s="204">
        <f t="shared" si="59"/>
        <v>30</v>
      </c>
      <c r="E903" s="308" t="s">
        <v>1157</v>
      </c>
    </row>
    <row r="904" spans="1:5" ht="12" customHeight="1">
      <c r="A904" s="190" t="str">
        <f t="shared" si="58"/>
        <v>Power: 2x6(20+40)s</v>
      </c>
      <c r="B904" s="318" t="s">
        <v>681</v>
      </c>
      <c r="C904" s="204">
        <v>18</v>
      </c>
      <c r="D904" s="204">
        <f t="shared" si="59"/>
        <v>36</v>
      </c>
      <c r="E904" s="308" t="s">
        <v>1158</v>
      </c>
    </row>
    <row r="905" spans="1:5" ht="12" customHeight="1">
      <c r="A905" s="190" t="str">
        <f t="shared" si="58"/>
        <v>Power: 2x7(20+40)s</v>
      </c>
      <c r="B905" s="318" t="s">
        <v>738</v>
      </c>
      <c r="C905" s="204">
        <v>21</v>
      </c>
      <c r="D905" s="204">
        <f t="shared" si="59"/>
        <v>42</v>
      </c>
      <c r="E905" s="308" t="s">
        <v>1159</v>
      </c>
    </row>
    <row r="906" spans="1:5" ht="12" customHeight="1">
      <c r="A906" s="190" t="str">
        <f t="shared" si="58"/>
        <v>Power: 2x8(20+40)s</v>
      </c>
      <c r="B906" s="318" t="s">
        <v>739</v>
      </c>
      <c r="C906" s="204">
        <v>24</v>
      </c>
      <c r="D906" s="204">
        <f t="shared" si="59"/>
        <v>48</v>
      </c>
      <c r="E906" s="308" t="s">
        <v>1160</v>
      </c>
    </row>
    <row r="907" spans="1:5" ht="12" customHeight="1">
      <c r="A907" s="190" t="str">
        <f t="shared" si="58"/>
        <v>Power: 2x9(20+40)s</v>
      </c>
      <c r="B907" s="318" t="s">
        <v>740</v>
      </c>
      <c r="C907" s="204">
        <v>27</v>
      </c>
      <c r="D907" s="204">
        <f t="shared" si="59"/>
        <v>54</v>
      </c>
      <c r="E907" s="308" t="s">
        <v>1161</v>
      </c>
    </row>
    <row r="908" spans="1:5" ht="12" customHeight="1">
      <c r="A908" s="190" t="str">
        <f t="shared" si="58"/>
        <v>Power: 2x10(20+40)s</v>
      </c>
      <c r="B908" s="318" t="s">
        <v>741</v>
      </c>
      <c r="C908" s="204">
        <v>30</v>
      </c>
      <c r="D908" s="204">
        <f t="shared" si="59"/>
        <v>60</v>
      </c>
      <c r="E908" s="308" t="s">
        <v>1162</v>
      </c>
    </row>
    <row r="909" spans="1:5" ht="12" customHeight="1">
      <c r="B909" s="318"/>
    </row>
    <row r="910" spans="1:5" ht="12" customHeight="1">
      <c r="B910" s="318"/>
    </row>
    <row r="911" spans="1:5" ht="12" customHeight="1">
      <c r="A911" s="190" t="str">
        <f t="shared" ref="A911:A919" si="60">"Power: "&amp;B911</f>
        <v>Power: 2x30 s. stign.</v>
      </c>
      <c r="B911" s="318" t="s">
        <v>1399</v>
      </c>
      <c r="C911" s="204">
        <v>4</v>
      </c>
      <c r="D911" s="204">
        <f t="shared" ref="D911:D919" si="61">C911*$D$826</f>
        <v>8</v>
      </c>
      <c r="E911" s="308" t="s">
        <v>1163</v>
      </c>
    </row>
    <row r="912" spans="1:5" ht="12" customHeight="1">
      <c r="A912" s="190" t="str">
        <f t="shared" si="60"/>
        <v>Power: 3x30 s. stign.</v>
      </c>
      <c r="B912" s="318" t="s">
        <v>1400</v>
      </c>
      <c r="C912" s="204">
        <v>6</v>
      </c>
      <c r="D912" s="204">
        <f t="shared" si="61"/>
        <v>12</v>
      </c>
      <c r="E912" s="308" t="s">
        <v>1164</v>
      </c>
    </row>
    <row r="913" spans="1:5" ht="12" customHeight="1">
      <c r="A913" s="190" t="str">
        <f t="shared" si="60"/>
        <v>Power: 4x30 s. stign.</v>
      </c>
      <c r="B913" s="318" t="s">
        <v>1401</v>
      </c>
      <c r="C913" s="204">
        <v>8</v>
      </c>
      <c r="D913" s="204">
        <f t="shared" si="61"/>
        <v>16</v>
      </c>
      <c r="E913" s="308" t="s">
        <v>1165</v>
      </c>
    </row>
    <row r="914" spans="1:5" ht="12" customHeight="1">
      <c r="A914" s="190" t="str">
        <f t="shared" si="60"/>
        <v>Power: 5x30 s. stign.</v>
      </c>
      <c r="B914" s="318" t="s">
        <v>1402</v>
      </c>
      <c r="C914" s="204">
        <v>10</v>
      </c>
      <c r="D914" s="204">
        <f t="shared" si="61"/>
        <v>20</v>
      </c>
      <c r="E914" s="308" t="s">
        <v>1166</v>
      </c>
    </row>
    <row r="915" spans="1:5" ht="12" customHeight="1">
      <c r="A915" s="190" t="str">
        <f t="shared" si="60"/>
        <v>Power: 6x30 s. stign.</v>
      </c>
      <c r="B915" s="318" t="s">
        <v>1403</v>
      </c>
      <c r="C915" s="204">
        <v>12</v>
      </c>
      <c r="D915" s="204">
        <f t="shared" si="61"/>
        <v>24</v>
      </c>
      <c r="E915" s="308" t="s">
        <v>1167</v>
      </c>
    </row>
    <row r="916" spans="1:5" ht="12" customHeight="1">
      <c r="A916" s="190" t="str">
        <f t="shared" si="60"/>
        <v>Power: 7x30 s. stign.</v>
      </c>
      <c r="B916" s="318" t="s">
        <v>751</v>
      </c>
      <c r="C916" s="204">
        <v>14</v>
      </c>
      <c r="D916" s="204">
        <f t="shared" si="61"/>
        <v>28</v>
      </c>
      <c r="E916" s="308" t="s">
        <v>1168</v>
      </c>
    </row>
    <row r="917" spans="1:5" ht="12" customHeight="1">
      <c r="A917" s="190" t="str">
        <f t="shared" si="60"/>
        <v>Power: 8x30 s. stign.</v>
      </c>
      <c r="B917" s="318" t="s">
        <v>752</v>
      </c>
      <c r="C917" s="204">
        <v>16</v>
      </c>
      <c r="D917" s="204">
        <f t="shared" si="61"/>
        <v>32</v>
      </c>
      <c r="E917" s="308" t="s">
        <v>1169</v>
      </c>
    </row>
    <row r="918" spans="1:5" ht="12" customHeight="1">
      <c r="A918" s="190" t="str">
        <f t="shared" si="60"/>
        <v>Power: 9x30 s. stign.</v>
      </c>
      <c r="B918" s="318" t="s">
        <v>753</v>
      </c>
      <c r="C918" s="204">
        <v>18</v>
      </c>
      <c r="D918" s="204">
        <f t="shared" si="61"/>
        <v>36</v>
      </c>
      <c r="E918" s="308" t="s">
        <v>1170</v>
      </c>
    </row>
    <row r="919" spans="1:5" ht="12" customHeight="1">
      <c r="A919" s="190" t="str">
        <f t="shared" si="60"/>
        <v>Power: 10x30 s. stign.</v>
      </c>
      <c r="B919" s="318" t="s">
        <v>754</v>
      </c>
      <c r="C919" s="204">
        <v>20</v>
      </c>
      <c r="D919" s="204">
        <f t="shared" si="61"/>
        <v>40</v>
      </c>
      <c r="E919" s="308" t="s">
        <v>1171</v>
      </c>
    </row>
    <row r="920" spans="1:5" ht="12" customHeight="1">
      <c r="B920" s="318"/>
    </row>
    <row r="921" spans="1:5" ht="12" customHeight="1">
      <c r="B921" s="318"/>
    </row>
    <row r="922" spans="1:5" ht="12" customHeight="1">
      <c r="A922" s="190" t="str">
        <f t="shared" ref="A922:A929" si="62">"Power: "&amp;B922</f>
        <v>Power: 3x60 s. stign.</v>
      </c>
      <c r="B922" s="318" t="s">
        <v>1404</v>
      </c>
      <c r="C922" s="204">
        <v>6</v>
      </c>
      <c r="D922" s="204">
        <f t="shared" ref="D922:D929" si="63">C922*$D$826</f>
        <v>12</v>
      </c>
      <c r="E922" s="308" t="s">
        <v>1172</v>
      </c>
    </row>
    <row r="923" spans="1:5" ht="12" customHeight="1">
      <c r="A923" s="190" t="str">
        <f t="shared" si="62"/>
        <v>Power: 4x60 s. stign.</v>
      </c>
      <c r="B923" s="318" t="s">
        <v>1405</v>
      </c>
      <c r="C923" s="204">
        <v>8</v>
      </c>
      <c r="D923" s="204">
        <f t="shared" si="63"/>
        <v>16</v>
      </c>
      <c r="E923" s="308" t="s">
        <v>1173</v>
      </c>
    </row>
    <row r="924" spans="1:5" ht="12" customHeight="1">
      <c r="A924" s="190" t="str">
        <f t="shared" si="62"/>
        <v>Power: 5x60 s. stign.</v>
      </c>
      <c r="B924" s="318" t="s">
        <v>1406</v>
      </c>
      <c r="C924" s="204">
        <v>10</v>
      </c>
      <c r="D924" s="204">
        <f t="shared" si="63"/>
        <v>20</v>
      </c>
      <c r="E924" s="308" t="s">
        <v>1174</v>
      </c>
    </row>
    <row r="925" spans="1:5" ht="12" customHeight="1">
      <c r="A925" s="190" t="str">
        <f t="shared" si="62"/>
        <v>Power: 6x60 s. stign.</v>
      </c>
      <c r="B925" s="318" t="s">
        <v>1407</v>
      </c>
      <c r="C925" s="204">
        <v>12</v>
      </c>
      <c r="D925" s="204">
        <f t="shared" si="63"/>
        <v>24</v>
      </c>
      <c r="E925" s="308" t="s">
        <v>1175</v>
      </c>
    </row>
    <row r="926" spans="1:5" ht="12" customHeight="1">
      <c r="A926" s="190" t="str">
        <f t="shared" si="62"/>
        <v>Power: 7x60 s. stign.</v>
      </c>
      <c r="B926" s="318" t="s">
        <v>742</v>
      </c>
      <c r="C926" s="204">
        <v>14</v>
      </c>
      <c r="D926" s="204">
        <f t="shared" si="63"/>
        <v>28</v>
      </c>
      <c r="E926" s="308" t="s">
        <v>1176</v>
      </c>
    </row>
    <row r="927" spans="1:5" ht="12" customHeight="1">
      <c r="A927" s="190" t="str">
        <f t="shared" si="62"/>
        <v>Power: 8x60 s. stign.</v>
      </c>
      <c r="B927" s="318" t="s">
        <v>743</v>
      </c>
      <c r="C927" s="204">
        <v>16</v>
      </c>
      <c r="D927" s="204">
        <f t="shared" si="63"/>
        <v>32</v>
      </c>
      <c r="E927" s="308" t="s">
        <v>1177</v>
      </c>
    </row>
    <row r="928" spans="1:5" ht="12" customHeight="1">
      <c r="A928" s="190" t="str">
        <f t="shared" si="62"/>
        <v>Power: 9x60 s. stign.</v>
      </c>
      <c r="B928" s="318" t="s">
        <v>744</v>
      </c>
      <c r="C928" s="204">
        <v>18</v>
      </c>
      <c r="D928" s="204">
        <f t="shared" si="63"/>
        <v>36</v>
      </c>
      <c r="E928" s="308" t="s">
        <v>1178</v>
      </c>
    </row>
    <row r="929" spans="1:5" ht="12" customHeight="1">
      <c r="A929" s="190" t="str">
        <f t="shared" si="62"/>
        <v>Power: 10x60 s. stign.</v>
      </c>
      <c r="B929" s="318" t="s">
        <v>745</v>
      </c>
      <c r="C929" s="204">
        <v>20</v>
      </c>
      <c r="D929" s="204">
        <f t="shared" si="63"/>
        <v>40</v>
      </c>
      <c r="E929" s="308" t="s">
        <v>1179</v>
      </c>
    </row>
    <row r="930" spans="1:5" ht="12" customHeight="1">
      <c r="B930" s="318"/>
    </row>
    <row r="931" spans="1:5" ht="12" customHeight="1">
      <c r="A931" s="190" t="str">
        <f t="shared" ref="A931:A938" si="64">"Power: "&amp;B931</f>
        <v>Power: 3x60s</v>
      </c>
      <c r="B931" s="318" t="s">
        <v>682</v>
      </c>
      <c r="C931" s="204">
        <v>6</v>
      </c>
      <c r="D931" s="204">
        <f t="shared" ref="D931:D938" si="65">C931*$D$826</f>
        <v>12</v>
      </c>
      <c r="E931" s="308" t="s">
        <v>1180</v>
      </c>
    </row>
    <row r="932" spans="1:5" ht="12" customHeight="1">
      <c r="A932" s="190" t="str">
        <f t="shared" si="64"/>
        <v>Power: 4x60s</v>
      </c>
      <c r="B932" s="318" t="s">
        <v>683</v>
      </c>
      <c r="C932" s="204">
        <v>8</v>
      </c>
      <c r="D932" s="204">
        <f t="shared" si="65"/>
        <v>16</v>
      </c>
      <c r="E932" s="308" t="s">
        <v>1181</v>
      </c>
    </row>
    <row r="933" spans="1:5" ht="12" customHeight="1">
      <c r="A933" s="190" t="str">
        <f t="shared" si="64"/>
        <v>Power: 5x60s</v>
      </c>
      <c r="B933" s="318" t="s">
        <v>684</v>
      </c>
      <c r="C933" s="204">
        <v>10</v>
      </c>
      <c r="D933" s="204">
        <f t="shared" si="65"/>
        <v>20</v>
      </c>
      <c r="E933" s="308" t="s">
        <v>1182</v>
      </c>
    </row>
    <row r="934" spans="1:5" ht="12" customHeight="1">
      <c r="A934" s="190" t="str">
        <f t="shared" si="64"/>
        <v>Power: 6x60s</v>
      </c>
      <c r="B934" s="318" t="s">
        <v>746</v>
      </c>
      <c r="C934" s="204">
        <v>12</v>
      </c>
      <c r="D934" s="204">
        <f t="shared" si="65"/>
        <v>24</v>
      </c>
      <c r="E934" s="308" t="s">
        <v>1183</v>
      </c>
    </row>
    <row r="935" spans="1:5" ht="12" customHeight="1">
      <c r="A935" s="190" t="str">
        <f t="shared" si="64"/>
        <v>Power: 7x60s</v>
      </c>
      <c r="B935" s="318" t="s">
        <v>747</v>
      </c>
      <c r="C935" s="204">
        <v>14</v>
      </c>
      <c r="D935" s="204">
        <f t="shared" si="65"/>
        <v>28</v>
      </c>
      <c r="E935" s="308" t="s">
        <v>1184</v>
      </c>
    </row>
    <row r="936" spans="1:5" ht="12" customHeight="1">
      <c r="A936" s="190" t="str">
        <f t="shared" si="64"/>
        <v>Power: 8x60s</v>
      </c>
      <c r="B936" s="318" t="s">
        <v>748</v>
      </c>
      <c r="C936" s="204">
        <v>16</v>
      </c>
      <c r="D936" s="204">
        <f t="shared" si="65"/>
        <v>32</v>
      </c>
      <c r="E936" s="308" t="s">
        <v>1185</v>
      </c>
    </row>
    <row r="937" spans="1:5" ht="12" customHeight="1">
      <c r="A937" s="190" t="str">
        <f t="shared" si="64"/>
        <v>Power: 9x60s</v>
      </c>
      <c r="B937" s="318" t="s">
        <v>749</v>
      </c>
      <c r="C937" s="204">
        <v>18</v>
      </c>
      <c r="D937" s="204">
        <f t="shared" si="65"/>
        <v>36</v>
      </c>
      <c r="E937" s="308" t="s">
        <v>1186</v>
      </c>
    </row>
    <row r="938" spans="1:5" ht="12" customHeight="1">
      <c r="A938" s="190" t="str">
        <f t="shared" si="64"/>
        <v>Power: 10x60s</v>
      </c>
      <c r="B938" s="318" t="s">
        <v>750</v>
      </c>
      <c r="C938" s="204">
        <v>20</v>
      </c>
      <c r="D938" s="204">
        <f t="shared" si="65"/>
        <v>40</v>
      </c>
      <c r="E938" s="308" t="s">
        <v>1187</v>
      </c>
    </row>
    <row r="939" spans="1:5" ht="12" customHeight="1">
      <c r="B939" s="252"/>
    </row>
    <row r="940" spans="1:5" ht="12" customHeight="1">
      <c r="B940" s="70"/>
    </row>
    <row r="941" spans="1:5" ht="12" customHeight="1">
      <c r="B941" s="70"/>
    </row>
    <row r="942" spans="1:5" s="339" customFormat="1" ht="12" customHeight="1">
      <c r="A942" s="337" t="str">
        <f>"Power: "&amp;B942</f>
        <v xml:space="preserve">Power: 1x5(10+50)s </v>
      </c>
      <c r="B942" s="70" t="s">
        <v>260</v>
      </c>
      <c r="C942" s="343">
        <v>5</v>
      </c>
      <c r="D942" s="344">
        <f>C942*$D$385</f>
        <v>60</v>
      </c>
      <c r="E942" s="338" t="s">
        <v>626</v>
      </c>
    </row>
    <row r="943" spans="1:5" s="339" customFormat="1" ht="12" customHeight="1">
      <c r="A943" s="337" t="str">
        <f>"Power: "&amp;B943</f>
        <v xml:space="preserve">Power: 1x8(10+50)s </v>
      </c>
      <c r="B943" s="70" t="s">
        <v>627</v>
      </c>
      <c r="C943" s="343">
        <v>8</v>
      </c>
      <c r="D943" s="344">
        <f>C943*$D$385</f>
        <v>96</v>
      </c>
      <c r="E943" s="338" t="s">
        <v>628</v>
      </c>
    </row>
    <row r="944" spans="1:5" s="339" customFormat="1" ht="12" customHeight="1">
      <c r="A944" s="337"/>
      <c r="B944" s="70"/>
      <c r="C944" s="343"/>
      <c r="D944" s="344"/>
      <c r="E944" s="338"/>
    </row>
    <row r="945" spans="1:5" s="339" customFormat="1" ht="12" customHeight="1">
      <c r="A945" s="337" t="str">
        <f>"Power: "&amp;B945</f>
        <v xml:space="preserve">Power: 2x5(10+50)s </v>
      </c>
      <c r="B945" s="70" t="s">
        <v>261</v>
      </c>
      <c r="C945" s="343">
        <v>10</v>
      </c>
      <c r="D945" s="344">
        <f>C945*$D$385</f>
        <v>120</v>
      </c>
      <c r="E945" s="338" t="s">
        <v>629</v>
      </c>
    </row>
    <row r="946" spans="1:5" s="339" customFormat="1" ht="12" customHeight="1">
      <c r="A946" s="337" t="str">
        <f>"Power: "&amp;B946</f>
        <v xml:space="preserve">Power: 2x8(10+50)s </v>
      </c>
      <c r="B946" s="70" t="s">
        <v>630</v>
      </c>
      <c r="C946" s="343">
        <v>16</v>
      </c>
      <c r="D946" s="344">
        <f>C946*$D$385</f>
        <v>192</v>
      </c>
      <c r="E946" s="338" t="s">
        <v>631</v>
      </c>
    </row>
    <row r="947" spans="1:5" s="339" customFormat="1" ht="12" customHeight="1">
      <c r="A947" s="337"/>
      <c r="B947" s="70"/>
      <c r="C947" s="343"/>
      <c r="D947" s="343"/>
      <c r="E947" s="338"/>
    </row>
    <row r="948" spans="1:5" s="339" customFormat="1" ht="12" customHeight="1">
      <c r="A948" s="337" t="str">
        <f>"Power: "&amp;B948</f>
        <v xml:space="preserve">Power: 1x8(10+170)s </v>
      </c>
      <c r="B948" s="70" t="s">
        <v>632</v>
      </c>
      <c r="C948" s="343">
        <v>8</v>
      </c>
      <c r="D948" s="344">
        <f>C948*$D$385</f>
        <v>96</v>
      </c>
      <c r="E948" s="338" t="s">
        <v>633</v>
      </c>
    </row>
    <row r="949" spans="1:5" s="339" customFormat="1" ht="12" customHeight="1">
      <c r="A949" s="337"/>
      <c r="B949" s="70"/>
      <c r="C949" s="343"/>
      <c r="D949" s="343"/>
      <c r="E949" s="338"/>
    </row>
    <row r="950" spans="1:5" s="339" customFormat="1" ht="12" customHeight="1">
      <c r="A950" s="337"/>
      <c r="B950" s="67"/>
      <c r="C950" s="343"/>
      <c r="D950" s="343"/>
      <c r="E950" s="338"/>
    </row>
    <row r="951" spans="1:5" s="339" customFormat="1" ht="12" customHeight="1">
      <c r="A951" s="337" t="str">
        <f>"Power: "&amp;B951</f>
        <v xml:space="preserve">Power: 1x5(30+180)s </v>
      </c>
      <c r="B951" s="67" t="s">
        <v>634</v>
      </c>
      <c r="C951" s="343">
        <v>10</v>
      </c>
      <c r="D951" s="344">
        <f>C951*$D$385</f>
        <v>120</v>
      </c>
      <c r="E951" s="338" t="s">
        <v>635</v>
      </c>
    </row>
    <row r="952" spans="1:5" s="339" customFormat="1" ht="12" customHeight="1">
      <c r="A952" s="337" t="str">
        <f>"Power: "&amp;B952</f>
        <v xml:space="preserve">Power: 1x8(30+180)s </v>
      </c>
      <c r="B952" s="67" t="s">
        <v>636</v>
      </c>
      <c r="C952" s="343">
        <v>16</v>
      </c>
      <c r="D952" s="344">
        <f>C952*$D$385</f>
        <v>192</v>
      </c>
      <c r="E952" s="338" t="s">
        <v>637</v>
      </c>
    </row>
    <row r="953" spans="1:5" s="339" customFormat="1" ht="12" customHeight="1">
      <c r="A953" s="337"/>
      <c r="B953" s="67"/>
      <c r="C953" s="343"/>
      <c r="D953" s="343"/>
      <c r="E953" s="338"/>
    </row>
    <row r="954" spans="1:5" s="339" customFormat="1" ht="12" customHeight="1">
      <c r="A954" s="337" t="str">
        <f>"Power: "&amp;B954</f>
        <v xml:space="preserve">Power: 2x5(30+180)s </v>
      </c>
      <c r="B954" s="67" t="s">
        <v>638</v>
      </c>
      <c r="C954" s="343">
        <v>20</v>
      </c>
      <c r="D954" s="344">
        <f>C954*$D$385</f>
        <v>240</v>
      </c>
      <c r="E954" s="338" t="s">
        <v>639</v>
      </c>
    </row>
    <row r="955" spans="1:5" s="339" customFormat="1" ht="12" customHeight="1">
      <c r="A955" s="337" t="str">
        <f>"Power: "&amp;B955</f>
        <v xml:space="preserve">Power: 2x8(30+180)s </v>
      </c>
      <c r="B955" s="67" t="s">
        <v>640</v>
      </c>
      <c r="C955" s="343">
        <v>32</v>
      </c>
      <c r="D955" s="344">
        <f>C955*$D$385</f>
        <v>384</v>
      </c>
      <c r="E955" s="338" t="s">
        <v>781</v>
      </c>
    </row>
    <row r="956" spans="1:5" ht="12" customHeight="1">
      <c r="B956" s="70"/>
    </row>
    <row r="957" spans="1:5" ht="12" customHeight="1">
      <c r="B957" s="70"/>
    </row>
    <row r="958" spans="1:5" ht="12" customHeight="1">
      <c r="B958" s="70"/>
    </row>
    <row r="959" spans="1:5" ht="12" customHeight="1">
      <c r="B959" s="311" t="s">
        <v>248</v>
      </c>
    </row>
    <row r="960" spans="1:5" ht="12" customHeight="1">
      <c r="B960" s="252"/>
    </row>
    <row r="961" spans="2:5" ht="12" customHeight="1">
      <c r="B961" s="252"/>
    </row>
    <row r="962" spans="2:5" ht="12" customHeight="1">
      <c r="B962" s="319"/>
      <c r="C962" s="345"/>
      <c r="D962" s="345"/>
      <c r="E962" s="313"/>
    </row>
    <row r="963" spans="2:5" ht="12" customHeight="1">
      <c r="B963" s="320" t="s">
        <v>262</v>
      </c>
    </row>
    <row r="964" spans="2:5" ht="12" customHeight="1">
      <c r="B964" s="321"/>
    </row>
    <row r="965" spans="2:5" ht="12" customHeight="1">
      <c r="B965" s="252" t="s">
        <v>1408</v>
      </c>
      <c r="E965" s="308" t="s">
        <v>782</v>
      </c>
    </row>
    <row r="966" spans="2:5" ht="12" customHeight="1">
      <c r="B966" s="252" t="s">
        <v>1409</v>
      </c>
      <c r="E966" s="308" t="s">
        <v>783</v>
      </c>
    </row>
    <row r="967" spans="2:5" ht="12" customHeight="1">
      <c r="B967" s="252" t="s">
        <v>1410</v>
      </c>
      <c r="E967" s="308" t="s">
        <v>784</v>
      </c>
    </row>
    <row r="968" spans="2:5" ht="12" customHeight="1">
      <c r="B968" s="252" t="s">
        <v>1411</v>
      </c>
      <c r="E968" s="308" t="s">
        <v>785</v>
      </c>
    </row>
    <row r="969" spans="2:5" ht="12" customHeight="1">
      <c r="B969" s="252"/>
    </row>
    <row r="970" spans="2:5" ht="12" customHeight="1">
      <c r="B970" s="252" t="s">
        <v>1412</v>
      </c>
      <c r="E970" s="308" t="s">
        <v>1188</v>
      </c>
    </row>
    <row r="971" spans="2:5" ht="12" customHeight="1">
      <c r="B971" s="252" t="s">
        <v>1413</v>
      </c>
      <c r="E971" s="308" t="s">
        <v>1189</v>
      </c>
    </row>
    <row r="972" spans="2:5" ht="12" customHeight="1">
      <c r="B972" s="252" t="s">
        <v>1414</v>
      </c>
      <c r="E972" s="308" t="s">
        <v>1190</v>
      </c>
    </row>
    <row r="973" spans="2:5" ht="12" customHeight="1">
      <c r="B973" s="252"/>
    </row>
    <row r="974" spans="2:5" ht="12" customHeight="1">
      <c r="B974" s="252"/>
    </row>
    <row r="976" spans="2:5" ht="12" customHeight="1">
      <c r="B976" s="253" t="s">
        <v>1415</v>
      </c>
    </row>
    <row r="977" spans="2:2" ht="12" customHeight="1">
      <c r="B977" s="253" t="s">
        <v>1416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302"/>
  <sheetViews>
    <sheetView zoomScale="80" zoomScaleNormal="80" workbookViewId="0">
      <selection activeCell="H2" sqref="H2"/>
    </sheetView>
  </sheetViews>
  <sheetFormatPr defaultRowHeight="12.75"/>
  <cols>
    <col min="1" max="1" width="15.85546875" style="17" bestFit="1" customWidth="1"/>
    <col min="2" max="2" width="4.28515625" style="17" customWidth="1"/>
    <col min="3" max="3" width="4.5703125" style="17" customWidth="1"/>
    <col min="4" max="53" width="4.28515625" style="17" customWidth="1"/>
    <col min="54" max="16384" width="9.140625" style="17"/>
  </cols>
  <sheetData>
    <row r="1" spans="1:54">
      <c r="V1" s="102" t="s">
        <v>161</v>
      </c>
    </row>
    <row r="2" spans="1:54" ht="16.5" thickBot="1">
      <c r="F2" s="71"/>
      <c r="G2" s="72" t="s">
        <v>103</v>
      </c>
      <c r="H2" s="73">
        <v>15</v>
      </c>
      <c r="V2" s="102" t="s">
        <v>162</v>
      </c>
    </row>
    <row r="3" spans="1:54">
      <c r="V3" s="102" t="s">
        <v>163</v>
      </c>
    </row>
    <row r="4" spans="1:54">
      <c r="V4" s="102" t="s">
        <v>164</v>
      </c>
    </row>
    <row r="6" spans="1:54" ht="15.75">
      <c r="B6" s="71" t="s">
        <v>165</v>
      </c>
    </row>
    <row r="8" spans="1:54">
      <c r="A8" s="18" t="s">
        <v>54</v>
      </c>
      <c r="B8" s="18">
        <v>56</v>
      </c>
      <c r="C8" s="18"/>
      <c r="D8" s="18">
        <v>56</v>
      </c>
      <c r="E8" s="18"/>
      <c r="F8" s="18">
        <v>50</v>
      </c>
      <c r="G8" s="18"/>
      <c r="H8" s="18">
        <v>42</v>
      </c>
      <c r="I8" s="18"/>
      <c r="J8" s="18">
        <v>36</v>
      </c>
      <c r="K8" s="18">
        <v>28</v>
      </c>
      <c r="L8" s="18"/>
      <c r="M8" s="18">
        <v>20</v>
      </c>
      <c r="N8" s="18"/>
      <c r="O8" s="18">
        <v>12</v>
      </c>
      <c r="P8" s="18"/>
      <c r="Q8" s="18">
        <v>5</v>
      </c>
      <c r="R8" s="18"/>
      <c r="S8" s="18">
        <v>0</v>
      </c>
      <c r="T8" s="18"/>
      <c r="U8" s="18">
        <v>0</v>
      </c>
      <c r="V8" s="18"/>
      <c r="W8" s="18">
        <v>0</v>
      </c>
      <c r="X8" s="18"/>
      <c r="Y8" s="18">
        <v>15</v>
      </c>
      <c r="Z8" s="18"/>
      <c r="AA8" s="18">
        <v>20</v>
      </c>
      <c r="AB8" s="18"/>
      <c r="AC8" s="18">
        <v>20</v>
      </c>
      <c r="AD8" s="18"/>
      <c r="AE8" s="18">
        <v>20</v>
      </c>
      <c r="AF8" s="18"/>
      <c r="AG8" s="18">
        <v>20</v>
      </c>
      <c r="AH8" s="18"/>
      <c r="AI8" s="18">
        <v>20</v>
      </c>
      <c r="AJ8" s="18"/>
      <c r="AK8" s="18">
        <v>0</v>
      </c>
      <c r="AL8" s="18"/>
      <c r="AM8" s="18">
        <v>20</v>
      </c>
      <c r="AN8" s="18"/>
      <c r="AO8" s="18">
        <v>20</v>
      </c>
      <c r="AP8" s="18"/>
      <c r="AQ8" s="18">
        <v>20</v>
      </c>
      <c r="AR8" s="18"/>
      <c r="AS8" s="18">
        <v>20</v>
      </c>
      <c r="AT8" s="18"/>
      <c r="AU8" s="18">
        <v>25</v>
      </c>
      <c r="AV8" s="18"/>
      <c r="AW8" s="18">
        <v>70</v>
      </c>
      <c r="AX8" s="18"/>
      <c r="AY8" s="18">
        <v>70</v>
      </c>
      <c r="AZ8" s="18"/>
      <c r="BA8" s="18"/>
    </row>
    <row r="9" spans="1:54">
      <c r="A9" s="18" t="s">
        <v>104</v>
      </c>
      <c r="B9" s="18"/>
      <c r="C9" s="18">
        <v>25</v>
      </c>
      <c r="D9" s="18"/>
      <c r="E9" s="18">
        <v>25</v>
      </c>
      <c r="F9" s="18"/>
      <c r="G9" s="18">
        <v>25</v>
      </c>
      <c r="H9" s="18"/>
      <c r="I9" s="18">
        <v>25</v>
      </c>
      <c r="J9" s="18"/>
      <c r="K9" s="18"/>
      <c r="L9" s="18">
        <v>25</v>
      </c>
      <c r="M9" s="18"/>
      <c r="N9" s="18">
        <v>25</v>
      </c>
      <c r="O9" s="18"/>
      <c r="P9" s="18">
        <v>25</v>
      </c>
      <c r="Q9" s="18"/>
      <c r="R9" s="18">
        <v>25</v>
      </c>
      <c r="S9" s="18"/>
      <c r="T9" s="18">
        <v>25</v>
      </c>
      <c r="U9" s="18"/>
      <c r="V9" s="18">
        <v>25</v>
      </c>
      <c r="W9" s="18"/>
      <c r="X9" s="18">
        <v>25</v>
      </c>
      <c r="Y9" s="18"/>
      <c r="Z9" s="18">
        <v>25</v>
      </c>
      <c r="AA9" s="18"/>
      <c r="AB9" s="18">
        <v>25</v>
      </c>
      <c r="AC9" s="18"/>
      <c r="AD9" s="18">
        <v>25</v>
      </c>
      <c r="AE9" s="18"/>
      <c r="AF9" s="18">
        <v>25</v>
      </c>
      <c r="AG9" s="18"/>
      <c r="AH9" s="18">
        <v>25</v>
      </c>
      <c r="AI9" s="18"/>
      <c r="AJ9" s="18">
        <v>70</v>
      </c>
      <c r="AK9" s="18"/>
      <c r="AL9" s="18">
        <v>25</v>
      </c>
      <c r="AM9" s="18"/>
      <c r="AN9" s="18">
        <v>25</v>
      </c>
      <c r="AO9" s="18"/>
      <c r="AP9" s="18">
        <v>25</v>
      </c>
      <c r="AQ9" s="18"/>
      <c r="AR9" s="18">
        <v>25</v>
      </c>
      <c r="AS9" s="18"/>
      <c r="AT9" s="18">
        <v>25</v>
      </c>
      <c r="AU9" s="18"/>
      <c r="AV9" s="18">
        <v>25</v>
      </c>
      <c r="AW9" s="18"/>
      <c r="AX9" s="18">
        <v>25</v>
      </c>
      <c r="AY9" s="18"/>
      <c r="AZ9" s="18"/>
      <c r="BA9" s="18">
        <v>25</v>
      </c>
    </row>
    <row r="10" spans="1:54" ht="12.75" customHeight="1"/>
    <row r="11" spans="1:54" ht="12.75" customHeight="1">
      <c r="H11" s="10"/>
      <c r="I11" s="19" t="s">
        <v>25</v>
      </c>
      <c r="J11" s="376" t="str">
        <f>årsplan!E1</f>
        <v>Kasper Nielsen</v>
      </c>
      <c r="K11" s="376"/>
      <c r="L11" s="376"/>
      <c r="M11" s="21"/>
      <c r="N11" s="19" t="s">
        <v>26</v>
      </c>
      <c r="O11" s="376">
        <f>årsplan!M1</f>
        <v>2012</v>
      </c>
      <c r="P11" s="376"/>
      <c r="Q11" s="376"/>
      <c r="S11" s="19" t="s">
        <v>79</v>
      </c>
      <c r="T11" s="376" t="str">
        <f>årsplan!R1</f>
        <v>Cyling, mtb</v>
      </c>
      <c r="U11" s="376"/>
      <c r="V11" s="376"/>
      <c r="W11" s="376"/>
      <c r="X11" s="14"/>
      <c r="Z11" s="19"/>
      <c r="AA11" s="30"/>
    </row>
    <row r="12" spans="1:54" ht="12.75" customHeight="1">
      <c r="H12" s="10"/>
      <c r="I12" s="19"/>
      <c r="J12" s="23"/>
      <c r="K12" s="22"/>
      <c r="L12" s="22"/>
      <c r="M12" s="22"/>
      <c r="N12" s="19"/>
      <c r="O12" s="20"/>
      <c r="P12" s="22"/>
      <c r="Q12" s="22"/>
      <c r="R12" s="22"/>
      <c r="S12" s="19"/>
      <c r="T12" s="13"/>
      <c r="U12" s="10"/>
    </row>
    <row r="13" spans="1:54" ht="12.75" customHeight="1">
      <c r="A13" s="3" t="s">
        <v>7</v>
      </c>
      <c r="B13" s="4">
        <f>årsplan!E3</f>
        <v>42</v>
      </c>
      <c r="C13" s="4">
        <f>årsplan!F3</f>
        <v>43</v>
      </c>
      <c r="D13" s="4">
        <f>årsplan!G3</f>
        <v>44</v>
      </c>
      <c r="E13" s="4">
        <f>årsplan!H3</f>
        <v>45</v>
      </c>
      <c r="F13" s="4">
        <f>årsplan!I3</f>
        <v>46</v>
      </c>
      <c r="G13" s="4">
        <f>årsplan!J3</f>
        <v>47</v>
      </c>
      <c r="H13" s="4">
        <f>årsplan!K3</f>
        <v>48</v>
      </c>
      <c r="I13" s="4">
        <f>årsplan!L3</f>
        <v>49</v>
      </c>
      <c r="J13" s="4">
        <f>årsplan!M3</f>
        <v>50</v>
      </c>
      <c r="K13" s="4">
        <f>årsplan!N3</f>
        <v>51</v>
      </c>
      <c r="L13" s="4">
        <f>årsplan!O3</f>
        <v>52</v>
      </c>
      <c r="M13" s="4">
        <f>årsplan!P3</f>
        <v>1</v>
      </c>
      <c r="N13" s="4">
        <f>årsplan!Q3</f>
        <v>2</v>
      </c>
      <c r="O13" s="4">
        <f>årsplan!R3</f>
        <v>3</v>
      </c>
      <c r="P13" s="4">
        <f>årsplan!S3</f>
        <v>4</v>
      </c>
      <c r="Q13" s="4">
        <f>årsplan!T3</f>
        <v>5</v>
      </c>
      <c r="R13" s="4">
        <f>årsplan!U3</f>
        <v>6</v>
      </c>
      <c r="S13" s="4">
        <f>årsplan!V3</f>
        <v>7</v>
      </c>
      <c r="T13" s="4">
        <f>årsplan!W3</f>
        <v>8</v>
      </c>
      <c r="U13" s="4">
        <f>årsplan!X3</f>
        <v>9</v>
      </c>
      <c r="V13" s="4">
        <f>årsplan!Y3</f>
        <v>10</v>
      </c>
      <c r="W13" s="4">
        <f>årsplan!Z3</f>
        <v>11</v>
      </c>
      <c r="X13" s="4">
        <f>årsplan!AA3</f>
        <v>12</v>
      </c>
      <c r="Y13" s="4">
        <f>årsplan!AB3</f>
        <v>13</v>
      </c>
      <c r="Z13" s="4">
        <f>årsplan!AC3</f>
        <v>14</v>
      </c>
      <c r="AA13" s="4">
        <f>årsplan!AD3</f>
        <v>15</v>
      </c>
      <c r="AB13" s="4">
        <f>årsplan!AE3</f>
        <v>16</v>
      </c>
      <c r="AC13" s="4">
        <f>årsplan!AF3</f>
        <v>17</v>
      </c>
      <c r="AD13" s="4">
        <f>årsplan!AG3</f>
        <v>18</v>
      </c>
      <c r="AE13" s="4">
        <f>årsplan!AH3</f>
        <v>19</v>
      </c>
      <c r="AF13" s="4">
        <f>årsplan!AI3</f>
        <v>20</v>
      </c>
      <c r="AG13" s="4">
        <f>årsplan!AJ3</f>
        <v>21</v>
      </c>
      <c r="AH13" s="4">
        <f>årsplan!AK3</f>
        <v>22</v>
      </c>
      <c r="AI13" s="4">
        <f>årsplan!AL3</f>
        <v>23</v>
      </c>
      <c r="AJ13" s="4">
        <f>årsplan!AM3</f>
        <v>24</v>
      </c>
      <c r="AK13" s="4">
        <f>årsplan!AN3</f>
        <v>25</v>
      </c>
      <c r="AL13" s="4">
        <f>årsplan!AO3</f>
        <v>26</v>
      </c>
      <c r="AM13" s="4">
        <f>årsplan!AP3</f>
        <v>27</v>
      </c>
      <c r="AN13" s="4">
        <f>årsplan!AQ3</f>
        <v>28</v>
      </c>
      <c r="AO13" s="4">
        <f>årsplan!AR3</f>
        <v>29</v>
      </c>
      <c r="AP13" s="4">
        <f>årsplan!AS3</f>
        <v>30</v>
      </c>
      <c r="AQ13" s="4">
        <f>årsplan!AT3</f>
        <v>31</v>
      </c>
      <c r="AR13" s="4">
        <f>årsplan!AU3</f>
        <v>32</v>
      </c>
      <c r="AS13" s="4">
        <f>årsplan!AV3</f>
        <v>33</v>
      </c>
      <c r="AT13" s="4">
        <f>årsplan!AW3</f>
        <v>34</v>
      </c>
      <c r="AU13" s="4">
        <f>årsplan!AX3</f>
        <v>35</v>
      </c>
      <c r="AV13" s="4">
        <f>årsplan!AY3</f>
        <v>36</v>
      </c>
      <c r="AW13" s="4">
        <f>årsplan!AZ3</f>
        <v>37</v>
      </c>
      <c r="AX13" s="4">
        <f>årsplan!BA3</f>
        <v>38</v>
      </c>
      <c r="AY13" s="4">
        <f>årsplan!BB3</f>
        <v>39</v>
      </c>
      <c r="AZ13" s="4">
        <f>årsplan!BC3</f>
        <v>40</v>
      </c>
      <c r="BA13" s="4">
        <f>årsplan!BD3</f>
        <v>41</v>
      </c>
    </row>
    <row r="14" spans="1:54" ht="12.75" customHeight="1">
      <c r="A14" s="6" t="s">
        <v>22</v>
      </c>
      <c r="B14" s="332">
        <f>årsplan!E4</f>
        <v>15</v>
      </c>
      <c r="C14" s="332">
        <f>årsplan!F4</f>
        <v>22</v>
      </c>
      <c r="D14" s="332">
        <f>årsplan!G4</f>
        <v>29</v>
      </c>
      <c r="E14" s="332">
        <f>årsplan!H4</f>
        <v>5</v>
      </c>
      <c r="F14" s="332">
        <f>årsplan!I4</f>
        <v>12</v>
      </c>
      <c r="G14" s="332">
        <f>årsplan!J4</f>
        <v>19</v>
      </c>
      <c r="H14" s="332">
        <f>årsplan!K4</f>
        <v>26</v>
      </c>
      <c r="I14" s="332">
        <f>årsplan!L4</f>
        <v>3</v>
      </c>
      <c r="J14" s="332">
        <f>årsplan!M4</f>
        <v>10</v>
      </c>
      <c r="K14" s="332">
        <f>årsplan!N4</f>
        <v>17</v>
      </c>
      <c r="L14" s="332">
        <f>årsplan!O4</f>
        <v>24</v>
      </c>
      <c r="M14" s="332">
        <f>årsplan!P4</f>
        <v>31</v>
      </c>
      <c r="N14" s="332">
        <f>årsplan!Q4</f>
        <v>7</v>
      </c>
      <c r="O14" s="332">
        <f>årsplan!R4</f>
        <v>14</v>
      </c>
      <c r="P14" s="332">
        <f>årsplan!S4</f>
        <v>21</v>
      </c>
      <c r="Q14" s="332">
        <f>årsplan!T4</f>
        <v>28</v>
      </c>
      <c r="R14" s="332">
        <f>årsplan!U4</f>
        <v>4</v>
      </c>
      <c r="S14" s="332">
        <f>årsplan!V4</f>
        <v>11</v>
      </c>
      <c r="T14" s="332">
        <f>årsplan!W4</f>
        <v>18</v>
      </c>
      <c r="U14" s="332">
        <f>årsplan!X4</f>
        <v>25</v>
      </c>
      <c r="V14" s="332">
        <f>årsplan!Y4</f>
        <v>4</v>
      </c>
      <c r="W14" s="332">
        <f>årsplan!Z4</f>
        <v>11</v>
      </c>
      <c r="X14" s="332">
        <f>årsplan!AA4</f>
        <v>18</v>
      </c>
      <c r="Y14" s="332">
        <f>årsplan!AB4</f>
        <v>25</v>
      </c>
      <c r="Z14" s="332">
        <f>årsplan!AC4</f>
        <v>1</v>
      </c>
      <c r="AA14" s="332">
        <f>årsplan!AD4</f>
        <v>8</v>
      </c>
      <c r="AB14" s="332">
        <f>årsplan!AE4</f>
        <v>15</v>
      </c>
      <c r="AC14" s="332">
        <f>årsplan!AF4</f>
        <v>22</v>
      </c>
      <c r="AD14" s="332">
        <f>årsplan!AG4</f>
        <v>29</v>
      </c>
      <c r="AE14" s="332">
        <f>årsplan!AH4</f>
        <v>6</v>
      </c>
      <c r="AF14" s="332">
        <f>årsplan!AI4</f>
        <v>13</v>
      </c>
      <c r="AG14" s="332">
        <f>årsplan!AJ4</f>
        <v>20</v>
      </c>
      <c r="AH14" s="332">
        <f>årsplan!AK4</f>
        <v>27</v>
      </c>
      <c r="AI14" s="332">
        <f>årsplan!AL4</f>
        <v>3</v>
      </c>
      <c r="AJ14" s="332">
        <f>årsplan!AM4</f>
        <v>10</v>
      </c>
      <c r="AK14" s="332">
        <f>årsplan!AN4</f>
        <v>17</v>
      </c>
      <c r="AL14" s="332">
        <f>årsplan!AO4</f>
        <v>24</v>
      </c>
      <c r="AM14" s="332">
        <f>årsplan!AP4</f>
        <v>1</v>
      </c>
      <c r="AN14" s="332">
        <f>årsplan!AQ4</f>
        <v>8</v>
      </c>
      <c r="AO14" s="332">
        <f>årsplan!AR4</f>
        <v>15</v>
      </c>
      <c r="AP14" s="332">
        <f>årsplan!AS4</f>
        <v>22</v>
      </c>
      <c r="AQ14" s="332">
        <f>årsplan!AT4</f>
        <v>29</v>
      </c>
      <c r="AR14" s="332">
        <f>årsplan!AU4</f>
        <v>5</v>
      </c>
      <c r="AS14" s="332">
        <f>årsplan!AV4</f>
        <v>12</v>
      </c>
      <c r="AT14" s="332">
        <f>årsplan!AW4</f>
        <v>19</v>
      </c>
      <c r="AU14" s="332">
        <f>årsplan!AX4</f>
        <v>26</v>
      </c>
      <c r="AV14" s="332">
        <f>årsplan!AY4</f>
        <v>2</v>
      </c>
      <c r="AW14" s="332">
        <f>årsplan!AZ4</f>
        <v>9</v>
      </c>
      <c r="AX14" s="332">
        <f>årsplan!BA4</f>
        <v>16</v>
      </c>
      <c r="AY14" s="332">
        <f>årsplan!BB4</f>
        <v>23</v>
      </c>
      <c r="AZ14" s="332">
        <f>årsplan!BC4</f>
        <v>30</v>
      </c>
      <c r="BA14" s="332">
        <f>årsplan!BD4</f>
        <v>7</v>
      </c>
    </row>
    <row r="15" spans="1:54" ht="12.75" customHeight="1">
      <c r="A15" s="6" t="s">
        <v>23</v>
      </c>
      <c r="B15" s="8">
        <f>årsplan!E5</f>
        <v>21</v>
      </c>
      <c r="C15" s="8">
        <f>årsplan!F5</f>
        <v>28</v>
      </c>
      <c r="D15" s="8">
        <f>årsplan!G5</f>
        <v>4</v>
      </c>
      <c r="E15" s="8">
        <f>årsplan!H5</f>
        <v>11</v>
      </c>
      <c r="F15" s="8">
        <f>årsplan!I5</f>
        <v>18</v>
      </c>
      <c r="G15" s="8">
        <f>årsplan!J5</f>
        <v>25</v>
      </c>
      <c r="H15" s="8">
        <f>årsplan!K5</f>
        <v>1</v>
      </c>
      <c r="I15" s="8">
        <f>årsplan!L5</f>
        <v>9</v>
      </c>
      <c r="J15" s="8">
        <f>årsplan!M5</f>
        <v>16</v>
      </c>
      <c r="K15" s="8">
        <f>årsplan!N5</f>
        <v>23</v>
      </c>
      <c r="L15" s="8">
        <f>årsplan!O5</f>
        <v>30</v>
      </c>
      <c r="M15" s="8">
        <f>årsplan!P5</f>
        <v>6</v>
      </c>
      <c r="N15" s="8">
        <f>årsplan!Q5</f>
        <v>13</v>
      </c>
      <c r="O15" s="8">
        <f>årsplan!R5</f>
        <v>20</v>
      </c>
      <c r="P15" s="8">
        <f>årsplan!S5</f>
        <v>27</v>
      </c>
      <c r="Q15" s="8">
        <f>årsplan!T5</f>
        <v>3</v>
      </c>
      <c r="R15" s="8">
        <f>årsplan!U5</f>
        <v>10</v>
      </c>
      <c r="S15" s="8">
        <f>årsplan!V5</f>
        <v>17</v>
      </c>
      <c r="T15" s="8">
        <f>årsplan!W5</f>
        <v>24</v>
      </c>
      <c r="U15" s="8">
        <f>årsplan!X5</f>
        <v>31</v>
      </c>
      <c r="V15" s="8">
        <f>årsplan!Y5</f>
        <v>10</v>
      </c>
      <c r="W15" s="8">
        <f>årsplan!Z5</f>
        <v>17</v>
      </c>
      <c r="X15" s="8">
        <f>årsplan!AA5</f>
        <v>24</v>
      </c>
      <c r="Y15" s="8">
        <f>årsplan!AB5</f>
        <v>31</v>
      </c>
      <c r="Z15" s="8">
        <f>årsplan!AC5</f>
        <v>7</v>
      </c>
      <c r="AA15" s="8">
        <f>årsplan!AD5</f>
        <v>14</v>
      </c>
      <c r="AB15" s="8">
        <f>årsplan!AE5</f>
        <v>21</v>
      </c>
      <c r="AC15" s="8">
        <f>årsplan!AF5</f>
        <v>28</v>
      </c>
      <c r="AD15" s="8">
        <f>årsplan!AG5</f>
        <v>4</v>
      </c>
      <c r="AE15" s="8">
        <f>årsplan!AH5</f>
        <v>12</v>
      </c>
      <c r="AF15" s="8">
        <f>årsplan!AI5</f>
        <v>19</v>
      </c>
      <c r="AG15" s="8">
        <f>årsplan!AJ5</f>
        <v>26</v>
      </c>
      <c r="AH15" s="8">
        <f>årsplan!AK5</f>
        <v>2</v>
      </c>
      <c r="AI15" s="8">
        <f>årsplan!AL5</f>
        <v>9</v>
      </c>
      <c r="AJ15" s="8">
        <f>årsplan!AM5</f>
        <v>16</v>
      </c>
      <c r="AK15" s="8">
        <f>årsplan!AN5</f>
        <v>23</v>
      </c>
      <c r="AL15" s="8">
        <f>årsplan!AO5</f>
        <v>30</v>
      </c>
      <c r="AM15" s="8">
        <f>årsplan!AP5</f>
        <v>7</v>
      </c>
      <c r="AN15" s="8">
        <f>årsplan!AQ5</f>
        <v>14</v>
      </c>
      <c r="AO15" s="8">
        <f>årsplan!AR5</f>
        <v>21</v>
      </c>
      <c r="AP15" s="8">
        <f>årsplan!AS5</f>
        <v>28</v>
      </c>
      <c r="AQ15" s="8">
        <f>årsplan!AT5</f>
        <v>4</v>
      </c>
      <c r="AR15" s="8">
        <f>årsplan!AU5</f>
        <v>11</v>
      </c>
      <c r="AS15" s="8">
        <f>årsplan!AV5</f>
        <v>18</v>
      </c>
      <c r="AT15" s="8">
        <f>årsplan!AW5</f>
        <v>25</v>
      </c>
      <c r="AU15" s="8">
        <f>årsplan!AX5</f>
        <v>1</v>
      </c>
      <c r="AV15" s="8">
        <f>årsplan!AY5</f>
        <v>8</v>
      </c>
      <c r="AW15" s="8">
        <f>årsplan!AZ5</f>
        <v>15</v>
      </c>
      <c r="AX15" s="8">
        <f>årsplan!BA5</f>
        <v>22</v>
      </c>
      <c r="AY15" s="8">
        <f>årsplan!BB5</f>
        <v>29</v>
      </c>
      <c r="AZ15" s="8">
        <f>årsplan!BC5</f>
        <v>5</v>
      </c>
      <c r="BA15" s="8">
        <f>årsplan!BD5</f>
        <v>13</v>
      </c>
    </row>
    <row r="16" spans="1:54">
      <c r="A16" s="6" t="s">
        <v>8</v>
      </c>
      <c r="B16" s="333" t="str">
        <f>årsplan!E6</f>
        <v>Okt</v>
      </c>
      <c r="C16" s="333" t="str">
        <f>årsplan!F6</f>
        <v/>
      </c>
      <c r="D16" s="333" t="str">
        <f>årsplan!G6</f>
        <v/>
      </c>
      <c r="E16" s="333" t="str">
        <f>årsplan!H6</f>
        <v>Nov</v>
      </c>
      <c r="F16" s="333" t="str">
        <f>årsplan!I6</f>
        <v/>
      </c>
      <c r="G16" s="333" t="str">
        <f>årsplan!J6</f>
        <v/>
      </c>
      <c r="H16" s="333" t="str">
        <f>årsplan!K6</f>
        <v/>
      </c>
      <c r="I16" s="333" t="str">
        <f>årsplan!L6</f>
        <v>Dec</v>
      </c>
      <c r="J16" s="333" t="str">
        <f>årsplan!M6</f>
        <v/>
      </c>
      <c r="K16" s="333" t="str">
        <f>årsplan!N6</f>
        <v/>
      </c>
      <c r="L16" s="333" t="str">
        <f>årsplan!O6</f>
        <v/>
      </c>
      <c r="M16" s="333" t="str">
        <f>årsplan!P6</f>
        <v/>
      </c>
      <c r="N16" s="333" t="str">
        <f>årsplan!Q6</f>
        <v>Jan</v>
      </c>
      <c r="O16" s="333" t="str">
        <f>årsplan!R6</f>
        <v/>
      </c>
      <c r="P16" s="333" t="str">
        <f>årsplan!S6</f>
        <v/>
      </c>
      <c r="Q16" s="333" t="str">
        <f>årsplan!T6</f>
        <v/>
      </c>
      <c r="R16" s="333" t="str">
        <f>årsplan!U6</f>
        <v>Feb</v>
      </c>
      <c r="S16" s="333" t="str">
        <f>årsplan!V6</f>
        <v/>
      </c>
      <c r="T16" s="333" t="str">
        <f>årsplan!W6</f>
        <v/>
      </c>
      <c r="U16" s="333" t="str">
        <f>årsplan!X6</f>
        <v/>
      </c>
      <c r="V16" s="333" t="str">
        <f>årsplan!Y6</f>
        <v>Mar</v>
      </c>
      <c r="W16" s="333" t="str">
        <f>årsplan!Z6</f>
        <v/>
      </c>
      <c r="X16" s="333" t="str">
        <f>årsplan!AA6</f>
        <v/>
      </c>
      <c r="Y16" s="333" t="str">
        <f>årsplan!AB6</f>
        <v/>
      </c>
      <c r="Z16" s="333" t="str">
        <f>årsplan!AC6</f>
        <v>Apr</v>
      </c>
      <c r="AA16" s="333" t="str">
        <f>årsplan!AD6</f>
        <v/>
      </c>
      <c r="AB16" s="333" t="str">
        <f>årsplan!AE6</f>
        <v/>
      </c>
      <c r="AC16" s="333" t="str">
        <f>årsplan!AF6</f>
        <v/>
      </c>
      <c r="AD16" s="333" t="str">
        <f>årsplan!AG6</f>
        <v/>
      </c>
      <c r="AE16" s="333" t="str">
        <f>årsplan!AH6</f>
        <v>Maj</v>
      </c>
      <c r="AF16" s="333" t="str">
        <f>årsplan!AI6</f>
        <v/>
      </c>
      <c r="AG16" s="333" t="str">
        <f>årsplan!AJ6</f>
        <v/>
      </c>
      <c r="AH16" s="333" t="str">
        <f>årsplan!AK6</f>
        <v/>
      </c>
      <c r="AI16" s="333" t="str">
        <f>årsplan!AL6</f>
        <v>Jun</v>
      </c>
      <c r="AJ16" s="333" t="str">
        <f>årsplan!AM6</f>
        <v/>
      </c>
      <c r="AK16" s="333" t="str">
        <f>årsplan!AN6</f>
        <v/>
      </c>
      <c r="AL16" s="333" t="str">
        <f>årsplan!AO6</f>
        <v/>
      </c>
      <c r="AM16" s="333" t="str">
        <f>årsplan!AP6</f>
        <v>Jul</v>
      </c>
      <c r="AN16" s="333" t="str">
        <f>årsplan!AQ6</f>
        <v/>
      </c>
      <c r="AO16" s="333" t="str">
        <f>årsplan!AR6</f>
        <v/>
      </c>
      <c r="AP16" s="333" t="str">
        <f>årsplan!AS6</f>
        <v/>
      </c>
      <c r="AQ16" s="333" t="str">
        <f>årsplan!AT6</f>
        <v/>
      </c>
      <c r="AR16" s="333" t="str">
        <f>årsplan!AU6</f>
        <v>Aug</v>
      </c>
      <c r="AS16" s="333" t="str">
        <f>årsplan!AV6</f>
        <v/>
      </c>
      <c r="AT16" s="333" t="str">
        <f>årsplan!AW6</f>
        <v/>
      </c>
      <c r="AU16" s="333" t="str">
        <f>årsplan!AX6</f>
        <v/>
      </c>
      <c r="AV16" s="333" t="str">
        <f>årsplan!AY6</f>
        <v>Sep</v>
      </c>
      <c r="AW16" s="333" t="str">
        <f>årsplan!AZ6</f>
        <v/>
      </c>
      <c r="AX16" s="333" t="str">
        <f>årsplan!BA6</f>
        <v/>
      </c>
      <c r="AY16" s="333" t="str">
        <f>årsplan!BB6</f>
        <v/>
      </c>
      <c r="AZ16" s="333" t="str">
        <f>årsplan!BC6</f>
        <v/>
      </c>
      <c r="BA16" s="333" t="str">
        <f>årsplan!BD6</f>
        <v>Okt</v>
      </c>
      <c r="BB16" s="25" t="s">
        <v>47</v>
      </c>
    </row>
    <row r="17" spans="1:54">
      <c r="A17" s="6" t="s">
        <v>9</v>
      </c>
      <c r="B17" s="334">
        <f>årsplan!E7</f>
        <v>2012</v>
      </c>
      <c r="C17" s="9" t="s">
        <v>100</v>
      </c>
      <c r="D17" s="9" t="s">
        <v>100</v>
      </c>
      <c r="E17" s="9" t="s">
        <v>100</v>
      </c>
      <c r="F17" s="9" t="s">
        <v>100</v>
      </c>
      <c r="G17" s="9" t="s">
        <v>100</v>
      </c>
      <c r="H17" s="9" t="s">
        <v>100</v>
      </c>
      <c r="I17" s="9" t="s">
        <v>100</v>
      </c>
      <c r="J17" s="9" t="s">
        <v>100</v>
      </c>
      <c r="K17" s="9" t="s">
        <v>100</v>
      </c>
      <c r="L17" s="9" t="s">
        <v>100</v>
      </c>
      <c r="M17" s="334">
        <f>årsplan!Q7</f>
        <v>2013</v>
      </c>
      <c r="N17" s="9" t="s">
        <v>100</v>
      </c>
      <c r="O17" s="9" t="s">
        <v>100</v>
      </c>
      <c r="P17" s="9" t="s">
        <v>100</v>
      </c>
      <c r="Q17" s="9" t="s">
        <v>100</v>
      </c>
      <c r="R17" s="9" t="s">
        <v>100</v>
      </c>
      <c r="S17" s="9" t="s">
        <v>100</v>
      </c>
      <c r="T17" s="9" t="s">
        <v>100</v>
      </c>
      <c r="U17" s="9" t="s">
        <v>100</v>
      </c>
      <c r="V17" s="9" t="s">
        <v>100</v>
      </c>
      <c r="W17" s="9" t="s">
        <v>100</v>
      </c>
      <c r="X17" s="9" t="s">
        <v>100</v>
      </c>
      <c r="Y17" s="9" t="s">
        <v>100</v>
      </c>
      <c r="Z17" s="9" t="s">
        <v>100</v>
      </c>
      <c r="AA17" s="9" t="s">
        <v>100</v>
      </c>
      <c r="AB17" s="9" t="s">
        <v>100</v>
      </c>
      <c r="AC17" s="9" t="s">
        <v>100</v>
      </c>
      <c r="AD17" s="9" t="s">
        <v>100</v>
      </c>
      <c r="AE17" s="9" t="s">
        <v>100</v>
      </c>
      <c r="AF17" s="9" t="s">
        <v>100</v>
      </c>
      <c r="AG17" s="9" t="s">
        <v>100</v>
      </c>
      <c r="AH17" s="9" t="s">
        <v>100</v>
      </c>
      <c r="AI17" s="9" t="s">
        <v>100</v>
      </c>
      <c r="AJ17" s="9" t="s">
        <v>100</v>
      </c>
      <c r="AK17" s="9" t="s">
        <v>100</v>
      </c>
      <c r="AL17" s="9" t="s">
        <v>100</v>
      </c>
      <c r="AM17" s="9" t="s">
        <v>100</v>
      </c>
      <c r="AN17" s="9" t="s">
        <v>100</v>
      </c>
      <c r="AO17" s="9" t="s">
        <v>100</v>
      </c>
      <c r="AP17" s="9" t="s">
        <v>100</v>
      </c>
      <c r="AQ17" s="9" t="s">
        <v>100</v>
      </c>
      <c r="AR17" s="9" t="s">
        <v>100</v>
      </c>
      <c r="AS17" s="9" t="s">
        <v>100</v>
      </c>
      <c r="AT17" s="9" t="s">
        <v>100</v>
      </c>
      <c r="AU17" s="9" t="s">
        <v>100</v>
      </c>
      <c r="AV17" s="9" t="s">
        <v>100</v>
      </c>
      <c r="AW17" s="9" t="s">
        <v>100</v>
      </c>
      <c r="AX17" s="9" t="s">
        <v>100</v>
      </c>
      <c r="AY17" s="9" t="s">
        <v>100</v>
      </c>
      <c r="AZ17" s="9"/>
      <c r="BA17" s="334">
        <f>årsplan!BD7</f>
        <v>2013</v>
      </c>
      <c r="BB17" s="24"/>
    </row>
    <row r="18" spans="1:54" s="27" customFormat="1">
      <c r="A18" s="246" t="s">
        <v>141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</row>
    <row r="19" spans="1:54">
      <c r="A19" s="24" t="s">
        <v>49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</row>
    <row r="20" spans="1:54">
      <c r="A20" s="24" t="s">
        <v>50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</row>
    <row r="21" spans="1:54">
      <c r="A21" s="28" t="s">
        <v>51</v>
      </c>
      <c r="B21" s="24"/>
      <c r="C21" s="26"/>
      <c r="D21" s="24"/>
      <c r="E21" s="26"/>
      <c r="F21" s="24"/>
      <c r="G21" s="26"/>
      <c r="H21" s="24"/>
      <c r="I21" s="24"/>
      <c r="J21" s="24"/>
      <c r="K21" s="26"/>
      <c r="L21" s="24"/>
      <c r="M21" s="24"/>
      <c r="N21" s="26"/>
      <c r="O21" s="26"/>
      <c r="P21" s="24"/>
      <c r="Q21" s="24"/>
      <c r="R21" s="26"/>
      <c r="S21" s="26"/>
      <c r="T21" s="24"/>
      <c r="U21" s="24"/>
      <c r="V21" s="26"/>
      <c r="W21" s="24"/>
      <c r="X21" s="26"/>
      <c r="Y21" s="24"/>
      <c r="Z21" s="24"/>
      <c r="AA21" s="26"/>
      <c r="AB21" s="26"/>
      <c r="AC21" s="24"/>
      <c r="AD21" s="24"/>
      <c r="AE21" s="26"/>
      <c r="AF21" s="26"/>
      <c r="AG21" s="24"/>
      <c r="AH21" s="24"/>
      <c r="AI21" s="24"/>
      <c r="AJ21" s="26"/>
      <c r="AK21" s="26"/>
      <c r="AL21" s="24"/>
      <c r="AM21" s="24"/>
      <c r="AN21" s="26"/>
      <c r="AO21" s="26"/>
      <c r="AP21" s="24"/>
      <c r="AQ21" s="24"/>
      <c r="AR21" s="26"/>
      <c r="AS21" s="26"/>
      <c r="AT21" s="24"/>
      <c r="AU21" s="24"/>
      <c r="AV21" s="24"/>
      <c r="AW21" s="26"/>
      <c r="AX21" s="26"/>
      <c r="AY21" s="24"/>
      <c r="AZ21" s="24"/>
      <c r="BA21" s="24"/>
      <c r="BB21" s="24"/>
    </row>
    <row r="22" spans="1:54">
      <c r="A22" s="28" t="s">
        <v>52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</row>
    <row r="23" spans="1:54">
      <c r="A23" s="28" t="s">
        <v>53</v>
      </c>
      <c r="B23" s="31"/>
      <c r="C23" s="31"/>
      <c r="D23" s="104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104"/>
      <c r="X23" s="31"/>
      <c r="Y23" s="104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24"/>
    </row>
    <row r="24" spans="1:54">
      <c r="A24" s="28" t="s">
        <v>69</v>
      </c>
      <c r="B24" s="31"/>
      <c r="C24" s="31"/>
      <c r="D24" s="104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24"/>
    </row>
    <row r="25" spans="1:54">
      <c r="A25" s="28" t="s">
        <v>55</v>
      </c>
      <c r="B25" s="31"/>
      <c r="C25" s="31"/>
      <c r="D25" s="104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104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104"/>
      <c r="AN25" s="104"/>
      <c r="AO25" s="104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24"/>
    </row>
    <row r="26" spans="1:54">
      <c r="A26" s="28" t="s">
        <v>70</v>
      </c>
      <c r="B26" s="32"/>
      <c r="C26" s="32"/>
      <c r="D26" s="32"/>
      <c r="E26" s="32"/>
      <c r="F26" s="32"/>
      <c r="G26" s="32"/>
      <c r="H26" s="32"/>
      <c r="I26" s="249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249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24"/>
    </row>
    <row r="27" spans="1:54">
      <c r="A27" s="28" t="s">
        <v>41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24"/>
    </row>
    <row r="28" spans="1:54">
      <c r="A28" s="28" t="s">
        <v>28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24"/>
    </row>
    <row r="29" spans="1:54">
      <c r="A29" s="28" t="s">
        <v>42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24"/>
    </row>
    <row r="30" spans="1:54">
      <c r="A30" s="28" t="s">
        <v>96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24"/>
    </row>
    <row r="31" spans="1:54">
      <c r="A31" s="28" t="s">
        <v>78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24"/>
    </row>
    <row r="32" spans="1:54">
      <c r="A32" s="28" t="s">
        <v>93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24"/>
    </row>
    <row r="33" spans="1:54">
      <c r="A33" s="28" t="s">
        <v>43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24"/>
    </row>
    <row r="34" spans="1:54">
      <c r="A34" s="247" t="s">
        <v>225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18"/>
    </row>
    <row r="35" spans="1:54">
      <c r="A35" s="24" t="s">
        <v>31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18"/>
    </row>
    <row r="75" spans="1:53" ht="15.75">
      <c r="B75" s="71" t="s">
        <v>140</v>
      </c>
    </row>
    <row r="77" spans="1:53">
      <c r="A77" s="18" t="s">
        <v>54</v>
      </c>
      <c r="B77" s="18">
        <v>56</v>
      </c>
      <c r="C77" s="18"/>
      <c r="D77" s="18">
        <v>56</v>
      </c>
      <c r="E77" s="18"/>
      <c r="F77" s="18">
        <v>50</v>
      </c>
      <c r="G77" s="18"/>
      <c r="H77" s="18">
        <v>42</v>
      </c>
      <c r="I77" s="18"/>
      <c r="J77" s="18">
        <v>36</v>
      </c>
      <c r="K77" s="18">
        <v>28</v>
      </c>
      <c r="L77" s="18"/>
      <c r="M77" s="18">
        <v>20</v>
      </c>
      <c r="N77" s="18"/>
      <c r="O77" s="18">
        <v>12</v>
      </c>
      <c r="P77" s="18"/>
      <c r="Q77" s="18">
        <v>5</v>
      </c>
      <c r="R77" s="18"/>
      <c r="S77" s="18">
        <v>0</v>
      </c>
      <c r="T77" s="18"/>
      <c r="U77" s="18">
        <v>0</v>
      </c>
      <c r="V77" s="18"/>
      <c r="W77" s="18">
        <v>0</v>
      </c>
      <c r="X77" s="18"/>
      <c r="Y77" s="18">
        <v>15</v>
      </c>
      <c r="Z77" s="18"/>
      <c r="AA77" s="18">
        <v>20</v>
      </c>
      <c r="AB77" s="18"/>
      <c r="AC77" s="18">
        <v>20</v>
      </c>
      <c r="AD77" s="18"/>
      <c r="AE77" s="18">
        <v>20</v>
      </c>
      <c r="AF77" s="18"/>
      <c r="AG77" s="18">
        <v>20</v>
      </c>
      <c r="AH77" s="18"/>
      <c r="AI77" s="18">
        <v>20</v>
      </c>
      <c r="AJ77" s="18"/>
      <c r="AK77" s="18">
        <v>0</v>
      </c>
      <c r="AL77" s="18"/>
      <c r="AM77" s="18">
        <v>20</v>
      </c>
      <c r="AN77" s="18"/>
      <c r="AO77" s="18">
        <v>20</v>
      </c>
      <c r="AP77" s="18"/>
      <c r="AQ77" s="18">
        <v>20</v>
      </c>
      <c r="AR77" s="18"/>
      <c r="AS77" s="18">
        <v>20</v>
      </c>
      <c r="AT77" s="18"/>
      <c r="AU77" s="18">
        <v>25</v>
      </c>
      <c r="AV77" s="18"/>
      <c r="AW77" s="18">
        <v>70</v>
      </c>
      <c r="AX77" s="18"/>
      <c r="AY77" s="18">
        <v>70</v>
      </c>
      <c r="AZ77" s="18"/>
      <c r="BA77" s="18"/>
    </row>
    <row r="78" spans="1:53">
      <c r="A78" s="18" t="s">
        <v>104</v>
      </c>
      <c r="B78" s="18"/>
      <c r="C78" s="18">
        <v>25</v>
      </c>
      <c r="D78" s="18"/>
      <c r="E78" s="18">
        <v>25</v>
      </c>
      <c r="F78" s="18"/>
      <c r="G78" s="18">
        <v>25</v>
      </c>
      <c r="H78" s="18"/>
      <c r="I78" s="18">
        <v>25</v>
      </c>
      <c r="J78" s="18"/>
      <c r="K78" s="18"/>
      <c r="L78" s="18">
        <v>25</v>
      </c>
      <c r="M78" s="18"/>
      <c r="N78" s="18">
        <v>25</v>
      </c>
      <c r="O78" s="18"/>
      <c r="P78" s="18">
        <v>25</v>
      </c>
      <c r="Q78" s="18"/>
      <c r="R78" s="18">
        <v>25</v>
      </c>
      <c r="S78" s="18"/>
      <c r="T78" s="18">
        <v>25</v>
      </c>
      <c r="U78" s="18"/>
      <c r="V78" s="18">
        <v>25</v>
      </c>
      <c r="W78" s="18"/>
      <c r="X78" s="18">
        <v>25</v>
      </c>
      <c r="Y78" s="18"/>
      <c r="Z78" s="18">
        <v>25</v>
      </c>
      <c r="AA78" s="18"/>
      <c r="AB78" s="18">
        <v>25</v>
      </c>
      <c r="AC78" s="18"/>
      <c r="AD78" s="18">
        <v>25</v>
      </c>
      <c r="AE78" s="18"/>
      <c r="AF78" s="18">
        <v>25</v>
      </c>
      <c r="AG78" s="18"/>
      <c r="AH78" s="18">
        <v>25</v>
      </c>
      <c r="AI78" s="18"/>
      <c r="AJ78" s="18">
        <v>70</v>
      </c>
      <c r="AK78" s="18"/>
      <c r="AL78" s="18">
        <v>25</v>
      </c>
      <c r="AM78" s="18"/>
      <c r="AN78" s="18">
        <v>25</v>
      </c>
      <c r="AO78" s="18"/>
      <c r="AP78" s="18">
        <v>25</v>
      </c>
      <c r="AQ78" s="18"/>
      <c r="AR78" s="18">
        <v>25</v>
      </c>
      <c r="AS78" s="18"/>
      <c r="AT78" s="18">
        <v>25</v>
      </c>
      <c r="AU78" s="18"/>
      <c r="AV78" s="18">
        <v>25</v>
      </c>
      <c r="AW78" s="18"/>
      <c r="AX78" s="18">
        <v>25</v>
      </c>
      <c r="AY78" s="18"/>
      <c r="AZ78" s="18">
        <v>25</v>
      </c>
      <c r="BA78" s="18">
        <v>25</v>
      </c>
    </row>
    <row r="79" spans="1:53" ht="12.75" customHeight="1"/>
    <row r="80" spans="1:53" ht="12.75" customHeight="1">
      <c r="H80" s="10"/>
      <c r="I80" s="19" t="s">
        <v>25</v>
      </c>
      <c r="J80" s="376" t="str">
        <f>årsplan!E1</f>
        <v>Kasper Nielsen</v>
      </c>
      <c r="K80" s="376"/>
      <c r="L80" s="376"/>
      <c r="M80" s="21"/>
      <c r="N80" s="19" t="s">
        <v>26</v>
      </c>
      <c r="O80" s="376">
        <f>årsplan!M1</f>
        <v>2012</v>
      </c>
      <c r="P80" s="376"/>
      <c r="Q80" s="376"/>
      <c r="S80" s="19" t="s">
        <v>79</v>
      </c>
      <c r="T80" s="376" t="str">
        <f>årsplan!R1</f>
        <v>Cyling, mtb</v>
      </c>
      <c r="U80" s="376"/>
      <c r="V80" s="376"/>
      <c r="W80" s="376"/>
      <c r="X80" s="14"/>
      <c r="Z80" s="19"/>
      <c r="AA80" s="30"/>
    </row>
    <row r="81" spans="1:54" ht="12.75" customHeight="1">
      <c r="H81" s="10"/>
      <c r="I81" s="19"/>
      <c r="J81" s="23"/>
      <c r="K81" s="22"/>
      <c r="L81" s="22"/>
      <c r="M81" s="22"/>
      <c r="N81" s="19"/>
      <c r="O81" s="20"/>
      <c r="P81" s="22"/>
      <c r="Q81" s="22"/>
      <c r="R81" s="22"/>
      <c r="S81" s="19"/>
      <c r="T81" s="13"/>
      <c r="U81" s="10"/>
    </row>
    <row r="82" spans="1:54">
      <c r="A82" s="24" t="s">
        <v>46</v>
      </c>
      <c r="B82" s="24"/>
      <c r="C82" s="24" t="s">
        <v>100</v>
      </c>
      <c r="D82" s="24" t="s">
        <v>100</v>
      </c>
      <c r="E82" s="24" t="s">
        <v>150</v>
      </c>
      <c r="F82" s="24" t="s">
        <v>100</v>
      </c>
      <c r="G82" s="24" t="s">
        <v>100</v>
      </c>
      <c r="H82" s="24" t="s">
        <v>100</v>
      </c>
      <c r="I82" s="24" t="s">
        <v>151</v>
      </c>
      <c r="J82" s="24" t="s">
        <v>100</v>
      </c>
      <c r="K82" s="24" t="s">
        <v>100</v>
      </c>
      <c r="L82" s="24" t="s">
        <v>100</v>
      </c>
      <c r="M82" s="24" t="s">
        <v>152</v>
      </c>
      <c r="N82" s="24" t="s">
        <v>100</v>
      </c>
      <c r="O82" s="24" t="s">
        <v>100</v>
      </c>
      <c r="P82" s="24" t="s">
        <v>100</v>
      </c>
      <c r="Q82" s="24" t="s">
        <v>100</v>
      </c>
      <c r="R82" s="24" t="s">
        <v>153</v>
      </c>
      <c r="S82" s="24" t="s">
        <v>100</v>
      </c>
      <c r="T82" s="24" t="s">
        <v>100</v>
      </c>
      <c r="U82" s="24" t="s">
        <v>100</v>
      </c>
      <c r="V82" s="24" t="s">
        <v>154</v>
      </c>
      <c r="W82" s="24" t="s">
        <v>100</v>
      </c>
      <c r="X82" s="24" t="s">
        <v>100</v>
      </c>
      <c r="Y82" s="24" t="s">
        <v>100</v>
      </c>
      <c r="Z82" s="24" t="s">
        <v>155</v>
      </c>
      <c r="AA82" s="24" t="s">
        <v>100</v>
      </c>
      <c r="AB82" s="24" t="s">
        <v>100</v>
      </c>
      <c r="AC82" s="24" t="s">
        <v>100</v>
      </c>
      <c r="AD82" s="24" t="s">
        <v>100</v>
      </c>
      <c r="AE82" s="24" t="s">
        <v>156</v>
      </c>
      <c r="AF82" s="24" t="s">
        <v>100</v>
      </c>
      <c r="AG82" s="24" t="s">
        <v>100</v>
      </c>
      <c r="AH82" s="24" t="s">
        <v>100</v>
      </c>
      <c r="AI82" s="24" t="s">
        <v>157</v>
      </c>
      <c r="AJ82" s="24" t="s">
        <v>100</v>
      </c>
      <c r="AK82" s="24" t="s">
        <v>100</v>
      </c>
      <c r="AL82" s="24" t="s">
        <v>100</v>
      </c>
      <c r="AM82" s="24" t="s">
        <v>158</v>
      </c>
      <c r="AN82" s="24" t="s">
        <v>100</v>
      </c>
      <c r="AO82" s="24" t="s">
        <v>100</v>
      </c>
      <c r="AP82" s="24" t="s">
        <v>100</v>
      </c>
      <c r="AQ82" s="24" t="s">
        <v>100</v>
      </c>
      <c r="AR82" s="24" t="s">
        <v>159</v>
      </c>
      <c r="AS82" s="24" t="s">
        <v>100</v>
      </c>
      <c r="AT82" s="24" t="s">
        <v>100</v>
      </c>
      <c r="AU82" s="24" t="s">
        <v>100</v>
      </c>
      <c r="AV82" s="24" t="s">
        <v>160</v>
      </c>
      <c r="AW82" s="24" t="s">
        <v>100</v>
      </c>
      <c r="AX82" s="24" t="s">
        <v>100</v>
      </c>
      <c r="AY82" s="24" t="s">
        <v>100</v>
      </c>
      <c r="AZ82" s="24" t="s">
        <v>149</v>
      </c>
      <c r="BA82" s="24" t="s">
        <v>149</v>
      </c>
      <c r="BB82" s="25" t="s">
        <v>47</v>
      </c>
    </row>
    <row r="83" spans="1:54">
      <c r="A83" s="24" t="s">
        <v>32</v>
      </c>
      <c r="B83" s="24">
        <v>42</v>
      </c>
      <c r="C83" s="24">
        <v>43</v>
      </c>
      <c r="D83" s="24">
        <v>44</v>
      </c>
      <c r="E83" s="24">
        <v>45</v>
      </c>
      <c r="F83" s="24">
        <v>46</v>
      </c>
      <c r="G83" s="24">
        <v>47</v>
      </c>
      <c r="H83" s="24">
        <v>48</v>
      </c>
      <c r="I83" s="24">
        <v>49</v>
      </c>
      <c r="J83" s="24">
        <v>50</v>
      </c>
      <c r="K83" s="24">
        <v>51</v>
      </c>
      <c r="L83" s="24">
        <v>52</v>
      </c>
      <c r="M83" s="24">
        <v>1</v>
      </c>
      <c r="N83" s="24">
        <v>2</v>
      </c>
      <c r="O83" s="24">
        <v>3</v>
      </c>
      <c r="P83" s="24">
        <v>4</v>
      </c>
      <c r="Q83" s="24">
        <v>5</v>
      </c>
      <c r="R83" s="24">
        <v>6</v>
      </c>
      <c r="S83" s="24">
        <v>7</v>
      </c>
      <c r="T83" s="24">
        <v>8</v>
      </c>
      <c r="U83" s="24">
        <v>9</v>
      </c>
      <c r="V83" s="24">
        <v>10</v>
      </c>
      <c r="W83" s="24">
        <v>11</v>
      </c>
      <c r="X83" s="24">
        <v>12</v>
      </c>
      <c r="Y83" s="24">
        <v>13</v>
      </c>
      <c r="Z83" s="24">
        <v>14</v>
      </c>
      <c r="AA83" s="24">
        <v>15</v>
      </c>
      <c r="AB83" s="24">
        <v>16</v>
      </c>
      <c r="AC83" s="24">
        <v>17</v>
      </c>
      <c r="AD83" s="24">
        <v>18</v>
      </c>
      <c r="AE83" s="24">
        <v>19</v>
      </c>
      <c r="AF83" s="24">
        <v>20</v>
      </c>
      <c r="AG83" s="24">
        <v>21</v>
      </c>
      <c r="AH83" s="24">
        <v>22</v>
      </c>
      <c r="AI83" s="24">
        <v>23</v>
      </c>
      <c r="AJ83" s="24">
        <v>24</v>
      </c>
      <c r="AK83" s="24">
        <v>25</v>
      </c>
      <c r="AL83" s="24">
        <v>26</v>
      </c>
      <c r="AM83" s="24">
        <v>27</v>
      </c>
      <c r="AN83" s="24">
        <v>28</v>
      </c>
      <c r="AO83" s="24">
        <v>29</v>
      </c>
      <c r="AP83" s="24">
        <v>30</v>
      </c>
      <c r="AQ83" s="24">
        <v>31</v>
      </c>
      <c r="AR83" s="24">
        <v>32</v>
      </c>
      <c r="AS83" s="24">
        <v>33</v>
      </c>
      <c r="AT83" s="24">
        <v>34</v>
      </c>
      <c r="AU83" s="24">
        <v>35</v>
      </c>
      <c r="AV83" s="24">
        <v>36</v>
      </c>
      <c r="AW83" s="24">
        <v>37</v>
      </c>
      <c r="AX83" s="24">
        <v>38</v>
      </c>
      <c r="AY83" s="24">
        <v>39</v>
      </c>
      <c r="AZ83" s="24">
        <v>40</v>
      </c>
      <c r="BA83" s="24">
        <v>41</v>
      </c>
      <c r="BB83" s="24"/>
    </row>
    <row r="84" spans="1:54" s="27" customFormat="1">
      <c r="A84" s="26" t="s">
        <v>48</v>
      </c>
      <c r="B84" s="26">
        <f>$H$2-(B77*$H$2/100)</f>
        <v>6.6</v>
      </c>
      <c r="C84" s="26">
        <f>B84-(C78*B84/100)</f>
        <v>4.9499999999999993</v>
      </c>
      <c r="D84" s="26">
        <f>$H$2-(D77*$H$2/100)</f>
        <v>6.6</v>
      </c>
      <c r="E84" s="26">
        <f>D84-(E78*D84/100)</f>
        <v>4.9499999999999993</v>
      </c>
      <c r="F84" s="26">
        <f>$H$2-(F77*$H$2/100)</f>
        <v>7.5</v>
      </c>
      <c r="G84" s="26">
        <f>F84-(G78*F84/100)</f>
        <v>5.625</v>
      </c>
      <c r="H84" s="26">
        <f>$H$2-(H77*$H$2/100)</f>
        <v>8.6999999999999993</v>
      </c>
      <c r="I84" s="26">
        <f>H84-(I78*H84/100)</f>
        <v>6.5249999999999995</v>
      </c>
      <c r="J84" s="26">
        <f>$H$2-(J77*$H$2/100)</f>
        <v>9.6</v>
      </c>
      <c r="K84" s="26">
        <f>$H$2-(K77*$H$2/100)</f>
        <v>10.8</v>
      </c>
      <c r="L84" s="26">
        <f>K84-(L78*K84/100)</f>
        <v>8.1000000000000014</v>
      </c>
      <c r="M84" s="26">
        <f>$H$2-(M77*$H$2/100)</f>
        <v>12</v>
      </c>
      <c r="N84" s="26">
        <f>M84-(N78*M84/100)</f>
        <v>9</v>
      </c>
      <c r="O84" s="26">
        <f>$H$2-(O77*$H$2/100)</f>
        <v>13.2</v>
      </c>
      <c r="P84" s="26">
        <f>O84-(P78*O84/100)</f>
        <v>9.8999999999999986</v>
      </c>
      <c r="Q84" s="26">
        <f>$H$2-(Q77*$H$2/100)</f>
        <v>14.25</v>
      </c>
      <c r="R84" s="26">
        <f>Q84-(R78*Q84/100)</f>
        <v>10.6875</v>
      </c>
      <c r="S84" s="26">
        <f>$H$2-(S77*$H$2/100)</f>
        <v>15</v>
      </c>
      <c r="T84" s="26">
        <f>S84-(T78*S84/100)</f>
        <v>11.25</v>
      </c>
      <c r="U84" s="26">
        <f>$H$2-(U77*$H$2/100)</f>
        <v>15</v>
      </c>
      <c r="V84" s="26">
        <f>U84-(V78*U84/100)</f>
        <v>11.25</v>
      </c>
      <c r="W84" s="26">
        <f>$H$2-(W77*$H$2/100)</f>
        <v>15</v>
      </c>
      <c r="X84" s="26">
        <f>W84-(X78*W84/100)</f>
        <v>11.25</v>
      </c>
      <c r="Y84" s="26">
        <f>$H$2-(Y77*$H$2/100)</f>
        <v>12.75</v>
      </c>
      <c r="Z84" s="26">
        <f>Y84-(Z78*Y84/100)</f>
        <v>9.5625</v>
      </c>
      <c r="AA84" s="26">
        <f>$H$2-(AA77*$H$2/100)</f>
        <v>12</v>
      </c>
      <c r="AB84" s="26">
        <f>AA84-(AB78*AA84/100)</f>
        <v>9</v>
      </c>
      <c r="AC84" s="26">
        <f>$H$2-(AC77*$H$2/100)</f>
        <v>12</v>
      </c>
      <c r="AD84" s="26">
        <f>AC84-(AD78*AC84/100)</f>
        <v>9</v>
      </c>
      <c r="AE84" s="26">
        <f>$H$2-(AE77*$H$2/100)</f>
        <v>12</v>
      </c>
      <c r="AF84" s="26">
        <f>AE84-(AF78*AE84/100)</f>
        <v>9</v>
      </c>
      <c r="AG84" s="26">
        <f>$H$2-(AG77*$H$2/100)</f>
        <v>12</v>
      </c>
      <c r="AH84" s="26">
        <f>AG84-(AH78*AG84/100)</f>
        <v>9</v>
      </c>
      <c r="AI84" s="26">
        <f>$H$2-(AI77*$H$2/100)</f>
        <v>12</v>
      </c>
      <c r="AJ84" s="26">
        <f>AI84-(AJ78*AI84/100)</f>
        <v>3.5999999999999996</v>
      </c>
      <c r="AK84" s="26">
        <f>$H$2-(AK77*$H$2/100)</f>
        <v>15</v>
      </c>
      <c r="AL84" s="26">
        <f>AK84-(AL78*AK84/100)</f>
        <v>11.25</v>
      </c>
      <c r="AM84" s="26">
        <f>$H$2-(AM77*$H$2/100)</f>
        <v>12</v>
      </c>
      <c r="AN84" s="26">
        <f>AM84-(AN78*AM84/100)</f>
        <v>9</v>
      </c>
      <c r="AO84" s="26">
        <f>$H$2-(AO77*$H$2/100)</f>
        <v>12</v>
      </c>
      <c r="AP84" s="26">
        <f>AO84-(AP78*AO84/100)</f>
        <v>9</v>
      </c>
      <c r="AQ84" s="26">
        <f>$H$2-(AQ77*$H$2/100)</f>
        <v>12</v>
      </c>
      <c r="AR84" s="26">
        <f>AQ84-(AR78*AQ84/100)</f>
        <v>9</v>
      </c>
      <c r="AS84" s="26">
        <f>$H$2-(AS77*$H$2/100)</f>
        <v>12</v>
      </c>
      <c r="AT84" s="26">
        <f>AS84-(AT78*AS84/100)</f>
        <v>9</v>
      </c>
      <c r="AU84" s="26">
        <f>$H$2-(AU77*$H$2/100)</f>
        <v>11.25</v>
      </c>
      <c r="AV84" s="26">
        <f>AU84-(AV78*AU84/100)</f>
        <v>8.4375</v>
      </c>
      <c r="AW84" s="26">
        <f>$H$2-(AW77*$H$2/100)</f>
        <v>4.5</v>
      </c>
      <c r="AX84" s="26">
        <f>AW84-(AX78*AW84/100)</f>
        <v>3.375</v>
      </c>
      <c r="AY84" s="26">
        <f>$H$2-(AY77*$H$2/100)</f>
        <v>4.5</v>
      </c>
      <c r="AZ84" s="26">
        <f>AY84-(AZ78*AY84/100)</f>
        <v>3.375</v>
      </c>
      <c r="BA84" s="26">
        <f>AY84-(BA78*AY84/100)</f>
        <v>3.375</v>
      </c>
      <c r="BB84" s="26">
        <f>SUM(B84:BA84)</f>
        <v>498.71249999999998</v>
      </c>
    </row>
    <row r="85" spans="1:54">
      <c r="A85" s="24" t="s">
        <v>49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</row>
    <row r="86" spans="1:54">
      <c r="A86" s="24" t="s">
        <v>50</v>
      </c>
      <c r="B86" s="26">
        <f t="shared" ref="B86:J86" si="0">SUM(B84+B85)</f>
        <v>6.6</v>
      </c>
      <c r="C86" s="26">
        <f t="shared" si="0"/>
        <v>4.9499999999999993</v>
      </c>
      <c r="D86" s="26">
        <f t="shared" si="0"/>
        <v>6.6</v>
      </c>
      <c r="E86" s="26">
        <f t="shared" si="0"/>
        <v>4.9499999999999993</v>
      </c>
      <c r="F86" s="26">
        <f t="shared" si="0"/>
        <v>7.5</v>
      </c>
      <c r="G86" s="26">
        <f t="shared" si="0"/>
        <v>5.625</v>
      </c>
      <c r="H86" s="26">
        <f t="shared" si="0"/>
        <v>8.6999999999999993</v>
      </c>
      <c r="I86" s="26">
        <f t="shared" si="0"/>
        <v>6.5249999999999995</v>
      </c>
      <c r="J86" s="26">
        <f t="shared" si="0"/>
        <v>9.6</v>
      </c>
      <c r="K86" s="26">
        <f t="shared" ref="K86:BA86" si="1">SUM(K84+K85)</f>
        <v>10.8</v>
      </c>
      <c r="L86" s="26">
        <f t="shared" si="1"/>
        <v>8.1000000000000014</v>
      </c>
      <c r="M86" s="26">
        <f t="shared" si="1"/>
        <v>12</v>
      </c>
      <c r="N86" s="26">
        <f t="shared" si="1"/>
        <v>9</v>
      </c>
      <c r="O86" s="26">
        <f t="shared" si="1"/>
        <v>13.2</v>
      </c>
      <c r="P86" s="26">
        <f t="shared" si="1"/>
        <v>9.8999999999999986</v>
      </c>
      <c r="Q86" s="26">
        <f t="shared" si="1"/>
        <v>14.25</v>
      </c>
      <c r="R86" s="26">
        <f t="shared" si="1"/>
        <v>10.6875</v>
      </c>
      <c r="S86" s="26">
        <f t="shared" si="1"/>
        <v>15</v>
      </c>
      <c r="T86" s="26">
        <f t="shared" si="1"/>
        <v>11.25</v>
      </c>
      <c r="U86" s="26">
        <f t="shared" si="1"/>
        <v>15</v>
      </c>
      <c r="V86" s="26">
        <f t="shared" si="1"/>
        <v>11.25</v>
      </c>
      <c r="W86" s="26">
        <f t="shared" si="1"/>
        <v>15</v>
      </c>
      <c r="X86" s="26">
        <f t="shared" si="1"/>
        <v>11.25</v>
      </c>
      <c r="Y86" s="26">
        <f t="shared" si="1"/>
        <v>12.75</v>
      </c>
      <c r="Z86" s="26">
        <f t="shared" si="1"/>
        <v>9.5625</v>
      </c>
      <c r="AA86" s="26">
        <f t="shared" si="1"/>
        <v>12</v>
      </c>
      <c r="AB86" s="26">
        <f t="shared" si="1"/>
        <v>9</v>
      </c>
      <c r="AC86" s="26">
        <f t="shared" si="1"/>
        <v>12</v>
      </c>
      <c r="AD86" s="26">
        <f t="shared" si="1"/>
        <v>9</v>
      </c>
      <c r="AE86" s="26">
        <f t="shared" si="1"/>
        <v>12</v>
      </c>
      <c r="AF86" s="26">
        <f t="shared" si="1"/>
        <v>9</v>
      </c>
      <c r="AG86" s="26">
        <f t="shared" si="1"/>
        <v>12</v>
      </c>
      <c r="AH86" s="26">
        <f t="shared" si="1"/>
        <v>9</v>
      </c>
      <c r="AI86" s="26">
        <f t="shared" si="1"/>
        <v>12</v>
      </c>
      <c r="AJ86" s="26">
        <f t="shared" si="1"/>
        <v>3.5999999999999996</v>
      </c>
      <c r="AK86" s="26">
        <f t="shared" si="1"/>
        <v>15</v>
      </c>
      <c r="AL86" s="26">
        <f t="shared" si="1"/>
        <v>11.25</v>
      </c>
      <c r="AM86" s="26">
        <f t="shared" si="1"/>
        <v>12</v>
      </c>
      <c r="AN86" s="26">
        <f t="shared" si="1"/>
        <v>9</v>
      </c>
      <c r="AO86" s="26">
        <f t="shared" si="1"/>
        <v>12</v>
      </c>
      <c r="AP86" s="26">
        <f t="shared" si="1"/>
        <v>9</v>
      </c>
      <c r="AQ86" s="26">
        <f t="shared" si="1"/>
        <v>12</v>
      </c>
      <c r="AR86" s="26">
        <f t="shared" si="1"/>
        <v>9</v>
      </c>
      <c r="AS86" s="26">
        <f t="shared" si="1"/>
        <v>12</v>
      </c>
      <c r="AT86" s="26">
        <f t="shared" si="1"/>
        <v>9</v>
      </c>
      <c r="AU86" s="26">
        <f t="shared" si="1"/>
        <v>11.25</v>
      </c>
      <c r="AV86" s="26">
        <f t="shared" si="1"/>
        <v>8.4375</v>
      </c>
      <c r="AW86" s="26">
        <f t="shared" si="1"/>
        <v>4.5</v>
      </c>
      <c r="AX86" s="26">
        <f t="shared" si="1"/>
        <v>3.375</v>
      </c>
      <c r="AY86" s="26">
        <f t="shared" si="1"/>
        <v>4.5</v>
      </c>
      <c r="AZ86" s="26">
        <f>SUM(AZ84+AZ85)</f>
        <v>3.375</v>
      </c>
      <c r="BA86" s="26">
        <f t="shared" si="1"/>
        <v>3.375</v>
      </c>
      <c r="BB86" s="26">
        <f>SUM(B86:BA86)</f>
        <v>498.71249999999998</v>
      </c>
    </row>
    <row r="87" spans="1:54">
      <c r="A87" s="28" t="s">
        <v>51</v>
      </c>
      <c r="B87" s="24"/>
      <c r="C87" s="26">
        <f>SUM(C84:F84)</f>
        <v>24</v>
      </c>
      <c r="D87" s="24"/>
      <c r="E87" s="26"/>
      <c r="F87" s="24"/>
      <c r="G87" s="26">
        <f>SUM(G84:J84)</f>
        <v>30.449999999999996</v>
      </c>
      <c r="H87" s="24"/>
      <c r="I87" s="24"/>
      <c r="J87" s="24"/>
      <c r="K87" s="26"/>
      <c r="L87" s="24"/>
      <c r="M87" s="24"/>
      <c r="N87" s="26">
        <f>SUM(N84:Q84)</f>
        <v>46.349999999999994</v>
      </c>
      <c r="O87" s="26"/>
      <c r="P87" s="24"/>
      <c r="Q87" s="24"/>
      <c r="R87" s="26">
        <f>SUM(R84:U84)</f>
        <v>51.9375</v>
      </c>
      <c r="S87" s="26"/>
      <c r="T87" s="24"/>
      <c r="U87" s="24"/>
      <c r="V87" s="26">
        <f>SUM(V84:Y84)</f>
        <v>50.25</v>
      </c>
      <c r="W87" s="24"/>
      <c r="X87" s="26"/>
      <c r="Y87" s="24"/>
      <c r="Z87" s="24"/>
      <c r="AA87" s="26">
        <f>SUM(AA84:AD84)</f>
        <v>42</v>
      </c>
      <c r="AB87" s="26"/>
      <c r="AC87" s="24"/>
      <c r="AD87" s="24"/>
      <c r="AE87" s="26">
        <f>SUM(AE84:AH84)</f>
        <v>42</v>
      </c>
      <c r="AF87" s="26"/>
      <c r="AG87" s="24"/>
      <c r="AH87" s="24"/>
      <c r="AI87" s="24"/>
      <c r="AJ87" s="26">
        <f>SUM(AJ84:AM84)</f>
        <v>41.85</v>
      </c>
      <c r="AK87" s="26"/>
      <c r="AL87" s="24"/>
      <c r="AM87" s="24"/>
      <c r="AN87" s="26">
        <f>SUM(AN84:AQ84)</f>
        <v>42</v>
      </c>
      <c r="AO87" s="26"/>
      <c r="AP87" s="24"/>
      <c r="AQ87" s="24"/>
      <c r="AR87" s="26">
        <f>SUM(AR84:AU84)</f>
        <v>41.25</v>
      </c>
      <c r="AS87" s="26"/>
      <c r="AT87" s="24"/>
      <c r="AU87" s="24"/>
      <c r="AV87" s="24"/>
      <c r="AW87" s="26">
        <f>SUM(AW84:BA84)</f>
        <v>19.125</v>
      </c>
      <c r="AX87" s="26"/>
      <c r="AY87" s="24"/>
      <c r="AZ87" s="24"/>
      <c r="BA87" s="24"/>
      <c r="BB87" s="24"/>
    </row>
    <row r="88" spans="1:54">
      <c r="A88" s="28" t="s">
        <v>52</v>
      </c>
      <c r="B88" s="24"/>
      <c r="C88" s="24">
        <f>C87/4*4.33</f>
        <v>25.98</v>
      </c>
      <c r="D88" s="24"/>
      <c r="E88" s="24"/>
      <c r="F88" s="24"/>
      <c r="G88" s="24">
        <f>G87/4*4.33</f>
        <v>32.962124999999993</v>
      </c>
      <c r="H88" s="24"/>
      <c r="I88" s="24"/>
      <c r="J88" s="24"/>
      <c r="K88" s="24"/>
      <c r="L88" s="24"/>
      <c r="M88" s="24"/>
      <c r="N88" s="24">
        <f>N87/4*4.33</f>
        <v>50.173874999999995</v>
      </c>
      <c r="O88" s="24"/>
      <c r="P88" s="24"/>
      <c r="Q88" s="24"/>
      <c r="R88" s="24">
        <f>R87/4*4.33</f>
        <v>56.22234375</v>
      </c>
      <c r="S88" s="24"/>
      <c r="T88" s="24"/>
      <c r="U88" s="24"/>
      <c r="V88" s="24">
        <f>V87/4*4.33</f>
        <v>54.395625000000003</v>
      </c>
      <c r="W88" s="24"/>
      <c r="X88" s="24"/>
      <c r="Y88" s="24"/>
      <c r="Z88" s="24"/>
      <c r="AA88" s="24">
        <f>AA87/4*4.33</f>
        <v>45.465000000000003</v>
      </c>
      <c r="AB88" s="24"/>
      <c r="AC88" s="24"/>
      <c r="AD88" s="24"/>
      <c r="AE88" s="24">
        <f>AE87/4*4.33</f>
        <v>45.465000000000003</v>
      </c>
      <c r="AF88" s="24"/>
      <c r="AG88" s="24"/>
      <c r="AH88" s="24"/>
      <c r="AI88" s="24"/>
      <c r="AJ88" s="24">
        <f>AJ87/4*4.33</f>
        <v>45.302624999999999</v>
      </c>
      <c r="AK88" s="24"/>
      <c r="AL88" s="24"/>
      <c r="AM88" s="24"/>
      <c r="AN88" s="24">
        <f>AN87/4*4.33</f>
        <v>45.465000000000003</v>
      </c>
      <c r="AO88" s="24"/>
      <c r="AP88" s="24"/>
      <c r="AQ88" s="24"/>
      <c r="AR88" s="24">
        <f>AR87/4*4.33</f>
        <v>44.653125000000003</v>
      </c>
      <c r="AS88" s="24"/>
      <c r="AT88" s="24"/>
      <c r="AU88" s="24"/>
      <c r="AV88" s="24"/>
      <c r="AW88" s="24">
        <f>AW87/4*4.33</f>
        <v>20.7028125</v>
      </c>
      <c r="AX88" s="24"/>
      <c r="AY88" s="24"/>
      <c r="AZ88" s="24"/>
      <c r="BA88" s="24"/>
      <c r="BB88" s="24"/>
    </row>
    <row r="89" spans="1:54">
      <c r="A89" s="28" t="s">
        <v>53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24"/>
    </row>
    <row r="90" spans="1:54">
      <c r="A90" s="28" t="s">
        <v>69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24"/>
    </row>
    <row r="91" spans="1:54">
      <c r="A91" s="28" t="s">
        <v>55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24"/>
    </row>
    <row r="92" spans="1:54">
      <c r="A92" s="28" t="s">
        <v>70</v>
      </c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24"/>
    </row>
    <row r="93" spans="1:54">
      <c r="A93" s="28" t="s">
        <v>41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24"/>
    </row>
    <row r="94" spans="1:54">
      <c r="A94" s="28" t="s">
        <v>28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24"/>
    </row>
    <row r="95" spans="1:54">
      <c r="A95" s="28" t="s">
        <v>42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24"/>
    </row>
    <row r="96" spans="1:54">
      <c r="A96" s="28" t="s">
        <v>96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24"/>
    </row>
    <row r="97" spans="1:54">
      <c r="A97" s="28" t="s">
        <v>78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24"/>
    </row>
    <row r="98" spans="1:54">
      <c r="A98" s="28" t="s">
        <v>93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24"/>
    </row>
    <row r="99" spans="1:54">
      <c r="A99" s="28" t="s">
        <v>43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24"/>
    </row>
    <row r="100" spans="1:54">
      <c r="A100" s="28" t="s">
        <v>44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18"/>
    </row>
    <row r="101" spans="1:54">
      <c r="A101" s="24" t="s">
        <v>31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18"/>
    </row>
    <row r="141" spans="1:53" ht="15.75">
      <c r="B141" s="71" t="s">
        <v>105</v>
      </c>
    </row>
    <row r="143" spans="1:53">
      <c r="A143" s="18" t="s">
        <v>54</v>
      </c>
      <c r="B143" s="18">
        <v>32</v>
      </c>
      <c r="C143" s="18"/>
      <c r="D143" s="18">
        <v>32</v>
      </c>
      <c r="E143" s="18"/>
      <c r="F143" s="18">
        <v>28</v>
      </c>
      <c r="G143" s="18"/>
      <c r="H143" s="18">
        <v>25</v>
      </c>
      <c r="I143" s="18"/>
      <c r="J143" s="18">
        <v>21</v>
      </c>
      <c r="K143" s="18">
        <v>18</v>
      </c>
      <c r="L143" s="18"/>
      <c r="M143" s="18">
        <v>14</v>
      </c>
      <c r="N143" s="18"/>
      <c r="O143" s="18">
        <v>10</v>
      </c>
      <c r="P143" s="18"/>
      <c r="Q143" s="18">
        <v>5</v>
      </c>
      <c r="R143" s="18"/>
      <c r="S143" s="18">
        <v>0</v>
      </c>
      <c r="T143" s="18"/>
      <c r="U143" s="18">
        <v>0</v>
      </c>
      <c r="V143" s="18"/>
      <c r="W143" s="18">
        <v>0</v>
      </c>
      <c r="X143" s="18"/>
      <c r="Y143" s="18">
        <v>10</v>
      </c>
      <c r="Z143" s="18"/>
      <c r="AA143" s="18">
        <v>10</v>
      </c>
      <c r="AB143" s="18"/>
      <c r="AC143" s="18">
        <v>10</v>
      </c>
      <c r="AD143" s="18"/>
      <c r="AE143" s="18">
        <v>10</v>
      </c>
      <c r="AF143" s="18"/>
      <c r="AG143" s="18">
        <v>10</v>
      </c>
      <c r="AH143" s="18"/>
      <c r="AI143" s="18">
        <v>10</v>
      </c>
      <c r="AJ143" s="18"/>
      <c r="AK143" s="18">
        <v>0</v>
      </c>
      <c r="AL143" s="18"/>
      <c r="AM143" s="18">
        <v>10</v>
      </c>
      <c r="AN143" s="18"/>
      <c r="AO143" s="18">
        <v>10</v>
      </c>
      <c r="AP143" s="18"/>
      <c r="AQ143" s="18">
        <v>10</v>
      </c>
      <c r="AR143" s="18"/>
      <c r="AS143" s="18">
        <v>10</v>
      </c>
      <c r="AT143" s="18"/>
      <c r="AU143" s="18">
        <v>15</v>
      </c>
      <c r="AV143" s="18"/>
      <c r="AW143" s="18">
        <v>70</v>
      </c>
      <c r="AX143" s="18"/>
      <c r="AY143" s="18">
        <v>70</v>
      </c>
      <c r="AZ143" s="18"/>
      <c r="BA143" s="18"/>
    </row>
    <row r="144" spans="1:53">
      <c r="A144" s="18" t="s">
        <v>104</v>
      </c>
      <c r="B144" s="18"/>
      <c r="C144" s="18">
        <v>18</v>
      </c>
      <c r="D144" s="18"/>
      <c r="E144" s="18">
        <v>18</v>
      </c>
      <c r="F144" s="18"/>
      <c r="G144" s="18">
        <v>18</v>
      </c>
      <c r="H144" s="18"/>
      <c r="I144" s="18">
        <v>18</v>
      </c>
      <c r="J144" s="18"/>
      <c r="K144" s="18"/>
      <c r="L144" s="18">
        <v>18</v>
      </c>
      <c r="M144" s="18"/>
      <c r="N144" s="18">
        <v>18</v>
      </c>
      <c r="O144" s="18"/>
      <c r="P144" s="18">
        <v>18</v>
      </c>
      <c r="Q144" s="18"/>
      <c r="R144" s="18">
        <v>18</v>
      </c>
      <c r="S144" s="18"/>
      <c r="T144" s="18">
        <v>18</v>
      </c>
      <c r="U144" s="18"/>
      <c r="V144" s="18">
        <v>18</v>
      </c>
      <c r="W144" s="18"/>
      <c r="X144" s="18">
        <v>18</v>
      </c>
      <c r="Y144" s="18"/>
      <c r="Z144" s="18">
        <v>18</v>
      </c>
      <c r="AA144" s="18"/>
      <c r="AB144" s="18">
        <v>18</v>
      </c>
      <c r="AC144" s="18"/>
      <c r="AD144" s="18">
        <v>18</v>
      </c>
      <c r="AE144" s="18"/>
      <c r="AF144" s="18">
        <v>18</v>
      </c>
      <c r="AG144" s="18"/>
      <c r="AH144" s="18">
        <v>18</v>
      </c>
      <c r="AI144" s="18"/>
      <c r="AJ144" s="18">
        <v>60</v>
      </c>
      <c r="AK144" s="18"/>
      <c r="AL144" s="18">
        <v>18</v>
      </c>
      <c r="AM144" s="18"/>
      <c r="AN144" s="18">
        <v>18</v>
      </c>
      <c r="AO144" s="18"/>
      <c r="AP144" s="18">
        <v>18</v>
      </c>
      <c r="AQ144" s="18"/>
      <c r="AR144" s="18">
        <v>18</v>
      </c>
      <c r="AS144" s="18"/>
      <c r="AT144" s="18">
        <v>18</v>
      </c>
      <c r="AU144" s="18"/>
      <c r="AV144" s="18">
        <v>18</v>
      </c>
      <c r="AW144" s="18"/>
      <c r="AX144" s="18">
        <v>18</v>
      </c>
      <c r="AY144" s="18"/>
      <c r="AZ144" s="18">
        <v>18</v>
      </c>
      <c r="BA144" s="18">
        <v>18</v>
      </c>
    </row>
    <row r="145" spans="1:54" ht="12.75" customHeight="1"/>
    <row r="146" spans="1:54" ht="12.75" customHeight="1">
      <c r="H146" s="10"/>
      <c r="I146" s="19" t="s">
        <v>25</v>
      </c>
      <c r="J146" s="376" t="str">
        <f>årsplan!E1</f>
        <v>Kasper Nielsen</v>
      </c>
      <c r="K146" s="376"/>
      <c r="L146" s="376"/>
      <c r="M146" s="21"/>
      <c r="N146" s="19" t="s">
        <v>26</v>
      </c>
      <c r="O146" s="376">
        <f>årsplan!M1</f>
        <v>2012</v>
      </c>
      <c r="P146" s="376"/>
      <c r="Q146" s="376"/>
      <c r="S146" s="19" t="s">
        <v>79</v>
      </c>
      <c r="T146" s="376" t="str">
        <f>årsplan!R1</f>
        <v>Cyling, mtb</v>
      </c>
      <c r="U146" s="376"/>
      <c r="V146" s="376"/>
      <c r="W146" s="376"/>
      <c r="X146" s="14"/>
      <c r="Z146" s="19"/>
      <c r="AA146" s="30"/>
    </row>
    <row r="147" spans="1:54" ht="12.75" customHeight="1">
      <c r="H147" s="10"/>
      <c r="I147" s="19"/>
      <c r="J147" s="23"/>
      <c r="K147" s="22"/>
      <c r="L147" s="22"/>
      <c r="M147" s="22"/>
      <c r="N147" s="19"/>
      <c r="O147" s="20"/>
      <c r="P147" s="22"/>
      <c r="Q147" s="22"/>
      <c r="R147" s="22"/>
      <c r="S147" s="19"/>
      <c r="T147" s="13"/>
      <c r="U147" s="10"/>
    </row>
    <row r="148" spans="1:54">
      <c r="A148" s="24" t="s">
        <v>46</v>
      </c>
      <c r="B148" s="24" t="s">
        <v>149</v>
      </c>
      <c r="C148" s="24" t="s">
        <v>100</v>
      </c>
      <c r="D148" s="24" t="s">
        <v>100</v>
      </c>
      <c r="E148" s="24" t="s">
        <v>150</v>
      </c>
      <c r="F148" s="24" t="s">
        <v>100</v>
      </c>
      <c r="G148" s="24" t="s">
        <v>100</v>
      </c>
      <c r="H148" s="24" t="s">
        <v>100</v>
      </c>
      <c r="I148" s="24" t="s">
        <v>151</v>
      </c>
      <c r="J148" s="24" t="s">
        <v>100</v>
      </c>
      <c r="K148" s="24" t="s">
        <v>100</v>
      </c>
      <c r="L148" s="24" t="s">
        <v>100</v>
      </c>
      <c r="M148" s="24" t="s">
        <v>152</v>
      </c>
      <c r="N148" s="24" t="s">
        <v>100</v>
      </c>
      <c r="O148" s="24" t="s">
        <v>100</v>
      </c>
      <c r="P148" s="24" t="s">
        <v>100</v>
      </c>
      <c r="Q148" s="24" t="s">
        <v>100</v>
      </c>
      <c r="R148" s="24" t="s">
        <v>153</v>
      </c>
      <c r="S148" s="24" t="s">
        <v>100</v>
      </c>
      <c r="T148" s="24" t="s">
        <v>100</v>
      </c>
      <c r="U148" s="24" t="s">
        <v>100</v>
      </c>
      <c r="V148" s="24" t="s">
        <v>154</v>
      </c>
      <c r="W148" s="24" t="s">
        <v>100</v>
      </c>
      <c r="X148" s="24" t="s">
        <v>100</v>
      </c>
      <c r="Y148" s="24" t="s">
        <v>100</v>
      </c>
      <c r="Z148" s="24" t="s">
        <v>155</v>
      </c>
      <c r="AA148" s="24" t="s">
        <v>100</v>
      </c>
      <c r="AB148" s="24" t="s">
        <v>100</v>
      </c>
      <c r="AC148" s="24" t="s">
        <v>100</v>
      </c>
      <c r="AD148" s="24" t="s">
        <v>100</v>
      </c>
      <c r="AE148" s="24" t="s">
        <v>156</v>
      </c>
      <c r="AF148" s="24" t="s">
        <v>100</v>
      </c>
      <c r="AG148" s="24" t="s">
        <v>100</v>
      </c>
      <c r="AH148" s="24" t="s">
        <v>100</v>
      </c>
      <c r="AI148" s="24" t="s">
        <v>157</v>
      </c>
      <c r="AJ148" s="24" t="s">
        <v>100</v>
      </c>
      <c r="AK148" s="24" t="s">
        <v>100</v>
      </c>
      <c r="AL148" s="24" t="s">
        <v>100</v>
      </c>
      <c r="AM148" s="24" t="s">
        <v>158</v>
      </c>
      <c r="AN148" s="24" t="s">
        <v>100</v>
      </c>
      <c r="AO148" s="24" t="s">
        <v>100</v>
      </c>
      <c r="AP148" s="24" t="s">
        <v>100</v>
      </c>
      <c r="AQ148" s="24" t="s">
        <v>100</v>
      </c>
      <c r="AR148" s="24" t="s">
        <v>159</v>
      </c>
      <c r="AS148" s="24" t="s">
        <v>100</v>
      </c>
      <c r="AT148" s="24" t="s">
        <v>100</v>
      </c>
      <c r="AU148" s="24" t="s">
        <v>100</v>
      </c>
      <c r="AV148" s="24" t="s">
        <v>160</v>
      </c>
      <c r="AW148" s="24" t="s">
        <v>100</v>
      </c>
      <c r="AX148" s="24" t="s">
        <v>100</v>
      </c>
      <c r="AY148" s="24" t="s">
        <v>100</v>
      </c>
      <c r="AZ148" s="24" t="s">
        <v>149</v>
      </c>
      <c r="BA148" s="24" t="s">
        <v>149</v>
      </c>
      <c r="BB148" s="25" t="s">
        <v>47</v>
      </c>
    </row>
    <row r="149" spans="1:54">
      <c r="A149" s="24" t="s">
        <v>32</v>
      </c>
      <c r="B149" s="24">
        <v>42</v>
      </c>
      <c r="C149" s="24">
        <v>43</v>
      </c>
      <c r="D149" s="24">
        <v>44</v>
      </c>
      <c r="E149" s="24">
        <v>45</v>
      </c>
      <c r="F149" s="24">
        <v>46</v>
      </c>
      <c r="G149" s="24">
        <v>47</v>
      </c>
      <c r="H149" s="24">
        <v>48</v>
      </c>
      <c r="I149" s="24">
        <v>49</v>
      </c>
      <c r="J149" s="24">
        <v>50</v>
      </c>
      <c r="K149" s="24">
        <v>51</v>
      </c>
      <c r="L149" s="24">
        <v>52</v>
      </c>
      <c r="M149" s="24">
        <v>1</v>
      </c>
      <c r="N149" s="24">
        <v>2</v>
      </c>
      <c r="O149" s="24">
        <v>3</v>
      </c>
      <c r="P149" s="24">
        <v>4</v>
      </c>
      <c r="Q149" s="24">
        <v>5</v>
      </c>
      <c r="R149" s="24">
        <v>6</v>
      </c>
      <c r="S149" s="24">
        <v>7</v>
      </c>
      <c r="T149" s="24">
        <v>8</v>
      </c>
      <c r="U149" s="24">
        <v>9</v>
      </c>
      <c r="V149" s="24">
        <v>10</v>
      </c>
      <c r="W149" s="24">
        <v>11</v>
      </c>
      <c r="X149" s="24">
        <v>12</v>
      </c>
      <c r="Y149" s="24">
        <v>13</v>
      </c>
      <c r="Z149" s="24">
        <v>14</v>
      </c>
      <c r="AA149" s="24">
        <v>15</v>
      </c>
      <c r="AB149" s="24">
        <v>16</v>
      </c>
      <c r="AC149" s="24">
        <v>17</v>
      </c>
      <c r="AD149" s="24">
        <v>18</v>
      </c>
      <c r="AE149" s="24">
        <v>19</v>
      </c>
      <c r="AF149" s="24">
        <v>20</v>
      </c>
      <c r="AG149" s="24">
        <v>21</v>
      </c>
      <c r="AH149" s="24">
        <v>22</v>
      </c>
      <c r="AI149" s="24">
        <v>23</v>
      </c>
      <c r="AJ149" s="24">
        <v>24</v>
      </c>
      <c r="AK149" s="24">
        <v>25</v>
      </c>
      <c r="AL149" s="24">
        <v>26</v>
      </c>
      <c r="AM149" s="24">
        <v>27</v>
      </c>
      <c r="AN149" s="24">
        <v>28</v>
      </c>
      <c r="AO149" s="24">
        <v>29</v>
      </c>
      <c r="AP149" s="24">
        <v>30</v>
      </c>
      <c r="AQ149" s="24">
        <v>31</v>
      </c>
      <c r="AR149" s="24">
        <v>32</v>
      </c>
      <c r="AS149" s="24">
        <v>33</v>
      </c>
      <c r="AT149" s="24">
        <v>34</v>
      </c>
      <c r="AU149" s="24">
        <v>35</v>
      </c>
      <c r="AV149" s="24">
        <v>36</v>
      </c>
      <c r="AW149" s="24">
        <v>37</v>
      </c>
      <c r="AX149" s="24">
        <v>38</v>
      </c>
      <c r="AY149" s="24">
        <v>39</v>
      </c>
      <c r="AZ149" s="24">
        <v>40</v>
      </c>
      <c r="BA149" s="24">
        <v>41</v>
      </c>
      <c r="BB149" s="24"/>
    </row>
    <row r="150" spans="1:54" s="27" customFormat="1">
      <c r="A150" s="26" t="s">
        <v>48</v>
      </c>
      <c r="B150" s="26">
        <f>$H$2-(B143*$H$2/100)</f>
        <v>10.199999999999999</v>
      </c>
      <c r="C150" s="26">
        <f>B150-(C144*B150/100)</f>
        <v>8.363999999999999</v>
      </c>
      <c r="D150" s="26">
        <f>$H$2-(D143*$H$2/100)</f>
        <v>10.199999999999999</v>
      </c>
      <c r="E150" s="26">
        <f>D150-(E144*D150/100)</f>
        <v>8.363999999999999</v>
      </c>
      <c r="F150" s="26">
        <f>$H$2-(F143*$H$2/100)</f>
        <v>10.8</v>
      </c>
      <c r="G150" s="26">
        <f>F150-(G144*F150/100)</f>
        <v>8.8560000000000016</v>
      </c>
      <c r="H150" s="26">
        <f>$H$2-(H143*$H$2/100)</f>
        <v>11.25</v>
      </c>
      <c r="I150" s="26">
        <f>H150-(I144*H150/100)</f>
        <v>9.2249999999999996</v>
      </c>
      <c r="J150" s="26">
        <f>$H$2-(J143*$H$2/100)</f>
        <v>11.85</v>
      </c>
      <c r="K150" s="26">
        <f>$H$2-(K143*$H$2/100)</f>
        <v>12.3</v>
      </c>
      <c r="L150" s="26">
        <f>K150-(L144*K150/100)</f>
        <v>10.086</v>
      </c>
      <c r="M150" s="26">
        <f>$H$2-(M143*$H$2/100)</f>
        <v>12.9</v>
      </c>
      <c r="N150" s="26">
        <f>M150-(N144*M150/100)</f>
        <v>10.577999999999999</v>
      </c>
      <c r="O150" s="26">
        <f>$H$2-(O143*$H$2/100)</f>
        <v>13.5</v>
      </c>
      <c r="P150" s="26">
        <f>O150-(P144*O150/100)</f>
        <v>11.07</v>
      </c>
      <c r="Q150" s="26">
        <f>$H$2-(Q143*$H$2/100)</f>
        <v>14.25</v>
      </c>
      <c r="R150" s="26">
        <f>Q150-(R144*Q150/100)</f>
        <v>11.685</v>
      </c>
      <c r="S150" s="26">
        <f>$H$2-(S143*$H$2/100)</f>
        <v>15</v>
      </c>
      <c r="T150" s="26">
        <f>S150-(T144*S150/100)</f>
        <v>12.3</v>
      </c>
      <c r="U150" s="26">
        <f>$H$2-(U143*$H$2/100)</f>
        <v>15</v>
      </c>
      <c r="V150" s="26">
        <f>U150-(V144*U150/100)</f>
        <v>12.3</v>
      </c>
      <c r="W150" s="26">
        <f>$H$2-(W143*$H$2/100)</f>
        <v>15</v>
      </c>
      <c r="X150" s="26">
        <f>W150-(X144*W150/100)</f>
        <v>12.3</v>
      </c>
      <c r="Y150" s="26">
        <f>$H$2-(Y143*$H$2/100)</f>
        <v>13.5</v>
      </c>
      <c r="Z150" s="26">
        <f>Y150-(Z144*Y150/100)</f>
        <v>11.07</v>
      </c>
      <c r="AA150" s="26">
        <f>$H$2-(AA143*$H$2/100)</f>
        <v>13.5</v>
      </c>
      <c r="AB150" s="26">
        <f>AA150-(AB144*AA150/100)</f>
        <v>11.07</v>
      </c>
      <c r="AC150" s="26">
        <f>$H$2-(AC143*$H$2/100)</f>
        <v>13.5</v>
      </c>
      <c r="AD150" s="26">
        <f>AC150-(AD144*AC150/100)</f>
        <v>11.07</v>
      </c>
      <c r="AE150" s="26">
        <f>$H$2-(AE143*$H$2/100)</f>
        <v>13.5</v>
      </c>
      <c r="AF150" s="26">
        <f>AE150-(AF144*AE150/100)</f>
        <v>11.07</v>
      </c>
      <c r="AG150" s="26">
        <f>$H$2-(AG143*$H$2/100)</f>
        <v>13.5</v>
      </c>
      <c r="AH150" s="26">
        <f>AG150-(AH144*AG150/100)</f>
        <v>11.07</v>
      </c>
      <c r="AI150" s="26">
        <f>$H$2-(AI143*$H$2/100)</f>
        <v>13.5</v>
      </c>
      <c r="AJ150" s="26">
        <f>AI150-(AJ144*AI150/100)</f>
        <v>5.4</v>
      </c>
      <c r="AK150" s="26">
        <f>$H$2-(AK143*$H$2/100)</f>
        <v>15</v>
      </c>
      <c r="AL150" s="26">
        <f>AK150-(AL144*AK150/100)</f>
        <v>12.3</v>
      </c>
      <c r="AM150" s="26">
        <f>$H$2-(AM143*$H$2/100)</f>
        <v>13.5</v>
      </c>
      <c r="AN150" s="26">
        <f>AM150-(AN144*AM150/100)</f>
        <v>11.07</v>
      </c>
      <c r="AO150" s="26">
        <f>$H$2-(AO143*$H$2/100)</f>
        <v>13.5</v>
      </c>
      <c r="AP150" s="26">
        <f>AO150-(AP144*AO150/100)</f>
        <v>11.07</v>
      </c>
      <c r="AQ150" s="26">
        <f>$H$2-(AQ143*$H$2/100)</f>
        <v>13.5</v>
      </c>
      <c r="AR150" s="26">
        <f>AQ150-(AR144*AQ150/100)</f>
        <v>11.07</v>
      </c>
      <c r="AS150" s="26">
        <f>$H$2-(AS143*$H$2/100)</f>
        <v>13.5</v>
      </c>
      <c r="AT150" s="26">
        <f>AS150-(AT144*AS150/100)</f>
        <v>11.07</v>
      </c>
      <c r="AU150" s="26">
        <f>$H$2-(AU143*$H$2/100)</f>
        <v>12.75</v>
      </c>
      <c r="AV150" s="26">
        <f>AU150-(AV144*AU150/100)</f>
        <v>10.455</v>
      </c>
      <c r="AW150" s="26">
        <f>$H$2-(AW143*$H$2/100)</f>
        <v>4.5</v>
      </c>
      <c r="AX150" s="26">
        <f>AW150-(AX144*AW150/100)</f>
        <v>3.69</v>
      </c>
      <c r="AY150" s="26">
        <f>$H$2-(AY143*$H$2/100)</f>
        <v>4.5</v>
      </c>
      <c r="AZ150" s="26">
        <f>AY150-(AZ144*AY150/100)</f>
        <v>3.69</v>
      </c>
      <c r="BA150" s="26">
        <f>AY150-(BA144*AY150/100)</f>
        <v>3.69</v>
      </c>
      <c r="BB150" s="26">
        <f>SUM(B150:BA150)</f>
        <v>577.98300000000017</v>
      </c>
    </row>
    <row r="151" spans="1:54">
      <c r="A151" s="24" t="s">
        <v>49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</row>
    <row r="152" spans="1:54">
      <c r="A152" s="24" t="s">
        <v>50</v>
      </c>
      <c r="B152" s="26">
        <f t="shared" ref="B152:AF152" si="2">SUM(B150+B151)</f>
        <v>10.199999999999999</v>
      </c>
      <c r="C152" s="26">
        <f t="shared" si="2"/>
        <v>8.363999999999999</v>
      </c>
      <c r="D152" s="26">
        <f t="shared" si="2"/>
        <v>10.199999999999999</v>
      </c>
      <c r="E152" s="26">
        <f t="shared" si="2"/>
        <v>8.363999999999999</v>
      </c>
      <c r="F152" s="26">
        <f t="shared" si="2"/>
        <v>10.8</v>
      </c>
      <c r="G152" s="26">
        <f t="shared" si="2"/>
        <v>8.8560000000000016</v>
      </c>
      <c r="H152" s="26">
        <f t="shared" si="2"/>
        <v>11.25</v>
      </c>
      <c r="I152" s="26">
        <f t="shared" si="2"/>
        <v>9.2249999999999996</v>
      </c>
      <c r="J152" s="26">
        <f t="shared" si="2"/>
        <v>11.85</v>
      </c>
      <c r="K152" s="26">
        <f t="shared" si="2"/>
        <v>12.3</v>
      </c>
      <c r="L152" s="26">
        <f t="shared" si="2"/>
        <v>10.086</v>
      </c>
      <c r="M152" s="26">
        <f t="shared" si="2"/>
        <v>12.9</v>
      </c>
      <c r="N152" s="26">
        <f t="shared" si="2"/>
        <v>10.577999999999999</v>
      </c>
      <c r="O152" s="26">
        <f t="shared" si="2"/>
        <v>13.5</v>
      </c>
      <c r="P152" s="26">
        <f t="shared" si="2"/>
        <v>11.07</v>
      </c>
      <c r="Q152" s="26">
        <f t="shared" si="2"/>
        <v>14.25</v>
      </c>
      <c r="R152" s="26">
        <f t="shared" si="2"/>
        <v>11.685</v>
      </c>
      <c r="S152" s="26">
        <f t="shared" si="2"/>
        <v>15</v>
      </c>
      <c r="T152" s="26">
        <f t="shared" si="2"/>
        <v>12.3</v>
      </c>
      <c r="U152" s="26">
        <f t="shared" si="2"/>
        <v>15</v>
      </c>
      <c r="V152" s="26">
        <f t="shared" si="2"/>
        <v>12.3</v>
      </c>
      <c r="W152" s="26">
        <f t="shared" si="2"/>
        <v>15</v>
      </c>
      <c r="X152" s="26">
        <f t="shared" si="2"/>
        <v>12.3</v>
      </c>
      <c r="Y152" s="26">
        <f t="shared" si="2"/>
        <v>13.5</v>
      </c>
      <c r="Z152" s="26">
        <f t="shared" si="2"/>
        <v>11.07</v>
      </c>
      <c r="AA152" s="26">
        <f t="shared" si="2"/>
        <v>13.5</v>
      </c>
      <c r="AB152" s="26">
        <f t="shared" si="2"/>
        <v>11.07</v>
      </c>
      <c r="AC152" s="26">
        <f t="shared" si="2"/>
        <v>13.5</v>
      </c>
      <c r="AD152" s="26">
        <f t="shared" si="2"/>
        <v>11.07</v>
      </c>
      <c r="AE152" s="26">
        <f t="shared" si="2"/>
        <v>13.5</v>
      </c>
      <c r="AF152" s="26">
        <f t="shared" si="2"/>
        <v>11.07</v>
      </c>
      <c r="AG152" s="26">
        <f t="shared" ref="AG152:BA152" si="3">SUM(AG150+AG151)</f>
        <v>13.5</v>
      </c>
      <c r="AH152" s="26">
        <f t="shared" si="3"/>
        <v>11.07</v>
      </c>
      <c r="AI152" s="26">
        <f t="shared" si="3"/>
        <v>13.5</v>
      </c>
      <c r="AJ152" s="26">
        <f t="shared" si="3"/>
        <v>5.4</v>
      </c>
      <c r="AK152" s="26">
        <f t="shared" si="3"/>
        <v>15</v>
      </c>
      <c r="AL152" s="26">
        <f t="shared" si="3"/>
        <v>12.3</v>
      </c>
      <c r="AM152" s="26">
        <f t="shared" si="3"/>
        <v>13.5</v>
      </c>
      <c r="AN152" s="26">
        <f t="shared" si="3"/>
        <v>11.07</v>
      </c>
      <c r="AO152" s="26">
        <f t="shared" si="3"/>
        <v>13.5</v>
      </c>
      <c r="AP152" s="26">
        <f t="shared" si="3"/>
        <v>11.07</v>
      </c>
      <c r="AQ152" s="26">
        <f t="shared" si="3"/>
        <v>13.5</v>
      </c>
      <c r="AR152" s="26">
        <f t="shared" si="3"/>
        <v>11.07</v>
      </c>
      <c r="AS152" s="26">
        <f t="shared" si="3"/>
        <v>13.5</v>
      </c>
      <c r="AT152" s="26">
        <f t="shared" si="3"/>
        <v>11.07</v>
      </c>
      <c r="AU152" s="26">
        <f t="shared" si="3"/>
        <v>12.75</v>
      </c>
      <c r="AV152" s="26">
        <f t="shared" si="3"/>
        <v>10.455</v>
      </c>
      <c r="AW152" s="26">
        <f t="shared" si="3"/>
        <v>4.5</v>
      </c>
      <c r="AX152" s="26">
        <f t="shared" si="3"/>
        <v>3.69</v>
      </c>
      <c r="AY152" s="26">
        <f t="shared" si="3"/>
        <v>4.5</v>
      </c>
      <c r="AZ152" s="26">
        <f>SUM(AZ150+AZ151)</f>
        <v>3.69</v>
      </c>
      <c r="BA152" s="26">
        <f t="shared" si="3"/>
        <v>3.69</v>
      </c>
      <c r="BB152" s="26">
        <f>SUM(B152:BA152)</f>
        <v>577.98300000000017</v>
      </c>
    </row>
    <row r="153" spans="1:54">
      <c r="A153" s="28" t="s">
        <v>51</v>
      </c>
      <c r="B153" s="24"/>
      <c r="C153" s="26">
        <f>SUM(C150:F150)</f>
        <v>37.727999999999994</v>
      </c>
      <c r="D153" s="24"/>
      <c r="E153" s="26"/>
      <c r="F153" s="24"/>
      <c r="G153" s="26">
        <f>SUM(G150:J150)</f>
        <v>41.181000000000004</v>
      </c>
      <c r="H153" s="24"/>
      <c r="I153" s="24"/>
      <c r="J153" s="24"/>
      <c r="K153" s="26"/>
      <c r="L153" s="24"/>
      <c r="M153" s="24"/>
      <c r="N153" s="26">
        <f>SUM(N150:Q150)</f>
        <v>49.397999999999996</v>
      </c>
      <c r="O153" s="26"/>
      <c r="P153" s="24"/>
      <c r="Q153" s="24"/>
      <c r="R153" s="26">
        <f>SUM(R150:U150)</f>
        <v>53.984999999999999</v>
      </c>
      <c r="S153" s="26"/>
      <c r="T153" s="24"/>
      <c r="U153" s="24"/>
      <c r="V153" s="26">
        <f>SUM(V150:Y150)</f>
        <v>53.1</v>
      </c>
      <c r="W153" s="24"/>
      <c r="X153" s="26"/>
      <c r="Y153" s="24"/>
      <c r="Z153" s="24"/>
      <c r="AA153" s="26">
        <f>SUM(AA150:AD150)</f>
        <v>49.14</v>
      </c>
      <c r="AB153" s="26"/>
      <c r="AC153" s="24"/>
      <c r="AD153" s="24"/>
      <c r="AE153" s="26">
        <f>SUM(AE150:AH150)</f>
        <v>49.14</v>
      </c>
      <c r="AF153" s="26"/>
      <c r="AG153" s="24"/>
      <c r="AH153" s="24"/>
      <c r="AI153" s="24"/>
      <c r="AJ153" s="26">
        <f>SUM(AJ150:AM150)</f>
        <v>46.2</v>
      </c>
      <c r="AK153" s="26"/>
      <c r="AL153" s="24"/>
      <c r="AM153" s="24"/>
      <c r="AN153" s="26">
        <f>SUM(AN150:AQ150)</f>
        <v>49.14</v>
      </c>
      <c r="AO153" s="26"/>
      <c r="AP153" s="24"/>
      <c r="AQ153" s="24"/>
      <c r="AR153" s="26">
        <f>SUM(AR150:AU150)</f>
        <v>48.39</v>
      </c>
      <c r="AS153" s="26"/>
      <c r="AT153" s="24"/>
      <c r="AU153" s="24"/>
      <c r="AV153" s="24"/>
      <c r="AW153" s="26">
        <f>SUM(AW150:BA150)</f>
        <v>20.07</v>
      </c>
      <c r="AX153" s="26"/>
      <c r="AY153" s="24"/>
      <c r="AZ153" s="24"/>
      <c r="BA153" s="24"/>
      <c r="BB153" s="24"/>
    </row>
    <row r="154" spans="1:54">
      <c r="A154" s="28" t="s">
        <v>52</v>
      </c>
      <c r="B154" s="24"/>
      <c r="C154" s="24">
        <f>C153/4*4.33</f>
        <v>40.840559999999996</v>
      </c>
      <c r="D154" s="24"/>
      <c r="E154" s="24"/>
      <c r="F154" s="24"/>
      <c r="G154" s="24">
        <f>G153/4*4.33</f>
        <v>44.578432500000005</v>
      </c>
      <c r="H154" s="24"/>
      <c r="I154" s="24"/>
      <c r="J154" s="24"/>
      <c r="K154" s="24"/>
      <c r="L154" s="24"/>
      <c r="M154" s="24"/>
      <c r="N154" s="24">
        <f>N153/4*4.33</f>
        <v>53.473334999999999</v>
      </c>
      <c r="O154" s="24"/>
      <c r="P154" s="24"/>
      <c r="Q154" s="24"/>
      <c r="R154" s="24">
        <f>R153/4*4.33</f>
        <v>58.438762500000003</v>
      </c>
      <c r="S154" s="24"/>
      <c r="T154" s="24"/>
      <c r="U154" s="24"/>
      <c r="V154" s="24">
        <f>V153/4*4.33</f>
        <v>57.48075</v>
      </c>
      <c r="W154" s="24"/>
      <c r="X154" s="24"/>
      <c r="Y154" s="24"/>
      <c r="Z154" s="24"/>
      <c r="AA154" s="24">
        <f>AA153/4*4.33</f>
        <v>53.194050000000004</v>
      </c>
      <c r="AB154" s="24"/>
      <c r="AC154" s="24"/>
      <c r="AD154" s="24"/>
      <c r="AE154" s="24">
        <f>AE153/4*4.33</f>
        <v>53.194050000000004</v>
      </c>
      <c r="AF154" s="24"/>
      <c r="AG154" s="24"/>
      <c r="AH154" s="24"/>
      <c r="AI154" s="24"/>
      <c r="AJ154" s="24">
        <f>AJ153/4*4.33</f>
        <v>50.011500000000005</v>
      </c>
      <c r="AK154" s="24"/>
      <c r="AL154" s="24"/>
      <c r="AM154" s="24"/>
      <c r="AN154" s="24">
        <f>AN153/4*4.33</f>
        <v>53.194050000000004</v>
      </c>
      <c r="AO154" s="24"/>
      <c r="AP154" s="24"/>
      <c r="AQ154" s="24"/>
      <c r="AR154" s="24">
        <f>AR153/4*4.33</f>
        <v>52.382175000000004</v>
      </c>
      <c r="AS154" s="24"/>
      <c r="AT154" s="24"/>
      <c r="AU154" s="24"/>
      <c r="AV154" s="24"/>
      <c r="AW154" s="24">
        <f>AW153/4*4.33</f>
        <v>21.725775000000002</v>
      </c>
      <c r="AX154" s="24"/>
      <c r="AY154" s="24"/>
      <c r="AZ154" s="24"/>
      <c r="BA154" s="24"/>
      <c r="BB154" s="24"/>
    </row>
    <row r="155" spans="1:54">
      <c r="A155" s="28" t="s">
        <v>53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24"/>
    </row>
    <row r="156" spans="1:54">
      <c r="A156" s="28" t="s">
        <v>69</v>
      </c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24"/>
    </row>
    <row r="157" spans="1:54">
      <c r="A157" s="28" t="s">
        <v>55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24"/>
    </row>
    <row r="158" spans="1:54">
      <c r="A158" s="28" t="s">
        <v>70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24"/>
    </row>
    <row r="159" spans="1:54">
      <c r="A159" s="28" t="s">
        <v>41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24"/>
    </row>
    <row r="160" spans="1:54">
      <c r="A160" s="28" t="s">
        <v>28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24"/>
    </row>
    <row r="161" spans="1:54">
      <c r="A161" s="28" t="s">
        <v>42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24"/>
    </row>
    <row r="162" spans="1:54">
      <c r="A162" s="28" t="s">
        <v>96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24"/>
    </row>
    <row r="163" spans="1:54">
      <c r="A163" s="28" t="s">
        <v>78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24"/>
    </row>
    <row r="164" spans="1:54">
      <c r="A164" s="28" t="s">
        <v>93</v>
      </c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24"/>
    </row>
    <row r="165" spans="1:54">
      <c r="A165" s="28" t="s">
        <v>43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24"/>
    </row>
    <row r="166" spans="1:54">
      <c r="A166" s="28" t="s">
        <v>44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18"/>
    </row>
    <row r="167" spans="1:54">
      <c r="A167" s="24" t="s">
        <v>31</v>
      </c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18"/>
    </row>
    <row r="208" spans="2:2" ht="15.75">
      <c r="B208" s="71" t="s">
        <v>106</v>
      </c>
    </row>
    <row r="210" spans="1:54">
      <c r="A210" s="18" t="s">
        <v>54</v>
      </c>
      <c r="B210" s="18">
        <v>25</v>
      </c>
      <c r="C210" s="18"/>
      <c r="D210" s="18">
        <v>25</v>
      </c>
      <c r="E210" s="18"/>
      <c r="F210" s="18">
        <v>25</v>
      </c>
      <c r="G210" s="18"/>
      <c r="H210" s="18">
        <v>20</v>
      </c>
      <c r="I210" s="18"/>
      <c r="J210" s="18">
        <v>20</v>
      </c>
      <c r="K210" s="18">
        <v>15</v>
      </c>
      <c r="L210" s="18"/>
      <c r="M210" s="18">
        <v>10</v>
      </c>
      <c r="N210" s="18"/>
      <c r="O210" s="18">
        <v>5</v>
      </c>
      <c r="P210" s="18"/>
      <c r="Q210" s="18">
        <v>0</v>
      </c>
      <c r="R210" s="18"/>
      <c r="S210" s="18">
        <v>0</v>
      </c>
      <c r="T210" s="18"/>
      <c r="U210" s="18">
        <v>0</v>
      </c>
      <c r="V210" s="18"/>
      <c r="W210" s="18">
        <v>0</v>
      </c>
      <c r="X210" s="18"/>
      <c r="Y210" s="18">
        <v>10</v>
      </c>
      <c r="Z210" s="18"/>
      <c r="AA210" s="18">
        <v>10</v>
      </c>
      <c r="AB210" s="18"/>
      <c r="AC210" s="18">
        <v>10</v>
      </c>
      <c r="AD210" s="18"/>
      <c r="AE210" s="18">
        <v>10</v>
      </c>
      <c r="AF210" s="18"/>
      <c r="AG210" s="18">
        <v>10</v>
      </c>
      <c r="AH210" s="18"/>
      <c r="AI210" s="18">
        <v>10</v>
      </c>
      <c r="AJ210" s="18"/>
      <c r="AK210" s="18">
        <v>0</v>
      </c>
      <c r="AL210" s="18"/>
      <c r="AM210" s="18">
        <v>10</v>
      </c>
      <c r="AN210" s="18"/>
      <c r="AO210" s="18">
        <v>10</v>
      </c>
      <c r="AP210" s="18"/>
      <c r="AQ210" s="18">
        <v>10</v>
      </c>
      <c r="AR210" s="18"/>
      <c r="AS210" s="18">
        <v>10</v>
      </c>
      <c r="AT210" s="18"/>
      <c r="AU210" s="18">
        <v>15</v>
      </c>
      <c r="AV210" s="18"/>
      <c r="AW210" s="18">
        <v>50</v>
      </c>
      <c r="AX210" s="18"/>
      <c r="AY210" s="18">
        <v>50</v>
      </c>
      <c r="AZ210" s="18"/>
      <c r="BA210" s="18"/>
    </row>
    <row r="211" spans="1:54">
      <c r="A211" s="18" t="s">
        <v>104</v>
      </c>
      <c r="B211" s="18"/>
      <c r="C211" s="18">
        <v>18</v>
      </c>
      <c r="D211" s="18"/>
      <c r="E211" s="18">
        <v>18</v>
      </c>
      <c r="F211" s="18"/>
      <c r="G211" s="18">
        <v>18</v>
      </c>
      <c r="H211" s="18"/>
      <c r="I211" s="18">
        <v>18</v>
      </c>
      <c r="J211" s="18"/>
      <c r="K211" s="18"/>
      <c r="L211" s="18">
        <v>18</v>
      </c>
      <c r="M211" s="18"/>
      <c r="N211" s="18">
        <v>18</v>
      </c>
      <c r="O211" s="18"/>
      <c r="P211" s="18">
        <v>18</v>
      </c>
      <c r="Q211" s="18"/>
      <c r="R211" s="18">
        <v>18</v>
      </c>
      <c r="S211" s="18"/>
      <c r="T211" s="18">
        <v>18</v>
      </c>
      <c r="U211" s="18"/>
      <c r="V211" s="18">
        <v>18</v>
      </c>
      <c r="W211" s="18"/>
      <c r="X211" s="18">
        <v>18</v>
      </c>
      <c r="Y211" s="18"/>
      <c r="Z211" s="18">
        <v>18</v>
      </c>
      <c r="AA211" s="18"/>
      <c r="AB211" s="18">
        <v>18</v>
      </c>
      <c r="AC211" s="18"/>
      <c r="AD211" s="18">
        <v>18</v>
      </c>
      <c r="AE211" s="18"/>
      <c r="AF211" s="18">
        <v>18</v>
      </c>
      <c r="AG211" s="18"/>
      <c r="AH211" s="18">
        <v>18</v>
      </c>
      <c r="AI211" s="18"/>
      <c r="AJ211" s="18">
        <v>50</v>
      </c>
      <c r="AK211" s="18"/>
      <c r="AL211" s="18">
        <v>18</v>
      </c>
      <c r="AM211" s="18"/>
      <c r="AN211" s="18">
        <v>18</v>
      </c>
      <c r="AO211" s="18"/>
      <c r="AP211" s="18">
        <v>18</v>
      </c>
      <c r="AQ211" s="18"/>
      <c r="AR211" s="18">
        <v>18</v>
      </c>
      <c r="AS211" s="18"/>
      <c r="AT211" s="18">
        <v>18</v>
      </c>
      <c r="AU211" s="18"/>
      <c r="AV211" s="18">
        <v>18</v>
      </c>
      <c r="AW211" s="18"/>
      <c r="AX211" s="18">
        <v>18</v>
      </c>
      <c r="AY211" s="18"/>
      <c r="AZ211" s="18">
        <v>18</v>
      </c>
      <c r="BA211" s="18">
        <v>18</v>
      </c>
    </row>
    <row r="212" spans="1:54" ht="12.75" customHeight="1"/>
    <row r="213" spans="1:54" ht="12.75" customHeight="1">
      <c r="H213" s="10"/>
      <c r="I213" s="19" t="s">
        <v>25</v>
      </c>
      <c r="J213" s="376" t="str">
        <f>årsplan!E1</f>
        <v>Kasper Nielsen</v>
      </c>
      <c r="K213" s="376"/>
      <c r="L213" s="376"/>
      <c r="M213" s="21"/>
      <c r="N213" s="19" t="s">
        <v>26</v>
      </c>
      <c r="O213" s="376">
        <f>årsplan!M1</f>
        <v>2012</v>
      </c>
      <c r="P213" s="376"/>
      <c r="Q213" s="376"/>
      <c r="S213" s="19" t="s">
        <v>79</v>
      </c>
      <c r="T213" s="376" t="str">
        <f>årsplan!R1</f>
        <v>Cyling, mtb</v>
      </c>
      <c r="U213" s="376"/>
      <c r="V213" s="376"/>
      <c r="W213" s="376"/>
      <c r="X213" s="14"/>
      <c r="Z213" s="19"/>
      <c r="AA213" s="30"/>
    </row>
    <row r="214" spans="1:54" ht="12.75" customHeight="1">
      <c r="H214" s="10"/>
      <c r="I214" s="19"/>
      <c r="J214" s="23"/>
      <c r="K214" s="22"/>
      <c r="L214" s="22"/>
      <c r="M214" s="22"/>
      <c r="N214" s="19"/>
      <c r="O214" s="20"/>
      <c r="P214" s="22"/>
      <c r="Q214" s="22"/>
      <c r="R214" s="22"/>
      <c r="S214" s="19"/>
      <c r="T214" s="13"/>
      <c r="U214" s="10"/>
    </row>
    <row r="215" spans="1:54">
      <c r="A215" s="24" t="s">
        <v>46</v>
      </c>
      <c r="B215" s="24" t="s">
        <v>149</v>
      </c>
      <c r="C215" s="24" t="s">
        <v>100</v>
      </c>
      <c r="D215" s="24" t="s">
        <v>100</v>
      </c>
      <c r="E215" s="24" t="s">
        <v>150</v>
      </c>
      <c r="F215" s="24" t="s">
        <v>100</v>
      </c>
      <c r="G215" s="24" t="s">
        <v>100</v>
      </c>
      <c r="H215" s="24" t="s">
        <v>100</v>
      </c>
      <c r="I215" s="24" t="s">
        <v>151</v>
      </c>
      <c r="J215" s="24" t="s">
        <v>100</v>
      </c>
      <c r="K215" s="24" t="s">
        <v>100</v>
      </c>
      <c r="L215" s="24" t="s">
        <v>100</v>
      </c>
      <c r="M215" s="24" t="s">
        <v>152</v>
      </c>
      <c r="N215" s="24" t="s">
        <v>100</v>
      </c>
      <c r="O215" s="24" t="s">
        <v>100</v>
      </c>
      <c r="P215" s="24" t="s">
        <v>100</v>
      </c>
      <c r="Q215" s="24" t="s">
        <v>100</v>
      </c>
      <c r="R215" s="24" t="s">
        <v>153</v>
      </c>
      <c r="S215" s="24" t="s">
        <v>100</v>
      </c>
      <c r="T215" s="24" t="s">
        <v>100</v>
      </c>
      <c r="U215" s="24" t="s">
        <v>100</v>
      </c>
      <c r="V215" s="24" t="s">
        <v>154</v>
      </c>
      <c r="W215" s="24" t="s">
        <v>100</v>
      </c>
      <c r="X215" s="24" t="s">
        <v>100</v>
      </c>
      <c r="Y215" s="24" t="s">
        <v>100</v>
      </c>
      <c r="Z215" s="24" t="s">
        <v>155</v>
      </c>
      <c r="AA215" s="24" t="s">
        <v>100</v>
      </c>
      <c r="AB215" s="24" t="s">
        <v>100</v>
      </c>
      <c r="AC215" s="24" t="s">
        <v>100</v>
      </c>
      <c r="AD215" s="24" t="s">
        <v>100</v>
      </c>
      <c r="AE215" s="24" t="s">
        <v>156</v>
      </c>
      <c r="AF215" s="24" t="s">
        <v>100</v>
      </c>
      <c r="AG215" s="24" t="s">
        <v>100</v>
      </c>
      <c r="AH215" s="24" t="s">
        <v>100</v>
      </c>
      <c r="AI215" s="24" t="s">
        <v>157</v>
      </c>
      <c r="AJ215" s="24" t="s">
        <v>100</v>
      </c>
      <c r="AK215" s="24" t="s">
        <v>100</v>
      </c>
      <c r="AL215" s="24" t="s">
        <v>100</v>
      </c>
      <c r="AM215" s="24" t="s">
        <v>158</v>
      </c>
      <c r="AN215" s="24" t="s">
        <v>100</v>
      </c>
      <c r="AO215" s="24" t="s">
        <v>100</v>
      </c>
      <c r="AP215" s="24" t="s">
        <v>100</v>
      </c>
      <c r="AQ215" s="24" t="s">
        <v>100</v>
      </c>
      <c r="AR215" s="24" t="s">
        <v>159</v>
      </c>
      <c r="AS215" s="24" t="s">
        <v>100</v>
      </c>
      <c r="AT215" s="24" t="s">
        <v>100</v>
      </c>
      <c r="AU215" s="24" t="s">
        <v>100</v>
      </c>
      <c r="AV215" s="24" t="s">
        <v>160</v>
      </c>
      <c r="AW215" s="24" t="s">
        <v>100</v>
      </c>
      <c r="AX215" s="24" t="s">
        <v>100</v>
      </c>
      <c r="AY215" s="24" t="s">
        <v>100</v>
      </c>
      <c r="AZ215" s="24" t="s">
        <v>149</v>
      </c>
      <c r="BA215" s="24" t="s">
        <v>149</v>
      </c>
      <c r="BB215" s="25" t="s">
        <v>47</v>
      </c>
    </row>
    <row r="216" spans="1:54">
      <c r="A216" s="24" t="s">
        <v>32</v>
      </c>
      <c r="B216" s="24">
        <v>42</v>
      </c>
      <c r="C216" s="24">
        <v>43</v>
      </c>
      <c r="D216" s="24">
        <v>44</v>
      </c>
      <c r="E216" s="24">
        <v>45</v>
      </c>
      <c r="F216" s="24">
        <v>46</v>
      </c>
      <c r="G216" s="24">
        <v>47</v>
      </c>
      <c r="H216" s="24">
        <v>48</v>
      </c>
      <c r="I216" s="24">
        <v>49</v>
      </c>
      <c r="J216" s="24">
        <v>50</v>
      </c>
      <c r="K216" s="24">
        <v>51</v>
      </c>
      <c r="L216" s="24">
        <v>52</v>
      </c>
      <c r="M216" s="24">
        <v>1</v>
      </c>
      <c r="N216" s="24">
        <v>2</v>
      </c>
      <c r="O216" s="24">
        <v>3</v>
      </c>
      <c r="P216" s="24">
        <v>4</v>
      </c>
      <c r="Q216" s="24">
        <v>5</v>
      </c>
      <c r="R216" s="24">
        <v>6</v>
      </c>
      <c r="S216" s="24">
        <v>7</v>
      </c>
      <c r="T216" s="24">
        <v>8</v>
      </c>
      <c r="U216" s="24">
        <v>9</v>
      </c>
      <c r="V216" s="24">
        <v>10</v>
      </c>
      <c r="W216" s="24">
        <v>11</v>
      </c>
      <c r="X216" s="24">
        <v>12</v>
      </c>
      <c r="Y216" s="24">
        <v>13</v>
      </c>
      <c r="Z216" s="24">
        <v>14</v>
      </c>
      <c r="AA216" s="24">
        <v>15</v>
      </c>
      <c r="AB216" s="24">
        <v>16</v>
      </c>
      <c r="AC216" s="24">
        <v>17</v>
      </c>
      <c r="AD216" s="24">
        <v>18</v>
      </c>
      <c r="AE216" s="24">
        <v>19</v>
      </c>
      <c r="AF216" s="24">
        <v>20</v>
      </c>
      <c r="AG216" s="24">
        <v>21</v>
      </c>
      <c r="AH216" s="24">
        <v>22</v>
      </c>
      <c r="AI216" s="24">
        <v>23</v>
      </c>
      <c r="AJ216" s="24">
        <v>24</v>
      </c>
      <c r="AK216" s="24">
        <v>25</v>
      </c>
      <c r="AL216" s="24">
        <v>26</v>
      </c>
      <c r="AM216" s="24">
        <v>27</v>
      </c>
      <c r="AN216" s="24">
        <v>28</v>
      </c>
      <c r="AO216" s="24">
        <v>29</v>
      </c>
      <c r="AP216" s="24">
        <v>30</v>
      </c>
      <c r="AQ216" s="24">
        <v>31</v>
      </c>
      <c r="AR216" s="24">
        <v>32</v>
      </c>
      <c r="AS216" s="24">
        <v>33</v>
      </c>
      <c r="AT216" s="24">
        <v>34</v>
      </c>
      <c r="AU216" s="24">
        <v>35</v>
      </c>
      <c r="AV216" s="24">
        <v>36</v>
      </c>
      <c r="AW216" s="24">
        <v>37</v>
      </c>
      <c r="AX216" s="24">
        <v>38</v>
      </c>
      <c r="AY216" s="24">
        <v>39</v>
      </c>
      <c r="AZ216" s="24">
        <v>40</v>
      </c>
      <c r="BA216" s="24">
        <v>41</v>
      </c>
      <c r="BB216" s="24"/>
    </row>
    <row r="217" spans="1:54" s="27" customFormat="1">
      <c r="A217" s="26" t="s">
        <v>48</v>
      </c>
      <c r="B217" s="26">
        <f>$H$2-(B210*$H$2/100)</f>
        <v>11.25</v>
      </c>
      <c r="C217" s="26">
        <f>B217-(C211*B217/100)</f>
        <v>9.2249999999999996</v>
      </c>
      <c r="D217" s="26">
        <f>$H$2-(D210*$H$2/100)</f>
        <v>11.25</v>
      </c>
      <c r="E217" s="26">
        <f>D217-(E211*D217/100)</f>
        <v>9.2249999999999996</v>
      </c>
      <c r="F217" s="26">
        <f>$H$2-(F210*$H$2/100)</f>
        <v>11.25</v>
      </c>
      <c r="G217" s="26">
        <f>F217-(G211*F217/100)</f>
        <v>9.2249999999999996</v>
      </c>
      <c r="H217" s="26">
        <f>$H$2-(H210*$H$2/100)</f>
        <v>12</v>
      </c>
      <c r="I217" s="26">
        <f>H217-(I211*H217/100)</f>
        <v>9.84</v>
      </c>
      <c r="J217" s="26">
        <f>$H$2-(J210*$H$2/100)</f>
        <v>12</v>
      </c>
      <c r="K217" s="26">
        <f>$H$2-(K210*$H$2/100)</f>
        <v>12.75</v>
      </c>
      <c r="L217" s="26">
        <f>K217-(L211*K217/100)</f>
        <v>10.455</v>
      </c>
      <c r="M217" s="26">
        <f>$H$2-(M210*$H$2/100)</f>
        <v>13.5</v>
      </c>
      <c r="N217" s="26">
        <f>M217-(N211*M217/100)</f>
        <v>11.07</v>
      </c>
      <c r="O217" s="26">
        <f>$H$2-(O210*$H$2/100)</f>
        <v>14.25</v>
      </c>
      <c r="P217" s="26">
        <f>O217-(P211*O217/100)</f>
        <v>11.685</v>
      </c>
      <c r="Q217" s="26">
        <f>$H$2-(Q210*$H$2/100)</f>
        <v>15</v>
      </c>
      <c r="R217" s="26">
        <f>Q217-(R211*Q217/100)</f>
        <v>12.3</v>
      </c>
      <c r="S217" s="26">
        <f>$H$2-(S210*$H$2/100)</f>
        <v>15</v>
      </c>
      <c r="T217" s="26">
        <f>S217-(T211*S217/100)</f>
        <v>12.3</v>
      </c>
      <c r="U217" s="26">
        <f>$H$2-(U210*$H$2/100)</f>
        <v>15</v>
      </c>
      <c r="V217" s="26">
        <f>U217-(V211*U217/100)</f>
        <v>12.3</v>
      </c>
      <c r="W217" s="26">
        <f>$H$2-(W210*$H$2/100)</f>
        <v>15</v>
      </c>
      <c r="X217" s="26">
        <f>W217-(X211*W217/100)</f>
        <v>12.3</v>
      </c>
      <c r="Y217" s="26">
        <f>$H$2-(Y210*$H$2/100)</f>
        <v>13.5</v>
      </c>
      <c r="Z217" s="26">
        <f>Y217-(Z211*Y217/100)</f>
        <v>11.07</v>
      </c>
      <c r="AA217" s="26">
        <f>$H$2-(AA210*$H$2/100)</f>
        <v>13.5</v>
      </c>
      <c r="AB217" s="26">
        <f>AA217-(AB211*AA217/100)</f>
        <v>11.07</v>
      </c>
      <c r="AC217" s="26">
        <f>$H$2-(AC210*$H$2/100)</f>
        <v>13.5</v>
      </c>
      <c r="AD217" s="26">
        <f>AC217-(AD211*AC217/100)</f>
        <v>11.07</v>
      </c>
      <c r="AE217" s="26">
        <f>$H$2-(AE210*$H$2/100)</f>
        <v>13.5</v>
      </c>
      <c r="AF217" s="26">
        <f>AE217-(AF211*AE217/100)</f>
        <v>11.07</v>
      </c>
      <c r="AG217" s="26">
        <f>$H$2-(AG210*$H$2/100)</f>
        <v>13.5</v>
      </c>
      <c r="AH217" s="26">
        <f>AG217-(AH211*AG217/100)</f>
        <v>11.07</v>
      </c>
      <c r="AI217" s="26">
        <f>$H$2-(AI210*$H$2/100)</f>
        <v>13.5</v>
      </c>
      <c r="AJ217" s="26">
        <f>AI217-(AJ211*AI217/100)</f>
        <v>6.75</v>
      </c>
      <c r="AK217" s="26">
        <f>$H$2-(AK210*$H$2/100)</f>
        <v>15</v>
      </c>
      <c r="AL217" s="26">
        <f>AK217-(AL211*AK217/100)</f>
        <v>12.3</v>
      </c>
      <c r="AM217" s="26">
        <f>$H$2-(AM210*$H$2/100)</f>
        <v>13.5</v>
      </c>
      <c r="AN217" s="26">
        <f>AM217-(AN211*AM217/100)</f>
        <v>11.07</v>
      </c>
      <c r="AO217" s="26">
        <f>$H$2-(AO210*$H$2/100)</f>
        <v>13.5</v>
      </c>
      <c r="AP217" s="26">
        <f>AO217-(AP211*AO217/100)</f>
        <v>11.07</v>
      </c>
      <c r="AQ217" s="26">
        <f>$H$2-(AQ210*$H$2/100)</f>
        <v>13.5</v>
      </c>
      <c r="AR217" s="26">
        <f>AQ217-(AR211*AQ217/100)</f>
        <v>11.07</v>
      </c>
      <c r="AS217" s="26">
        <f>$H$2-(AS210*$H$2/100)</f>
        <v>13.5</v>
      </c>
      <c r="AT217" s="26">
        <f>AS217-(AT211*AS217/100)</f>
        <v>11.07</v>
      </c>
      <c r="AU217" s="26">
        <f>$H$2-(AU210*$H$2/100)</f>
        <v>12.75</v>
      </c>
      <c r="AV217" s="26">
        <f>AU217-(AV211*AU217/100)</f>
        <v>10.455</v>
      </c>
      <c r="AW217" s="26">
        <f>$H$2-(AW210*$H$2/100)</f>
        <v>7.5</v>
      </c>
      <c r="AX217" s="26">
        <f>AW217-(AX211*AW217/100)</f>
        <v>6.15</v>
      </c>
      <c r="AY217" s="26">
        <f>$H$2-(AY210*$H$2/100)</f>
        <v>7.5</v>
      </c>
      <c r="AZ217" s="26">
        <f>AY217-(AZ211*AY217/100)</f>
        <v>6.15</v>
      </c>
      <c r="BA217" s="26">
        <f>AY217-(BA211*AY217/100)</f>
        <v>6.15</v>
      </c>
      <c r="BB217" s="26">
        <f>SUM(B217:BA217)</f>
        <v>603.5100000000001</v>
      </c>
    </row>
    <row r="218" spans="1:54">
      <c r="A218" s="24" t="s">
        <v>49</v>
      </c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</row>
    <row r="219" spans="1:54">
      <c r="A219" s="24" t="s">
        <v>50</v>
      </c>
      <c r="B219" s="26">
        <f t="shared" ref="B219:AF219" si="4">SUM(B217+B218)</f>
        <v>11.25</v>
      </c>
      <c r="C219" s="26">
        <f t="shared" si="4"/>
        <v>9.2249999999999996</v>
      </c>
      <c r="D219" s="26">
        <f t="shared" si="4"/>
        <v>11.25</v>
      </c>
      <c r="E219" s="26">
        <f t="shared" si="4"/>
        <v>9.2249999999999996</v>
      </c>
      <c r="F219" s="26">
        <f t="shared" si="4"/>
        <v>11.25</v>
      </c>
      <c r="G219" s="26">
        <f t="shared" si="4"/>
        <v>9.2249999999999996</v>
      </c>
      <c r="H219" s="26">
        <f t="shared" si="4"/>
        <v>12</v>
      </c>
      <c r="I219" s="26">
        <f t="shared" si="4"/>
        <v>9.84</v>
      </c>
      <c r="J219" s="26">
        <f t="shared" si="4"/>
        <v>12</v>
      </c>
      <c r="K219" s="26">
        <f t="shared" si="4"/>
        <v>12.75</v>
      </c>
      <c r="L219" s="26">
        <f t="shared" si="4"/>
        <v>10.455</v>
      </c>
      <c r="M219" s="26">
        <f t="shared" si="4"/>
        <v>13.5</v>
      </c>
      <c r="N219" s="26">
        <f t="shared" si="4"/>
        <v>11.07</v>
      </c>
      <c r="O219" s="26">
        <f t="shared" si="4"/>
        <v>14.25</v>
      </c>
      <c r="P219" s="26">
        <f t="shared" si="4"/>
        <v>11.685</v>
      </c>
      <c r="Q219" s="26">
        <f t="shared" si="4"/>
        <v>15</v>
      </c>
      <c r="R219" s="26">
        <f t="shared" si="4"/>
        <v>12.3</v>
      </c>
      <c r="S219" s="26">
        <f t="shared" si="4"/>
        <v>15</v>
      </c>
      <c r="T219" s="26">
        <f t="shared" si="4"/>
        <v>12.3</v>
      </c>
      <c r="U219" s="26">
        <f t="shared" si="4"/>
        <v>15</v>
      </c>
      <c r="V219" s="26">
        <f t="shared" si="4"/>
        <v>12.3</v>
      </c>
      <c r="W219" s="26">
        <f t="shared" si="4"/>
        <v>15</v>
      </c>
      <c r="X219" s="26">
        <f t="shared" si="4"/>
        <v>12.3</v>
      </c>
      <c r="Y219" s="26">
        <f t="shared" si="4"/>
        <v>13.5</v>
      </c>
      <c r="Z219" s="26">
        <f t="shared" si="4"/>
        <v>11.07</v>
      </c>
      <c r="AA219" s="26">
        <f t="shared" si="4"/>
        <v>13.5</v>
      </c>
      <c r="AB219" s="26">
        <f t="shared" si="4"/>
        <v>11.07</v>
      </c>
      <c r="AC219" s="26">
        <f t="shared" si="4"/>
        <v>13.5</v>
      </c>
      <c r="AD219" s="26">
        <f t="shared" si="4"/>
        <v>11.07</v>
      </c>
      <c r="AE219" s="26">
        <f t="shared" si="4"/>
        <v>13.5</v>
      </c>
      <c r="AF219" s="26">
        <f t="shared" si="4"/>
        <v>11.07</v>
      </c>
      <c r="AG219" s="26">
        <f t="shared" ref="AG219:BA219" si="5">SUM(AG217+AG218)</f>
        <v>13.5</v>
      </c>
      <c r="AH219" s="26">
        <f t="shared" si="5"/>
        <v>11.07</v>
      </c>
      <c r="AI219" s="26">
        <f t="shared" si="5"/>
        <v>13.5</v>
      </c>
      <c r="AJ219" s="26">
        <f t="shared" si="5"/>
        <v>6.75</v>
      </c>
      <c r="AK219" s="26">
        <f t="shared" si="5"/>
        <v>15</v>
      </c>
      <c r="AL219" s="26">
        <f t="shared" si="5"/>
        <v>12.3</v>
      </c>
      <c r="AM219" s="26">
        <f t="shared" si="5"/>
        <v>13.5</v>
      </c>
      <c r="AN219" s="26">
        <f t="shared" si="5"/>
        <v>11.07</v>
      </c>
      <c r="AO219" s="26">
        <f t="shared" si="5"/>
        <v>13.5</v>
      </c>
      <c r="AP219" s="26">
        <f t="shared" si="5"/>
        <v>11.07</v>
      </c>
      <c r="AQ219" s="26">
        <f t="shared" si="5"/>
        <v>13.5</v>
      </c>
      <c r="AR219" s="26">
        <f t="shared" si="5"/>
        <v>11.07</v>
      </c>
      <c r="AS219" s="26">
        <f t="shared" si="5"/>
        <v>13.5</v>
      </c>
      <c r="AT219" s="26">
        <f t="shared" si="5"/>
        <v>11.07</v>
      </c>
      <c r="AU219" s="26">
        <f t="shared" si="5"/>
        <v>12.75</v>
      </c>
      <c r="AV219" s="26">
        <f t="shared" si="5"/>
        <v>10.455</v>
      </c>
      <c r="AW219" s="26">
        <f t="shared" si="5"/>
        <v>7.5</v>
      </c>
      <c r="AX219" s="26">
        <f t="shared" si="5"/>
        <v>6.15</v>
      </c>
      <c r="AY219" s="26">
        <f t="shared" si="5"/>
        <v>7.5</v>
      </c>
      <c r="AZ219" s="26">
        <f>SUM(AZ217+AZ218)</f>
        <v>6.15</v>
      </c>
      <c r="BA219" s="26">
        <f t="shared" si="5"/>
        <v>6.15</v>
      </c>
      <c r="BB219" s="26">
        <f>SUM(B219:BA219)</f>
        <v>603.5100000000001</v>
      </c>
    </row>
    <row r="220" spans="1:54">
      <c r="A220" s="28" t="s">
        <v>51</v>
      </c>
      <c r="B220" s="24"/>
      <c r="C220" s="26">
        <f>SUM(C217:F217)</f>
        <v>40.950000000000003</v>
      </c>
      <c r="D220" s="24"/>
      <c r="E220" s="26"/>
      <c r="F220" s="24"/>
      <c r="G220" s="26">
        <f>SUM(G217:J217)</f>
        <v>43.064999999999998</v>
      </c>
      <c r="H220" s="24"/>
      <c r="I220" s="24"/>
      <c r="J220" s="24"/>
      <c r="K220" s="26"/>
      <c r="L220" s="24"/>
      <c r="M220" s="24"/>
      <c r="N220" s="26">
        <f>SUM(N217:Q217)</f>
        <v>52.005000000000003</v>
      </c>
      <c r="O220" s="26"/>
      <c r="P220" s="24"/>
      <c r="Q220" s="24"/>
      <c r="R220" s="26">
        <f>SUM(R217:U217)</f>
        <v>54.6</v>
      </c>
      <c r="S220" s="26"/>
      <c r="T220" s="24"/>
      <c r="U220" s="24"/>
      <c r="V220" s="26">
        <f>SUM(V217:Y217)</f>
        <v>53.1</v>
      </c>
      <c r="W220" s="24"/>
      <c r="X220" s="26"/>
      <c r="Y220" s="24"/>
      <c r="Z220" s="24"/>
      <c r="AA220" s="26">
        <f>SUM(AA217:AD217)</f>
        <v>49.14</v>
      </c>
      <c r="AB220" s="26"/>
      <c r="AC220" s="24"/>
      <c r="AD220" s="24"/>
      <c r="AE220" s="26">
        <f>SUM(AE217:AH217)</f>
        <v>49.14</v>
      </c>
      <c r="AF220" s="26"/>
      <c r="AG220" s="24"/>
      <c r="AH220" s="24"/>
      <c r="AI220" s="24"/>
      <c r="AJ220" s="26">
        <f>SUM(AJ217:AM217)</f>
        <v>47.55</v>
      </c>
      <c r="AK220" s="26"/>
      <c r="AL220" s="24"/>
      <c r="AM220" s="24"/>
      <c r="AN220" s="26">
        <f>SUM(AN217:AQ217)</f>
        <v>49.14</v>
      </c>
      <c r="AO220" s="26"/>
      <c r="AP220" s="24"/>
      <c r="AQ220" s="24"/>
      <c r="AR220" s="26">
        <f>SUM(AR217:AU217)</f>
        <v>48.39</v>
      </c>
      <c r="AS220" s="26"/>
      <c r="AT220" s="24"/>
      <c r="AU220" s="24"/>
      <c r="AV220" s="24"/>
      <c r="AW220" s="26">
        <f>SUM(AW217:BA217)</f>
        <v>33.449999999999996</v>
      </c>
      <c r="AX220" s="26"/>
      <c r="AY220" s="24"/>
      <c r="AZ220" s="24"/>
      <c r="BA220" s="24"/>
      <c r="BB220" s="24"/>
    </row>
    <row r="221" spans="1:54">
      <c r="A221" s="28" t="s">
        <v>52</v>
      </c>
      <c r="B221" s="24"/>
      <c r="C221" s="24">
        <f>C220/4*4.33</f>
        <v>44.328375000000001</v>
      </c>
      <c r="D221" s="24"/>
      <c r="E221" s="24"/>
      <c r="F221" s="24"/>
      <c r="G221" s="24">
        <f>G220/4*4.33</f>
        <v>46.617862500000001</v>
      </c>
      <c r="H221" s="24"/>
      <c r="I221" s="24"/>
      <c r="J221" s="24"/>
      <c r="K221" s="24"/>
      <c r="L221" s="24"/>
      <c r="M221" s="24"/>
      <c r="N221" s="24">
        <f>N220/4*4.33</f>
        <v>56.295412500000005</v>
      </c>
      <c r="O221" s="24"/>
      <c r="P221" s="24"/>
      <c r="Q221" s="24"/>
      <c r="R221" s="24">
        <f>R220/4*4.33</f>
        <v>59.104500000000002</v>
      </c>
      <c r="S221" s="24"/>
      <c r="T221" s="24"/>
      <c r="U221" s="24"/>
      <c r="V221" s="24">
        <f>V220/4*4.33</f>
        <v>57.48075</v>
      </c>
      <c r="W221" s="24"/>
      <c r="X221" s="24"/>
      <c r="Y221" s="24"/>
      <c r="Z221" s="24"/>
      <c r="AA221" s="24">
        <f>AA220/4*4.33</f>
        <v>53.194050000000004</v>
      </c>
      <c r="AB221" s="24"/>
      <c r="AC221" s="24"/>
      <c r="AD221" s="24"/>
      <c r="AE221" s="24">
        <f>AE220/4*4.33</f>
        <v>53.194050000000004</v>
      </c>
      <c r="AF221" s="24"/>
      <c r="AG221" s="24"/>
      <c r="AH221" s="24"/>
      <c r="AI221" s="24"/>
      <c r="AJ221" s="24">
        <f>AJ220/4*4.33</f>
        <v>51.472874999999995</v>
      </c>
      <c r="AK221" s="24"/>
      <c r="AL221" s="24"/>
      <c r="AM221" s="24"/>
      <c r="AN221" s="24">
        <f>AN220/4*4.33</f>
        <v>53.194050000000004</v>
      </c>
      <c r="AO221" s="24"/>
      <c r="AP221" s="24"/>
      <c r="AQ221" s="24"/>
      <c r="AR221" s="24">
        <f>AR220/4*4.33</f>
        <v>52.382175000000004</v>
      </c>
      <c r="AS221" s="24"/>
      <c r="AT221" s="24"/>
      <c r="AU221" s="24"/>
      <c r="AV221" s="24"/>
      <c r="AW221" s="24">
        <f>AW220/4*4.33</f>
        <v>36.209624999999996</v>
      </c>
      <c r="AX221" s="24"/>
      <c r="AY221" s="24"/>
      <c r="AZ221" s="24"/>
      <c r="BA221" s="24"/>
      <c r="BB221" s="24"/>
    </row>
    <row r="222" spans="1:54">
      <c r="A222" s="28" t="s">
        <v>53</v>
      </c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24"/>
    </row>
    <row r="223" spans="1:54">
      <c r="A223" s="28" t="s">
        <v>69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24"/>
    </row>
    <row r="224" spans="1:54">
      <c r="A224" s="28" t="s">
        <v>55</v>
      </c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24"/>
    </row>
    <row r="225" spans="1:54">
      <c r="A225" s="28" t="s">
        <v>70</v>
      </c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24"/>
    </row>
    <row r="226" spans="1:54">
      <c r="A226" s="28" t="s">
        <v>41</v>
      </c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24"/>
    </row>
    <row r="227" spans="1:54">
      <c r="A227" s="28" t="s">
        <v>28</v>
      </c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24"/>
    </row>
    <row r="228" spans="1:54">
      <c r="A228" s="28" t="s">
        <v>42</v>
      </c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24"/>
    </row>
    <row r="229" spans="1:54">
      <c r="A229" s="28" t="s">
        <v>96</v>
      </c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24"/>
    </row>
    <row r="230" spans="1:54">
      <c r="A230" s="28" t="s">
        <v>78</v>
      </c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24"/>
    </row>
    <row r="231" spans="1:54">
      <c r="A231" s="28" t="s">
        <v>93</v>
      </c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24"/>
    </row>
    <row r="232" spans="1:54">
      <c r="A232" s="28" t="s">
        <v>43</v>
      </c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24"/>
    </row>
    <row r="233" spans="1:54">
      <c r="A233" s="28" t="s">
        <v>44</v>
      </c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18"/>
    </row>
    <row r="234" spans="1:54">
      <c r="A234" s="24" t="s">
        <v>31</v>
      </c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18"/>
    </row>
    <row r="276" spans="1:54" ht="15.75">
      <c r="B276" s="71" t="s">
        <v>107</v>
      </c>
    </row>
    <row r="278" spans="1:54">
      <c r="A278" s="18" t="s">
        <v>54</v>
      </c>
      <c r="B278" s="18">
        <v>25</v>
      </c>
      <c r="C278" s="18">
        <v>25</v>
      </c>
      <c r="D278" s="18"/>
      <c r="E278" s="18">
        <v>25</v>
      </c>
      <c r="F278" s="18">
        <v>25</v>
      </c>
      <c r="G278" s="18"/>
      <c r="H278" s="18">
        <v>18</v>
      </c>
      <c r="I278" s="18">
        <v>18</v>
      </c>
      <c r="J278" s="18"/>
      <c r="K278" s="18">
        <v>12</v>
      </c>
      <c r="L278" s="18"/>
      <c r="M278" s="18">
        <v>5</v>
      </c>
      <c r="N278" s="18">
        <v>5</v>
      </c>
      <c r="O278" s="18"/>
      <c r="P278" s="18">
        <v>0</v>
      </c>
      <c r="Q278" s="18">
        <v>0</v>
      </c>
      <c r="R278" s="18"/>
      <c r="S278" s="18">
        <v>0</v>
      </c>
      <c r="T278" s="18">
        <v>0</v>
      </c>
      <c r="U278" s="18"/>
      <c r="V278" s="18">
        <v>0</v>
      </c>
      <c r="W278" s="18">
        <v>0</v>
      </c>
      <c r="X278" s="18"/>
      <c r="Y278" s="18">
        <v>10</v>
      </c>
      <c r="Z278" s="18">
        <v>10</v>
      </c>
      <c r="AA278" s="18"/>
      <c r="AB278" s="18">
        <v>10</v>
      </c>
      <c r="AC278" s="18">
        <v>10</v>
      </c>
      <c r="AD278" s="18"/>
      <c r="AE278" s="18">
        <v>10</v>
      </c>
      <c r="AF278" s="18">
        <v>10</v>
      </c>
      <c r="AG278" s="18"/>
      <c r="AH278" s="18">
        <v>10</v>
      </c>
      <c r="AI278" s="18">
        <v>10</v>
      </c>
      <c r="AJ278" s="18"/>
      <c r="AK278" s="18">
        <v>0</v>
      </c>
      <c r="AL278" s="18">
        <v>10</v>
      </c>
      <c r="AM278" s="18"/>
      <c r="AN278" s="18">
        <v>10</v>
      </c>
      <c r="AO278" s="18">
        <v>10</v>
      </c>
      <c r="AP278" s="18"/>
      <c r="AQ278" s="18">
        <v>10</v>
      </c>
      <c r="AR278" s="18">
        <v>10</v>
      </c>
      <c r="AS278" s="18"/>
      <c r="AT278" s="18">
        <v>10</v>
      </c>
      <c r="AU278" s="18">
        <v>20</v>
      </c>
      <c r="AV278" s="18"/>
      <c r="AW278" s="18">
        <v>50</v>
      </c>
      <c r="AX278" s="18">
        <v>50</v>
      </c>
      <c r="AY278" s="18"/>
      <c r="AZ278" s="18">
        <v>50</v>
      </c>
      <c r="BA278" s="18">
        <v>50</v>
      </c>
    </row>
    <row r="279" spans="1:54">
      <c r="A279" s="18" t="s">
        <v>104</v>
      </c>
      <c r="B279" s="18"/>
      <c r="C279" s="18"/>
      <c r="D279" s="18">
        <v>18</v>
      </c>
      <c r="E279" s="18"/>
      <c r="F279" s="18"/>
      <c r="G279" s="18">
        <v>18</v>
      </c>
      <c r="H279" s="18"/>
      <c r="I279" s="18"/>
      <c r="J279" s="18">
        <v>18</v>
      </c>
      <c r="K279" s="18"/>
      <c r="L279" s="18">
        <v>18</v>
      </c>
      <c r="M279" s="18"/>
      <c r="N279" s="18"/>
      <c r="O279" s="18">
        <v>18</v>
      </c>
      <c r="P279" s="18"/>
      <c r="Q279" s="18"/>
      <c r="R279" s="18">
        <v>18</v>
      </c>
      <c r="S279" s="18"/>
      <c r="T279" s="18"/>
      <c r="U279" s="18">
        <v>18</v>
      </c>
      <c r="V279" s="18"/>
      <c r="W279" s="18"/>
      <c r="X279" s="18">
        <v>18</v>
      </c>
      <c r="Y279" s="18"/>
      <c r="Z279" s="18"/>
      <c r="AA279" s="18">
        <v>18</v>
      </c>
      <c r="AB279" s="18"/>
      <c r="AC279" s="18"/>
      <c r="AD279" s="18">
        <v>18</v>
      </c>
      <c r="AE279" s="18"/>
      <c r="AF279" s="18"/>
      <c r="AG279" s="18">
        <v>18</v>
      </c>
      <c r="AH279" s="18"/>
      <c r="AI279" s="18"/>
      <c r="AJ279" s="18">
        <v>50</v>
      </c>
      <c r="AK279" s="18"/>
      <c r="AL279" s="18"/>
      <c r="AM279" s="18">
        <v>18</v>
      </c>
      <c r="AN279" s="18"/>
      <c r="AO279" s="18"/>
      <c r="AP279" s="18">
        <v>18</v>
      </c>
      <c r="AQ279" s="18"/>
      <c r="AR279" s="18"/>
      <c r="AS279" s="18">
        <v>18</v>
      </c>
      <c r="AT279" s="18"/>
      <c r="AU279" s="18"/>
      <c r="AV279" s="18">
        <v>18</v>
      </c>
      <c r="AW279" s="18"/>
      <c r="AX279" s="18"/>
      <c r="AY279" s="18">
        <v>18</v>
      </c>
      <c r="AZ279" s="18"/>
      <c r="BA279" s="18"/>
    </row>
    <row r="280" spans="1:54" ht="12.75" customHeight="1"/>
    <row r="281" spans="1:54" ht="12.75" customHeight="1">
      <c r="H281" s="10"/>
      <c r="I281" s="19" t="s">
        <v>25</v>
      </c>
      <c r="J281" s="376" t="str">
        <f>årsplan!E1</f>
        <v>Kasper Nielsen</v>
      </c>
      <c r="K281" s="376"/>
      <c r="L281" s="376"/>
      <c r="M281" s="21"/>
      <c r="N281" s="19" t="s">
        <v>26</v>
      </c>
      <c r="O281" s="376">
        <f>årsplan!M1</f>
        <v>2012</v>
      </c>
      <c r="P281" s="376"/>
      <c r="Q281" s="376"/>
      <c r="S281" s="19" t="s">
        <v>79</v>
      </c>
      <c r="T281" s="376" t="str">
        <f>årsplan!R1</f>
        <v>Cyling, mtb</v>
      </c>
      <c r="U281" s="376"/>
      <c r="V281" s="376"/>
      <c r="W281" s="376"/>
      <c r="X281" s="14"/>
      <c r="Z281" s="19"/>
      <c r="AA281" s="30"/>
    </row>
    <row r="282" spans="1:54" ht="12.75" customHeight="1">
      <c r="H282" s="10"/>
      <c r="I282" s="19"/>
      <c r="J282" s="23"/>
      <c r="K282" s="22"/>
      <c r="L282" s="22"/>
      <c r="M282" s="22"/>
      <c r="N282" s="19"/>
      <c r="O282" s="20"/>
      <c r="P282" s="22"/>
      <c r="Q282" s="22"/>
      <c r="R282" s="22"/>
      <c r="S282" s="19"/>
      <c r="T282" s="13"/>
      <c r="U282" s="10"/>
    </row>
    <row r="283" spans="1:54">
      <c r="A283" s="24" t="s">
        <v>46</v>
      </c>
      <c r="B283" s="24" t="s">
        <v>149</v>
      </c>
      <c r="C283" s="24" t="s">
        <v>100</v>
      </c>
      <c r="D283" s="24" t="s">
        <v>100</v>
      </c>
      <c r="E283" s="24" t="s">
        <v>150</v>
      </c>
      <c r="F283" s="24" t="s">
        <v>100</v>
      </c>
      <c r="G283" s="24" t="s">
        <v>100</v>
      </c>
      <c r="H283" s="24" t="s">
        <v>100</v>
      </c>
      <c r="I283" s="24" t="s">
        <v>151</v>
      </c>
      <c r="J283" s="24" t="s">
        <v>100</v>
      </c>
      <c r="K283" s="24" t="s">
        <v>100</v>
      </c>
      <c r="L283" s="24" t="s">
        <v>100</v>
      </c>
      <c r="M283" s="24" t="s">
        <v>152</v>
      </c>
      <c r="N283" s="24" t="s">
        <v>100</v>
      </c>
      <c r="O283" s="24" t="s">
        <v>100</v>
      </c>
      <c r="P283" s="24" t="s">
        <v>100</v>
      </c>
      <c r="Q283" s="24" t="s">
        <v>100</v>
      </c>
      <c r="R283" s="24" t="s">
        <v>153</v>
      </c>
      <c r="S283" s="24" t="s">
        <v>100</v>
      </c>
      <c r="T283" s="24" t="s">
        <v>100</v>
      </c>
      <c r="U283" s="24" t="s">
        <v>100</v>
      </c>
      <c r="V283" s="24" t="s">
        <v>154</v>
      </c>
      <c r="W283" s="24" t="s">
        <v>100</v>
      </c>
      <c r="X283" s="24" t="s">
        <v>100</v>
      </c>
      <c r="Y283" s="24" t="s">
        <v>100</v>
      </c>
      <c r="Z283" s="24" t="s">
        <v>155</v>
      </c>
      <c r="AA283" s="24" t="s">
        <v>100</v>
      </c>
      <c r="AB283" s="24" t="s">
        <v>100</v>
      </c>
      <c r="AC283" s="24" t="s">
        <v>100</v>
      </c>
      <c r="AD283" s="24" t="s">
        <v>100</v>
      </c>
      <c r="AE283" s="24" t="s">
        <v>156</v>
      </c>
      <c r="AF283" s="24" t="s">
        <v>100</v>
      </c>
      <c r="AG283" s="24" t="s">
        <v>100</v>
      </c>
      <c r="AH283" s="24" t="s">
        <v>100</v>
      </c>
      <c r="AI283" s="24" t="s">
        <v>157</v>
      </c>
      <c r="AJ283" s="24" t="s">
        <v>100</v>
      </c>
      <c r="AK283" s="24" t="s">
        <v>100</v>
      </c>
      <c r="AL283" s="24" t="s">
        <v>100</v>
      </c>
      <c r="AM283" s="24" t="s">
        <v>158</v>
      </c>
      <c r="AN283" s="24" t="s">
        <v>100</v>
      </c>
      <c r="AO283" s="24" t="s">
        <v>100</v>
      </c>
      <c r="AP283" s="24" t="s">
        <v>100</v>
      </c>
      <c r="AQ283" s="24" t="s">
        <v>100</v>
      </c>
      <c r="AR283" s="24" t="s">
        <v>159</v>
      </c>
      <c r="AS283" s="24" t="s">
        <v>100</v>
      </c>
      <c r="AT283" s="24" t="s">
        <v>100</v>
      </c>
      <c r="AU283" s="24" t="s">
        <v>100</v>
      </c>
      <c r="AV283" s="24" t="s">
        <v>160</v>
      </c>
      <c r="AW283" s="24" t="s">
        <v>100</v>
      </c>
      <c r="AX283" s="24" t="s">
        <v>100</v>
      </c>
      <c r="AY283" s="24" t="s">
        <v>100</v>
      </c>
      <c r="AZ283" s="24" t="s">
        <v>149</v>
      </c>
      <c r="BA283" s="24" t="s">
        <v>149</v>
      </c>
      <c r="BB283" s="25" t="s">
        <v>47</v>
      </c>
    </row>
    <row r="284" spans="1:54">
      <c r="A284" s="24" t="s">
        <v>32</v>
      </c>
      <c r="B284" s="24">
        <v>42</v>
      </c>
      <c r="C284" s="24">
        <v>43</v>
      </c>
      <c r="D284" s="24">
        <v>44</v>
      </c>
      <c r="E284" s="24">
        <v>45</v>
      </c>
      <c r="F284" s="24">
        <v>46</v>
      </c>
      <c r="G284" s="24">
        <v>47</v>
      </c>
      <c r="H284" s="24">
        <v>48</v>
      </c>
      <c r="I284" s="24">
        <v>49</v>
      </c>
      <c r="J284" s="24">
        <v>50</v>
      </c>
      <c r="K284" s="24">
        <v>51</v>
      </c>
      <c r="L284" s="24">
        <v>52</v>
      </c>
      <c r="M284" s="24">
        <v>1</v>
      </c>
      <c r="N284" s="24">
        <v>2</v>
      </c>
      <c r="O284" s="24">
        <v>3</v>
      </c>
      <c r="P284" s="24">
        <v>4</v>
      </c>
      <c r="Q284" s="24">
        <v>5</v>
      </c>
      <c r="R284" s="24">
        <v>6</v>
      </c>
      <c r="S284" s="24">
        <v>7</v>
      </c>
      <c r="T284" s="24">
        <v>8</v>
      </c>
      <c r="U284" s="24">
        <v>9</v>
      </c>
      <c r="V284" s="24">
        <v>10</v>
      </c>
      <c r="W284" s="24">
        <v>11</v>
      </c>
      <c r="X284" s="24">
        <v>12</v>
      </c>
      <c r="Y284" s="24">
        <v>13</v>
      </c>
      <c r="Z284" s="24">
        <v>14</v>
      </c>
      <c r="AA284" s="24">
        <v>15</v>
      </c>
      <c r="AB284" s="24">
        <v>16</v>
      </c>
      <c r="AC284" s="24">
        <v>17</v>
      </c>
      <c r="AD284" s="24">
        <v>18</v>
      </c>
      <c r="AE284" s="24">
        <v>19</v>
      </c>
      <c r="AF284" s="24">
        <v>20</v>
      </c>
      <c r="AG284" s="24">
        <v>21</v>
      </c>
      <c r="AH284" s="24">
        <v>22</v>
      </c>
      <c r="AI284" s="24">
        <v>23</v>
      </c>
      <c r="AJ284" s="24">
        <v>24</v>
      </c>
      <c r="AK284" s="24">
        <v>25</v>
      </c>
      <c r="AL284" s="24">
        <v>26</v>
      </c>
      <c r="AM284" s="24">
        <v>27</v>
      </c>
      <c r="AN284" s="24">
        <v>28</v>
      </c>
      <c r="AO284" s="24">
        <v>29</v>
      </c>
      <c r="AP284" s="24">
        <v>30</v>
      </c>
      <c r="AQ284" s="24">
        <v>31</v>
      </c>
      <c r="AR284" s="24">
        <v>32</v>
      </c>
      <c r="AS284" s="24">
        <v>33</v>
      </c>
      <c r="AT284" s="24">
        <v>34</v>
      </c>
      <c r="AU284" s="24">
        <v>35</v>
      </c>
      <c r="AV284" s="24">
        <v>36</v>
      </c>
      <c r="AW284" s="24">
        <v>37</v>
      </c>
      <c r="AX284" s="24">
        <v>38</v>
      </c>
      <c r="AY284" s="24">
        <v>39</v>
      </c>
      <c r="AZ284" s="24">
        <v>40</v>
      </c>
      <c r="BA284" s="24">
        <v>41</v>
      </c>
      <c r="BB284" s="24"/>
    </row>
    <row r="285" spans="1:54" s="27" customFormat="1">
      <c r="A285" s="26" t="s">
        <v>48</v>
      </c>
      <c r="B285" s="26">
        <f>$H$2-(B278*$H$2/100)</f>
        <v>11.25</v>
      </c>
      <c r="C285" s="26">
        <f>$H$2-(C278*$H$2/100)</f>
        <v>11.25</v>
      </c>
      <c r="D285" s="26">
        <f>C285-(D279*C285/100)</f>
        <v>9.2249999999999996</v>
      </c>
      <c r="E285" s="26">
        <f>$H$2-(E278*$H$2/100)</f>
        <v>11.25</v>
      </c>
      <c r="F285" s="26">
        <f>$H$2-(F278*$H$2/100)</f>
        <v>11.25</v>
      </c>
      <c r="G285" s="26">
        <f>F285-(G279*F285/100)</f>
        <v>9.2249999999999996</v>
      </c>
      <c r="H285" s="26">
        <f>$H$2-(H278*$H$2/100)</f>
        <v>12.3</v>
      </c>
      <c r="I285" s="26">
        <f>$H$2-(I278*$H$2/100)</f>
        <v>12.3</v>
      </c>
      <c r="J285" s="26">
        <f>I285-(J279*I285/100)</f>
        <v>10.086</v>
      </c>
      <c r="K285" s="26">
        <f>$H$2-(K278*$H$2/100)</f>
        <v>13.2</v>
      </c>
      <c r="L285" s="26">
        <f>K285-(L279*K285/100)</f>
        <v>10.824</v>
      </c>
      <c r="M285" s="26">
        <f>$H$2-(M278*$H$2/100)</f>
        <v>14.25</v>
      </c>
      <c r="N285" s="26">
        <f>$H$2-(N278*$H$2/100)</f>
        <v>14.25</v>
      </c>
      <c r="O285" s="26">
        <f>N285-(O279*N285/100)</f>
        <v>11.685</v>
      </c>
      <c r="P285" s="26">
        <f>$H$2-(P278*$H$2/100)</f>
        <v>15</v>
      </c>
      <c r="Q285" s="26">
        <f>$H$2-(Q278*$H$2/100)</f>
        <v>15</v>
      </c>
      <c r="R285" s="26">
        <f>Q285-(R279*Q285/100)</f>
        <v>12.3</v>
      </c>
      <c r="S285" s="26">
        <f>$H$2-(S278*$H$2/100)</f>
        <v>15</v>
      </c>
      <c r="T285" s="26">
        <f>$H$2-(T278*$H$2/100)</f>
        <v>15</v>
      </c>
      <c r="U285" s="26">
        <f>T285-(U279*T285/100)</f>
        <v>12.3</v>
      </c>
      <c r="V285" s="26">
        <f>$H$2-(V278*$H$2/100)</f>
        <v>15</v>
      </c>
      <c r="W285" s="26">
        <f>$H$2-(W278*$H$2/100)</f>
        <v>15</v>
      </c>
      <c r="X285" s="26">
        <f>W285-(X279*W285/100)</f>
        <v>12.3</v>
      </c>
      <c r="Y285" s="26">
        <f>$H$2-(Y278*$H$2/100)</f>
        <v>13.5</v>
      </c>
      <c r="Z285" s="26">
        <f>$H$2-(Z278*$H$2/100)</f>
        <v>13.5</v>
      </c>
      <c r="AA285" s="26">
        <f>Z285-(AA279*Z285/100)</f>
        <v>11.07</v>
      </c>
      <c r="AB285" s="26">
        <f>$H$2-(AB278*$H$2/100)</f>
        <v>13.5</v>
      </c>
      <c r="AC285" s="26">
        <f>$H$2-(AC278*$H$2/100)</f>
        <v>13.5</v>
      </c>
      <c r="AD285" s="26">
        <f>AC285-(AD279*AC285/100)</f>
        <v>11.07</v>
      </c>
      <c r="AE285" s="26">
        <f>$H$2-(AE278*$H$2/100)</f>
        <v>13.5</v>
      </c>
      <c r="AF285" s="26">
        <f>$H$2-(AF278*$H$2/100)</f>
        <v>13.5</v>
      </c>
      <c r="AG285" s="26">
        <f>AF285-(AG279*AF285/100)</f>
        <v>11.07</v>
      </c>
      <c r="AH285" s="26">
        <f>$H$2-(AH278*$H$2/100)</f>
        <v>13.5</v>
      </c>
      <c r="AI285" s="26">
        <f>$H$2-(AI278*$H$2/100)</f>
        <v>13.5</v>
      </c>
      <c r="AJ285" s="26">
        <f>AI285-(AJ279*AI285/100)</f>
        <v>6.75</v>
      </c>
      <c r="AK285" s="26">
        <f>$H$2-(AK278*$H$2/100)</f>
        <v>15</v>
      </c>
      <c r="AL285" s="26">
        <f>$H$2-(AL278*$H$2/100)</f>
        <v>13.5</v>
      </c>
      <c r="AM285" s="26">
        <f>AL285-(AM279*AL285/100)</f>
        <v>11.07</v>
      </c>
      <c r="AN285" s="26">
        <f>$H$2-(AN278*$H$2/100)</f>
        <v>13.5</v>
      </c>
      <c r="AO285" s="26">
        <f>$H$2-(AO278*$H$2/100)</f>
        <v>13.5</v>
      </c>
      <c r="AP285" s="26">
        <f>AO285-(AP279*AO285/100)</f>
        <v>11.07</v>
      </c>
      <c r="AQ285" s="26">
        <f>$H$2-(AQ278*$H$2/100)</f>
        <v>13.5</v>
      </c>
      <c r="AR285" s="26">
        <f>$H$2-(AR278*$H$2/100)</f>
        <v>13.5</v>
      </c>
      <c r="AS285" s="26">
        <f>AR285-(AS279*AR285/100)</f>
        <v>11.07</v>
      </c>
      <c r="AT285" s="26">
        <f>$H$2-(AT278*$H$2/100)</f>
        <v>13.5</v>
      </c>
      <c r="AU285" s="26">
        <f>$H$2-(AU278*$H$2/100)</f>
        <v>12</v>
      </c>
      <c r="AV285" s="26">
        <f>AU285-(AV279*AU285/100)</f>
        <v>9.84</v>
      </c>
      <c r="AW285" s="26">
        <f>$H$2-(AW278*$H$2/100)</f>
        <v>7.5</v>
      </c>
      <c r="AX285" s="26">
        <f>$H$2-(AX278*$H$2/100)</f>
        <v>7.5</v>
      </c>
      <c r="AY285" s="26">
        <f>AX285-(AY279*AX285/100)</f>
        <v>6.15</v>
      </c>
      <c r="AZ285" s="26">
        <f>$H$2-(AZ278*$H$2/100)</f>
        <v>7.5</v>
      </c>
      <c r="BA285" s="26">
        <f>$H$2-(BA278*$H$2/100)</f>
        <v>7.5</v>
      </c>
      <c r="BB285" s="26">
        <f>SUM(B285:BA285)</f>
        <v>624.40500000000009</v>
      </c>
    </row>
    <row r="286" spans="1:54">
      <c r="A286" s="24" t="s">
        <v>49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</row>
    <row r="287" spans="1:54">
      <c r="A287" s="24" t="s">
        <v>50</v>
      </c>
      <c r="B287" s="26">
        <f t="shared" ref="B287:AF287" si="6">SUM(B285+B286)</f>
        <v>11.25</v>
      </c>
      <c r="C287" s="26">
        <f t="shared" si="6"/>
        <v>11.25</v>
      </c>
      <c r="D287" s="26">
        <f t="shared" si="6"/>
        <v>9.2249999999999996</v>
      </c>
      <c r="E287" s="26">
        <f t="shared" si="6"/>
        <v>11.25</v>
      </c>
      <c r="F287" s="26">
        <f t="shared" si="6"/>
        <v>11.25</v>
      </c>
      <c r="G287" s="26">
        <f t="shared" si="6"/>
        <v>9.2249999999999996</v>
      </c>
      <c r="H287" s="26">
        <f t="shared" si="6"/>
        <v>12.3</v>
      </c>
      <c r="I287" s="26">
        <f t="shared" si="6"/>
        <v>12.3</v>
      </c>
      <c r="J287" s="26">
        <f t="shared" si="6"/>
        <v>10.086</v>
      </c>
      <c r="K287" s="26">
        <f t="shared" si="6"/>
        <v>13.2</v>
      </c>
      <c r="L287" s="26">
        <f t="shared" si="6"/>
        <v>10.824</v>
      </c>
      <c r="M287" s="26">
        <f t="shared" si="6"/>
        <v>14.25</v>
      </c>
      <c r="N287" s="26">
        <f t="shared" si="6"/>
        <v>14.25</v>
      </c>
      <c r="O287" s="26">
        <f t="shared" si="6"/>
        <v>11.685</v>
      </c>
      <c r="P287" s="26">
        <f t="shared" si="6"/>
        <v>15</v>
      </c>
      <c r="Q287" s="26">
        <f t="shared" si="6"/>
        <v>15</v>
      </c>
      <c r="R287" s="26">
        <f t="shared" si="6"/>
        <v>12.3</v>
      </c>
      <c r="S287" s="26">
        <f t="shared" si="6"/>
        <v>15</v>
      </c>
      <c r="T287" s="26">
        <f t="shared" si="6"/>
        <v>15</v>
      </c>
      <c r="U287" s="26">
        <f t="shared" si="6"/>
        <v>12.3</v>
      </c>
      <c r="V287" s="26">
        <f t="shared" si="6"/>
        <v>15</v>
      </c>
      <c r="W287" s="26">
        <f t="shared" si="6"/>
        <v>15</v>
      </c>
      <c r="X287" s="26">
        <f t="shared" si="6"/>
        <v>12.3</v>
      </c>
      <c r="Y287" s="26">
        <f t="shared" si="6"/>
        <v>13.5</v>
      </c>
      <c r="Z287" s="26">
        <f t="shared" si="6"/>
        <v>13.5</v>
      </c>
      <c r="AA287" s="26">
        <f t="shared" si="6"/>
        <v>11.07</v>
      </c>
      <c r="AB287" s="26">
        <f t="shared" si="6"/>
        <v>13.5</v>
      </c>
      <c r="AC287" s="26">
        <f t="shared" si="6"/>
        <v>13.5</v>
      </c>
      <c r="AD287" s="26">
        <f t="shared" si="6"/>
        <v>11.07</v>
      </c>
      <c r="AE287" s="26">
        <f t="shared" si="6"/>
        <v>13.5</v>
      </c>
      <c r="AF287" s="26">
        <f t="shared" si="6"/>
        <v>13.5</v>
      </c>
      <c r="AG287" s="26">
        <f t="shared" ref="AG287:BA287" si="7">SUM(AG285+AG286)</f>
        <v>11.07</v>
      </c>
      <c r="AH287" s="26">
        <f t="shared" si="7"/>
        <v>13.5</v>
      </c>
      <c r="AI287" s="26">
        <f t="shared" si="7"/>
        <v>13.5</v>
      </c>
      <c r="AJ287" s="26">
        <f t="shared" si="7"/>
        <v>6.75</v>
      </c>
      <c r="AK287" s="26">
        <f t="shared" si="7"/>
        <v>15</v>
      </c>
      <c r="AL287" s="26">
        <f t="shared" si="7"/>
        <v>13.5</v>
      </c>
      <c r="AM287" s="26">
        <f t="shared" si="7"/>
        <v>11.07</v>
      </c>
      <c r="AN287" s="26">
        <f t="shared" si="7"/>
        <v>13.5</v>
      </c>
      <c r="AO287" s="26">
        <f t="shared" si="7"/>
        <v>13.5</v>
      </c>
      <c r="AP287" s="26">
        <f t="shared" si="7"/>
        <v>11.07</v>
      </c>
      <c r="AQ287" s="26">
        <f t="shared" si="7"/>
        <v>13.5</v>
      </c>
      <c r="AR287" s="26">
        <f t="shared" si="7"/>
        <v>13.5</v>
      </c>
      <c r="AS287" s="26">
        <f t="shared" si="7"/>
        <v>11.07</v>
      </c>
      <c r="AT287" s="26">
        <f t="shared" si="7"/>
        <v>13.5</v>
      </c>
      <c r="AU287" s="26">
        <f t="shared" si="7"/>
        <v>12</v>
      </c>
      <c r="AV287" s="26">
        <f t="shared" si="7"/>
        <v>9.84</v>
      </c>
      <c r="AW287" s="26">
        <f t="shared" si="7"/>
        <v>7.5</v>
      </c>
      <c r="AX287" s="26">
        <f t="shared" si="7"/>
        <v>7.5</v>
      </c>
      <c r="AY287" s="26">
        <f t="shared" si="7"/>
        <v>6.15</v>
      </c>
      <c r="AZ287" s="26">
        <f>SUM(AZ285+AZ286)</f>
        <v>7.5</v>
      </c>
      <c r="BA287" s="26">
        <f t="shared" si="7"/>
        <v>7.5</v>
      </c>
      <c r="BB287" s="26">
        <f>SUM(B287:BA287)</f>
        <v>624.40500000000009</v>
      </c>
    </row>
    <row r="288" spans="1:54">
      <c r="A288" s="28" t="s">
        <v>51</v>
      </c>
      <c r="B288" s="24"/>
      <c r="C288" s="26">
        <f>SUM(C285:F285)</f>
        <v>42.975000000000001</v>
      </c>
      <c r="D288" s="24"/>
      <c r="E288" s="26"/>
      <c r="F288" s="24"/>
      <c r="G288" s="26">
        <f>SUM(G285:J285)</f>
        <v>43.911000000000001</v>
      </c>
      <c r="H288" s="24"/>
      <c r="I288" s="24"/>
      <c r="J288" s="24"/>
      <c r="K288" s="26"/>
      <c r="L288" s="24"/>
      <c r="M288" s="24"/>
      <c r="N288" s="26">
        <f>SUM(N285:Q285)</f>
        <v>55.935000000000002</v>
      </c>
      <c r="O288" s="26"/>
      <c r="P288" s="24"/>
      <c r="Q288" s="24"/>
      <c r="R288" s="26">
        <f>SUM(R285:U285)</f>
        <v>54.599999999999994</v>
      </c>
      <c r="S288" s="26"/>
      <c r="T288" s="24"/>
      <c r="U288" s="24"/>
      <c r="V288" s="26">
        <f>SUM(V285:Y285)</f>
        <v>55.8</v>
      </c>
      <c r="W288" s="24"/>
      <c r="X288" s="26"/>
      <c r="Y288" s="24"/>
      <c r="Z288" s="24"/>
      <c r="AA288" s="26">
        <f>SUM(AA285:AD285)</f>
        <v>49.14</v>
      </c>
      <c r="AB288" s="26"/>
      <c r="AC288" s="24"/>
      <c r="AD288" s="24"/>
      <c r="AE288" s="26">
        <f>SUM(AE285:AH285)</f>
        <v>51.57</v>
      </c>
      <c r="AF288" s="26"/>
      <c r="AG288" s="24"/>
      <c r="AH288" s="24"/>
      <c r="AI288" s="24"/>
      <c r="AJ288" s="26">
        <f>SUM(AJ285:AM285)</f>
        <v>46.32</v>
      </c>
      <c r="AK288" s="26"/>
      <c r="AL288" s="24"/>
      <c r="AM288" s="24"/>
      <c r="AN288" s="26">
        <f>SUM(AN285:AQ285)</f>
        <v>51.57</v>
      </c>
      <c r="AO288" s="26"/>
      <c r="AP288" s="24"/>
      <c r="AQ288" s="24"/>
      <c r="AR288" s="26">
        <f>SUM(AR285:AU285)</f>
        <v>50.07</v>
      </c>
      <c r="AS288" s="26"/>
      <c r="AT288" s="24"/>
      <c r="AU288" s="24"/>
      <c r="AV288" s="24"/>
      <c r="AW288" s="26">
        <f>SUM(AW285:BA285)</f>
        <v>36.15</v>
      </c>
      <c r="AX288" s="26"/>
      <c r="AY288" s="24"/>
      <c r="AZ288" s="24"/>
      <c r="BA288" s="24"/>
      <c r="BB288" s="24"/>
    </row>
    <row r="289" spans="1:54">
      <c r="A289" s="28" t="s">
        <v>52</v>
      </c>
      <c r="B289" s="24"/>
      <c r="C289" s="24">
        <f>C288/4*4.33</f>
        <v>46.5204375</v>
      </c>
      <c r="D289" s="24"/>
      <c r="E289" s="24"/>
      <c r="F289" s="24"/>
      <c r="G289" s="24">
        <f>G288/4*4.33</f>
        <v>47.533657500000004</v>
      </c>
      <c r="H289" s="24"/>
      <c r="I289" s="24"/>
      <c r="J289" s="24"/>
      <c r="K289" s="24"/>
      <c r="L289" s="24"/>
      <c r="M289" s="24"/>
      <c r="N289" s="24">
        <f>N288/4*4.33</f>
        <v>60.549637500000003</v>
      </c>
      <c r="O289" s="24"/>
      <c r="P289" s="24"/>
      <c r="Q289" s="24"/>
      <c r="R289" s="24">
        <f>R288/4*4.33</f>
        <v>59.104499999999994</v>
      </c>
      <c r="S289" s="24"/>
      <c r="T289" s="24"/>
      <c r="U289" s="24"/>
      <c r="V289" s="24">
        <f>V288/4*4.33</f>
        <v>60.403500000000001</v>
      </c>
      <c r="W289" s="24"/>
      <c r="X289" s="24"/>
      <c r="Y289" s="24"/>
      <c r="Z289" s="24"/>
      <c r="AA289" s="24">
        <f>AA288/4*4.33</f>
        <v>53.194050000000004</v>
      </c>
      <c r="AB289" s="24"/>
      <c r="AC289" s="24"/>
      <c r="AD289" s="24"/>
      <c r="AE289" s="24">
        <f>AE288/4*4.33</f>
        <v>55.824525000000001</v>
      </c>
      <c r="AF289" s="24"/>
      <c r="AG289" s="24"/>
      <c r="AH289" s="24"/>
      <c r="AI289" s="24"/>
      <c r="AJ289" s="24">
        <f>AJ288/4*4.33</f>
        <v>50.141400000000004</v>
      </c>
      <c r="AK289" s="24"/>
      <c r="AL289" s="24"/>
      <c r="AM289" s="24"/>
      <c r="AN289" s="24">
        <f>AN288/4*4.33</f>
        <v>55.824525000000001</v>
      </c>
      <c r="AO289" s="24"/>
      <c r="AP289" s="24"/>
      <c r="AQ289" s="24"/>
      <c r="AR289" s="24">
        <f>AR288/4*4.33</f>
        <v>54.200775</v>
      </c>
      <c r="AS289" s="24"/>
      <c r="AT289" s="24"/>
      <c r="AU289" s="24"/>
      <c r="AV289" s="24"/>
      <c r="AW289" s="24">
        <f>AW288/4*4.33</f>
        <v>39.132374999999996</v>
      </c>
      <c r="AX289" s="24"/>
      <c r="AY289" s="24"/>
      <c r="AZ289" s="24"/>
      <c r="BA289" s="24"/>
      <c r="BB289" s="24"/>
    </row>
    <row r="290" spans="1:54">
      <c r="A290" s="28" t="s">
        <v>53</v>
      </c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24"/>
    </row>
    <row r="291" spans="1:54">
      <c r="A291" s="28" t="s">
        <v>69</v>
      </c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24"/>
    </row>
    <row r="292" spans="1:54">
      <c r="A292" s="28" t="s">
        <v>55</v>
      </c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24"/>
    </row>
    <row r="293" spans="1:54">
      <c r="A293" s="28" t="s">
        <v>70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24"/>
    </row>
    <row r="294" spans="1:54">
      <c r="A294" s="28" t="s">
        <v>41</v>
      </c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24"/>
    </row>
    <row r="295" spans="1:54">
      <c r="A295" s="28" t="s">
        <v>28</v>
      </c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24"/>
    </row>
    <row r="296" spans="1:54">
      <c r="A296" s="28" t="s">
        <v>42</v>
      </c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24"/>
    </row>
    <row r="297" spans="1:54">
      <c r="A297" s="28" t="s">
        <v>96</v>
      </c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24"/>
    </row>
    <row r="298" spans="1:54">
      <c r="A298" s="28" t="s">
        <v>78</v>
      </c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24"/>
    </row>
    <row r="299" spans="1:54">
      <c r="A299" s="28" t="s">
        <v>93</v>
      </c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24"/>
    </row>
    <row r="300" spans="1:54">
      <c r="A300" s="28" t="s">
        <v>43</v>
      </c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24"/>
    </row>
    <row r="301" spans="1:54">
      <c r="A301" s="28" t="s">
        <v>44</v>
      </c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18"/>
    </row>
    <row r="302" spans="1:54">
      <c r="A302" s="24" t="s">
        <v>31</v>
      </c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18"/>
    </row>
  </sheetData>
  <mergeCells count="15">
    <mergeCell ref="J11:L11"/>
    <mergeCell ref="T11:W11"/>
    <mergeCell ref="O11:Q11"/>
    <mergeCell ref="J146:L146"/>
    <mergeCell ref="T146:W146"/>
    <mergeCell ref="O146:Q146"/>
    <mergeCell ref="J80:L80"/>
    <mergeCell ref="O80:Q80"/>
    <mergeCell ref="T80:W80"/>
    <mergeCell ref="O213:Q213"/>
    <mergeCell ref="T213:W213"/>
    <mergeCell ref="J281:L281"/>
    <mergeCell ref="O281:Q281"/>
    <mergeCell ref="T281:W281"/>
    <mergeCell ref="J213:L213"/>
  </mergeCells>
  <phoneticPr fontId="31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528"/>
  <sheetViews>
    <sheetView tabSelected="1" topLeftCell="F1" zoomScale="75" zoomScaleNormal="75" workbookViewId="0">
      <pane ySplit="15" topLeftCell="A37" activePane="bottomLeft" state="frozen"/>
      <selection activeCell="C1" sqref="C1"/>
      <selection pane="bottomLeft" activeCell="F154" sqref="F154"/>
    </sheetView>
  </sheetViews>
  <sheetFormatPr defaultRowHeight="12" customHeight="1"/>
  <cols>
    <col min="1" max="1" width="16.7109375" style="1" hidden="1" customWidth="1"/>
    <col min="2" max="2" width="9.140625" style="1" hidden="1" customWidth="1"/>
    <col min="3" max="3" width="16.5703125" style="1" hidden="1" customWidth="1"/>
    <col min="4" max="4" width="9.140625" style="1" hidden="1" customWidth="1"/>
    <col min="5" max="5" width="6" style="35" hidden="1" customWidth="1"/>
    <col min="6" max="6" width="9.5703125" style="183" customWidth="1"/>
    <col min="7" max="7" width="22.5703125" style="1" customWidth="1"/>
    <col min="8" max="8" width="9.28515625" style="1" bestFit="1" customWidth="1"/>
    <col min="9" max="16" width="9.140625" style="55"/>
    <col min="17" max="17" width="36.7109375" style="55" customWidth="1"/>
    <col min="18" max="18" width="11.85546875" style="55" customWidth="1"/>
    <col min="19" max="19" width="13.42578125" style="1" customWidth="1"/>
    <col min="20" max="20" width="31.85546875" style="33" customWidth="1"/>
    <col min="21" max="25" width="4" style="7" customWidth="1"/>
    <col min="26" max="27" width="4" style="7" hidden="1" customWidth="1"/>
    <col min="28" max="35" width="4" style="7" customWidth="1"/>
    <col min="36" max="37" width="6" style="7" bestFit="1" customWidth="1"/>
    <col min="38" max="16384" width="9.140625" style="1"/>
  </cols>
  <sheetData>
    <row r="1" spans="5:37" ht="12" customHeight="1" thickBot="1">
      <c r="G1" s="5"/>
      <c r="H1" s="5"/>
      <c r="I1" s="54"/>
      <c r="J1" s="54"/>
      <c r="K1" s="54"/>
      <c r="L1" s="54"/>
    </row>
    <row r="2" spans="5:37" s="2" customFormat="1" ht="12" customHeight="1" thickBot="1">
      <c r="E2" s="39"/>
      <c r="F2" s="180" t="s">
        <v>25</v>
      </c>
      <c r="G2" s="322" t="s">
        <v>1426</v>
      </c>
      <c r="H2" s="12" t="s">
        <v>26</v>
      </c>
      <c r="I2" s="367">
        <v>2012</v>
      </c>
      <c r="J2" s="56" t="s">
        <v>81</v>
      </c>
      <c r="K2" s="377" t="s">
        <v>1427</v>
      </c>
      <c r="L2" s="377"/>
      <c r="M2" s="57"/>
      <c r="N2" s="57"/>
      <c r="O2" s="58"/>
      <c r="P2" s="101" t="s">
        <v>145</v>
      </c>
      <c r="Q2" s="101"/>
      <c r="R2" s="101"/>
      <c r="S2" s="101"/>
      <c r="T2" s="11" t="s">
        <v>166</v>
      </c>
      <c r="U2" s="112">
        <v>1</v>
      </c>
      <c r="W2" s="33" t="s">
        <v>170</v>
      </c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</row>
    <row r="3" spans="5:37" ht="12" customHeight="1">
      <c r="F3" s="243"/>
      <c r="G3" s="324"/>
      <c r="H3" s="11"/>
      <c r="P3" s="11" t="s">
        <v>115</v>
      </c>
      <c r="Q3" s="11"/>
      <c r="R3" s="11"/>
      <c r="S3" s="11"/>
    </row>
    <row r="4" spans="5:37" ht="12" customHeight="1">
      <c r="G4" s="42"/>
      <c r="P4" s="11" t="s">
        <v>115</v>
      </c>
      <c r="Q4" s="11"/>
      <c r="R4" s="11"/>
      <c r="S4" s="11"/>
      <c r="T4" s="386" t="s">
        <v>232</v>
      </c>
      <c r="U4" s="386"/>
      <c r="V4" s="386"/>
      <c r="W4" s="386"/>
    </row>
    <row r="5" spans="5:37" ht="12" customHeight="1">
      <c r="G5" s="33" t="s">
        <v>71</v>
      </c>
      <c r="P5" s="11" t="s">
        <v>115</v>
      </c>
      <c r="Q5" s="11"/>
      <c r="R5" s="11"/>
      <c r="S5" s="11"/>
      <c r="T5" s="52" t="s">
        <v>82</v>
      </c>
      <c r="U5" s="378" t="str">
        <f>Test!C68&amp;" / "&amp;Test!C69</f>
        <v>193 / 361</v>
      </c>
      <c r="V5" s="379"/>
      <c r="W5" s="379"/>
    </row>
    <row r="6" spans="5:37" ht="12" customHeight="1">
      <c r="F6" s="181" t="s">
        <v>179</v>
      </c>
      <c r="G6" s="325" t="s">
        <v>19</v>
      </c>
      <c r="H6" s="41" t="s">
        <v>20</v>
      </c>
      <c r="I6" s="59" t="s">
        <v>27</v>
      </c>
      <c r="J6" s="59" t="s">
        <v>28</v>
      </c>
      <c r="K6" s="59" t="s">
        <v>29</v>
      </c>
      <c r="L6" s="59" t="s">
        <v>80</v>
      </c>
      <c r="M6" s="59" t="s">
        <v>97</v>
      </c>
      <c r="N6" s="59" t="s">
        <v>91</v>
      </c>
      <c r="O6" s="59" t="s">
        <v>30</v>
      </c>
      <c r="P6" s="59" t="s">
        <v>142</v>
      </c>
      <c r="Q6" s="387" t="s">
        <v>31</v>
      </c>
      <c r="R6" s="388"/>
      <c r="S6" s="389"/>
      <c r="T6" s="52" t="s">
        <v>83</v>
      </c>
      <c r="U6" s="378" t="str">
        <f>Test!C61&amp;" / "&amp;Test!C62</f>
        <v>178 / 313</v>
      </c>
      <c r="V6" s="379"/>
      <c r="W6" s="379"/>
      <c r="Y6" s="106"/>
      <c r="Z6" s="106"/>
      <c r="AA6" s="106"/>
      <c r="AB6" s="106"/>
      <c r="AC6" s="106"/>
      <c r="AD6" s="106"/>
    </row>
    <row r="7" spans="5:37" ht="12" customHeight="1">
      <c r="F7" s="182"/>
      <c r="G7" s="44"/>
      <c r="H7" s="43" t="s">
        <v>21</v>
      </c>
      <c r="I7" s="60"/>
      <c r="J7" s="60"/>
      <c r="K7" s="60"/>
      <c r="L7" s="60" t="s">
        <v>99</v>
      </c>
      <c r="M7" s="60" t="s">
        <v>98</v>
      </c>
      <c r="N7" s="60"/>
      <c r="O7" s="68"/>
      <c r="P7" s="60" t="s">
        <v>143</v>
      </c>
      <c r="Q7" s="390"/>
      <c r="R7" s="391"/>
      <c r="S7" s="392"/>
      <c r="T7" s="52" t="s">
        <v>84</v>
      </c>
      <c r="U7" s="379" t="str">
        <f>ROUND(Test!B76,0)&amp;"-"&amp;ROUND(Test!C76,0)&amp;" / "&amp;ROUND(Test!D76,0)&amp;"-"&amp;ROUND(Test!E76,0)</f>
        <v>183-193 / 327-361</v>
      </c>
      <c r="V7" s="379"/>
      <c r="W7" s="379"/>
      <c r="Y7" s="106"/>
      <c r="Z7" s="106"/>
      <c r="AA7" s="106"/>
      <c r="AB7" s="106"/>
      <c r="AC7" s="106"/>
      <c r="AD7" s="106"/>
    </row>
    <row r="8" spans="5:37" ht="12" customHeight="1">
      <c r="F8" s="184" t="s">
        <v>180</v>
      </c>
      <c r="G8" s="326" t="s">
        <v>1428</v>
      </c>
      <c r="H8" s="45">
        <v>60</v>
      </c>
      <c r="I8" s="61"/>
      <c r="J8" s="61"/>
      <c r="K8" s="61"/>
      <c r="L8" s="61"/>
      <c r="M8" s="61"/>
      <c r="N8" s="61"/>
      <c r="O8" s="61"/>
      <c r="P8" s="61"/>
      <c r="Q8" s="380"/>
      <c r="R8" s="381"/>
      <c r="S8" s="382"/>
      <c r="T8" s="52" t="s">
        <v>85</v>
      </c>
      <c r="U8" s="379" t="str">
        <f>ROUND(Test!B77,0)&amp;"-"&amp;ROUND(Test!C77,0)&amp;" / "&amp;ROUND(Test!D77,0)&amp;"-"&amp;ROUND(Test!E77,0)</f>
        <v>174-182 / 304-326</v>
      </c>
      <c r="V8" s="379"/>
      <c r="W8" s="379"/>
      <c r="Y8" s="106"/>
      <c r="Z8" s="106"/>
      <c r="AA8" s="106"/>
      <c r="AB8" s="106"/>
      <c r="AC8" s="106"/>
      <c r="AD8" s="106"/>
    </row>
    <row r="9" spans="5:37" ht="12" customHeight="1">
      <c r="F9" s="184" t="s">
        <v>180</v>
      </c>
      <c r="G9" s="323" t="s">
        <v>1428</v>
      </c>
      <c r="H9" s="45">
        <v>150</v>
      </c>
      <c r="I9" s="61"/>
      <c r="J9" s="61"/>
      <c r="K9" s="61"/>
      <c r="L9" s="61"/>
      <c r="M9" s="62"/>
      <c r="N9" s="62"/>
      <c r="O9" s="62"/>
      <c r="P9" s="61"/>
      <c r="Q9" s="380"/>
      <c r="R9" s="381"/>
      <c r="S9" s="382"/>
      <c r="T9" s="52" t="s">
        <v>86</v>
      </c>
      <c r="U9" s="379" t="str">
        <f>ROUND(Test!B78,0)&amp;"-"&amp;ROUND(Test!C78,0)&amp;" / "&amp;ROUND(Test!D78,0)&amp;"-"&amp;ROUND(Test!E78,0)</f>
        <v>166-173 / 279-303</v>
      </c>
      <c r="V9" s="379"/>
      <c r="W9" s="379"/>
      <c r="Y9" s="106"/>
      <c r="Z9" s="106"/>
      <c r="AA9" s="106"/>
      <c r="AB9" s="106"/>
      <c r="AC9" s="106"/>
      <c r="AD9" s="106"/>
    </row>
    <row r="10" spans="5:37" ht="12" customHeight="1">
      <c r="F10" s="184" t="s">
        <v>180</v>
      </c>
      <c r="G10" s="323" t="s">
        <v>1428</v>
      </c>
      <c r="H10" s="46">
        <v>120</v>
      </c>
      <c r="I10" s="62"/>
      <c r="J10" s="62"/>
      <c r="K10" s="62"/>
      <c r="L10" s="62"/>
      <c r="M10" s="62"/>
      <c r="N10" s="62"/>
      <c r="O10" s="62"/>
      <c r="P10" s="62"/>
      <c r="Q10" s="383"/>
      <c r="R10" s="384"/>
      <c r="S10" s="385"/>
      <c r="T10" s="52" t="s">
        <v>87</v>
      </c>
      <c r="U10" s="379" t="str">
        <f>ROUND(Test!B79,0)&amp;"-"&amp;ROUND(Test!C79,0)&amp;" / "&amp;ROUND(Test!D79,0)&amp;"-"&amp;ROUND(Test!E79,0)</f>
        <v>157-165 / 257-278</v>
      </c>
      <c r="V10" s="379"/>
      <c r="W10" s="379"/>
      <c r="Y10" s="106"/>
      <c r="Z10" s="106"/>
      <c r="AA10" s="106"/>
      <c r="AB10" s="106"/>
      <c r="AC10" s="106"/>
      <c r="AD10" s="106"/>
    </row>
    <row r="11" spans="5:37" ht="12" customHeight="1">
      <c r="F11" s="184" t="s">
        <v>180</v>
      </c>
      <c r="G11" s="326" t="s">
        <v>1429</v>
      </c>
      <c r="H11" s="45">
        <v>150</v>
      </c>
      <c r="I11" s="61"/>
      <c r="J11" s="61"/>
      <c r="K11" s="61"/>
      <c r="L11" s="61"/>
      <c r="M11" s="61"/>
      <c r="N11" s="61"/>
      <c r="O11" s="61"/>
      <c r="P11" s="61"/>
      <c r="Q11" s="380"/>
      <c r="R11" s="381"/>
      <c r="S11" s="382"/>
      <c r="T11" s="52" t="s">
        <v>88</v>
      </c>
      <c r="U11" s="379" t="str">
        <f>ROUND(Test!B80,0)&amp;"-"&amp;ROUND(Test!C80,0)&amp;" / "&amp;ROUND(Test!D80,0)&amp;"-"&amp;ROUND(Test!E80,0)</f>
        <v>125-156 / 188-256</v>
      </c>
      <c r="V11" s="379"/>
      <c r="W11" s="379"/>
      <c r="Y11" s="106"/>
      <c r="Z11" s="106"/>
      <c r="AA11" s="106"/>
      <c r="AB11" s="106"/>
      <c r="AC11" s="106"/>
      <c r="AD11" s="106"/>
    </row>
    <row r="12" spans="5:37" ht="12" customHeight="1">
      <c r="F12" s="184" t="s">
        <v>180</v>
      </c>
      <c r="G12" s="323" t="s">
        <v>1428</v>
      </c>
      <c r="H12" s="45">
        <v>120</v>
      </c>
      <c r="I12" s="61"/>
      <c r="J12" s="61"/>
      <c r="K12" s="61"/>
      <c r="L12" s="61"/>
      <c r="M12" s="61"/>
      <c r="N12" s="61"/>
      <c r="O12" s="61"/>
      <c r="P12" s="61"/>
      <c r="Q12" s="380"/>
      <c r="R12" s="381"/>
      <c r="S12" s="382"/>
      <c r="T12" s="52" t="s">
        <v>89</v>
      </c>
      <c r="U12" s="379" t="str">
        <f>ROUND(Test!B81,0)&amp;"-"&amp;ROUND(Test!C81,0)&amp;" / "&amp;ROUND(Test!D81,0)&amp;"-"&amp;ROUND(Test!E81,0)</f>
        <v>89-124 / 94-187</v>
      </c>
      <c r="V12" s="379"/>
      <c r="W12" s="379"/>
      <c r="Y12" s="106"/>
      <c r="Z12" s="106"/>
      <c r="AA12" s="106"/>
      <c r="AB12" s="106"/>
      <c r="AC12" s="106"/>
      <c r="AD12" s="106"/>
    </row>
    <row r="13" spans="5:37" ht="12" customHeight="1">
      <c r="F13" s="184" t="s">
        <v>180</v>
      </c>
      <c r="G13" s="323" t="s">
        <v>1429</v>
      </c>
      <c r="H13" s="45">
        <v>120</v>
      </c>
      <c r="I13" s="61"/>
      <c r="J13" s="61"/>
      <c r="K13" s="61"/>
      <c r="L13" s="61"/>
      <c r="M13" s="61"/>
      <c r="N13" s="61"/>
      <c r="O13" s="61"/>
      <c r="P13" s="61"/>
      <c r="Q13" s="380"/>
      <c r="R13" s="381"/>
      <c r="S13" s="382"/>
      <c r="T13" s="335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</row>
    <row r="14" spans="5:37" ht="12" customHeight="1">
      <c r="F14" s="184" t="s">
        <v>180</v>
      </c>
      <c r="G14" s="323" t="s">
        <v>1429</v>
      </c>
      <c r="H14" s="45">
        <v>180</v>
      </c>
      <c r="I14" s="61"/>
      <c r="J14" s="61"/>
      <c r="K14" s="61"/>
      <c r="L14" s="61"/>
      <c r="M14" s="61"/>
      <c r="N14" s="61"/>
      <c r="O14" s="61"/>
      <c r="P14" s="61"/>
      <c r="Q14" s="380"/>
      <c r="R14" s="381"/>
      <c r="S14" s="382"/>
      <c r="T14" s="335"/>
      <c r="U14" s="106"/>
      <c r="V14" s="106"/>
      <c r="W14" s="106"/>
      <c r="X14" s="106"/>
      <c r="Y14" s="106"/>
      <c r="Z14" s="106"/>
      <c r="AA14" s="106"/>
      <c r="AB14" s="106"/>
      <c r="AC14" s="106"/>
      <c r="AD14" s="109"/>
      <c r="AF14" s="106"/>
      <c r="AG14" s="106"/>
      <c r="AH14" s="106"/>
      <c r="AI14" s="106"/>
      <c r="AJ14" s="106"/>
      <c r="AK14" s="106"/>
    </row>
    <row r="15" spans="5:37" ht="39.75" customHeight="1">
      <c r="F15" s="185"/>
      <c r="G15" s="47"/>
      <c r="H15" s="48">
        <f>SUM(H8:H14)/60</f>
        <v>15</v>
      </c>
      <c r="I15" s="63"/>
      <c r="J15" s="64"/>
      <c r="K15" s="64"/>
      <c r="L15" s="64"/>
      <c r="M15" s="64"/>
      <c r="N15" s="64"/>
      <c r="O15" s="64"/>
      <c r="P15" s="64"/>
      <c r="Q15" s="64"/>
      <c r="R15" s="64"/>
      <c r="S15" s="47"/>
      <c r="T15" s="40" t="s">
        <v>40</v>
      </c>
      <c r="U15" s="110" t="s">
        <v>169</v>
      </c>
      <c r="V15" s="110" t="s">
        <v>41</v>
      </c>
      <c r="W15" s="110" t="s">
        <v>28</v>
      </c>
      <c r="X15" s="110" t="s">
        <v>42</v>
      </c>
      <c r="Y15" s="111" t="s">
        <v>167</v>
      </c>
      <c r="Z15" s="110" t="s">
        <v>94</v>
      </c>
      <c r="AA15" s="110" t="s">
        <v>95</v>
      </c>
      <c r="AB15" s="110" t="s">
        <v>43</v>
      </c>
      <c r="AC15" s="110" t="s">
        <v>44</v>
      </c>
      <c r="AD15" s="111" t="s">
        <v>168</v>
      </c>
      <c r="AE15" s="110" t="s">
        <v>146</v>
      </c>
      <c r="AF15" s="110" t="s">
        <v>147</v>
      </c>
      <c r="AG15" s="110" t="s">
        <v>148</v>
      </c>
      <c r="AH15" s="250" t="s">
        <v>0</v>
      </c>
      <c r="AI15" s="250" t="s">
        <v>1</v>
      </c>
      <c r="AJ15" s="250" t="s">
        <v>226</v>
      </c>
      <c r="AK15" s="250" t="s">
        <v>227</v>
      </c>
    </row>
    <row r="16" spans="5:37" ht="12" customHeight="1">
      <c r="F16" s="240" t="s">
        <v>181</v>
      </c>
      <c r="G16" s="42"/>
      <c r="H16" s="69"/>
      <c r="I16" s="66"/>
      <c r="J16" s="65"/>
      <c r="K16" s="65"/>
      <c r="L16" s="65"/>
      <c r="M16" s="65"/>
      <c r="N16" s="65"/>
      <c r="O16" s="65"/>
      <c r="P16" s="65"/>
      <c r="Q16" s="65"/>
      <c r="R16" s="65"/>
      <c r="S16" s="42"/>
      <c r="T16" s="40"/>
      <c r="U16" s="107"/>
    </row>
    <row r="17" spans="1:37" ht="12" customHeight="1">
      <c r="A17" s="156" t="s">
        <v>18</v>
      </c>
      <c r="B17" s="16">
        <f>H24</f>
        <v>10</v>
      </c>
      <c r="C17" s="53" t="s">
        <v>34</v>
      </c>
      <c r="D17" s="1">
        <f>W24</f>
        <v>27</v>
      </c>
      <c r="F17" s="184">
        <v>41190</v>
      </c>
      <c r="G17" s="326" t="s">
        <v>1428</v>
      </c>
      <c r="H17" s="45">
        <v>60</v>
      </c>
      <c r="I17" s="61"/>
      <c r="J17" s="61"/>
      <c r="K17" s="61"/>
      <c r="L17" s="61"/>
      <c r="M17" s="61"/>
      <c r="N17" s="61" t="s">
        <v>1431</v>
      </c>
      <c r="O17" s="61"/>
      <c r="P17" s="61"/>
      <c r="Q17" s="380"/>
      <c r="R17" s="381"/>
      <c r="S17" s="382"/>
      <c r="T17" s="49"/>
      <c r="U17" s="113">
        <f t="shared" ref="U17:U23" si="0">$U$2</f>
        <v>1</v>
      </c>
      <c r="V17" s="259">
        <f t="shared" ref="V17:V23" si="1">IF(I17&lt;&gt;0,VLOOKUP(I17,Max_tider,2,FALSE),0)</f>
        <v>0</v>
      </c>
      <c r="W17" s="259">
        <f>IF(J17&lt;&gt;0,VLOOKUP(J17,AT_tider,2,FALSE),0)</f>
        <v>0</v>
      </c>
      <c r="X17" s="259">
        <f t="shared" ref="X17:X23" si="2">IF(K17&lt;&gt;0,VLOOKUP(K17,SubAT_tider,2,FALSE),0)</f>
        <v>0</v>
      </c>
      <c r="Y17" s="259">
        <f t="shared" ref="Y17:Y23" si="3">IF(L17&lt;&gt;0,VLOOKUP(L17,IG_tider,2,FALSE),0)</f>
        <v>0</v>
      </c>
      <c r="Z17" s="259"/>
      <c r="AA17" s="259"/>
      <c r="AB17" s="259">
        <f t="shared" ref="AB17:AB23" si="4">IF(O17&lt;&gt;0,VLOOKUP(O17,Power_tider,2,FALSE),0)</f>
        <v>0</v>
      </c>
      <c r="AC17" s="259">
        <f t="shared" ref="AC17:AC23" si="5">IF(P17&lt;&gt;0,VLOOKUP(P17,FS_tider,2,FALSE),0)</f>
        <v>0</v>
      </c>
      <c r="AD17" s="113"/>
      <c r="AE17" s="113">
        <f>SUM(V17:AD17)</f>
        <v>0</v>
      </c>
      <c r="AF17" s="114">
        <f>((AB17*2)+(V17*2)+(W17*1)+(X17*0.77)+(Y17*0.68)+(AC17*0.8))</f>
        <v>0</v>
      </c>
      <c r="AG17" s="114">
        <f t="shared" ref="AG17:AG23" si="6">(AF17+(((H17*U17)-SUM(V17:AD17))*0.3))</f>
        <v>18</v>
      </c>
      <c r="AH17" s="251">
        <f>IF(AG17&gt;1,AVERAGE(AG5,AG17),"")</f>
        <v>18</v>
      </c>
      <c r="AI17" s="251">
        <f>IF(AG17&gt;1,AVERAGE(AG4,AG5,AG17),"")</f>
        <v>18</v>
      </c>
      <c r="AJ17" s="251"/>
      <c r="AK17" s="251"/>
    </row>
    <row r="18" spans="1:37" ht="12" customHeight="1">
      <c r="A18" s="159" t="s">
        <v>33</v>
      </c>
      <c r="B18" s="16">
        <f>V24</f>
        <v>8</v>
      </c>
      <c r="C18" s="53" t="s">
        <v>35</v>
      </c>
      <c r="D18" s="1">
        <f>X24</f>
        <v>64</v>
      </c>
      <c r="F18" s="184">
        <v>41191</v>
      </c>
      <c r="G18" s="323" t="s">
        <v>1428</v>
      </c>
      <c r="H18" s="45">
        <v>120</v>
      </c>
      <c r="I18" s="61"/>
      <c r="J18" s="61" t="s">
        <v>1267</v>
      </c>
      <c r="K18" s="61" t="s">
        <v>1252</v>
      </c>
      <c r="L18" s="252"/>
      <c r="M18" s="62" t="s">
        <v>1431</v>
      </c>
      <c r="N18" s="62"/>
      <c r="O18" s="318" t="s">
        <v>1377</v>
      </c>
      <c r="P18" s="61"/>
      <c r="Q18" s="380"/>
      <c r="R18" s="381"/>
      <c r="S18" s="382"/>
      <c r="T18" s="49"/>
      <c r="U18" s="113">
        <f t="shared" si="0"/>
        <v>1</v>
      </c>
      <c r="V18" s="259">
        <f t="shared" si="1"/>
        <v>0</v>
      </c>
      <c r="W18" s="259">
        <f t="shared" ref="W18:W23" si="7">IF(J18&lt;&gt;0,VLOOKUP(J18,AT_tider,2,FALSE),0)</f>
        <v>15</v>
      </c>
      <c r="X18" s="259">
        <f t="shared" si="2"/>
        <v>10</v>
      </c>
      <c r="Y18" s="259">
        <f t="shared" si="3"/>
        <v>0</v>
      </c>
      <c r="Z18" s="259"/>
      <c r="AA18" s="259"/>
      <c r="AB18" s="259">
        <f t="shared" si="4"/>
        <v>5</v>
      </c>
      <c r="AC18" s="259">
        <f t="shared" si="5"/>
        <v>0</v>
      </c>
      <c r="AD18" s="113"/>
      <c r="AE18" s="113">
        <f t="shared" ref="AE18:AE23" si="8">SUM(V18:AD18)</f>
        <v>30</v>
      </c>
      <c r="AF18" s="114">
        <f t="shared" ref="AF18:AF23" si="9">((AB18*2)+(V18*2)+(W18*1)+(X18*0.77)+(Y18*0.68)+(AC18*0.8))</f>
        <v>32.700000000000003</v>
      </c>
      <c r="AG18" s="114">
        <f t="shared" si="6"/>
        <v>59.7</v>
      </c>
      <c r="AH18" s="251">
        <f t="shared" ref="AH18:AH23" si="10">IF(AG18&gt;1,AVERAGE(AG17:AG18),"")</f>
        <v>38.85</v>
      </c>
      <c r="AI18" s="251">
        <f>IF(AG18&gt;1,AVERAGE(AG5,AG17,AG18),"")</f>
        <v>38.85</v>
      </c>
      <c r="AJ18" s="251"/>
      <c r="AK18" s="251"/>
    </row>
    <row r="19" spans="1:37" ht="12" customHeight="1">
      <c r="C19" s="15" t="s">
        <v>92</v>
      </c>
      <c r="D19" s="1">
        <f>Y24</f>
        <v>0</v>
      </c>
      <c r="F19" s="184">
        <v>41192</v>
      </c>
      <c r="G19" s="323" t="s">
        <v>1428</v>
      </c>
      <c r="H19" s="46">
        <v>90</v>
      </c>
      <c r="I19" s="62"/>
      <c r="J19" s="62"/>
      <c r="K19" s="62"/>
      <c r="L19" s="62"/>
      <c r="M19" s="62" t="s">
        <v>1431</v>
      </c>
      <c r="N19" s="62"/>
      <c r="O19" s="62"/>
      <c r="P19" s="62"/>
      <c r="Q19" s="383"/>
      <c r="R19" s="384"/>
      <c r="S19" s="385"/>
      <c r="T19" s="34"/>
      <c r="U19" s="113">
        <f t="shared" si="0"/>
        <v>1</v>
      </c>
      <c r="V19" s="259">
        <f t="shared" si="1"/>
        <v>0</v>
      </c>
      <c r="W19" s="259">
        <f t="shared" si="7"/>
        <v>0</v>
      </c>
      <c r="X19" s="259">
        <f t="shared" si="2"/>
        <v>0</v>
      </c>
      <c r="Y19" s="259">
        <f t="shared" si="3"/>
        <v>0</v>
      </c>
      <c r="Z19" s="259"/>
      <c r="AA19" s="259"/>
      <c r="AB19" s="259">
        <f t="shared" si="4"/>
        <v>0</v>
      </c>
      <c r="AC19" s="259">
        <f t="shared" si="5"/>
        <v>0</v>
      </c>
      <c r="AD19" s="113"/>
      <c r="AE19" s="113">
        <f t="shared" si="8"/>
        <v>0</v>
      </c>
      <c r="AF19" s="114">
        <f t="shared" si="9"/>
        <v>0</v>
      </c>
      <c r="AG19" s="114">
        <f t="shared" si="6"/>
        <v>27</v>
      </c>
      <c r="AH19" s="251">
        <f t="shared" si="10"/>
        <v>43.35</v>
      </c>
      <c r="AI19" s="251">
        <f>IF(AG19&gt;1,AVERAGE(AG17:AG19),"")</f>
        <v>34.9</v>
      </c>
      <c r="AJ19" s="251"/>
      <c r="AK19" s="251"/>
    </row>
    <row r="20" spans="1:37" ht="12" customHeight="1">
      <c r="C20" s="15" t="s">
        <v>78</v>
      </c>
      <c r="D20" s="1">
        <f>Z24</f>
        <v>0</v>
      </c>
      <c r="F20" s="184">
        <v>41193</v>
      </c>
      <c r="G20" s="326"/>
      <c r="H20" s="45"/>
      <c r="I20" s="61"/>
      <c r="J20" s="61"/>
      <c r="K20" s="61"/>
      <c r="L20" s="61"/>
      <c r="M20" s="61"/>
      <c r="N20" s="61"/>
      <c r="O20" s="61"/>
      <c r="P20" s="61"/>
      <c r="Q20" s="380"/>
      <c r="R20" s="381"/>
      <c r="S20" s="382"/>
      <c r="T20" s="49"/>
      <c r="U20" s="113">
        <f t="shared" si="0"/>
        <v>1</v>
      </c>
      <c r="V20" s="259">
        <f t="shared" si="1"/>
        <v>0</v>
      </c>
      <c r="W20" s="259">
        <f t="shared" si="7"/>
        <v>0</v>
      </c>
      <c r="X20" s="259">
        <f t="shared" si="2"/>
        <v>0</v>
      </c>
      <c r="Y20" s="259">
        <f t="shared" si="3"/>
        <v>0</v>
      </c>
      <c r="Z20" s="259"/>
      <c r="AA20" s="259"/>
      <c r="AB20" s="259">
        <f t="shared" si="4"/>
        <v>0</v>
      </c>
      <c r="AC20" s="259">
        <f t="shared" si="5"/>
        <v>0</v>
      </c>
      <c r="AD20" s="113"/>
      <c r="AE20" s="113">
        <f t="shared" si="8"/>
        <v>0</v>
      </c>
      <c r="AF20" s="114">
        <f t="shared" si="9"/>
        <v>0</v>
      </c>
      <c r="AG20" s="114">
        <f t="shared" si="6"/>
        <v>0</v>
      </c>
      <c r="AH20" s="251" t="str">
        <f t="shared" si="10"/>
        <v/>
      </c>
      <c r="AI20" s="251" t="str">
        <f>IF(AG20&gt;1,AVERAGE(AG18:AG20),"")</f>
        <v/>
      </c>
      <c r="AJ20" s="251"/>
      <c r="AK20" s="251"/>
    </row>
    <row r="21" spans="1:37" ht="12" customHeight="1">
      <c r="C21" s="15" t="s">
        <v>93</v>
      </c>
      <c r="D21" s="1">
        <f>AA24</f>
        <v>0</v>
      </c>
      <c r="F21" s="184">
        <v>41194</v>
      </c>
      <c r="G21" s="326" t="s">
        <v>1429</v>
      </c>
      <c r="H21" s="45">
        <v>120</v>
      </c>
      <c r="I21" s="61"/>
      <c r="J21" s="61" t="s">
        <v>1253</v>
      </c>
      <c r="K21" s="61" t="s">
        <v>1263</v>
      </c>
      <c r="L21" s="61"/>
      <c r="M21" s="61" t="s">
        <v>1431</v>
      </c>
      <c r="N21" s="61"/>
      <c r="O21" s="61"/>
      <c r="P21" s="61"/>
      <c r="Q21" s="380"/>
      <c r="R21" s="381"/>
      <c r="S21" s="382"/>
      <c r="T21" s="34"/>
      <c r="U21" s="113">
        <f>$U$2</f>
        <v>1</v>
      </c>
      <c r="V21" s="259">
        <f t="shared" si="1"/>
        <v>0</v>
      </c>
      <c r="W21" s="259">
        <f t="shared" si="7"/>
        <v>12</v>
      </c>
      <c r="X21" s="259">
        <f t="shared" si="2"/>
        <v>30</v>
      </c>
      <c r="Y21" s="259">
        <f t="shared" si="3"/>
        <v>0</v>
      </c>
      <c r="Z21" s="259"/>
      <c r="AA21" s="259"/>
      <c r="AB21" s="259">
        <f t="shared" si="4"/>
        <v>0</v>
      </c>
      <c r="AC21" s="259">
        <f t="shared" si="5"/>
        <v>0</v>
      </c>
      <c r="AD21" s="113"/>
      <c r="AE21" s="113">
        <f t="shared" si="8"/>
        <v>42</v>
      </c>
      <c r="AF21" s="114">
        <f t="shared" si="9"/>
        <v>35.1</v>
      </c>
      <c r="AG21" s="114">
        <f t="shared" si="6"/>
        <v>58.5</v>
      </c>
      <c r="AH21" s="251">
        <f t="shared" si="10"/>
        <v>29.25</v>
      </c>
      <c r="AI21" s="251">
        <f>IF(AG21&gt;1,AVERAGE(AG19:AG21),"")</f>
        <v>28.5</v>
      </c>
      <c r="AJ21" s="251"/>
      <c r="AK21" s="251"/>
    </row>
    <row r="22" spans="1:37" ht="12" customHeight="1">
      <c r="C22" s="53" t="s">
        <v>36</v>
      </c>
      <c r="D22" s="1">
        <f>AB24</f>
        <v>5</v>
      </c>
      <c r="F22" s="184">
        <v>41195</v>
      </c>
      <c r="G22" s="323" t="s">
        <v>1429</v>
      </c>
      <c r="H22" s="45">
        <v>90</v>
      </c>
      <c r="I22" s="252"/>
      <c r="J22" s="61"/>
      <c r="K22" s="61"/>
      <c r="L22" s="61"/>
      <c r="M22" s="61" t="s">
        <v>1431</v>
      </c>
      <c r="N22" s="61"/>
      <c r="O22" s="61"/>
      <c r="P22" s="61"/>
      <c r="Q22" s="380"/>
      <c r="R22" s="381"/>
      <c r="S22" s="382"/>
      <c r="T22" s="34"/>
      <c r="U22" s="113">
        <f t="shared" si="0"/>
        <v>1</v>
      </c>
      <c r="V22" s="259">
        <f t="shared" si="1"/>
        <v>0</v>
      </c>
      <c r="W22" s="259">
        <f t="shared" si="7"/>
        <v>0</v>
      </c>
      <c r="X22" s="259">
        <f t="shared" si="2"/>
        <v>0</v>
      </c>
      <c r="Y22" s="259">
        <f t="shared" si="3"/>
        <v>0</v>
      </c>
      <c r="Z22" s="259"/>
      <c r="AA22" s="259"/>
      <c r="AB22" s="259">
        <f t="shared" si="4"/>
        <v>0</v>
      </c>
      <c r="AC22" s="259">
        <f t="shared" si="5"/>
        <v>0</v>
      </c>
      <c r="AD22" s="113"/>
      <c r="AE22" s="113">
        <f t="shared" si="8"/>
        <v>0</v>
      </c>
      <c r="AF22" s="114">
        <f t="shared" si="9"/>
        <v>0</v>
      </c>
      <c r="AG22" s="114">
        <f t="shared" si="6"/>
        <v>27</v>
      </c>
      <c r="AH22" s="251">
        <f t="shared" si="10"/>
        <v>42.75</v>
      </c>
      <c r="AI22" s="251">
        <f>IF(AG22&gt;1,AVERAGE(AG20:AG22),"")</f>
        <v>28.5</v>
      </c>
      <c r="AJ22" s="251"/>
      <c r="AK22" s="251"/>
    </row>
    <row r="23" spans="1:37" ht="12" customHeight="1">
      <c r="C23" s="53" t="s">
        <v>37</v>
      </c>
      <c r="D23" s="1">
        <f>AC24</f>
        <v>0</v>
      </c>
      <c r="F23" s="184">
        <v>41196</v>
      </c>
      <c r="G23" s="323" t="s">
        <v>1429</v>
      </c>
      <c r="H23" s="45">
        <v>120</v>
      </c>
      <c r="I23" s="252" t="s">
        <v>1353</v>
      </c>
      <c r="J23" s="61"/>
      <c r="K23" s="61" t="s">
        <v>1262</v>
      </c>
      <c r="L23" s="61"/>
      <c r="M23" s="61" t="s">
        <v>1431</v>
      </c>
      <c r="N23" s="61"/>
      <c r="O23" s="61"/>
      <c r="P23" s="61"/>
      <c r="Q23" s="380"/>
      <c r="R23" s="381"/>
      <c r="S23" s="382"/>
      <c r="T23" s="34"/>
      <c r="U23" s="113">
        <f t="shared" si="0"/>
        <v>1</v>
      </c>
      <c r="V23" s="259">
        <f t="shared" si="1"/>
        <v>8</v>
      </c>
      <c r="W23" s="259">
        <f t="shared" si="7"/>
        <v>0</v>
      </c>
      <c r="X23" s="259">
        <f t="shared" si="2"/>
        <v>24</v>
      </c>
      <c r="Y23" s="259">
        <f t="shared" si="3"/>
        <v>0</v>
      </c>
      <c r="Z23" s="259"/>
      <c r="AA23" s="259"/>
      <c r="AB23" s="259">
        <f t="shared" si="4"/>
        <v>0</v>
      </c>
      <c r="AC23" s="259">
        <f t="shared" si="5"/>
        <v>0</v>
      </c>
      <c r="AD23" s="113"/>
      <c r="AE23" s="113">
        <f t="shared" si="8"/>
        <v>32</v>
      </c>
      <c r="AF23" s="114">
        <f t="shared" si="9"/>
        <v>34.480000000000004</v>
      </c>
      <c r="AG23" s="114">
        <f t="shared" si="6"/>
        <v>60.88</v>
      </c>
      <c r="AH23" s="251">
        <f t="shared" si="10"/>
        <v>43.94</v>
      </c>
      <c r="AI23" s="251">
        <f>IF(AG23&gt;1,AVERAGE(AG21:AG23),"")</f>
        <v>48.793333333333329</v>
      </c>
      <c r="AJ23" s="251"/>
      <c r="AK23" s="251"/>
    </row>
    <row r="24" spans="1:37" ht="12" customHeight="1">
      <c r="C24" s="53" t="s">
        <v>38</v>
      </c>
      <c r="D24" s="1">
        <f>AD24</f>
        <v>0</v>
      </c>
      <c r="F24" s="185"/>
      <c r="G24" s="47"/>
      <c r="H24" s="48">
        <f>SUM(H17:H23)/60</f>
        <v>10</v>
      </c>
      <c r="I24" s="63"/>
      <c r="J24" s="64"/>
      <c r="K24" s="64"/>
      <c r="L24" s="64"/>
      <c r="M24" s="64"/>
      <c r="N24" s="64"/>
      <c r="O24" s="64"/>
      <c r="P24" s="64"/>
      <c r="Q24" s="64"/>
      <c r="R24" s="64"/>
      <c r="S24" s="47"/>
      <c r="T24" s="50" t="s">
        <v>45</v>
      </c>
      <c r="U24" s="106"/>
      <c r="V24" s="244">
        <f t="shared" ref="V24:AF24" si="11">SUM(V17:V23)</f>
        <v>8</v>
      </c>
      <c r="W24" s="244">
        <f t="shared" si="11"/>
        <v>27</v>
      </c>
      <c r="X24" s="244">
        <f t="shared" si="11"/>
        <v>64</v>
      </c>
      <c r="Y24" s="244">
        <f t="shared" si="11"/>
        <v>0</v>
      </c>
      <c r="Z24" s="244">
        <f t="shared" si="11"/>
        <v>0</v>
      </c>
      <c r="AA24" s="244">
        <f t="shared" si="11"/>
        <v>0</v>
      </c>
      <c r="AB24" s="244">
        <f t="shared" si="11"/>
        <v>5</v>
      </c>
      <c r="AC24" s="244">
        <f t="shared" si="11"/>
        <v>0</v>
      </c>
      <c r="AD24" s="244">
        <f t="shared" si="11"/>
        <v>0</v>
      </c>
      <c r="AE24" s="245">
        <f t="shared" si="11"/>
        <v>104</v>
      </c>
      <c r="AF24" s="245">
        <f t="shared" si="11"/>
        <v>102.28000000000002</v>
      </c>
      <c r="AG24" s="245">
        <f>SUM(AG17:AG23)</f>
        <v>251.07999999999998</v>
      </c>
      <c r="AH24" s="251"/>
      <c r="AI24" s="251"/>
      <c r="AJ24" s="251">
        <f>IF(AG24&gt;1,AVERAGE(AG24))</f>
        <v>251.07999999999998</v>
      </c>
      <c r="AK24" s="251">
        <f>IF(AG24&gt;1,AVERAGE(AG24))</f>
        <v>251.07999999999998</v>
      </c>
    </row>
    <row r="25" spans="1:37" ht="12" customHeight="1">
      <c r="F25" s="240" t="s">
        <v>171</v>
      </c>
      <c r="Q25" s="65"/>
      <c r="R25" s="65"/>
      <c r="S25" s="42"/>
      <c r="T25" s="40"/>
      <c r="U25" s="107"/>
    </row>
    <row r="26" spans="1:37" ht="12" customHeight="1">
      <c r="A26" s="156" t="s">
        <v>18</v>
      </c>
      <c r="B26" s="16">
        <f>H33</f>
        <v>10</v>
      </c>
      <c r="C26" s="53" t="s">
        <v>34</v>
      </c>
      <c r="D26" s="1">
        <f>W33</f>
        <v>31</v>
      </c>
      <c r="F26" s="184">
        <v>41197</v>
      </c>
      <c r="G26" s="326" t="s">
        <v>1428</v>
      </c>
      <c r="H26" s="45">
        <v>60</v>
      </c>
      <c r="I26" s="61"/>
      <c r="J26" s="61"/>
      <c r="K26" s="61"/>
      <c r="L26" s="61"/>
      <c r="M26" s="61" t="s">
        <v>1431</v>
      </c>
      <c r="N26" s="61"/>
      <c r="O26" s="61"/>
      <c r="P26" s="61"/>
      <c r="Q26" s="380"/>
      <c r="R26" s="381"/>
      <c r="S26" s="382"/>
      <c r="T26" s="49"/>
      <c r="U26" s="113">
        <f t="shared" ref="U26:U32" si="12">$U$2</f>
        <v>1</v>
      </c>
      <c r="V26" s="259">
        <f t="shared" ref="V26:V31" si="13">IF(I26&lt;&gt;0,VLOOKUP(I26,Max_tider,2,FALSE),0)</f>
        <v>0</v>
      </c>
      <c r="W26" s="259">
        <f t="shared" ref="W26:W31" si="14">IF(J26&lt;&gt;0,VLOOKUP(J26,AT_tider,2,FALSE),0)</f>
        <v>0</v>
      </c>
      <c r="X26" s="259">
        <f t="shared" ref="X26:X31" si="15">IF(K26&lt;&gt;0,VLOOKUP(K26,SubAT_tider,2,FALSE),0)</f>
        <v>0</v>
      </c>
      <c r="Y26" s="259">
        <f t="shared" ref="Y26:Y31" si="16">IF(L26&lt;&gt;0,VLOOKUP(L26,IG_tider,2,FALSE),0)</f>
        <v>0</v>
      </c>
      <c r="Z26" s="259"/>
      <c r="AA26" s="259"/>
      <c r="AB26" s="259">
        <f t="shared" ref="AB26:AB31" si="17">IF(O26&lt;&gt;0,VLOOKUP(O26,Power_tider,2,FALSE),0)</f>
        <v>0</v>
      </c>
      <c r="AC26" s="259">
        <f t="shared" ref="AC26:AC32" si="18">IF(P26&lt;&gt;0,VLOOKUP(P26,FS_tider,2,FALSE),0)</f>
        <v>0</v>
      </c>
      <c r="AD26" s="113"/>
      <c r="AE26" s="113">
        <f>SUM(V26:AD26)</f>
        <v>0</v>
      </c>
      <c r="AF26" s="114">
        <f>((AB26*2)+(V26*2)+(W26*1)+(X26*0.77)+(Y26*0.68)+(AC26*0.8))</f>
        <v>0</v>
      </c>
      <c r="AG26" s="114">
        <f t="shared" ref="AG26:AG32" si="19">(AF26+(((H26*U26)-SUM(V26:AD26))*0.3))</f>
        <v>18</v>
      </c>
      <c r="AH26" s="251">
        <f>IF(AG26&gt;1,AVERAGE(AG14,AG26),"")</f>
        <v>18</v>
      </c>
      <c r="AI26" s="251">
        <f>IF(AG26&gt;1,AVERAGE(AG13,AG14,AG26),"")</f>
        <v>18</v>
      </c>
      <c r="AJ26" s="251"/>
      <c r="AK26" s="251"/>
    </row>
    <row r="27" spans="1:37" ht="12" customHeight="1">
      <c r="A27" s="159" t="s">
        <v>33</v>
      </c>
      <c r="B27" s="16">
        <f>V33</f>
        <v>12</v>
      </c>
      <c r="C27" s="53" t="s">
        <v>35</v>
      </c>
      <c r="D27" s="1">
        <f>X33</f>
        <v>44</v>
      </c>
      <c r="F27" s="184">
        <v>41198</v>
      </c>
      <c r="G27" s="323" t="s">
        <v>1428</v>
      </c>
      <c r="H27" s="45">
        <v>120</v>
      </c>
      <c r="I27" s="61"/>
      <c r="J27" s="61" t="s">
        <v>1260</v>
      </c>
      <c r="K27" s="61" t="s">
        <v>1252</v>
      </c>
      <c r="L27" s="252"/>
      <c r="M27" s="62" t="s">
        <v>1431</v>
      </c>
      <c r="N27" s="62"/>
      <c r="O27" s="318"/>
      <c r="P27" s="61"/>
      <c r="Q27" s="380"/>
      <c r="R27" s="381"/>
      <c r="S27" s="382"/>
      <c r="T27" s="49"/>
      <c r="U27" s="113">
        <f t="shared" si="12"/>
        <v>1</v>
      </c>
      <c r="V27" s="259">
        <f t="shared" si="13"/>
        <v>0</v>
      </c>
      <c r="W27" s="259">
        <f t="shared" si="14"/>
        <v>16</v>
      </c>
      <c r="X27" s="259">
        <f t="shared" si="15"/>
        <v>10</v>
      </c>
      <c r="Y27" s="259">
        <f t="shared" si="16"/>
        <v>0</v>
      </c>
      <c r="Z27" s="259"/>
      <c r="AA27" s="259"/>
      <c r="AB27" s="259">
        <f t="shared" si="17"/>
        <v>0</v>
      </c>
      <c r="AC27" s="259">
        <f t="shared" si="18"/>
        <v>0</v>
      </c>
      <c r="AD27" s="113"/>
      <c r="AE27" s="113">
        <f t="shared" ref="AE27:AE32" si="20">SUM(V27:AD27)</f>
        <v>26</v>
      </c>
      <c r="AF27" s="114">
        <f t="shared" ref="AF27:AF32" si="21">((AB27*2)+(V27*2)+(W27*1)+(X27*0.77)+(Y27*0.68)+(AC27*0.8))</f>
        <v>23.7</v>
      </c>
      <c r="AG27" s="114">
        <f t="shared" si="19"/>
        <v>51.9</v>
      </c>
      <c r="AH27" s="251">
        <f t="shared" ref="AH27:AH32" si="22">IF(AG27&gt;1,AVERAGE(AG26:AG27),"")</f>
        <v>34.950000000000003</v>
      </c>
      <c r="AI27" s="251">
        <f>IF(AG27&gt;1,AVERAGE(AG14,AG26,AG27),"")</f>
        <v>34.950000000000003</v>
      </c>
      <c r="AJ27" s="251"/>
      <c r="AK27" s="251"/>
    </row>
    <row r="28" spans="1:37" ht="12" customHeight="1">
      <c r="C28" s="15" t="s">
        <v>92</v>
      </c>
      <c r="D28" s="1">
        <f>Y33</f>
        <v>15</v>
      </c>
      <c r="F28" s="184">
        <v>41199</v>
      </c>
      <c r="G28" s="323" t="s">
        <v>1428</v>
      </c>
      <c r="H28" s="46">
        <v>90</v>
      </c>
      <c r="I28" s="62"/>
      <c r="J28" s="62"/>
      <c r="K28" s="62"/>
      <c r="L28" s="62"/>
      <c r="M28" s="62" t="s">
        <v>1431</v>
      </c>
      <c r="N28" s="62"/>
      <c r="O28" s="62"/>
      <c r="P28" s="62"/>
      <c r="Q28" s="383"/>
      <c r="R28" s="384"/>
      <c r="S28" s="385"/>
      <c r="T28" s="34"/>
      <c r="U28" s="113">
        <f t="shared" si="12"/>
        <v>1</v>
      </c>
      <c r="V28" s="259">
        <f t="shared" si="13"/>
        <v>0</v>
      </c>
      <c r="W28" s="259">
        <f t="shared" si="14"/>
        <v>0</v>
      </c>
      <c r="X28" s="259">
        <f t="shared" si="15"/>
        <v>0</v>
      </c>
      <c r="Y28" s="259">
        <f t="shared" si="16"/>
        <v>0</v>
      </c>
      <c r="Z28" s="259"/>
      <c r="AA28" s="259"/>
      <c r="AB28" s="259">
        <f t="shared" si="17"/>
        <v>0</v>
      </c>
      <c r="AC28" s="259">
        <f t="shared" si="18"/>
        <v>0</v>
      </c>
      <c r="AD28" s="113"/>
      <c r="AE28" s="113">
        <f t="shared" si="20"/>
        <v>0</v>
      </c>
      <c r="AF28" s="114">
        <f t="shared" si="21"/>
        <v>0</v>
      </c>
      <c r="AG28" s="114">
        <f t="shared" si="19"/>
        <v>27</v>
      </c>
      <c r="AH28" s="251">
        <f t="shared" si="22"/>
        <v>39.450000000000003</v>
      </c>
      <c r="AI28" s="251">
        <f>IF(AG28&gt;1,AVERAGE(AG26:AG28),"")</f>
        <v>32.300000000000004</v>
      </c>
      <c r="AJ28" s="251"/>
      <c r="AK28" s="251"/>
    </row>
    <row r="29" spans="1:37" ht="12" customHeight="1">
      <c r="C29" s="15" t="s">
        <v>78</v>
      </c>
      <c r="D29" s="1">
        <f>Z33</f>
        <v>0</v>
      </c>
      <c r="F29" s="184">
        <v>41200</v>
      </c>
      <c r="G29" s="326" t="s">
        <v>1429</v>
      </c>
      <c r="H29" s="45">
        <v>120</v>
      </c>
      <c r="I29" s="61"/>
      <c r="J29" s="61"/>
      <c r="K29" s="61" t="s">
        <v>1260</v>
      </c>
      <c r="L29" s="61"/>
      <c r="M29" s="61" t="s">
        <v>1431</v>
      </c>
      <c r="N29" s="61"/>
      <c r="O29" s="252" t="s">
        <v>1401</v>
      </c>
      <c r="P29" s="61"/>
      <c r="Q29" s="380"/>
      <c r="R29" s="381"/>
      <c r="S29" s="382"/>
      <c r="T29" s="49"/>
      <c r="U29" s="113">
        <f t="shared" si="12"/>
        <v>1</v>
      </c>
      <c r="V29" s="259">
        <f t="shared" si="13"/>
        <v>0</v>
      </c>
      <c r="W29" s="259">
        <f t="shared" si="14"/>
        <v>0</v>
      </c>
      <c r="X29" s="259">
        <f t="shared" si="15"/>
        <v>16</v>
      </c>
      <c r="Y29" s="259">
        <f t="shared" si="16"/>
        <v>0</v>
      </c>
      <c r="Z29" s="259"/>
      <c r="AA29" s="259"/>
      <c r="AB29" s="259">
        <f t="shared" si="17"/>
        <v>8</v>
      </c>
      <c r="AC29" s="259">
        <f t="shared" si="18"/>
        <v>0</v>
      </c>
      <c r="AD29" s="113"/>
      <c r="AE29" s="113">
        <f t="shared" si="20"/>
        <v>24</v>
      </c>
      <c r="AF29" s="114">
        <f t="shared" si="21"/>
        <v>28.32</v>
      </c>
      <c r="AG29" s="114">
        <f t="shared" si="19"/>
        <v>57.12</v>
      </c>
      <c r="AH29" s="251">
        <f t="shared" si="22"/>
        <v>42.06</v>
      </c>
      <c r="AI29" s="251">
        <f>IF(AG29&gt;1,AVERAGE(AG27:AG29),"")</f>
        <v>45.34</v>
      </c>
      <c r="AJ29" s="251"/>
      <c r="AK29" s="251"/>
    </row>
    <row r="30" spans="1:37" ht="12" customHeight="1">
      <c r="C30" s="15" t="s">
        <v>93</v>
      </c>
      <c r="D30" s="1">
        <f>AA33</f>
        <v>0</v>
      </c>
      <c r="F30" s="184">
        <v>41201</v>
      </c>
      <c r="G30" s="323"/>
      <c r="H30" s="45"/>
      <c r="I30" s="61"/>
      <c r="J30" s="61"/>
      <c r="K30" s="61"/>
      <c r="L30" s="61"/>
      <c r="M30" s="61"/>
      <c r="N30" s="61"/>
      <c r="O30" s="61"/>
      <c r="P30" s="61"/>
      <c r="Q30" s="380"/>
      <c r="R30" s="381"/>
      <c r="S30" s="382"/>
      <c r="T30" s="34"/>
      <c r="U30" s="113">
        <f>$U$2</f>
        <v>1</v>
      </c>
      <c r="V30" s="259">
        <f t="shared" si="13"/>
        <v>0</v>
      </c>
      <c r="W30" s="259">
        <f t="shared" si="14"/>
        <v>0</v>
      </c>
      <c r="X30" s="259">
        <f t="shared" si="15"/>
        <v>0</v>
      </c>
      <c r="Y30" s="259">
        <f t="shared" si="16"/>
        <v>0</v>
      </c>
      <c r="Z30" s="259"/>
      <c r="AA30" s="259"/>
      <c r="AB30" s="259">
        <f t="shared" si="17"/>
        <v>0</v>
      </c>
      <c r="AC30" s="259">
        <f t="shared" si="18"/>
        <v>0</v>
      </c>
      <c r="AD30" s="113"/>
      <c r="AE30" s="113">
        <f t="shared" si="20"/>
        <v>0</v>
      </c>
      <c r="AF30" s="114">
        <f t="shared" si="21"/>
        <v>0</v>
      </c>
      <c r="AG30" s="114">
        <f t="shared" si="19"/>
        <v>0</v>
      </c>
      <c r="AH30" s="251" t="str">
        <f t="shared" si="22"/>
        <v/>
      </c>
      <c r="AI30" s="251" t="str">
        <f>IF(AG30&gt;1,AVERAGE(AG28:AG30),"")</f>
        <v/>
      </c>
      <c r="AJ30" s="251"/>
      <c r="AK30" s="251"/>
    </row>
    <row r="31" spans="1:37" ht="12" customHeight="1">
      <c r="C31" s="53" t="s">
        <v>36</v>
      </c>
      <c r="D31" s="1">
        <f>AB33</f>
        <v>13</v>
      </c>
      <c r="F31" s="184">
        <v>41202</v>
      </c>
      <c r="G31" s="323" t="s">
        <v>1429</v>
      </c>
      <c r="H31" s="45">
        <v>90</v>
      </c>
      <c r="I31" s="67" t="s">
        <v>1308</v>
      </c>
      <c r="J31" s="61"/>
      <c r="K31" s="61" t="s">
        <v>1290</v>
      </c>
      <c r="L31" s="61"/>
      <c r="M31" s="61"/>
      <c r="N31" s="61" t="s">
        <v>1431</v>
      </c>
      <c r="O31" s="61"/>
      <c r="P31" s="61"/>
      <c r="Q31" s="380"/>
      <c r="R31" s="381"/>
      <c r="S31" s="382"/>
      <c r="T31" s="34"/>
      <c r="U31" s="113">
        <f t="shared" si="12"/>
        <v>1</v>
      </c>
      <c r="V31" s="259">
        <f t="shared" si="13"/>
        <v>2</v>
      </c>
      <c r="W31" s="259">
        <f t="shared" si="14"/>
        <v>0</v>
      </c>
      <c r="X31" s="259">
        <f t="shared" si="15"/>
        <v>3</v>
      </c>
      <c r="Y31" s="259">
        <f t="shared" si="16"/>
        <v>0</v>
      </c>
      <c r="Z31" s="259"/>
      <c r="AA31" s="259"/>
      <c r="AB31" s="259">
        <f t="shared" si="17"/>
        <v>0</v>
      </c>
      <c r="AC31" s="259">
        <f t="shared" si="18"/>
        <v>0</v>
      </c>
      <c r="AD31" s="113"/>
      <c r="AE31" s="113">
        <f t="shared" si="20"/>
        <v>5</v>
      </c>
      <c r="AF31" s="114">
        <f t="shared" si="21"/>
        <v>6.3100000000000005</v>
      </c>
      <c r="AG31" s="114">
        <f t="shared" si="19"/>
        <v>31.810000000000002</v>
      </c>
      <c r="AH31" s="251">
        <f t="shared" si="22"/>
        <v>15.905000000000001</v>
      </c>
      <c r="AI31" s="251">
        <f>IF(AG31&gt;1,AVERAGE(AG29:AG31),"")</f>
        <v>29.643333333333334</v>
      </c>
      <c r="AJ31" s="251"/>
      <c r="AK31" s="251"/>
    </row>
    <row r="32" spans="1:37" ht="12" customHeight="1">
      <c r="C32" s="53" t="s">
        <v>37</v>
      </c>
      <c r="D32" s="1">
        <f>AC33</f>
        <v>0</v>
      </c>
      <c r="F32" s="184">
        <v>41203</v>
      </c>
      <c r="G32" s="323" t="s">
        <v>1432</v>
      </c>
      <c r="H32" s="45">
        <v>120</v>
      </c>
      <c r="I32" s="61" t="s">
        <v>1431</v>
      </c>
      <c r="J32" s="61" t="s">
        <v>1431</v>
      </c>
      <c r="K32" s="61" t="s">
        <v>1431</v>
      </c>
      <c r="L32" s="61" t="s">
        <v>1431</v>
      </c>
      <c r="M32" s="61" t="s">
        <v>1431</v>
      </c>
      <c r="N32" s="61"/>
      <c r="O32" s="61" t="s">
        <v>1431</v>
      </c>
      <c r="P32" s="61"/>
      <c r="Q32" s="380"/>
      <c r="R32" s="381"/>
      <c r="S32" s="382"/>
      <c r="T32" s="34" t="s">
        <v>1450</v>
      </c>
      <c r="U32" s="113">
        <f t="shared" si="12"/>
        <v>1</v>
      </c>
      <c r="V32" s="259">
        <v>10</v>
      </c>
      <c r="W32" s="259">
        <v>15</v>
      </c>
      <c r="X32" s="259">
        <v>15</v>
      </c>
      <c r="Y32" s="259">
        <v>15</v>
      </c>
      <c r="Z32" s="259"/>
      <c r="AA32" s="259"/>
      <c r="AB32" s="259">
        <v>5</v>
      </c>
      <c r="AC32" s="259">
        <f t="shared" si="18"/>
        <v>0</v>
      </c>
      <c r="AD32" s="113"/>
      <c r="AE32" s="113">
        <f t="shared" si="20"/>
        <v>60</v>
      </c>
      <c r="AF32" s="114">
        <f t="shared" si="21"/>
        <v>66.75</v>
      </c>
      <c r="AG32" s="114">
        <f t="shared" si="19"/>
        <v>84.75</v>
      </c>
      <c r="AH32" s="251">
        <f t="shared" si="22"/>
        <v>58.28</v>
      </c>
      <c r="AI32" s="251">
        <f>IF(AG32&gt;1,AVERAGE(AG30:AG32),"")</f>
        <v>38.853333333333332</v>
      </c>
      <c r="AJ32" s="251"/>
      <c r="AK32" s="251"/>
    </row>
    <row r="33" spans="1:37" ht="12" customHeight="1">
      <c r="C33" s="53" t="s">
        <v>38</v>
      </c>
      <c r="D33" s="1">
        <f>AD33</f>
        <v>0</v>
      </c>
      <c r="F33" s="185"/>
      <c r="G33" s="47"/>
      <c r="H33" s="48">
        <f>SUM(H26:H32)/60</f>
        <v>10</v>
      </c>
      <c r="I33" s="63"/>
      <c r="J33" s="64"/>
      <c r="K33" s="64"/>
      <c r="L33" s="64"/>
      <c r="M33" s="64"/>
      <c r="N33" s="64"/>
      <c r="O33" s="64"/>
      <c r="P33" s="64"/>
      <c r="Q33" s="64"/>
      <c r="R33" s="64"/>
      <c r="S33" s="47"/>
      <c r="T33" s="50" t="s">
        <v>45</v>
      </c>
      <c r="U33" s="106"/>
      <c r="V33" s="244">
        <f t="shared" ref="V33:AF33" si="23">SUM(V26:V32)</f>
        <v>12</v>
      </c>
      <c r="W33" s="244">
        <f t="shared" si="23"/>
        <v>31</v>
      </c>
      <c r="X33" s="244">
        <f t="shared" si="23"/>
        <v>44</v>
      </c>
      <c r="Y33" s="244">
        <f t="shared" si="23"/>
        <v>15</v>
      </c>
      <c r="Z33" s="244">
        <f t="shared" si="23"/>
        <v>0</v>
      </c>
      <c r="AA33" s="244">
        <f t="shared" si="23"/>
        <v>0</v>
      </c>
      <c r="AB33" s="244">
        <f t="shared" si="23"/>
        <v>13</v>
      </c>
      <c r="AC33" s="244">
        <f t="shared" si="23"/>
        <v>0</v>
      </c>
      <c r="AD33" s="244">
        <f t="shared" si="23"/>
        <v>0</v>
      </c>
      <c r="AE33" s="245">
        <f t="shared" si="23"/>
        <v>115</v>
      </c>
      <c r="AF33" s="245">
        <f t="shared" si="23"/>
        <v>125.08</v>
      </c>
      <c r="AG33" s="245">
        <f>SUM(AG26:AG32)</f>
        <v>270.58000000000004</v>
      </c>
      <c r="AH33" s="251"/>
      <c r="AI33" s="251"/>
      <c r="AJ33" s="251">
        <f>IF(AG33&gt;1,AVERAGE(AG33,AG24))</f>
        <v>260.83000000000004</v>
      </c>
      <c r="AK33" s="251">
        <f>IF(AG33&gt;1,AVERAGE(AG33,AG24))</f>
        <v>260.83000000000004</v>
      </c>
    </row>
    <row r="34" spans="1:37" ht="12" customHeight="1">
      <c r="F34" s="241" t="s">
        <v>172</v>
      </c>
      <c r="T34" s="40"/>
      <c r="U34" s="107"/>
    </row>
    <row r="35" spans="1:37" ht="12" customHeight="1">
      <c r="A35" s="156" t="s">
        <v>18</v>
      </c>
      <c r="B35" s="16">
        <f>H42</f>
        <v>8</v>
      </c>
      <c r="C35" s="53" t="s">
        <v>34</v>
      </c>
      <c r="D35" s="1">
        <f>W42</f>
        <v>15</v>
      </c>
      <c r="F35" s="184">
        <v>41204</v>
      </c>
      <c r="G35" s="326"/>
      <c r="H35" s="45"/>
      <c r="I35" s="61"/>
      <c r="J35" s="61"/>
      <c r="K35" s="61"/>
      <c r="L35" s="61"/>
      <c r="M35" s="61" t="s">
        <v>1431</v>
      </c>
      <c r="N35" s="61"/>
      <c r="O35" s="61"/>
      <c r="P35" s="61"/>
      <c r="Q35" s="380"/>
      <c r="R35" s="381"/>
      <c r="S35" s="382"/>
      <c r="T35" s="49"/>
      <c r="U35" s="113">
        <f t="shared" ref="U35:U41" si="24">$U$2</f>
        <v>1</v>
      </c>
      <c r="V35" s="259">
        <f t="shared" ref="V35:V41" si="25">IF(I35&lt;&gt;0,VLOOKUP(I35,Max_tider,2,FALSE),0)</f>
        <v>0</v>
      </c>
      <c r="W35" s="259">
        <f>IF(J35&lt;&gt;0,VLOOKUP(J35,AT_tider,2,FALSE),0)</f>
        <v>0</v>
      </c>
      <c r="X35" s="259">
        <f t="shared" ref="X35:X41" si="26">IF(K35&lt;&gt;0,VLOOKUP(K35,SubAT_tider,2,FALSE),0)</f>
        <v>0</v>
      </c>
      <c r="Y35" s="259">
        <f t="shared" ref="Y35:Y41" si="27">IF(L35&lt;&gt;0,VLOOKUP(L35,IG_tider,2,FALSE),0)</f>
        <v>0</v>
      </c>
      <c r="Z35" s="259"/>
      <c r="AA35" s="259"/>
      <c r="AB35" s="259">
        <f t="shared" ref="AB35:AB41" si="28">IF(O35&lt;&gt;0,VLOOKUP(O35,Power_tider,2,FALSE),0)</f>
        <v>0</v>
      </c>
      <c r="AC35" s="259">
        <f t="shared" ref="AC35:AC41" si="29">IF(P35&lt;&gt;0,VLOOKUP(P35,FS_tider,2,FALSE),0)</f>
        <v>0</v>
      </c>
      <c r="AD35" s="113"/>
      <c r="AE35" s="113">
        <f>SUM(V35:AD35)</f>
        <v>0</v>
      </c>
      <c r="AF35" s="114">
        <f>((AB35*2)+(V35*2)+(W35*1)+(X35*0.77)+(Y35*0.68)+(AC35*0.8))</f>
        <v>0</v>
      </c>
      <c r="AG35" s="114">
        <f t="shared" ref="AG35:AG41" si="30">(AF35+(((H35*U35)-SUM(V35:AD35))*0.3))</f>
        <v>0</v>
      </c>
      <c r="AH35" s="251" t="str">
        <f>IF(AG35&gt;1,AVERAGE(AG32,AG35),"")</f>
        <v/>
      </c>
      <c r="AI35" s="251" t="str">
        <f>IF(AG35&gt;1,AVERAGE(AG31,AG32,AG35),"")</f>
        <v/>
      </c>
      <c r="AJ35" s="251"/>
      <c r="AK35" s="251"/>
    </row>
    <row r="36" spans="1:37" ht="12" customHeight="1">
      <c r="A36" s="159" t="s">
        <v>33</v>
      </c>
      <c r="B36" s="16">
        <f>V42</f>
        <v>6</v>
      </c>
      <c r="C36" s="53" t="s">
        <v>35</v>
      </c>
      <c r="D36" s="1">
        <f>X42</f>
        <v>40</v>
      </c>
      <c r="F36" s="184">
        <v>41205</v>
      </c>
      <c r="G36" s="323" t="s">
        <v>1428</v>
      </c>
      <c r="H36" s="45">
        <v>120</v>
      </c>
      <c r="I36" s="61"/>
      <c r="J36" s="61"/>
      <c r="K36" s="252" t="s">
        <v>1234</v>
      </c>
      <c r="L36" s="61"/>
      <c r="M36" s="62" t="s">
        <v>1431</v>
      </c>
      <c r="N36" s="62"/>
      <c r="O36" s="318" t="s">
        <v>1377</v>
      </c>
      <c r="P36" s="61" t="s">
        <v>1260</v>
      </c>
      <c r="Q36" s="380"/>
      <c r="R36" s="381"/>
      <c r="S36" s="382"/>
      <c r="T36" s="49"/>
      <c r="U36" s="113">
        <f t="shared" si="24"/>
        <v>1</v>
      </c>
      <c r="V36" s="259">
        <f t="shared" si="25"/>
        <v>0</v>
      </c>
      <c r="W36" s="259">
        <f t="shared" ref="W36:W41" si="31">IF(J36&lt;&gt;0,VLOOKUP(J36,AT_tider,2,FALSE),0)</f>
        <v>0</v>
      </c>
      <c r="X36" s="259">
        <f t="shared" si="26"/>
        <v>10</v>
      </c>
      <c r="Y36" s="259">
        <f t="shared" si="27"/>
        <v>0</v>
      </c>
      <c r="Z36" s="259"/>
      <c r="AA36" s="259"/>
      <c r="AB36" s="259">
        <f t="shared" si="28"/>
        <v>5</v>
      </c>
      <c r="AC36" s="259">
        <f t="shared" si="29"/>
        <v>16</v>
      </c>
      <c r="AD36" s="113"/>
      <c r="AE36" s="113">
        <f t="shared" ref="AE36:AE41" si="32">SUM(V36:AD36)</f>
        <v>31</v>
      </c>
      <c r="AF36" s="114">
        <f t="shared" ref="AF36:AF41" si="33">((AB36*2)+(V36*2)+(W36*1)+(X36*0.77)+(Y36*0.68)+(AC36*0.8))</f>
        <v>30.5</v>
      </c>
      <c r="AG36" s="114">
        <f t="shared" si="30"/>
        <v>57.2</v>
      </c>
      <c r="AH36" s="251">
        <f t="shared" ref="AH36:AH41" si="34">IF(AG36&gt;1,AVERAGE(AG35:AG36),"")</f>
        <v>28.6</v>
      </c>
      <c r="AI36" s="251">
        <f>IF(AG36&gt;1,AVERAGE(AG32,AG35,AG36),"")</f>
        <v>47.316666666666663</v>
      </c>
      <c r="AJ36" s="251"/>
      <c r="AK36" s="251"/>
    </row>
    <row r="37" spans="1:37" ht="12" customHeight="1">
      <c r="C37" s="15" t="s">
        <v>92</v>
      </c>
      <c r="D37" s="1">
        <f>Y42</f>
        <v>0</v>
      </c>
      <c r="F37" s="184">
        <v>41206</v>
      </c>
      <c r="G37" s="323"/>
      <c r="H37" s="46"/>
      <c r="I37" s="62"/>
      <c r="J37" s="62"/>
      <c r="K37" s="62"/>
      <c r="L37" s="62"/>
      <c r="M37" s="62"/>
      <c r="N37" s="62"/>
      <c r="O37" s="62"/>
      <c r="P37" s="62"/>
      <c r="Q37" s="383"/>
      <c r="R37" s="384"/>
      <c r="S37" s="385"/>
      <c r="T37" s="34"/>
      <c r="U37" s="113">
        <f t="shared" si="24"/>
        <v>1</v>
      </c>
      <c r="V37" s="259">
        <f t="shared" si="25"/>
        <v>0</v>
      </c>
      <c r="W37" s="259">
        <f t="shared" si="31"/>
        <v>0</v>
      </c>
      <c r="X37" s="259">
        <f t="shared" si="26"/>
        <v>0</v>
      </c>
      <c r="Y37" s="259">
        <f t="shared" si="27"/>
        <v>0</v>
      </c>
      <c r="Z37" s="259"/>
      <c r="AA37" s="259"/>
      <c r="AB37" s="259">
        <f t="shared" si="28"/>
        <v>0</v>
      </c>
      <c r="AC37" s="259">
        <f t="shared" si="29"/>
        <v>0</v>
      </c>
      <c r="AD37" s="113"/>
      <c r="AE37" s="113">
        <f t="shared" si="32"/>
        <v>0</v>
      </c>
      <c r="AF37" s="114">
        <f t="shared" si="33"/>
        <v>0</v>
      </c>
      <c r="AG37" s="114">
        <f t="shared" si="30"/>
        <v>0</v>
      </c>
      <c r="AH37" s="251" t="str">
        <f t="shared" si="34"/>
        <v/>
      </c>
      <c r="AI37" s="251" t="str">
        <f>IF(AG37&gt;1,AVERAGE(AG35:AG37),"")</f>
        <v/>
      </c>
      <c r="AJ37" s="251"/>
      <c r="AK37" s="251"/>
    </row>
    <row r="38" spans="1:37" ht="12" customHeight="1">
      <c r="C38" s="15" t="s">
        <v>78</v>
      </c>
      <c r="D38" s="1">
        <f>Z42</f>
        <v>0</v>
      </c>
      <c r="F38" s="184">
        <v>41207</v>
      </c>
      <c r="G38" s="326" t="s">
        <v>1429</v>
      </c>
      <c r="H38" s="45">
        <v>120</v>
      </c>
      <c r="I38" s="61"/>
      <c r="J38" s="61" t="s">
        <v>1267</v>
      </c>
      <c r="K38" s="61" t="s">
        <v>1252</v>
      </c>
      <c r="L38" s="61"/>
      <c r="M38" s="61" t="s">
        <v>1431</v>
      </c>
      <c r="N38" s="61"/>
      <c r="O38" s="61"/>
      <c r="P38" s="61"/>
      <c r="Q38" s="380"/>
      <c r="R38" s="381"/>
      <c r="S38" s="382"/>
      <c r="T38" s="49"/>
      <c r="U38" s="113">
        <f t="shared" si="24"/>
        <v>1</v>
      </c>
      <c r="V38" s="259">
        <f t="shared" si="25"/>
        <v>0</v>
      </c>
      <c r="W38" s="259">
        <f t="shared" si="31"/>
        <v>15</v>
      </c>
      <c r="X38" s="259">
        <f t="shared" si="26"/>
        <v>10</v>
      </c>
      <c r="Y38" s="259">
        <f t="shared" si="27"/>
        <v>0</v>
      </c>
      <c r="Z38" s="259"/>
      <c r="AA38" s="259"/>
      <c r="AB38" s="259">
        <f t="shared" si="28"/>
        <v>0</v>
      </c>
      <c r="AC38" s="259">
        <f t="shared" si="29"/>
        <v>0</v>
      </c>
      <c r="AD38" s="113"/>
      <c r="AE38" s="113">
        <f t="shared" si="32"/>
        <v>25</v>
      </c>
      <c r="AF38" s="114">
        <f t="shared" si="33"/>
        <v>22.7</v>
      </c>
      <c r="AG38" s="114">
        <f t="shared" si="30"/>
        <v>51.2</v>
      </c>
      <c r="AH38" s="251">
        <f t="shared" si="34"/>
        <v>25.6</v>
      </c>
      <c r="AI38" s="251">
        <f>IF(AG38&gt;1,AVERAGE(AG36:AG38),"")</f>
        <v>36.133333333333333</v>
      </c>
      <c r="AJ38" s="251"/>
      <c r="AK38" s="251"/>
    </row>
    <row r="39" spans="1:37" ht="12" customHeight="1">
      <c r="C39" s="15" t="s">
        <v>93</v>
      </c>
      <c r="D39" s="1">
        <f>AA42</f>
        <v>0</v>
      </c>
      <c r="F39" s="184">
        <v>41208</v>
      </c>
      <c r="G39" s="323"/>
      <c r="H39" s="45"/>
      <c r="I39" s="61"/>
      <c r="J39" s="61"/>
      <c r="K39" s="61"/>
      <c r="L39" s="61"/>
      <c r="M39" s="61" t="s">
        <v>1431</v>
      </c>
      <c r="N39" s="61"/>
      <c r="O39" s="61"/>
      <c r="P39" s="61"/>
      <c r="Q39" s="380"/>
      <c r="R39" s="381"/>
      <c r="S39" s="382"/>
      <c r="T39" s="34"/>
      <c r="U39" s="113">
        <f>$U$2</f>
        <v>1</v>
      </c>
      <c r="V39" s="259">
        <f t="shared" si="25"/>
        <v>0</v>
      </c>
      <c r="W39" s="259">
        <f t="shared" si="31"/>
        <v>0</v>
      </c>
      <c r="X39" s="259">
        <f t="shared" si="26"/>
        <v>0</v>
      </c>
      <c r="Y39" s="259">
        <f t="shared" si="27"/>
        <v>0</v>
      </c>
      <c r="Z39" s="259"/>
      <c r="AA39" s="259"/>
      <c r="AB39" s="259">
        <f t="shared" si="28"/>
        <v>0</v>
      </c>
      <c r="AC39" s="259">
        <f t="shared" si="29"/>
        <v>0</v>
      </c>
      <c r="AD39" s="113"/>
      <c r="AE39" s="113">
        <f t="shared" si="32"/>
        <v>0</v>
      </c>
      <c r="AF39" s="114">
        <f t="shared" si="33"/>
        <v>0</v>
      </c>
      <c r="AG39" s="114">
        <f t="shared" si="30"/>
        <v>0</v>
      </c>
      <c r="AH39" s="251" t="str">
        <f t="shared" si="34"/>
        <v/>
      </c>
      <c r="AI39" s="251" t="str">
        <f>IF(AG39&gt;1,AVERAGE(AG37:AG39),"")</f>
        <v/>
      </c>
      <c r="AJ39" s="251"/>
      <c r="AK39" s="251"/>
    </row>
    <row r="40" spans="1:37" ht="12" customHeight="1">
      <c r="C40" s="53" t="s">
        <v>36</v>
      </c>
      <c r="D40" s="1">
        <f>AB42</f>
        <v>5</v>
      </c>
      <c r="F40" s="184">
        <v>41209</v>
      </c>
      <c r="G40" s="323" t="s">
        <v>1429</v>
      </c>
      <c r="H40" s="45">
        <v>90</v>
      </c>
      <c r="I40" s="252" t="s">
        <v>1352</v>
      </c>
      <c r="J40" s="61"/>
      <c r="K40" s="318" t="s">
        <v>1419</v>
      </c>
      <c r="L40" s="61"/>
      <c r="M40" s="61" t="s">
        <v>1431</v>
      </c>
      <c r="N40" s="61"/>
      <c r="O40" s="61"/>
      <c r="P40" s="61"/>
      <c r="Q40" s="380"/>
      <c r="R40" s="381"/>
      <c r="S40" s="382"/>
      <c r="T40" s="34"/>
      <c r="U40" s="113">
        <f t="shared" si="24"/>
        <v>1</v>
      </c>
      <c r="V40" s="259">
        <f t="shared" si="25"/>
        <v>6</v>
      </c>
      <c r="W40" s="259">
        <f t="shared" si="31"/>
        <v>0</v>
      </c>
      <c r="X40" s="259">
        <f t="shared" si="26"/>
        <v>20</v>
      </c>
      <c r="Y40" s="259">
        <f t="shared" si="27"/>
        <v>0</v>
      </c>
      <c r="Z40" s="259"/>
      <c r="AA40" s="259"/>
      <c r="AB40" s="259">
        <f t="shared" si="28"/>
        <v>0</v>
      </c>
      <c r="AC40" s="259">
        <f t="shared" si="29"/>
        <v>0</v>
      </c>
      <c r="AD40" s="113"/>
      <c r="AE40" s="113">
        <f t="shared" si="32"/>
        <v>26</v>
      </c>
      <c r="AF40" s="114">
        <f t="shared" si="33"/>
        <v>27.4</v>
      </c>
      <c r="AG40" s="114">
        <f t="shared" si="30"/>
        <v>46.599999999999994</v>
      </c>
      <c r="AH40" s="251">
        <f t="shared" si="34"/>
        <v>23.299999999999997</v>
      </c>
      <c r="AI40" s="251">
        <f>IF(AG40&gt;1,AVERAGE(AG38:AG40),"")</f>
        <v>32.6</v>
      </c>
      <c r="AJ40" s="251"/>
      <c r="AK40" s="251"/>
    </row>
    <row r="41" spans="1:37" ht="12" customHeight="1">
      <c r="C41" s="53" t="s">
        <v>37</v>
      </c>
      <c r="D41" s="1">
        <f>AC42</f>
        <v>16</v>
      </c>
      <c r="F41" s="184">
        <v>41210</v>
      </c>
      <c r="G41" s="323" t="s">
        <v>1429</v>
      </c>
      <c r="H41" s="45">
        <v>150</v>
      </c>
      <c r="I41" s="61"/>
      <c r="J41" s="61"/>
      <c r="K41" s="61"/>
      <c r="L41" s="61"/>
      <c r="M41" s="61" t="s">
        <v>1431</v>
      </c>
      <c r="N41" s="61"/>
      <c r="O41" s="61"/>
      <c r="P41" s="61"/>
      <c r="Q41" s="380"/>
      <c r="R41" s="381"/>
      <c r="S41" s="382"/>
      <c r="T41" s="34"/>
      <c r="U41" s="113">
        <f t="shared" si="24"/>
        <v>1</v>
      </c>
      <c r="V41" s="259">
        <f t="shared" si="25"/>
        <v>0</v>
      </c>
      <c r="W41" s="259">
        <f t="shared" si="31"/>
        <v>0</v>
      </c>
      <c r="X41" s="259">
        <f t="shared" si="26"/>
        <v>0</v>
      </c>
      <c r="Y41" s="259">
        <f t="shared" si="27"/>
        <v>0</v>
      </c>
      <c r="Z41" s="259"/>
      <c r="AA41" s="259"/>
      <c r="AB41" s="259">
        <f t="shared" si="28"/>
        <v>0</v>
      </c>
      <c r="AC41" s="259">
        <f t="shared" si="29"/>
        <v>0</v>
      </c>
      <c r="AD41" s="113"/>
      <c r="AE41" s="113">
        <f t="shared" si="32"/>
        <v>0</v>
      </c>
      <c r="AF41" s="114">
        <f t="shared" si="33"/>
        <v>0</v>
      </c>
      <c r="AG41" s="114">
        <f t="shared" si="30"/>
        <v>45</v>
      </c>
      <c r="AH41" s="251">
        <f t="shared" si="34"/>
        <v>45.8</v>
      </c>
      <c r="AI41" s="251">
        <f>IF(AG41&gt;1,AVERAGE(AG39:AG41),"")</f>
        <v>30.533333333333331</v>
      </c>
      <c r="AJ41" s="251"/>
      <c r="AK41" s="251"/>
    </row>
    <row r="42" spans="1:37" ht="12" customHeight="1">
      <c r="C42" s="53" t="s">
        <v>38</v>
      </c>
      <c r="D42" s="1">
        <f>AD42</f>
        <v>0</v>
      </c>
      <c r="F42" s="185"/>
      <c r="G42" s="47"/>
      <c r="H42" s="48">
        <f>SUM(H35:H41)/60</f>
        <v>8</v>
      </c>
      <c r="I42" s="63"/>
      <c r="J42" s="64"/>
      <c r="K42" s="64"/>
      <c r="L42" s="64"/>
      <c r="M42" s="64"/>
      <c r="N42" s="64"/>
      <c r="O42" s="64"/>
      <c r="P42" s="64"/>
      <c r="Q42" s="64"/>
      <c r="R42" s="64"/>
      <c r="S42" s="47"/>
      <c r="T42" s="50" t="s">
        <v>45</v>
      </c>
      <c r="U42" s="106"/>
      <c r="V42" s="244">
        <f t="shared" ref="V42:AF42" si="35">SUM(V35:V41)</f>
        <v>6</v>
      </c>
      <c r="W42" s="244">
        <f t="shared" si="35"/>
        <v>15</v>
      </c>
      <c r="X42" s="244">
        <f t="shared" si="35"/>
        <v>40</v>
      </c>
      <c r="Y42" s="244">
        <f t="shared" si="35"/>
        <v>0</v>
      </c>
      <c r="Z42" s="244">
        <f t="shared" si="35"/>
        <v>0</v>
      </c>
      <c r="AA42" s="244">
        <f t="shared" si="35"/>
        <v>0</v>
      </c>
      <c r="AB42" s="244">
        <f t="shared" si="35"/>
        <v>5</v>
      </c>
      <c r="AC42" s="244">
        <f t="shared" si="35"/>
        <v>16</v>
      </c>
      <c r="AD42" s="244">
        <f t="shared" si="35"/>
        <v>0</v>
      </c>
      <c r="AE42" s="245">
        <f t="shared" si="35"/>
        <v>82</v>
      </c>
      <c r="AF42" s="245">
        <f t="shared" si="35"/>
        <v>80.599999999999994</v>
      </c>
      <c r="AG42" s="245">
        <f>SUM(AG35:AG41)</f>
        <v>200</v>
      </c>
      <c r="AH42" s="251"/>
      <c r="AI42" s="251"/>
      <c r="AJ42" s="251">
        <f>IF(AG42&gt;1,AVERAGE(AG42,AG33,AG24))</f>
        <v>240.55333333333337</v>
      </c>
      <c r="AK42" s="251">
        <f>IF(AG42&gt;1,AVERAGE(AG42,AG33))</f>
        <v>235.29000000000002</v>
      </c>
    </row>
    <row r="43" spans="1:37" ht="12" customHeight="1">
      <c r="E43" s="1"/>
      <c r="F43" s="240" t="s">
        <v>173</v>
      </c>
      <c r="Q43" s="65"/>
      <c r="R43" s="65"/>
      <c r="S43" s="42"/>
      <c r="T43" s="40"/>
      <c r="U43" s="107"/>
    </row>
    <row r="44" spans="1:37" ht="12" customHeight="1">
      <c r="A44" s="156" t="s">
        <v>18</v>
      </c>
      <c r="B44" s="16">
        <f>H51</f>
        <v>7.5</v>
      </c>
      <c r="C44" s="53" t="s">
        <v>34</v>
      </c>
      <c r="D44" s="1">
        <f>W51</f>
        <v>15</v>
      </c>
      <c r="F44" s="184">
        <v>41211</v>
      </c>
      <c r="G44" s="326"/>
      <c r="H44" s="45"/>
      <c r="I44" s="61"/>
      <c r="J44" s="61"/>
      <c r="K44" s="61"/>
      <c r="L44" s="61"/>
      <c r="M44" s="61" t="s">
        <v>1431</v>
      </c>
      <c r="N44" s="61"/>
      <c r="O44" s="61"/>
      <c r="P44" s="61"/>
      <c r="Q44" s="380"/>
      <c r="R44" s="381"/>
      <c r="S44" s="382"/>
      <c r="T44" s="49"/>
      <c r="U44" s="113">
        <f t="shared" ref="U44:U50" si="36">$U$2</f>
        <v>1</v>
      </c>
      <c r="V44" s="259">
        <f t="shared" ref="V44:V49" si="37">IF(I44&lt;&gt;0,VLOOKUP(I44,Max_tider,2,FALSE),0)</f>
        <v>0</v>
      </c>
      <c r="W44" s="259">
        <f t="shared" ref="W44:W49" si="38">IF(J44&lt;&gt;0,VLOOKUP(J44,AT_tider,2,FALSE),0)</f>
        <v>0</v>
      </c>
      <c r="X44" s="259">
        <f t="shared" ref="X44:X49" si="39">IF(K44&lt;&gt;0,VLOOKUP(K44,SubAT_tider,2,FALSE),0)</f>
        <v>0</v>
      </c>
      <c r="Y44" s="259">
        <f t="shared" ref="Y44:Y49" si="40">IF(L44&lt;&gt;0,VLOOKUP(L44,IG_tider,2,FALSE),0)</f>
        <v>0</v>
      </c>
      <c r="Z44" s="259"/>
      <c r="AA44" s="259"/>
      <c r="AB44" s="259">
        <f t="shared" ref="AB44:AB49" si="41">IF(O44&lt;&gt;0,VLOOKUP(O44,Power_tider,2,FALSE),0)</f>
        <v>0</v>
      </c>
      <c r="AC44" s="259">
        <f t="shared" ref="AC44:AC50" si="42">IF(P44&lt;&gt;0,VLOOKUP(P44,FS_tider,2,FALSE),0)</f>
        <v>0</v>
      </c>
      <c r="AD44" s="113"/>
      <c r="AE44" s="113">
        <f>SUM(V44:AD44)</f>
        <v>0</v>
      </c>
      <c r="AF44" s="114">
        <f>((AB44*2)+(V44*2)+(W44*1)+(X44*0.77)+(Y44*0.68)+(AC44*0.8))</f>
        <v>0</v>
      </c>
      <c r="AG44" s="114">
        <f t="shared" ref="AG44:AG50" si="43">(AF44+(((H44*U44)-SUM(V44:AD44))*0.3))</f>
        <v>0</v>
      </c>
      <c r="AH44" s="251" t="str">
        <f>IF(AG44&gt;1,AVERAGE(AG41,AG44),"")</f>
        <v/>
      </c>
      <c r="AI44" s="251" t="str">
        <f>IF(AG44&gt;1,AVERAGE(AG40,AG41,AG44),"")</f>
        <v/>
      </c>
      <c r="AJ44" s="251"/>
      <c r="AK44" s="251"/>
    </row>
    <row r="45" spans="1:37" ht="12" customHeight="1">
      <c r="A45" s="159" t="s">
        <v>33</v>
      </c>
      <c r="B45" s="16">
        <f>V51</f>
        <v>12</v>
      </c>
      <c r="C45" s="53" t="s">
        <v>35</v>
      </c>
      <c r="D45" s="1">
        <f>X51</f>
        <v>48</v>
      </c>
      <c r="F45" s="184">
        <v>41212</v>
      </c>
      <c r="G45" s="323" t="s">
        <v>1428</v>
      </c>
      <c r="H45" s="45">
        <v>120</v>
      </c>
      <c r="I45" s="61"/>
      <c r="J45" s="61"/>
      <c r="K45" s="252" t="s">
        <v>1234</v>
      </c>
      <c r="L45" s="61"/>
      <c r="M45" s="62" t="s">
        <v>1431</v>
      </c>
      <c r="N45" s="62"/>
      <c r="O45" s="318" t="s">
        <v>260</v>
      </c>
      <c r="P45" s="61" t="s">
        <v>1260</v>
      </c>
      <c r="Q45" s="380"/>
      <c r="R45" s="381"/>
      <c r="S45" s="382"/>
      <c r="T45" s="49"/>
      <c r="U45" s="113">
        <f t="shared" si="36"/>
        <v>1</v>
      </c>
      <c r="V45" s="259">
        <f t="shared" si="37"/>
        <v>0</v>
      </c>
      <c r="W45" s="259">
        <f t="shared" si="38"/>
        <v>0</v>
      </c>
      <c r="X45" s="259">
        <f t="shared" si="39"/>
        <v>10</v>
      </c>
      <c r="Y45" s="259">
        <f t="shared" si="40"/>
        <v>0</v>
      </c>
      <c r="Z45" s="259"/>
      <c r="AA45" s="259"/>
      <c r="AB45" s="259">
        <f t="shared" si="41"/>
        <v>5</v>
      </c>
      <c r="AC45" s="259">
        <f t="shared" si="42"/>
        <v>16</v>
      </c>
      <c r="AD45" s="113"/>
      <c r="AE45" s="113">
        <f t="shared" ref="AE45:AE50" si="44">SUM(V45:AD45)</f>
        <v>31</v>
      </c>
      <c r="AF45" s="114">
        <f t="shared" ref="AF45:AF50" si="45">((AB45*2)+(V45*2)+(W45*1)+(X45*0.77)+(Y45*0.68)+(AC45*0.8))</f>
        <v>30.5</v>
      </c>
      <c r="AG45" s="114">
        <f t="shared" si="43"/>
        <v>57.2</v>
      </c>
      <c r="AH45" s="251">
        <f t="shared" ref="AH45:AH50" si="46">IF(AG45&gt;1,AVERAGE(AG44:AG45),"")</f>
        <v>28.6</v>
      </c>
      <c r="AI45" s="251">
        <f>IF(AG45&gt;1,AVERAGE(AG41,AG44,AG45),"")</f>
        <v>34.06666666666667</v>
      </c>
      <c r="AJ45" s="251"/>
      <c r="AK45" s="251"/>
    </row>
    <row r="46" spans="1:37" ht="12" customHeight="1">
      <c r="C46" s="15" t="s">
        <v>92</v>
      </c>
      <c r="D46" s="1">
        <f>Y51</f>
        <v>15</v>
      </c>
      <c r="F46" s="184">
        <v>41213</v>
      </c>
      <c r="G46" s="323"/>
      <c r="H46" s="46"/>
      <c r="I46" s="62"/>
      <c r="J46" s="62"/>
      <c r="K46" s="62"/>
      <c r="L46" s="62"/>
      <c r="M46" s="62"/>
      <c r="N46" s="62"/>
      <c r="O46" s="62"/>
      <c r="P46" s="62"/>
      <c r="Q46" s="383"/>
      <c r="R46" s="384"/>
      <c r="S46" s="385"/>
      <c r="T46" s="34"/>
      <c r="U46" s="113">
        <f t="shared" si="36"/>
        <v>1</v>
      </c>
      <c r="V46" s="259">
        <f t="shared" si="37"/>
        <v>0</v>
      </c>
      <c r="W46" s="259">
        <f t="shared" si="38"/>
        <v>0</v>
      </c>
      <c r="X46" s="259">
        <f t="shared" si="39"/>
        <v>0</v>
      </c>
      <c r="Y46" s="259">
        <f t="shared" si="40"/>
        <v>0</v>
      </c>
      <c r="Z46" s="259"/>
      <c r="AA46" s="259"/>
      <c r="AB46" s="259">
        <f t="shared" si="41"/>
        <v>0</v>
      </c>
      <c r="AC46" s="259">
        <f t="shared" si="42"/>
        <v>0</v>
      </c>
      <c r="AD46" s="113"/>
      <c r="AE46" s="113">
        <f t="shared" si="44"/>
        <v>0</v>
      </c>
      <c r="AF46" s="114">
        <f t="shared" si="45"/>
        <v>0</v>
      </c>
      <c r="AG46" s="114">
        <f t="shared" si="43"/>
        <v>0</v>
      </c>
      <c r="AH46" s="251" t="str">
        <f t="shared" si="46"/>
        <v/>
      </c>
      <c r="AI46" s="251" t="str">
        <f>IF(AG46&gt;1,AVERAGE(AG44:AG46),"")</f>
        <v/>
      </c>
      <c r="AJ46" s="251"/>
      <c r="AK46" s="251"/>
    </row>
    <row r="47" spans="1:37" ht="12" customHeight="1">
      <c r="C47" s="15" t="s">
        <v>78</v>
      </c>
      <c r="D47" s="1">
        <f>Z51</f>
        <v>0</v>
      </c>
      <c r="F47" s="184">
        <v>41214</v>
      </c>
      <c r="G47" s="326" t="s">
        <v>1429</v>
      </c>
      <c r="H47" s="45">
        <v>120</v>
      </c>
      <c r="I47" s="61"/>
      <c r="J47" s="61"/>
      <c r="K47" s="61" t="s">
        <v>1261</v>
      </c>
      <c r="L47" s="61"/>
      <c r="M47" s="61" t="s">
        <v>1431</v>
      </c>
      <c r="N47" s="61"/>
      <c r="O47" s="252" t="s">
        <v>1400</v>
      </c>
      <c r="P47" s="61"/>
      <c r="Q47" s="380"/>
      <c r="R47" s="381"/>
      <c r="S47" s="382"/>
      <c r="T47" s="49"/>
      <c r="U47" s="113">
        <f t="shared" si="36"/>
        <v>1</v>
      </c>
      <c r="V47" s="259">
        <f t="shared" si="37"/>
        <v>0</v>
      </c>
      <c r="W47" s="259">
        <f t="shared" si="38"/>
        <v>0</v>
      </c>
      <c r="X47" s="259">
        <f t="shared" si="39"/>
        <v>20</v>
      </c>
      <c r="Y47" s="259">
        <f t="shared" si="40"/>
        <v>0</v>
      </c>
      <c r="Z47" s="259"/>
      <c r="AA47" s="259"/>
      <c r="AB47" s="259">
        <f t="shared" si="41"/>
        <v>6</v>
      </c>
      <c r="AC47" s="259">
        <f t="shared" si="42"/>
        <v>0</v>
      </c>
      <c r="AD47" s="113"/>
      <c r="AE47" s="113">
        <f t="shared" si="44"/>
        <v>26</v>
      </c>
      <c r="AF47" s="114">
        <f t="shared" si="45"/>
        <v>27.4</v>
      </c>
      <c r="AG47" s="114">
        <f t="shared" si="43"/>
        <v>55.599999999999994</v>
      </c>
      <c r="AH47" s="251">
        <f t="shared" si="46"/>
        <v>27.799999999999997</v>
      </c>
      <c r="AI47" s="251">
        <f>IF(AG47&gt;1,AVERAGE(AG45:AG47),"")</f>
        <v>37.6</v>
      </c>
      <c r="AJ47" s="251"/>
      <c r="AK47" s="251"/>
    </row>
    <row r="48" spans="1:37" ht="12" customHeight="1">
      <c r="C48" s="15" t="s">
        <v>93</v>
      </c>
      <c r="D48" s="1">
        <f>AA51</f>
        <v>0</v>
      </c>
      <c r="F48" s="184">
        <v>41215</v>
      </c>
      <c r="G48" s="323"/>
      <c r="H48" s="45"/>
      <c r="I48" s="61"/>
      <c r="J48" s="61"/>
      <c r="K48" s="61"/>
      <c r="L48" s="61"/>
      <c r="M48" s="61"/>
      <c r="N48" s="61"/>
      <c r="O48" s="61"/>
      <c r="P48" s="61"/>
      <c r="Q48" s="380"/>
      <c r="R48" s="381"/>
      <c r="S48" s="382"/>
      <c r="T48" s="34"/>
      <c r="U48" s="113">
        <f>$U$2</f>
        <v>1</v>
      </c>
      <c r="V48" s="259">
        <f t="shared" si="37"/>
        <v>0</v>
      </c>
      <c r="W48" s="259">
        <f t="shared" si="38"/>
        <v>0</v>
      </c>
      <c r="X48" s="259">
        <f t="shared" si="39"/>
        <v>0</v>
      </c>
      <c r="Y48" s="259">
        <f t="shared" si="40"/>
        <v>0</v>
      </c>
      <c r="Z48" s="259"/>
      <c r="AA48" s="259"/>
      <c r="AB48" s="259">
        <f t="shared" si="41"/>
        <v>0</v>
      </c>
      <c r="AC48" s="259">
        <f t="shared" si="42"/>
        <v>0</v>
      </c>
      <c r="AD48" s="113"/>
      <c r="AE48" s="113">
        <f t="shared" si="44"/>
        <v>0</v>
      </c>
      <c r="AF48" s="114">
        <f t="shared" si="45"/>
        <v>0</v>
      </c>
      <c r="AG48" s="114">
        <f t="shared" si="43"/>
        <v>0</v>
      </c>
      <c r="AH48" s="251" t="str">
        <f t="shared" si="46"/>
        <v/>
      </c>
      <c r="AI48" s="251" t="str">
        <f>IF(AG48&gt;1,AVERAGE(AG46:AG48),"")</f>
        <v/>
      </c>
      <c r="AJ48" s="251"/>
      <c r="AK48" s="251"/>
    </row>
    <row r="49" spans="1:37" ht="12" customHeight="1">
      <c r="C49" s="53" t="s">
        <v>36</v>
      </c>
      <c r="D49" s="1">
        <f>AB51</f>
        <v>16</v>
      </c>
      <c r="F49" s="184">
        <v>41216</v>
      </c>
      <c r="G49" s="323" t="s">
        <v>1429</v>
      </c>
      <c r="H49" s="45">
        <v>90</v>
      </c>
      <c r="I49" s="252" t="s">
        <v>1308</v>
      </c>
      <c r="J49" s="61"/>
      <c r="K49" s="61" t="s">
        <v>1290</v>
      </c>
      <c r="L49" s="252"/>
      <c r="M49" s="61" t="s">
        <v>1431</v>
      </c>
      <c r="N49" s="61"/>
      <c r="O49" s="61"/>
      <c r="P49" s="61"/>
      <c r="Q49" s="380"/>
      <c r="R49" s="381"/>
      <c r="S49" s="382"/>
      <c r="T49" s="34"/>
      <c r="U49" s="113">
        <f t="shared" si="36"/>
        <v>1</v>
      </c>
      <c r="V49" s="259">
        <f t="shared" si="37"/>
        <v>2</v>
      </c>
      <c r="W49" s="259">
        <f t="shared" si="38"/>
        <v>0</v>
      </c>
      <c r="X49" s="259">
        <f t="shared" si="39"/>
        <v>3</v>
      </c>
      <c r="Y49" s="259">
        <f t="shared" si="40"/>
        <v>0</v>
      </c>
      <c r="Z49" s="259"/>
      <c r="AA49" s="259"/>
      <c r="AB49" s="259">
        <f t="shared" si="41"/>
        <v>0</v>
      </c>
      <c r="AC49" s="259">
        <f t="shared" si="42"/>
        <v>0</v>
      </c>
      <c r="AD49" s="113"/>
      <c r="AE49" s="113">
        <f t="shared" si="44"/>
        <v>5</v>
      </c>
      <c r="AF49" s="114">
        <f t="shared" si="45"/>
        <v>6.3100000000000005</v>
      </c>
      <c r="AG49" s="114">
        <f t="shared" si="43"/>
        <v>31.810000000000002</v>
      </c>
      <c r="AH49" s="251">
        <f t="shared" si="46"/>
        <v>15.905000000000001</v>
      </c>
      <c r="AI49" s="251">
        <f>IF(AG49&gt;1,AVERAGE(AG47:AG49),"")</f>
        <v>29.136666666666667</v>
      </c>
      <c r="AJ49" s="251"/>
      <c r="AK49" s="251"/>
    </row>
    <row r="50" spans="1:37" ht="12" customHeight="1">
      <c r="C50" s="53" t="s">
        <v>37</v>
      </c>
      <c r="D50" s="1">
        <f>AC51</f>
        <v>16</v>
      </c>
      <c r="F50" s="184">
        <v>41217</v>
      </c>
      <c r="G50" s="323" t="s">
        <v>1433</v>
      </c>
      <c r="H50" s="45">
        <v>120</v>
      </c>
      <c r="I50" s="61" t="s">
        <v>1431</v>
      </c>
      <c r="J50" s="61" t="s">
        <v>1431</v>
      </c>
      <c r="K50" s="61" t="s">
        <v>1431</v>
      </c>
      <c r="L50" s="61" t="s">
        <v>1431</v>
      </c>
      <c r="M50" s="61" t="s">
        <v>1431</v>
      </c>
      <c r="N50" s="61"/>
      <c r="O50" s="61" t="s">
        <v>1431</v>
      </c>
      <c r="P50" s="61"/>
      <c r="Q50" s="380"/>
      <c r="R50" s="381"/>
      <c r="S50" s="382"/>
      <c r="T50" s="34" t="s">
        <v>1454</v>
      </c>
      <c r="U50" s="113">
        <f t="shared" si="36"/>
        <v>1</v>
      </c>
      <c r="V50" s="259">
        <v>10</v>
      </c>
      <c r="W50" s="259">
        <v>15</v>
      </c>
      <c r="X50" s="259">
        <v>15</v>
      </c>
      <c r="Y50" s="259">
        <v>15</v>
      </c>
      <c r="Z50" s="259"/>
      <c r="AA50" s="259"/>
      <c r="AB50" s="259">
        <v>5</v>
      </c>
      <c r="AC50" s="259">
        <f t="shared" si="42"/>
        <v>0</v>
      </c>
      <c r="AD50" s="113"/>
      <c r="AE50" s="113">
        <f t="shared" si="44"/>
        <v>60</v>
      </c>
      <c r="AF50" s="114">
        <f t="shared" si="45"/>
        <v>66.75</v>
      </c>
      <c r="AG50" s="114">
        <f t="shared" si="43"/>
        <v>84.75</v>
      </c>
      <c r="AH50" s="251">
        <f t="shared" si="46"/>
        <v>58.28</v>
      </c>
      <c r="AI50" s="251">
        <f>IF(AG50&gt;1,AVERAGE(AG48:AG50),"")</f>
        <v>38.853333333333332</v>
      </c>
      <c r="AJ50" s="251"/>
      <c r="AK50" s="251"/>
    </row>
    <row r="51" spans="1:37" ht="12" customHeight="1">
      <c r="C51" s="53" t="s">
        <v>38</v>
      </c>
      <c r="D51" s="1">
        <f>AD51</f>
        <v>0</v>
      </c>
      <c r="F51" s="185"/>
      <c r="G51" s="47"/>
      <c r="H51" s="48">
        <f>SUM(H44:H50)/60</f>
        <v>7.5</v>
      </c>
      <c r="I51" s="63"/>
      <c r="J51" s="64"/>
      <c r="K51" s="64"/>
      <c r="L51" s="64"/>
      <c r="M51" s="64"/>
      <c r="N51" s="64"/>
      <c r="O51" s="64"/>
      <c r="P51" s="64"/>
      <c r="Q51" s="64"/>
      <c r="R51" s="64"/>
      <c r="S51" s="47"/>
      <c r="T51" s="50" t="s">
        <v>45</v>
      </c>
      <c r="U51" s="106"/>
      <c r="V51" s="244">
        <f t="shared" ref="V51:AF51" si="47">SUM(V44:V50)</f>
        <v>12</v>
      </c>
      <c r="W51" s="244">
        <f t="shared" si="47"/>
        <v>15</v>
      </c>
      <c r="X51" s="244">
        <f t="shared" si="47"/>
        <v>48</v>
      </c>
      <c r="Y51" s="244">
        <f t="shared" si="47"/>
        <v>15</v>
      </c>
      <c r="Z51" s="244">
        <f t="shared" si="47"/>
        <v>0</v>
      </c>
      <c r="AA51" s="244">
        <f t="shared" si="47"/>
        <v>0</v>
      </c>
      <c r="AB51" s="244">
        <f t="shared" si="47"/>
        <v>16</v>
      </c>
      <c r="AC51" s="244">
        <f t="shared" si="47"/>
        <v>16</v>
      </c>
      <c r="AD51" s="244">
        <f t="shared" si="47"/>
        <v>0</v>
      </c>
      <c r="AE51" s="245">
        <f t="shared" si="47"/>
        <v>122</v>
      </c>
      <c r="AF51" s="245">
        <f t="shared" si="47"/>
        <v>130.95999999999998</v>
      </c>
      <c r="AG51" s="245">
        <f>SUM(AG44:AG50)</f>
        <v>229.36</v>
      </c>
      <c r="AH51" s="251"/>
      <c r="AI51" s="251"/>
      <c r="AJ51" s="251">
        <f>IF(AG51&gt;1,AVERAGE(AG51,AG42,AG33,AG24))</f>
        <v>237.755</v>
      </c>
      <c r="AK51" s="251">
        <f>IF(AG51&gt;1,AVERAGE(AG51,AG42))</f>
        <v>214.68</v>
      </c>
    </row>
    <row r="52" spans="1:37" ht="12" customHeight="1">
      <c r="F52" s="241" t="s">
        <v>174</v>
      </c>
      <c r="I52" s="65"/>
      <c r="AE52" s="7" t="str">
        <f>IF(SUM(V52:AD52)&gt;0,(SUM(V52:AD52)),"")</f>
        <v/>
      </c>
    </row>
    <row r="53" spans="1:37" ht="12" customHeight="1">
      <c r="A53" s="156" t="s">
        <v>18</v>
      </c>
      <c r="B53" s="16">
        <f>H60</f>
        <v>10.5</v>
      </c>
      <c r="C53" s="53" t="s">
        <v>34</v>
      </c>
      <c r="D53" s="1">
        <f>W60</f>
        <v>15</v>
      </c>
      <c r="F53" s="184">
        <v>41218</v>
      </c>
      <c r="G53" s="326" t="s">
        <v>1428</v>
      </c>
      <c r="H53" s="45">
        <v>60</v>
      </c>
      <c r="I53" s="61"/>
      <c r="J53" s="61"/>
      <c r="K53" s="61"/>
      <c r="L53" s="61"/>
      <c r="M53" s="61" t="s">
        <v>1431</v>
      </c>
      <c r="N53" s="61" t="s">
        <v>1431</v>
      </c>
      <c r="O53" s="61"/>
      <c r="P53" s="61"/>
      <c r="Q53" s="380" t="s">
        <v>1453</v>
      </c>
      <c r="R53" s="381"/>
      <c r="S53" s="382"/>
      <c r="T53" s="49"/>
      <c r="U53" s="113">
        <f t="shared" ref="U53:U59" si="48">$U$2</f>
        <v>1</v>
      </c>
      <c r="V53" s="259">
        <f t="shared" ref="V53:V59" si="49">IF(I53&lt;&gt;0,VLOOKUP(I53,Max_tider,2,FALSE),0)</f>
        <v>0</v>
      </c>
      <c r="W53" s="259">
        <f>IF(J53&lt;&gt;0,VLOOKUP(J53,AT_tider,2,FALSE),0)</f>
        <v>0</v>
      </c>
      <c r="X53" s="259">
        <f t="shared" ref="X53:X59" si="50">IF(K53&lt;&gt;0,VLOOKUP(K53,SubAT_tider,2,FALSE),0)</f>
        <v>0</v>
      </c>
      <c r="Y53" s="259">
        <f t="shared" ref="Y53:Y59" si="51">IF(L53&lt;&gt;0,VLOOKUP(L53,IG_tider,2,FALSE),0)</f>
        <v>0</v>
      </c>
      <c r="Z53" s="259"/>
      <c r="AA53" s="259"/>
      <c r="AB53" s="259">
        <f t="shared" ref="AB53:AB59" si="52">IF(O53&lt;&gt;0,VLOOKUP(O53,Power_tider,2,FALSE),0)</f>
        <v>0</v>
      </c>
      <c r="AC53" s="259">
        <f t="shared" ref="AC53:AC59" si="53">IF(P53&lt;&gt;0,VLOOKUP(P53,FS_tider,2,FALSE),0)</f>
        <v>0</v>
      </c>
      <c r="AD53" s="113"/>
      <c r="AE53" s="113">
        <f>SUM(V53:AD53)</f>
        <v>0</v>
      </c>
      <c r="AF53" s="114">
        <f>((AB53*2)+(V53*2)+(W53*1)+(X53*0.77)+(Y53*0.68)+(AC53*0.8))</f>
        <v>0</v>
      </c>
      <c r="AG53" s="114">
        <f t="shared" ref="AG53:AG59" si="54">(AF53+(((H53*U53)-SUM(V53:AD53))*0.3))</f>
        <v>18</v>
      </c>
      <c r="AH53" s="251">
        <f>IF(AG53&gt;1,AVERAGE(AG50,AG53),"")</f>
        <v>51.375</v>
      </c>
      <c r="AI53" s="251">
        <f>IF(AG53&gt;1,AVERAGE(AG49,AG50,AG53),"")</f>
        <v>44.853333333333332</v>
      </c>
      <c r="AJ53" s="251"/>
      <c r="AK53" s="251"/>
    </row>
    <row r="54" spans="1:37" ht="12" customHeight="1">
      <c r="A54" s="159" t="s">
        <v>33</v>
      </c>
      <c r="B54" s="16">
        <f>V60</f>
        <v>4</v>
      </c>
      <c r="C54" s="53" t="s">
        <v>35</v>
      </c>
      <c r="D54" s="1">
        <f>X60</f>
        <v>25</v>
      </c>
      <c r="F54" s="184">
        <v>41219</v>
      </c>
      <c r="G54" s="323" t="s">
        <v>1428</v>
      </c>
      <c r="H54" s="45">
        <v>120</v>
      </c>
      <c r="I54" s="61"/>
      <c r="J54" s="61"/>
      <c r="K54" s="252" t="s">
        <v>1234</v>
      </c>
      <c r="L54" s="252"/>
      <c r="M54" s="62" t="s">
        <v>1431</v>
      </c>
      <c r="N54" s="62"/>
      <c r="O54" s="62"/>
      <c r="P54" s="61" t="s">
        <v>1260</v>
      </c>
      <c r="Q54" s="380"/>
      <c r="R54" s="381"/>
      <c r="S54" s="382"/>
      <c r="T54" s="49"/>
      <c r="U54" s="113">
        <f t="shared" si="48"/>
        <v>1</v>
      </c>
      <c r="V54" s="259">
        <f t="shared" si="49"/>
        <v>0</v>
      </c>
      <c r="W54" s="259">
        <f t="shared" ref="W54:W59" si="55">IF(J54&lt;&gt;0,VLOOKUP(J54,AT_tider,2,FALSE),0)</f>
        <v>0</v>
      </c>
      <c r="X54" s="259">
        <f t="shared" si="50"/>
        <v>10</v>
      </c>
      <c r="Y54" s="259">
        <f t="shared" si="51"/>
        <v>0</v>
      </c>
      <c r="Z54" s="259"/>
      <c r="AA54" s="259"/>
      <c r="AB54" s="259">
        <f t="shared" si="52"/>
        <v>0</v>
      </c>
      <c r="AC54" s="259">
        <f t="shared" si="53"/>
        <v>16</v>
      </c>
      <c r="AD54" s="113"/>
      <c r="AE54" s="113">
        <f t="shared" ref="AE54:AE59" si="56">SUM(V54:AD54)</f>
        <v>26</v>
      </c>
      <c r="AF54" s="114">
        <f t="shared" ref="AF54:AF59" si="57">((AB54*2)+(V54*2)+(W54*1)+(X54*0.77)+(Y54*0.68)+(AC54*0.8))</f>
        <v>20.5</v>
      </c>
      <c r="AG54" s="114">
        <f t="shared" si="54"/>
        <v>48.7</v>
      </c>
      <c r="AH54" s="251">
        <f t="shared" ref="AH54:AH59" si="58">IF(AG54&gt;1,AVERAGE(AG53:AG54),"")</f>
        <v>33.35</v>
      </c>
      <c r="AI54" s="251">
        <f>IF(AG54&gt;1,AVERAGE(AG50,AG53,AG54),"")</f>
        <v>50.483333333333327</v>
      </c>
      <c r="AJ54" s="251"/>
      <c r="AK54" s="251"/>
    </row>
    <row r="55" spans="1:37" ht="12" customHeight="1">
      <c r="C55" s="15" t="s">
        <v>92</v>
      </c>
      <c r="D55" s="1">
        <f>Y60</f>
        <v>0</v>
      </c>
      <c r="F55" s="184">
        <v>41220</v>
      </c>
      <c r="G55" s="323"/>
      <c r="H55" s="46"/>
      <c r="I55" s="62"/>
      <c r="J55" s="62"/>
      <c r="K55" s="62"/>
      <c r="L55" s="62"/>
      <c r="M55" s="62"/>
      <c r="N55" s="62"/>
      <c r="O55" s="67"/>
      <c r="P55" s="62"/>
      <c r="Q55" s="383"/>
      <c r="R55" s="384"/>
      <c r="S55" s="385"/>
      <c r="T55" s="34"/>
      <c r="U55" s="113">
        <f t="shared" si="48"/>
        <v>1</v>
      </c>
      <c r="V55" s="259">
        <f t="shared" si="49"/>
        <v>0</v>
      </c>
      <c r="W55" s="259">
        <f t="shared" si="55"/>
        <v>0</v>
      </c>
      <c r="X55" s="259">
        <f t="shared" si="50"/>
        <v>0</v>
      </c>
      <c r="Y55" s="259">
        <f t="shared" si="51"/>
        <v>0</v>
      </c>
      <c r="Z55" s="259"/>
      <c r="AA55" s="259"/>
      <c r="AB55" s="259">
        <f t="shared" si="52"/>
        <v>0</v>
      </c>
      <c r="AC55" s="259">
        <f t="shared" si="53"/>
        <v>0</v>
      </c>
      <c r="AD55" s="113"/>
      <c r="AE55" s="113">
        <f t="shared" si="56"/>
        <v>0</v>
      </c>
      <c r="AF55" s="114">
        <f t="shared" si="57"/>
        <v>0</v>
      </c>
      <c r="AG55" s="114">
        <f t="shared" si="54"/>
        <v>0</v>
      </c>
      <c r="AH55" s="251" t="str">
        <f t="shared" si="58"/>
        <v/>
      </c>
      <c r="AI55" s="251" t="str">
        <f>IF(AG55&gt;1,AVERAGE(AG53:AG55),"")</f>
        <v/>
      </c>
      <c r="AJ55" s="251"/>
      <c r="AK55" s="251"/>
    </row>
    <row r="56" spans="1:37" ht="12" customHeight="1">
      <c r="C56" s="15" t="s">
        <v>78</v>
      </c>
      <c r="D56" s="1">
        <f>Z60</f>
        <v>0</v>
      </c>
      <c r="F56" s="184">
        <v>41221</v>
      </c>
      <c r="G56" s="326" t="s">
        <v>1429</v>
      </c>
      <c r="H56" s="45">
        <v>120</v>
      </c>
      <c r="I56" s="61"/>
      <c r="J56" s="318" t="s">
        <v>1418</v>
      </c>
      <c r="K56" s="61"/>
      <c r="L56" s="61"/>
      <c r="M56" s="61" t="s">
        <v>1431</v>
      </c>
      <c r="N56" s="61"/>
      <c r="O56" s="318" t="s">
        <v>1378</v>
      </c>
      <c r="P56" s="61"/>
      <c r="Q56" s="380"/>
      <c r="R56" s="381"/>
      <c r="S56" s="382"/>
      <c r="T56" s="49"/>
      <c r="U56" s="113">
        <f t="shared" si="48"/>
        <v>1</v>
      </c>
      <c r="V56" s="259">
        <f t="shared" si="49"/>
        <v>0</v>
      </c>
      <c r="W56" s="259">
        <f t="shared" si="55"/>
        <v>15</v>
      </c>
      <c r="X56" s="259">
        <f t="shared" si="50"/>
        <v>0</v>
      </c>
      <c r="Y56" s="259">
        <f t="shared" si="51"/>
        <v>0</v>
      </c>
      <c r="Z56" s="259"/>
      <c r="AA56" s="259"/>
      <c r="AB56" s="259">
        <f t="shared" si="52"/>
        <v>8</v>
      </c>
      <c r="AC56" s="259">
        <f t="shared" si="53"/>
        <v>0</v>
      </c>
      <c r="AD56" s="113"/>
      <c r="AE56" s="113">
        <f t="shared" si="56"/>
        <v>23</v>
      </c>
      <c r="AF56" s="114">
        <f t="shared" si="57"/>
        <v>31</v>
      </c>
      <c r="AG56" s="114">
        <f t="shared" si="54"/>
        <v>60.099999999999994</v>
      </c>
      <c r="AH56" s="251">
        <f t="shared" si="58"/>
        <v>30.049999999999997</v>
      </c>
      <c r="AI56" s="251">
        <f>IF(AG56&gt;1,AVERAGE(AG54:AG56),"")</f>
        <v>36.266666666666666</v>
      </c>
      <c r="AJ56" s="251"/>
      <c r="AK56" s="251"/>
    </row>
    <row r="57" spans="1:37" ht="12" customHeight="1">
      <c r="C57" s="15" t="s">
        <v>93</v>
      </c>
      <c r="D57" s="1">
        <f>AA60</f>
        <v>0</v>
      </c>
      <c r="F57" s="184">
        <v>41222</v>
      </c>
      <c r="G57" s="323" t="s">
        <v>1428</v>
      </c>
      <c r="H57" s="45">
        <v>90</v>
      </c>
      <c r="I57" s="61"/>
      <c r="J57" s="61"/>
      <c r="K57" s="61"/>
      <c r="L57" s="61"/>
      <c r="M57" s="61" t="s">
        <v>1431</v>
      </c>
      <c r="N57" s="61"/>
      <c r="O57" s="61"/>
      <c r="P57" s="61"/>
      <c r="Q57" s="380" t="s">
        <v>1453</v>
      </c>
      <c r="R57" s="381"/>
      <c r="S57" s="382"/>
      <c r="T57" s="34"/>
      <c r="U57" s="113">
        <f>$U$2</f>
        <v>1</v>
      </c>
      <c r="V57" s="259">
        <f t="shared" si="49"/>
        <v>0</v>
      </c>
      <c r="W57" s="259">
        <f t="shared" si="55"/>
        <v>0</v>
      </c>
      <c r="X57" s="259">
        <f t="shared" si="50"/>
        <v>0</v>
      </c>
      <c r="Y57" s="259">
        <f t="shared" si="51"/>
        <v>0</v>
      </c>
      <c r="Z57" s="259"/>
      <c r="AA57" s="259"/>
      <c r="AB57" s="259">
        <f t="shared" si="52"/>
        <v>0</v>
      </c>
      <c r="AC57" s="259">
        <f t="shared" si="53"/>
        <v>0</v>
      </c>
      <c r="AD57" s="113"/>
      <c r="AE57" s="113">
        <f t="shared" si="56"/>
        <v>0</v>
      </c>
      <c r="AF57" s="114">
        <f t="shared" si="57"/>
        <v>0</v>
      </c>
      <c r="AG57" s="114">
        <f t="shared" si="54"/>
        <v>27</v>
      </c>
      <c r="AH57" s="251">
        <f t="shared" si="58"/>
        <v>43.55</v>
      </c>
      <c r="AI57" s="251">
        <f>IF(AG57&gt;1,AVERAGE(AG55:AG57),"")</f>
        <v>29.033333333333331</v>
      </c>
      <c r="AJ57" s="251"/>
      <c r="AK57" s="251"/>
    </row>
    <row r="58" spans="1:37" ht="12" customHeight="1">
      <c r="C58" s="53" t="s">
        <v>36</v>
      </c>
      <c r="D58" s="1">
        <f>AB60</f>
        <v>8</v>
      </c>
      <c r="F58" s="184">
        <v>41223</v>
      </c>
      <c r="G58" s="323" t="s">
        <v>1429</v>
      </c>
      <c r="H58" s="45">
        <v>90</v>
      </c>
      <c r="I58" s="252"/>
      <c r="J58" s="61"/>
      <c r="K58" s="61"/>
      <c r="L58" s="252"/>
      <c r="M58" s="61" t="s">
        <v>1431</v>
      </c>
      <c r="N58" s="61"/>
      <c r="O58" s="67"/>
      <c r="P58" s="61"/>
      <c r="Q58" s="380"/>
      <c r="R58" s="381"/>
      <c r="S58" s="382"/>
      <c r="T58" s="34"/>
      <c r="U58" s="113">
        <f t="shared" si="48"/>
        <v>1</v>
      </c>
      <c r="V58" s="259">
        <f t="shared" si="49"/>
        <v>0</v>
      </c>
      <c r="W58" s="259">
        <f t="shared" si="55"/>
        <v>0</v>
      </c>
      <c r="X58" s="259">
        <f t="shared" si="50"/>
        <v>0</v>
      </c>
      <c r="Y58" s="259">
        <f t="shared" si="51"/>
        <v>0</v>
      </c>
      <c r="Z58" s="259"/>
      <c r="AA58" s="259"/>
      <c r="AB58" s="259">
        <f t="shared" si="52"/>
        <v>0</v>
      </c>
      <c r="AC58" s="259">
        <f t="shared" si="53"/>
        <v>0</v>
      </c>
      <c r="AD58" s="113"/>
      <c r="AE58" s="113">
        <f t="shared" si="56"/>
        <v>0</v>
      </c>
      <c r="AF58" s="114">
        <f t="shared" si="57"/>
        <v>0</v>
      </c>
      <c r="AG58" s="114">
        <f t="shared" si="54"/>
        <v>27</v>
      </c>
      <c r="AH58" s="251">
        <f t="shared" si="58"/>
        <v>27</v>
      </c>
      <c r="AI58" s="251">
        <f>IF(AG58&gt;1,AVERAGE(AG56:AG58),"")</f>
        <v>38.033333333333331</v>
      </c>
      <c r="AJ58" s="251"/>
      <c r="AK58" s="251"/>
    </row>
    <row r="59" spans="1:37" ht="12" customHeight="1">
      <c r="C59" s="53" t="s">
        <v>37</v>
      </c>
      <c r="D59" s="1">
        <f>AC60</f>
        <v>26</v>
      </c>
      <c r="F59" s="184">
        <v>41224</v>
      </c>
      <c r="G59" s="323" t="s">
        <v>1429</v>
      </c>
      <c r="H59" s="45">
        <v>150</v>
      </c>
      <c r="I59" s="252" t="s">
        <v>1312</v>
      </c>
      <c r="J59" s="61"/>
      <c r="K59" s="61" t="s">
        <v>1254</v>
      </c>
      <c r="L59" s="252"/>
      <c r="M59" s="61" t="s">
        <v>1431</v>
      </c>
      <c r="N59" s="61"/>
      <c r="O59" s="67"/>
      <c r="P59" s="61" t="s">
        <v>1252</v>
      </c>
      <c r="Q59" s="380"/>
      <c r="R59" s="381"/>
      <c r="S59" s="382"/>
      <c r="T59" s="34"/>
      <c r="U59" s="113">
        <f t="shared" si="48"/>
        <v>1</v>
      </c>
      <c r="V59" s="259">
        <f t="shared" si="49"/>
        <v>4</v>
      </c>
      <c r="W59" s="259">
        <f t="shared" si="55"/>
        <v>0</v>
      </c>
      <c r="X59" s="259">
        <f t="shared" si="50"/>
        <v>15</v>
      </c>
      <c r="Y59" s="259">
        <f t="shared" si="51"/>
        <v>0</v>
      </c>
      <c r="Z59" s="259"/>
      <c r="AA59" s="259"/>
      <c r="AB59" s="259">
        <f t="shared" si="52"/>
        <v>0</v>
      </c>
      <c r="AC59" s="259">
        <f t="shared" si="53"/>
        <v>10</v>
      </c>
      <c r="AD59" s="113"/>
      <c r="AE59" s="113">
        <f t="shared" si="56"/>
        <v>29</v>
      </c>
      <c r="AF59" s="114">
        <f t="shared" si="57"/>
        <v>27.55</v>
      </c>
      <c r="AG59" s="114">
        <f t="shared" si="54"/>
        <v>63.849999999999994</v>
      </c>
      <c r="AH59" s="251">
        <f t="shared" si="58"/>
        <v>45.424999999999997</v>
      </c>
      <c r="AI59" s="251">
        <f>IF(AG59&gt;1,AVERAGE(AG57:AG59),"")</f>
        <v>39.283333333333331</v>
      </c>
      <c r="AJ59" s="251"/>
      <c r="AK59" s="251"/>
    </row>
    <row r="60" spans="1:37" ht="12" customHeight="1">
      <c r="C60" s="53" t="s">
        <v>38</v>
      </c>
      <c r="D60" s="1">
        <f>AD60</f>
        <v>0</v>
      </c>
      <c r="F60" s="185"/>
      <c r="G60" s="47"/>
      <c r="H60" s="48">
        <f>SUM(H53:H59)/60</f>
        <v>10.5</v>
      </c>
      <c r="I60" s="63"/>
      <c r="J60" s="64"/>
      <c r="K60" s="64"/>
      <c r="L60" s="64"/>
      <c r="M60" s="64"/>
      <c r="N60" s="64"/>
      <c r="O60" s="64"/>
      <c r="P60" s="64"/>
      <c r="Q60" s="64"/>
      <c r="R60" s="64"/>
      <c r="S60" s="47"/>
      <c r="T60" s="50" t="s">
        <v>45</v>
      </c>
      <c r="U60" s="106"/>
      <c r="V60" s="244">
        <f t="shared" ref="V60:AF60" si="59">SUM(V53:V59)</f>
        <v>4</v>
      </c>
      <c r="W60" s="244">
        <f t="shared" si="59"/>
        <v>15</v>
      </c>
      <c r="X60" s="244">
        <f t="shared" si="59"/>
        <v>25</v>
      </c>
      <c r="Y60" s="244">
        <f t="shared" si="59"/>
        <v>0</v>
      </c>
      <c r="Z60" s="244">
        <f t="shared" si="59"/>
        <v>0</v>
      </c>
      <c r="AA60" s="244">
        <f t="shared" si="59"/>
        <v>0</v>
      </c>
      <c r="AB60" s="244">
        <f t="shared" si="59"/>
        <v>8</v>
      </c>
      <c r="AC60" s="244">
        <f t="shared" si="59"/>
        <v>26</v>
      </c>
      <c r="AD60" s="244">
        <f t="shared" si="59"/>
        <v>0</v>
      </c>
      <c r="AE60" s="245">
        <f t="shared" si="59"/>
        <v>78</v>
      </c>
      <c r="AF60" s="245">
        <f t="shared" si="59"/>
        <v>79.05</v>
      </c>
      <c r="AG60" s="245">
        <f>SUM(AG53:AG59)</f>
        <v>244.65</v>
      </c>
      <c r="AH60" s="251"/>
      <c r="AI60" s="251"/>
      <c r="AJ60" s="251">
        <f>IF(AG60&gt;1,AVERAGE(AG60,AG51,AG42,AG33,AG24))</f>
        <v>239.13400000000001</v>
      </c>
      <c r="AK60" s="251">
        <f>IF(AG60&gt;1,AVERAGE(AG60,AG51))</f>
        <v>237.005</v>
      </c>
    </row>
    <row r="61" spans="1:37" ht="12" customHeight="1">
      <c r="F61" s="241" t="s">
        <v>175</v>
      </c>
      <c r="AE61" s="7" t="str">
        <f>IF(SUM(V61:AD61)&gt;0,(SUM(V61:AD61)),"")</f>
        <v/>
      </c>
    </row>
    <row r="62" spans="1:37" ht="12" customHeight="1">
      <c r="A62" s="156" t="s">
        <v>18</v>
      </c>
      <c r="B62" s="16">
        <f>H69</f>
        <v>10.5</v>
      </c>
      <c r="C62" s="53" t="s">
        <v>34</v>
      </c>
      <c r="D62" s="1">
        <f>W69</f>
        <v>0</v>
      </c>
      <c r="F62" s="184">
        <v>41225</v>
      </c>
      <c r="G62" s="326" t="s">
        <v>1428</v>
      </c>
      <c r="H62" s="45">
        <v>60</v>
      </c>
      <c r="I62" s="61"/>
      <c r="J62" s="61"/>
      <c r="K62" s="61"/>
      <c r="L62" s="61"/>
      <c r="M62" s="61" t="s">
        <v>1431</v>
      </c>
      <c r="N62" s="61" t="s">
        <v>1431</v>
      </c>
      <c r="O62" s="61"/>
      <c r="P62" s="61"/>
      <c r="Q62" s="380" t="s">
        <v>1453</v>
      </c>
      <c r="R62" s="381"/>
      <c r="S62" s="382"/>
      <c r="T62" s="49"/>
      <c r="U62" s="113">
        <f t="shared" ref="U62:U68" si="60">$U$2</f>
        <v>1</v>
      </c>
      <c r="V62" s="259">
        <f t="shared" ref="V62:V68" si="61">IF(I62&lt;&gt;0,VLOOKUP(I62,Max_tider,2,FALSE),0)</f>
        <v>0</v>
      </c>
      <c r="W62" s="259">
        <f>IF(J62&lt;&gt;0,VLOOKUP(J62,AT_tider,2,FALSE),0)</f>
        <v>0</v>
      </c>
      <c r="X62" s="259">
        <f t="shared" ref="X62:X68" si="62">IF(K62&lt;&gt;0,VLOOKUP(K62,SubAT_tider,2,FALSE),0)</f>
        <v>0</v>
      </c>
      <c r="Y62" s="259">
        <f t="shared" ref="Y62:Y68" si="63">IF(L62&lt;&gt;0,VLOOKUP(L62,IG_tider,2,FALSE),0)</f>
        <v>0</v>
      </c>
      <c r="Z62" s="259"/>
      <c r="AA62" s="259"/>
      <c r="AB62" s="259">
        <f t="shared" ref="AB62:AB68" si="64">IF(O62&lt;&gt;0,VLOOKUP(O62,Power_tider,2,FALSE),0)</f>
        <v>0</v>
      </c>
      <c r="AC62" s="259">
        <f t="shared" ref="AC62:AC68" si="65">IF(P62&lt;&gt;0,VLOOKUP(P62,FS_tider,2,FALSE),0)</f>
        <v>0</v>
      </c>
      <c r="AD62" s="113"/>
      <c r="AE62" s="113">
        <f>SUM(V62:AD62)</f>
        <v>0</v>
      </c>
      <c r="AF62" s="114">
        <f>((AB62*2)+(V62*2)+(W62*1)+(X62*0.77)+(Y62*0.68)+(AC62*0.8))</f>
        <v>0</v>
      </c>
      <c r="AG62" s="114">
        <f t="shared" ref="AG62:AG68" si="66">(AF62+(((H62*U62)-SUM(V62:AD62))*0.3))</f>
        <v>18</v>
      </c>
      <c r="AH62" s="251">
        <f>IF(AG62&gt;1,AVERAGE(AG59,AG62),"")</f>
        <v>40.924999999999997</v>
      </c>
      <c r="AI62" s="251">
        <f>IF(AG62&gt;1,AVERAGE(AG58,AG59,AG62),"")</f>
        <v>36.283333333333331</v>
      </c>
      <c r="AJ62" s="251"/>
      <c r="AK62" s="251"/>
    </row>
    <row r="63" spans="1:37" ht="12" customHeight="1">
      <c r="A63" s="159" t="s">
        <v>33</v>
      </c>
      <c r="B63" s="16">
        <f>V69</f>
        <v>4</v>
      </c>
      <c r="C63" s="53" t="s">
        <v>35</v>
      </c>
      <c r="D63" s="1">
        <f>X69</f>
        <v>51</v>
      </c>
      <c r="F63" s="184">
        <v>41226</v>
      </c>
      <c r="G63" s="323" t="s">
        <v>1428</v>
      </c>
      <c r="H63" s="45">
        <v>120</v>
      </c>
      <c r="I63" s="61"/>
      <c r="J63" s="61"/>
      <c r="K63" s="252" t="s">
        <v>1240</v>
      </c>
      <c r="L63" s="252"/>
      <c r="M63" s="62" t="s">
        <v>1431</v>
      </c>
      <c r="N63" s="62"/>
      <c r="O63" s="62"/>
      <c r="P63" s="61" t="s">
        <v>1260</v>
      </c>
      <c r="Q63" s="380"/>
      <c r="R63" s="381"/>
      <c r="S63" s="382"/>
      <c r="T63" s="49"/>
      <c r="U63" s="113">
        <f t="shared" si="60"/>
        <v>1</v>
      </c>
      <c r="V63" s="259">
        <f t="shared" si="61"/>
        <v>0</v>
      </c>
      <c r="W63" s="259">
        <f t="shared" ref="W63:W68" si="67">IF(J63&lt;&gt;0,VLOOKUP(J63,AT_tider,2,FALSE),0)</f>
        <v>0</v>
      </c>
      <c r="X63" s="259">
        <f t="shared" si="62"/>
        <v>20</v>
      </c>
      <c r="Y63" s="259">
        <f t="shared" si="63"/>
        <v>0</v>
      </c>
      <c r="Z63" s="259"/>
      <c r="AA63" s="259"/>
      <c r="AB63" s="259">
        <f t="shared" si="64"/>
        <v>0</v>
      </c>
      <c r="AC63" s="259">
        <f t="shared" si="65"/>
        <v>16</v>
      </c>
      <c r="AD63" s="113"/>
      <c r="AE63" s="113">
        <f t="shared" ref="AE63:AE68" si="68">SUM(V63:AD63)</f>
        <v>36</v>
      </c>
      <c r="AF63" s="114">
        <f t="shared" ref="AF63:AF68" si="69">((AB63*2)+(V63*2)+(W63*1)+(X63*0.77)+(Y63*0.68)+(AC63*0.8))</f>
        <v>28.200000000000003</v>
      </c>
      <c r="AG63" s="114">
        <f t="shared" si="66"/>
        <v>53.400000000000006</v>
      </c>
      <c r="AH63" s="251">
        <f t="shared" ref="AH63:AH68" si="70">IF(AG63&gt;1,AVERAGE(AG62:AG63),"")</f>
        <v>35.700000000000003</v>
      </c>
      <c r="AI63" s="251">
        <f>IF(AG63&gt;1,AVERAGE(AG59,AG62,AG63),"")</f>
        <v>45.083333333333336</v>
      </c>
      <c r="AJ63" s="251"/>
      <c r="AK63" s="251"/>
    </row>
    <row r="64" spans="1:37" ht="12" customHeight="1">
      <c r="C64" s="15" t="s">
        <v>92</v>
      </c>
      <c r="D64" s="1">
        <f>Y69</f>
        <v>0</v>
      </c>
      <c r="F64" s="184">
        <v>41227</v>
      </c>
      <c r="G64" s="323"/>
      <c r="H64" s="46"/>
      <c r="I64" s="62"/>
      <c r="J64" s="62"/>
      <c r="K64" s="62"/>
      <c r="L64" s="62"/>
      <c r="M64" s="62"/>
      <c r="N64" s="62"/>
      <c r="O64" s="67"/>
      <c r="P64" s="62"/>
      <c r="Q64" s="383"/>
      <c r="R64" s="384"/>
      <c r="S64" s="385"/>
      <c r="T64" s="34"/>
      <c r="U64" s="113">
        <f t="shared" si="60"/>
        <v>1</v>
      </c>
      <c r="V64" s="259">
        <f t="shared" si="61"/>
        <v>0</v>
      </c>
      <c r="W64" s="259">
        <f t="shared" si="67"/>
        <v>0</v>
      </c>
      <c r="X64" s="259">
        <f t="shared" si="62"/>
        <v>0</v>
      </c>
      <c r="Y64" s="259">
        <f t="shared" si="63"/>
        <v>0</v>
      </c>
      <c r="Z64" s="259"/>
      <c r="AA64" s="259"/>
      <c r="AB64" s="259">
        <f t="shared" si="64"/>
        <v>0</v>
      </c>
      <c r="AC64" s="259">
        <f t="shared" si="65"/>
        <v>0</v>
      </c>
      <c r="AD64" s="113"/>
      <c r="AE64" s="113">
        <f t="shared" si="68"/>
        <v>0</v>
      </c>
      <c r="AF64" s="114">
        <f t="shared" si="69"/>
        <v>0</v>
      </c>
      <c r="AG64" s="114">
        <f t="shared" si="66"/>
        <v>0</v>
      </c>
      <c r="AH64" s="251" t="str">
        <f t="shared" si="70"/>
        <v/>
      </c>
      <c r="AI64" s="251" t="str">
        <f>IF(AG64&gt;1,AVERAGE(AG62:AG64),"")</f>
        <v/>
      </c>
      <c r="AJ64" s="251"/>
      <c r="AK64" s="251"/>
    </row>
    <row r="65" spans="1:37" ht="12" customHeight="1">
      <c r="C65" s="15" t="s">
        <v>78</v>
      </c>
      <c r="D65" s="1">
        <f>Z69</f>
        <v>0</v>
      </c>
      <c r="F65" s="184">
        <v>41228</v>
      </c>
      <c r="G65" s="326" t="s">
        <v>1429</v>
      </c>
      <c r="H65" s="45">
        <v>120</v>
      </c>
      <c r="I65" s="61"/>
      <c r="J65" s="61"/>
      <c r="K65" s="61" t="s">
        <v>1260</v>
      </c>
      <c r="L65" s="61"/>
      <c r="M65" s="61" t="s">
        <v>1431</v>
      </c>
      <c r="N65" s="61"/>
      <c r="O65" s="318" t="s">
        <v>1383</v>
      </c>
      <c r="P65" s="61"/>
      <c r="Q65" s="380"/>
      <c r="R65" s="381"/>
      <c r="S65" s="382"/>
      <c r="T65" s="49"/>
      <c r="U65" s="113">
        <f t="shared" si="60"/>
        <v>1</v>
      </c>
      <c r="V65" s="259">
        <f t="shared" si="61"/>
        <v>0</v>
      </c>
      <c r="W65" s="259">
        <f t="shared" si="67"/>
        <v>0</v>
      </c>
      <c r="X65" s="259">
        <f t="shared" si="62"/>
        <v>16</v>
      </c>
      <c r="Y65" s="259">
        <f t="shared" si="63"/>
        <v>0</v>
      </c>
      <c r="Z65" s="259"/>
      <c r="AA65" s="259"/>
      <c r="AB65" s="259">
        <f t="shared" si="64"/>
        <v>8</v>
      </c>
      <c r="AC65" s="259">
        <f t="shared" si="65"/>
        <v>0</v>
      </c>
      <c r="AD65" s="113"/>
      <c r="AE65" s="113">
        <f t="shared" si="68"/>
        <v>24</v>
      </c>
      <c r="AF65" s="114">
        <f t="shared" si="69"/>
        <v>28.32</v>
      </c>
      <c r="AG65" s="114">
        <f t="shared" si="66"/>
        <v>57.12</v>
      </c>
      <c r="AH65" s="251">
        <f t="shared" si="70"/>
        <v>28.56</v>
      </c>
      <c r="AI65" s="251">
        <f>IF(AG65&gt;1,AVERAGE(AG63:AG65),"")</f>
        <v>36.840000000000003</v>
      </c>
      <c r="AJ65" s="251"/>
      <c r="AK65" s="251"/>
    </row>
    <row r="66" spans="1:37" ht="12" customHeight="1">
      <c r="C66" s="15" t="s">
        <v>93</v>
      </c>
      <c r="D66" s="1">
        <f>AA69</f>
        <v>0</v>
      </c>
      <c r="F66" s="184">
        <v>41229</v>
      </c>
      <c r="G66" s="323" t="s">
        <v>1428</v>
      </c>
      <c r="H66" s="45">
        <v>90</v>
      </c>
      <c r="I66" s="61"/>
      <c r="J66" s="61"/>
      <c r="K66" s="61"/>
      <c r="L66" s="61"/>
      <c r="M66" s="61" t="s">
        <v>1431</v>
      </c>
      <c r="N66" s="61"/>
      <c r="O66" s="61"/>
      <c r="P66" s="61"/>
      <c r="Q66" s="380" t="s">
        <v>1453</v>
      </c>
      <c r="R66" s="381"/>
      <c r="S66" s="382"/>
      <c r="T66" s="34"/>
      <c r="U66" s="113">
        <f>$U$2</f>
        <v>1</v>
      </c>
      <c r="V66" s="259">
        <f t="shared" si="61"/>
        <v>0</v>
      </c>
      <c r="W66" s="259">
        <f t="shared" si="67"/>
        <v>0</v>
      </c>
      <c r="X66" s="259">
        <f t="shared" si="62"/>
        <v>0</v>
      </c>
      <c r="Y66" s="259">
        <f t="shared" si="63"/>
        <v>0</v>
      </c>
      <c r="Z66" s="259"/>
      <c r="AA66" s="259"/>
      <c r="AB66" s="259">
        <f t="shared" si="64"/>
        <v>0</v>
      </c>
      <c r="AC66" s="259">
        <f t="shared" si="65"/>
        <v>0</v>
      </c>
      <c r="AD66" s="113"/>
      <c r="AE66" s="113">
        <f t="shared" si="68"/>
        <v>0</v>
      </c>
      <c r="AF66" s="114">
        <f t="shared" si="69"/>
        <v>0</v>
      </c>
      <c r="AG66" s="114">
        <f t="shared" si="66"/>
        <v>27</v>
      </c>
      <c r="AH66" s="251">
        <f t="shared" si="70"/>
        <v>42.06</v>
      </c>
      <c r="AI66" s="251">
        <f>IF(AG66&gt;1,AVERAGE(AG64:AG66),"")</f>
        <v>28.040000000000003</v>
      </c>
      <c r="AJ66" s="251"/>
      <c r="AK66" s="251"/>
    </row>
    <row r="67" spans="1:37" ht="12" customHeight="1">
      <c r="C67" s="53" t="s">
        <v>36</v>
      </c>
      <c r="D67" s="1">
        <f>AB69</f>
        <v>8</v>
      </c>
      <c r="F67" s="184">
        <v>41230</v>
      </c>
      <c r="G67" s="323" t="s">
        <v>1429</v>
      </c>
      <c r="H67" s="45">
        <v>90</v>
      </c>
      <c r="I67" s="61"/>
      <c r="J67" s="61"/>
      <c r="K67" s="61"/>
      <c r="L67" s="252"/>
      <c r="M67" s="61" t="s">
        <v>1431</v>
      </c>
      <c r="N67" s="61"/>
      <c r="O67" s="318"/>
      <c r="P67" s="61"/>
      <c r="Q67" s="380"/>
      <c r="R67" s="381"/>
      <c r="S67" s="382"/>
      <c r="T67" s="34"/>
      <c r="U67" s="113">
        <f t="shared" si="60"/>
        <v>1</v>
      </c>
      <c r="V67" s="259">
        <f t="shared" si="61"/>
        <v>0</v>
      </c>
      <c r="W67" s="259">
        <f t="shared" si="67"/>
        <v>0</v>
      </c>
      <c r="X67" s="259">
        <f t="shared" si="62"/>
        <v>0</v>
      </c>
      <c r="Y67" s="259">
        <f t="shared" si="63"/>
        <v>0</v>
      </c>
      <c r="Z67" s="259"/>
      <c r="AA67" s="259"/>
      <c r="AB67" s="259">
        <f t="shared" si="64"/>
        <v>0</v>
      </c>
      <c r="AC67" s="259">
        <f t="shared" si="65"/>
        <v>0</v>
      </c>
      <c r="AD67" s="113"/>
      <c r="AE67" s="113">
        <f t="shared" si="68"/>
        <v>0</v>
      </c>
      <c r="AF67" s="114">
        <f t="shared" si="69"/>
        <v>0</v>
      </c>
      <c r="AG67" s="114">
        <f t="shared" si="66"/>
        <v>27</v>
      </c>
      <c r="AH67" s="251">
        <f t="shared" si="70"/>
        <v>27</v>
      </c>
      <c r="AI67" s="251">
        <f>IF(AG67&gt;1,AVERAGE(AG65:AG67),"")</f>
        <v>37.04</v>
      </c>
      <c r="AJ67" s="251"/>
      <c r="AK67" s="251"/>
    </row>
    <row r="68" spans="1:37" ht="12" customHeight="1">
      <c r="C68" s="53" t="s">
        <v>37</v>
      </c>
      <c r="D68" s="1">
        <f>AC69</f>
        <v>26</v>
      </c>
      <c r="F68" s="184">
        <v>41231</v>
      </c>
      <c r="G68" s="323" t="s">
        <v>1429</v>
      </c>
      <c r="H68" s="45">
        <v>150</v>
      </c>
      <c r="I68" s="61" t="s">
        <v>1351</v>
      </c>
      <c r="J68" s="61"/>
      <c r="K68" s="61" t="s">
        <v>1254</v>
      </c>
      <c r="L68" s="252"/>
      <c r="M68" s="61" t="s">
        <v>1431</v>
      </c>
      <c r="N68" s="61"/>
      <c r="O68" s="318"/>
      <c r="P68" s="61" t="s">
        <v>1252</v>
      </c>
      <c r="Q68" s="380"/>
      <c r="R68" s="381"/>
      <c r="S68" s="382"/>
      <c r="T68" s="34"/>
      <c r="U68" s="113">
        <f t="shared" si="60"/>
        <v>1</v>
      </c>
      <c r="V68" s="259">
        <f t="shared" si="61"/>
        <v>4</v>
      </c>
      <c r="W68" s="259">
        <f t="shared" si="67"/>
        <v>0</v>
      </c>
      <c r="X68" s="259">
        <f t="shared" si="62"/>
        <v>15</v>
      </c>
      <c r="Y68" s="259">
        <f t="shared" si="63"/>
        <v>0</v>
      </c>
      <c r="Z68" s="259"/>
      <c r="AA68" s="259"/>
      <c r="AB68" s="259">
        <f t="shared" si="64"/>
        <v>0</v>
      </c>
      <c r="AC68" s="259">
        <f t="shared" si="65"/>
        <v>10</v>
      </c>
      <c r="AD68" s="113"/>
      <c r="AE68" s="113">
        <f t="shared" si="68"/>
        <v>29</v>
      </c>
      <c r="AF68" s="114">
        <f t="shared" si="69"/>
        <v>27.55</v>
      </c>
      <c r="AG68" s="114">
        <f t="shared" si="66"/>
        <v>63.849999999999994</v>
      </c>
      <c r="AH68" s="251">
        <f t="shared" si="70"/>
        <v>45.424999999999997</v>
      </c>
      <c r="AI68" s="251">
        <f>IF(AG68&gt;1,AVERAGE(AG66:AG68),"")</f>
        <v>39.283333333333331</v>
      </c>
      <c r="AJ68" s="251"/>
      <c r="AK68" s="251"/>
    </row>
    <row r="69" spans="1:37" ht="12" customHeight="1">
      <c r="C69" s="53" t="s">
        <v>38</v>
      </c>
      <c r="D69" s="1">
        <f>AD69</f>
        <v>0</v>
      </c>
      <c r="F69" s="185"/>
      <c r="G69" s="47"/>
      <c r="H69" s="48">
        <f>SUM(H62:H68)/60</f>
        <v>10.5</v>
      </c>
      <c r="I69" s="63"/>
      <c r="J69" s="64"/>
      <c r="K69" s="64"/>
      <c r="L69" s="64"/>
      <c r="M69" s="64"/>
      <c r="N69" s="64"/>
      <c r="O69" s="64"/>
      <c r="P69" s="64"/>
      <c r="Q69" s="64"/>
      <c r="R69" s="64"/>
      <c r="S69" s="47"/>
      <c r="T69" s="50" t="s">
        <v>45</v>
      </c>
      <c r="U69" s="106"/>
      <c r="V69" s="244">
        <f t="shared" ref="V69:AF69" si="71">SUM(V62:V68)</f>
        <v>4</v>
      </c>
      <c r="W69" s="244">
        <f t="shared" si="71"/>
        <v>0</v>
      </c>
      <c r="X69" s="244">
        <f t="shared" si="71"/>
        <v>51</v>
      </c>
      <c r="Y69" s="244">
        <f t="shared" si="71"/>
        <v>0</v>
      </c>
      <c r="Z69" s="244">
        <f t="shared" si="71"/>
        <v>0</v>
      </c>
      <c r="AA69" s="244">
        <f t="shared" si="71"/>
        <v>0</v>
      </c>
      <c r="AB69" s="244">
        <f t="shared" si="71"/>
        <v>8</v>
      </c>
      <c r="AC69" s="244">
        <f t="shared" si="71"/>
        <v>26</v>
      </c>
      <c r="AD69" s="244">
        <f t="shared" si="71"/>
        <v>0</v>
      </c>
      <c r="AE69" s="245">
        <f t="shared" si="71"/>
        <v>89</v>
      </c>
      <c r="AF69" s="245">
        <f t="shared" si="71"/>
        <v>84.070000000000007</v>
      </c>
      <c r="AG69" s="245">
        <f>SUM(AG62:AG68)</f>
        <v>246.37</v>
      </c>
      <c r="AH69" s="251"/>
      <c r="AI69" s="251"/>
      <c r="AJ69" s="251">
        <f>IF(AG69&gt;1,AVERAGE(AG69,AG60,AG51,AG42,AG33))</f>
        <v>238.19200000000001</v>
      </c>
      <c r="AK69" s="251">
        <f>IF(AG69&gt;1,AVERAGE(AG69,AG60))</f>
        <v>245.51</v>
      </c>
    </row>
    <row r="70" spans="1:37" ht="12" customHeight="1">
      <c r="F70" s="241" t="s">
        <v>176</v>
      </c>
      <c r="AE70" s="7" t="str">
        <f>IF(SUM(V70:AD70)&gt;0,(SUM(V70:AD70)),"")</f>
        <v/>
      </c>
    </row>
    <row r="71" spans="1:37" ht="12" customHeight="1">
      <c r="A71" s="156" t="s">
        <v>18</v>
      </c>
      <c r="B71" s="16">
        <f>H78</f>
        <v>11.5</v>
      </c>
      <c r="C71" s="53" t="s">
        <v>34</v>
      </c>
      <c r="D71" s="1">
        <f>W78</f>
        <v>23</v>
      </c>
      <c r="F71" s="184">
        <v>41232</v>
      </c>
      <c r="G71" s="326" t="s">
        <v>1428</v>
      </c>
      <c r="H71" s="45">
        <v>60</v>
      </c>
      <c r="I71" s="61"/>
      <c r="J71" s="61"/>
      <c r="K71" s="61"/>
      <c r="L71" s="61"/>
      <c r="M71" s="61" t="s">
        <v>1431</v>
      </c>
      <c r="N71" s="61" t="s">
        <v>1431</v>
      </c>
      <c r="O71" s="61"/>
      <c r="P71" s="61"/>
      <c r="Q71" s="380" t="s">
        <v>1453</v>
      </c>
      <c r="R71" s="381"/>
      <c r="S71" s="382"/>
      <c r="T71" s="49"/>
      <c r="U71" s="113">
        <f t="shared" ref="U71:U77" si="72">$U$2</f>
        <v>1</v>
      </c>
      <c r="V71" s="259">
        <f t="shared" ref="V71:V76" si="73">IF(I71&lt;&gt;0,VLOOKUP(I71,Max_tider,2,FALSE),0)</f>
        <v>0</v>
      </c>
      <c r="W71" s="259">
        <f t="shared" ref="W71:W76" si="74">IF(J71&lt;&gt;0,VLOOKUP(J71,AT_tider,2,FALSE),0)</f>
        <v>0</v>
      </c>
      <c r="X71" s="259">
        <f t="shared" ref="X71:X76" si="75">IF(K71&lt;&gt;0,VLOOKUP(K71,SubAT_tider,2,FALSE),0)</f>
        <v>0</v>
      </c>
      <c r="Y71" s="259">
        <f t="shared" ref="Y71:Y76" si="76">IF(L71&lt;&gt;0,VLOOKUP(L71,IG_tider,2,FALSE),0)</f>
        <v>0</v>
      </c>
      <c r="Z71" s="259"/>
      <c r="AA71" s="259"/>
      <c r="AB71" s="259">
        <f t="shared" ref="AB71:AB76" si="77">IF(O71&lt;&gt;0,VLOOKUP(O71,Power_tider,2,FALSE),0)</f>
        <v>0</v>
      </c>
      <c r="AC71" s="259">
        <f t="shared" ref="AC71:AC77" si="78">IF(P71&lt;&gt;0,VLOOKUP(P71,FS_tider,2,FALSE),0)</f>
        <v>0</v>
      </c>
      <c r="AD71" s="113"/>
      <c r="AE71" s="113">
        <f>SUM(V71:AD71)</f>
        <v>0</v>
      </c>
      <c r="AF71" s="114">
        <f>((AB71*2)+(V71*2)+(W71*1)+(X71*0.77)+(Y71*0.68)+(AC71*0.8))</f>
        <v>0</v>
      </c>
      <c r="AG71" s="114">
        <f t="shared" ref="AG71:AG77" si="79">(AF71+(((H71*U71)-SUM(V71:AD71))*0.3))</f>
        <v>18</v>
      </c>
      <c r="AH71" s="251">
        <f>IF(AG71&gt;1,AVERAGE(AG68,AG71),"")</f>
        <v>40.924999999999997</v>
      </c>
      <c r="AI71" s="251">
        <f>IF(AG71&gt;1,AVERAGE(AG67,AG68,AG71),"")</f>
        <v>36.283333333333331</v>
      </c>
      <c r="AJ71" s="251"/>
      <c r="AK71" s="251"/>
    </row>
    <row r="72" spans="1:37" ht="12" customHeight="1">
      <c r="A72" s="159" t="s">
        <v>33</v>
      </c>
      <c r="B72" s="16">
        <f>V78</f>
        <v>12</v>
      </c>
      <c r="C72" s="53" t="s">
        <v>35</v>
      </c>
      <c r="D72" s="1">
        <f>X78</f>
        <v>38</v>
      </c>
      <c r="F72" s="184">
        <v>41233</v>
      </c>
      <c r="G72" s="323" t="s">
        <v>1428</v>
      </c>
      <c r="H72" s="45">
        <v>150</v>
      </c>
      <c r="I72" s="61"/>
      <c r="J72" s="61"/>
      <c r="K72" s="61" t="s">
        <v>1252</v>
      </c>
      <c r="L72" s="252"/>
      <c r="M72" s="62" t="s">
        <v>1431</v>
      </c>
      <c r="N72" s="62"/>
      <c r="O72" s="318" t="s">
        <v>1377</v>
      </c>
      <c r="P72" s="61" t="s">
        <v>1252</v>
      </c>
      <c r="Q72" s="380"/>
      <c r="R72" s="381"/>
      <c r="S72" s="382"/>
      <c r="T72" s="49"/>
      <c r="U72" s="113">
        <f t="shared" si="72"/>
        <v>1</v>
      </c>
      <c r="V72" s="259">
        <f t="shared" si="73"/>
        <v>0</v>
      </c>
      <c r="W72" s="259">
        <f t="shared" si="74"/>
        <v>0</v>
      </c>
      <c r="X72" s="259">
        <f t="shared" si="75"/>
        <v>10</v>
      </c>
      <c r="Y72" s="259">
        <f t="shared" si="76"/>
        <v>0</v>
      </c>
      <c r="Z72" s="259"/>
      <c r="AA72" s="259"/>
      <c r="AB72" s="259">
        <f t="shared" si="77"/>
        <v>5</v>
      </c>
      <c r="AC72" s="259">
        <f t="shared" si="78"/>
        <v>10</v>
      </c>
      <c r="AD72" s="113"/>
      <c r="AE72" s="113">
        <f t="shared" ref="AE72:AE77" si="80">SUM(V72:AD72)</f>
        <v>25</v>
      </c>
      <c r="AF72" s="114">
        <f t="shared" ref="AF72:AF77" si="81">((AB72*2)+(V72*2)+(W72*1)+(X72*0.77)+(Y72*0.68)+(AC72*0.8))</f>
        <v>25.7</v>
      </c>
      <c r="AG72" s="114">
        <f t="shared" si="79"/>
        <v>63.2</v>
      </c>
      <c r="AH72" s="251">
        <f t="shared" ref="AH72:AH77" si="82">IF(AG72&gt;1,AVERAGE(AG71:AG72),"")</f>
        <v>40.6</v>
      </c>
      <c r="AI72" s="251">
        <f>IF(AG72&gt;1,AVERAGE(AG68,AG71,AG72),"")</f>
        <v>48.35</v>
      </c>
      <c r="AJ72" s="251"/>
      <c r="AK72" s="251"/>
    </row>
    <row r="73" spans="1:37" ht="12" customHeight="1">
      <c r="C73" s="15" t="s">
        <v>92</v>
      </c>
      <c r="D73" s="1">
        <f>Y78</f>
        <v>15</v>
      </c>
      <c r="F73" s="184">
        <v>41234</v>
      </c>
      <c r="G73" s="323"/>
      <c r="H73" s="46"/>
      <c r="I73" s="62"/>
      <c r="J73" s="62"/>
      <c r="K73" s="62"/>
      <c r="L73" s="62"/>
      <c r="M73" s="62"/>
      <c r="N73" s="62"/>
      <c r="O73" s="62"/>
      <c r="P73" s="62"/>
      <c r="Q73" s="383"/>
      <c r="R73" s="384"/>
      <c r="S73" s="385"/>
      <c r="T73" s="34"/>
      <c r="U73" s="113">
        <f t="shared" si="72"/>
        <v>1</v>
      </c>
      <c r="V73" s="259">
        <f t="shared" si="73"/>
        <v>0</v>
      </c>
      <c r="W73" s="259">
        <f t="shared" si="74"/>
        <v>0</v>
      </c>
      <c r="X73" s="259">
        <f t="shared" si="75"/>
        <v>0</v>
      </c>
      <c r="Y73" s="259">
        <f t="shared" si="76"/>
        <v>0</v>
      </c>
      <c r="Z73" s="259"/>
      <c r="AA73" s="259"/>
      <c r="AB73" s="259">
        <f t="shared" si="77"/>
        <v>0</v>
      </c>
      <c r="AC73" s="259">
        <f t="shared" si="78"/>
        <v>0</v>
      </c>
      <c r="AD73" s="113"/>
      <c r="AE73" s="113">
        <f t="shared" si="80"/>
        <v>0</v>
      </c>
      <c r="AF73" s="114">
        <f t="shared" si="81"/>
        <v>0</v>
      </c>
      <c r="AG73" s="114">
        <f t="shared" si="79"/>
        <v>0</v>
      </c>
      <c r="AH73" s="251" t="str">
        <f t="shared" si="82"/>
        <v/>
      </c>
      <c r="AI73" s="251" t="str">
        <f>IF(AG73&gt;1,AVERAGE(AG71:AG73),"")</f>
        <v/>
      </c>
      <c r="AJ73" s="251"/>
      <c r="AK73" s="251"/>
    </row>
    <row r="74" spans="1:37" ht="12" customHeight="1">
      <c r="C74" s="15" t="s">
        <v>78</v>
      </c>
      <c r="D74" s="1">
        <f>Z78</f>
        <v>0</v>
      </c>
      <c r="F74" s="184">
        <v>41235</v>
      </c>
      <c r="G74" s="326" t="s">
        <v>1429</v>
      </c>
      <c r="H74" s="45">
        <v>150</v>
      </c>
      <c r="I74" s="61"/>
      <c r="J74" s="61" t="s">
        <v>1251</v>
      </c>
      <c r="K74" s="61" t="s">
        <v>1252</v>
      </c>
      <c r="L74" s="61"/>
      <c r="M74" s="61" t="s">
        <v>1431</v>
      </c>
      <c r="N74" s="61"/>
      <c r="O74" s="318" t="s">
        <v>1383</v>
      </c>
      <c r="P74" s="61"/>
      <c r="Q74" s="380"/>
      <c r="R74" s="381"/>
      <c r="S74" s="382"/>
      <c r="T74" s="49"/>
      <c r="U74" s="113">
        <f t="shared" si="72"/>
        <v>1</v>
      </c>
      <c r="V74" s="259">
        <f t="shared" si="73"/>
        <v>0</v>
      </c>
      <c r="W74" s="259">
        <f t="shared" si="74"/>
        <v>8</v>
      </c>
      <c r="X74" s="259">
        <f t="shared" si="75"/>
        <v>10</v>
      </c>
      <c r="Y74" s="259">
        <f t="shared" si="76"/>
        <v>0</v>
      </c>
      <c r="Z74" s="259"/>
      <c r="AA74" s="259"/>
      <c r="AB74" s="259">
        <f t="shared" si="77"/>
        <v>8</v>
      </c>
      <c r="AC74" s="259">
        <f t="shared" si="78"/>
        <v>0</v>
      </c>
      <c r="AD74" s="113"/>
      <c r="AE74" s="113">
        <f t="shared" si="80"/>
        <v>26</v>
      </c>
      <c r="AF74" s="114">
        <f t="shared" si="81"/>
        <v>31.7</v>
      </c>
      <c r="AG74" s="114">
        <f t="shared" si="79"/>
        <v>68.899999999999991</v>
      </c>
      <c r="AH74" s="251">
        <f t="shared" si="82"/>
        <v>34.449999999999996</v>
      </c>
      <c r="AI74" s="251">
        <f>IF(AG74&gt;1,AVERAGE(AG72:AG74),"")</f>
        <v>44.033333333333331</v>
      </c>
      <c r="AJ74" s="251"/>
      <c r="AK74" s="251"/>
    </row>
    <row r="75" spans="1:37" ht="12" customHeight="1">
      <c r="C75" s="15" t="s">
        <v>93</v>
      </c>
      <c r="D75" s="1">
        <f>AA78</f>
        <v>0</v>
      </c>
      <c r="F75" s="184">
        <v>41236</v>
      </c>
      <c r="G75" s="323" t="s">
        <v>1428</v>
      </c>
      <c r="H75" s="45">
        <v>90</v>
      </c>
      <c r="I75" s="61"/>
      <c r="J75" s="61"/>
      <c r="K75" s="61"/>
      <c r="L75" s="61"/>
      <c r="M75" s="61" t="s">
        <v>1431</v>
      </c>
      <c r="N75" s="61"/>
      <c r="O75" s="61"/>
      <c r="P75" s="61"/>
      <c r="Q75" s="380" t="s">
        <v>1453</v>
      </c>
      <c r="R75" s="381"/>
      <c r="S75" s="382"/>
      <c r="T75" s="34"/>
      <c r="U75" s="113">
        <f>$U$2</f>
        <v>1</v>
      </c>
      <c r="V75" s="259">
        <f t="shared" si="73"/>
        <v>0</v>
      </c>
      <c r="W75" s="259">
        <f t="shared" si="74"/>
        <v>0</v>
      </c>
      <c r="X75" s="259">
        <f t="shared" si="75"/>
        <v>0</v>
      </c>
      <c r="Y75" s="259">
        <f t="shared" si="76"/>
        <v>0</v>
      </c>
      <c r="Z75" s="259"/>
      <c r="AA75" s="259"/>
      <c r="AB75" s="259">
        <f t="shared" si="77"/>
        <v>0</v>
      </c>
      <c r="AC75" s="259">
        <f t="shared" si="78"/>
        <v>0</v>
      </c>
      <c r="AD75" s="113"/>
      <c r="AE75" s="113">
        <f t="shared" si="80"/>
        <v>0</v>
      </c>
      <c r="AF75" s="114">
        <f t="shared" si="81"/>
        <v>0</v>
      </c>
      <c r="AG75" s="114">
        <f t="shared" si="79"/>
        <v>27</v>
      </c>
      <c r="AH75" s="251">
        <f t="shared" si="82"/>
        <v>47.949999999999996</v>
      </c>
      <c r="AI75" s="251">
        <f>IF(AG75&gt;1,AVERAGE(AG73:AG75),"")</f>
        <v>31.966666666666665</v>
      </c>
      <c r="AJ75" s="251"/>
      <c r="AK75" s="251"/>
    </row>
    <row r="76" spans="1:37" ht="12" customHeight="1">
      <c r="C76" s="53" t="s">
        <v>36</v>
      </c>
      <c r="D76" s="1">
        <f>AB78</f>
        <v>18</v>
      </c>
      <c r="F76" s="184">
        <v>41237</v>
      </c>
      <c r="G76" s="323" t="s">
        <v>1428</v>
      </c>
      <c r="H76" s="45">
        <v>90</v>
      </c>
      <c r="I76" s="67" t="s">
        <v>1308</v>
      </c>
      <c r="J76" s="61"/>
      <c r="K76" s="61" t="s">
        <v>1290</v>
      </c>
      <c r="L76" s="61"/>
      <c r="M76" s="61"/>
      <c r="N76" s="61" t="s">
        <v>1431</v>
      </c>
      <c r="O76" s="67"/>
      <c r="P76" s="61"/>
      <c r="Q76" s="380"/>
      <c r="R76" s="381"/>
      <c r="S76" s="382"/>
      <c r="T76" s="34"/>
      <c r="U76" s="113">
        <f t="shared" si="72"/>
        <v>1</v>
      </c>
      <c r="V76" s="259">
        <f t="shared" si="73"/>
        <v>2</v>
      </c>
      <c r="W76" s="259">
        <f t="shared" si="74"/>
        <v>0</v>
      </c>
      <c r="X76" s="259">
        <f t="shared" si="75"/>
        <v>3</v>
      </c>
      <c r="Y76" s="259">
        <f t="shared" si="76"/>
        <v>0</v>
      </c>
      <c r="Z76" s="259"/>
      <c r="AA76" s="259"/>
      <c r="AB76" s="259">
        <f t="shared" si="77"/>
        <v>0</v>
      </c>
      <c r="AC76" s="259">
        <f t="shared" si="78"/>
        <v>0</v>
      </c>
      <c r="AD76" s="113"/>
      <c r="AE76" s="113">
        <f t="shared" si="80"/>
        <v>5</v>
      </c>
      <c r="AF76" s="114">
        <f t="shared" si="81"/>
        <v>6.3100000000000005</v>
      </c>
      <c r="AG76" s="114">
        <f t="shared" si="79"/>
        <v>31.810000000000002</v>
      </c>
      <c r="AH76" s="251">
        <f t="shared" si="82"/>
        <v>29.405000000000001</v>
      </c>
      <c r="AI76" s="251">
        <f>IF(AG76&gt;1,AVERAGE(AG74:AG76),"")</f>
        <v>42.57</v>
      </c>
      <c r="AJ76" s="251"/>
      <c r="AK76" s="251"/>
    </row>
    <row r="77" spans="1:37" ht="12" customHeight="1">
      <c r="C77" s="53" t="s">
        <v>37</v>
      </c>
      <c r="D77" s="1">
        <f>AC78</f>
        <v>10</v>
      </c>
      <c r="F77" s="184">
        <v>41238</v>
      </c>
      <c r="G77" s="323" t="s">
        <v>1429</v>
      </c>
      <c r="H77" s="45">
        <v>150</v>
      </c>
      <c r="I77" s="61" t="s">
        <v>1431</v>
      </c>
      <c r="J77" s="61" t="s">
        <v>1431</v>
      </c>
      <c r="K77" s="61" t="s">
        <v>1431</v>
      </c>
      <c r="L77" s="61" t="s">
        <v>1431</v>
      </c>
      <c r="M77" s="61" t="s">
        <v>1431</v>
      </c>
      <c r="N77" s="61"/>
      <c r="O77" s="61" t="s">
        <v>1431</v>
      </c>
      <c r="P77" s="61"/>
      <c r="Q77" s="380"/>
      <c r="R77" s="381"/>
      <c r="S77" s="382"/>
      <c r="T77" s="34"/>
      <c r="U77" s="113">
        <f t="shared" si="72"/>
        <v>1</v>
      </c>
      <c r="V77" s="259">
        <v>10</v>
      </c>
      <c r="W77" s="259">
        <v>15</v>
      </c>
      <c r="X77" s="259">
        <v>15</v>
      </c>
      <c r="Y77" s="259">
        <v>15</v>
      </c>
      <c r="Z77" s="259"/>
      <c r="AA77" s="259"/>
      <c r="AB77" s="259">
        <v>5</v>
      </c>
      <c r="AC77" s="259">
        <f t="shared" si="78"/>
        <v>0</v>
      </c>
      <c r="AD77" s="113"/>
      <c r="AE77" s="113">
        <f t="shared" si="80"/>
        <v>60</v>
      </c>
      <c r="AF77" s="114">
        <f t="shared" si="81"/>
        <v>66.75</v>
      </c>
      <c r="AG77" s="114">
        <f t="shared" si="79"/>
        <v>93.75</v>
      </c>
      <c r="AH77" s="251">
        <f t="shared" si="82"/>
        <v>62.78</v>
      </c>
      <c r="AI77" s="251">
        <f>IF(AG77&gt;1,AVERAGE(AG75:AG77),"")</f>
        <v>50.853333333333332</v>
      </c>
      <c r="AJ77" s="251"/>
      <c r="AK77" s="251"/>
    </row>
    <row r="78" spans="1:37" ht="12" customHeight="1">
      <c r="C78" s="53" t="s">
        <v>38</v>
      </c>
      <c r="D78" s="1">
        <f>AD78</f>
        <v>0</v>
      </c>
      <c r="F78" s="185"/>
      <c r="G78" s="47"/>
      <c r="H78" s="48">
        <f>SUM(H71:H77)/60</f>
        <v>11.5</v>
      </c>
      <c r="I78" s="63"/>
      <c r="J78" s="64"/>
      <c r="K78" s="64"/>
      <c r="L78" s="64"/>
      <c r="M78" s="64"/>
      <c r="N78" s="64"/>
      <c r="O78" s="64"/>
      <c r="P78" s="64"/>
      <c r="Q78" s="64"/>
      <c r="R78" s="64"/>
      <c r="S78" s="47"/>
      <c r="T78" s="50" t="s">
        <v>45</v>
      </c>
      <c r="U78" s="106"/>
      <c r="V78" s="244">
        <f t="shared" ref="V78:AF78" si="83">SUM(V71:V77)</f>
        <v>12</v>
      </c>
      <c r="W78" s="244">
        <f t="shared" si="83"/>
        <v>23</v>
      </c>
      <c r="X78" s="244">
        <f t="shared" si="83"/>
        <v>38</v>
      </c>
      <c r="Y78" s="244">
        <f t="shared" si="83"/>
        <v>15</v>
      </c>
      <c r="Z78" s="244">
        <f t="shared" si="83"/>
        <v>0</v>
      </c>
      <c r="AA78" s="244">
        <f t="shared" si="83"/>
        <v>0</v>
      </c>
      <c r="AB78" s="244">
        <f t="shared" si="83"/>
        <v>18</v>
      </c>
      <c r="AC78" s="244">
        <f t="shared" si="83"/>
        <v>10</v>
      </c>
      <c r="AD78" s="244">
        <f t="shared" si="83"/>
        <v>0</v>
      </c>
      <c r="AE78" s="245">
        <f t="shared" si="83"/>
        <v>116</v>
      </c>
      <c r="AF78" s="245">
        <f t="shared" si="83"/>
        <v>130.46</v>
      </c>
      <c r="AG78" s="245">
        <f>SUM(AG71:AG77)</f>
        <v>302.65999999999997</v>
      </c>
      <c r="AH78" s="251"/>
      <c r="AI78" s="251"/>
      <c r="AJ78" s="251">
        <f>IF(AG78&gt;1,AVERAGE(AG78,AG69,AG60,AG51,AG42))</f>
        <v>244.608</v>
      </c>
      <c r="AK78" s="251">
        <f>IF(AG78&gt;1,AVERAGE(AG78,AG69))</f>
        <v>274.51499999999999</v>
      </c>
    </row>
    <row r="79" spans="1:37" ht="12" customHeight="1">
      <c r="F79" s="241" t="s">
        <v>177</v>
      </c>
      <c r="AE79" s="7" t="str">
        <f>IF(SUM(V79:AD79)&gt;0,(SUM(V79:AD79)),"")</f>
        <v/>
      </c>
    </row>
    <row r="80" spans="1:37" ht="12" customHeight="1">
      <c r="A80" s="156" t="s">
        <v>18</v>
      </c>
      <c r="B80" s="16">
        <f>H87</f>
        <v>11.5</v>
      </c>
      <c r="C80" s="53" t="s">
        <v>34</v>
      </c>
      <c r="D80" s="1">
        <f>W87</f>
        <v>15</v>
      </c>
      <c r="F80" s="184">
        <v>41239</v>
      </c>
      <c r="G80" s="326" t="s">
        <v>1428</v>
      </c>
      <c r="H80" s="45">
        <v>60</v>
      </c>
      <c r="I80" s="61"/>
      <c r="J80" s="61"/>
      <c r="K80" s="61"/>
      <c r="L80" s="61"/>
      <c r="M80" s="61" t="s">
        <v>1431</v>
      </c>
      <c r="N80" s="61" t="s">
        <v>1431</v>
      </c>
      <c r="O80" s="61"/>
      <c r="P80" s="61"/>
      <c r="Q80" s="380" t="s">
        <v>1453</v>
      </c>
      <c r="R80" s="381"/>
      <c r="S80" s="382"/>
      <c r="T80" s="34"/>
      <c r="U80" s="113">
        <f t="shared" ref="U80:U86" si="84">$U$2</f>
        <v>1</v>
      </c>
      <c r="V80" s="259">
        <f t="shared" ref="V80:V86" si="85">IF(I80&lt;&gt;0,VLOOKUP(I80,Max_tider,2,FALSE),0)</f>
        <v>0</v>
      </c>
      <c r="W80" s="259">
        <f>IF(J80&lt;&gt;0,VLOOKUP(J80,AT_tider,2,FALSE),0)</f>
        <v>0</v>
      </c>
      <c r="X80" s="259">
        <f t="shared" ref="X80:X86" si="86">IF(K80&lt;&gt;0,VLOOKUP(K80,SubAT_tider,2,FALSE),0)</f>
        <v>0</v>
      </c>
      <c r="Y80" s="259">
        <f t="shared" ref="Y80:Y86" si="87">IF(L80&lt;&gt;0,VLOOKUP(L80,IG_tider,2,FALSE),0)</f>
        <v>0</v>
      </c>
      <c r="Z80" s="259"/>
      <c r="AA80" s="259"/>
      <c r="AB80" s="259">
        <f t="shared" ref="AB80:AB86" si="88">IF(O80&lt;&gt;0,VLOOKUP(O80,Power_tider,2,FALSE),0)</f>
        <v>0</v>
      </c>
      <c r="AC80" s="259">
        <f t="shared" ref="AC80:AC86" si="89">IF(P80&lt;&gt;0,VLOOKUP(P80,FS_tider,2,FALSE),0)</f>
        <v>0</v>
      </c>
      <c r="AD80" s="113"/>
      <c r="AE80" s="113">
        <f>SUM(V80:AD80)</f>
        <v>0</v>
      </c>
      <c r="AF80" s="114">
        <f>((AB80*2)+(V80*2)+(W80*1)+(X80*0.77)+(Y80*0.68)+(AC80*0.8))</f>
        <v>0</v>
      </c>
      <c r="AG80" s="114">
        <f t="shared" ref="AG80:AG86" si="90">(AF80+(((H80*U80)-SUM(V80:AD80))*0.3))</f>
        <v>18</v>
      </c>
      <c r="AH80" s="251">
        <f>IF(AG80&gt;1,AVERAGE(AG77,AG80),"")</f>
        <v>55.875</v>
      </c>
      <c r="AI80" s="251">
        <f>IF(AG80&gt;1,AVERAGE(AG76,AG77,AG80),"")</f>
        <v>47.853333333333332</v>
      </c>
      <c r="AJ80" s="251"/>
      <c r="AK80" s="251"/>
    </row>
    <row r="81" spans="1:37" ht="12" customHeight="1">
      <c r="A81" s="159" t="s">
        <v>33</v>
      </c>
      <c r="B81" s="16">
        <f>V87</f>
        <v>3</v>
      </c>
      <c r="C81" s="53" t="s">
        <v>35</v>
      </c>
      <c r="D81" s="1">
        <f>X87</f>
        <v>46</v>
      </c>
      <c r="F81" s="184">
        <v>41240</v>
      </c>
      <c r="G81" s="323" t="s">
        <v>1428</v>
      </c>
      <c r="H81" s="45">
        <v>150</v>
      </c>
      <c r="I81" s="61"/>
      <c r="J81" s="61"/>
      <c r="K81" s="61" t="s">
        <v>1252</v>
      </c>
      <c r="L81" s="252"/>
      <c r="M81" s="62" t="s">
        <v>1431</v>
      </c>
      <c r="N81" s="62"/>
      <c r="O81" s="318" t="s">
        <v>260</v>
      </c>
      <c r="P81" s="61" t="s">
        <v>1253</v>
      </c>
      <c r="Q81" s="380"/>
      <c r="R81" s="381"/>
      <c r="S81" s="382"/>
      <c r="T81" s="34"/>
      <c r="U81" s="113">
        <f t="shared" si="84"/>
        <v>1</v>
      </c>
      <c r="V81" s="259">
        <f t="shared" si="85"/>
        <v>0</v>
      </c>
      <c r="W81" s="259">
        <f t="shared" ref="W81:W86" si="91">IF(J81&lt;&gt;0,VLOOKUP(J81,AT_tider,2,FALSE),0)</f>
        <v>0</v>
      </c>
      <c r="X81" s="259">
        <f t="shared" si="86"/>
        <v>10</v>
      </c>
      <c r="Y81" s="259">
        <f t="shared" si="87"/>
        <v>0</v>
      </c>
      <c r="Z81" s="259"/>
      <c r="AA81" s="259"/>
      <c r="AB81" s="259">
        <f t="shared" si="88"/>
        <v>5</v>
      </c>
      <c r="AC81" s="259">
        <f t="shared" si="89"/>
        <v>12</v>
      </c>
      <c r="AD81" s="113"/>
      <c r="AE81" s="113">
        <f t="shared" ref="AE81:AE86" si="92">SUM(V81:AD81)</f>
        <v>27</v>
      </c>
      <c r="AF81" s="114">
        <f t="shared" ref="AF81:AF86" si="93">((AB81*2)+(V81*2)+(W81*1)+(X81*0.77)+(Y81*0.68)+(AC81*0.8))</f>
        <v>27.3</v>
      </c>
      <c r="AG81" s="114">
        <f t="shared" si="90"/>
        <v>64.2</v>
      </c>
      <c r="AH81" s="251">
        <f t="shared" ref="AH81:AH86" si="94">IF(AG81&gt;1,AVERAGE(AG80:AG81),"")</f>
        <v>41.1</v>
      </c>
      <c r="AI81" s="251">
        <f>IF(AG81&gt;1,AVERAGE(AG77,AG80,AG81),"")</f>
        <v>58.65</v>
      </c>
      <c r="AJ81" s="251"/>
      <c r="AK81" s="251"/>
    </row>
    <row r="82" spans="1:37" ht="12" customHeight="1">
      <c r="C82" s="15" t="s">
        <v>92</v>
      </c>
      <c r="D82" s="1">
        <f>Y87</f>
        <v>0</v>
      </c>
      <c r="F82" s="184">
        <v>41241</v>
      </c>
      <c r="G82" s="323"/>
      <c r="H82" s="46"/>
      <c r="I82" s="62"/>
      <c r="J82" s="62"/>
      <c r="K82" s="62"/>
      <c r="L82" s="62"/>
      <c r="M82" s="62"/>
      <c r="N82" s="62"/>
      <c r="O82" s="62"/>
      <c r="P82" s="62"/>
      <c r="Q82" s="383"/>
      <c r="R82" s="384"/>
      <c r="S82" s="385"/>
      <c r="T82" s="34"/>
      <c r="U82" s="113">
        <f t="shared" si="84"/>
        <v>1</v>
      </c>
      <c r="V82" s="259">
        <f t="shared" si="85"/>
        <v>0</v>
      </c>
      <c r="W82" s="259">
        <f t="shared" si="91"/>
        <v>0</v>
      </c>
      <c r="X82" s="259">
        <f t="shared" si="86"/>
        <v>0</v>
      </c>
      <c r="Y82" s="259">
        <f t="shared" si="87"/>
        <v>0</v>
      </c>
      <c r="Z82" s="259"/>
      <c r="AA82" s="259"/>
      <c r="AB82" s="259">
        <f t="shared" si="88"/>
        <v>0</v>
      </c>
      <c r="AC82" s="259">
        <f t="shared" si="89"/>
        <v>0</v>
      </c>
      <c r="AD82" s="113"/>
      <c r="AE82" s="113">
        <f t="shared" si="92"/>
        <v>0</v>
      </c>
      <c r="AF82" s="114">
        <f t="shared" si="93"/>
        <v>0</v>
      </c>
      <c r="AG82" s="114">
        <f t="shared" si="90"/>
        <v>0</v>
      </c>
      <c r="AH82" s="251" t="str">
        <f t="shared" si="94"/>
        <v/>
      </c>
      <c r="AI82" s="251" t="str">
        <f>IF(AG82&gt;1,AVERAGE(AG80:AG82),"")</f>
        <v/>
      </c>
      <c r="AJ82" s="251"/>
      <c r="AK82" s="251"/>
    </row>
    <row r="83" spans="1:37" ht="12" customHeight="1">
      <c r="C83" s="15" t="s">
        <v>78</v>
      </c>
      <c r="D83" s="1">
        <f>Z87</f>
        <v>0</v>
      </c>
      <c r="F83" s="184">
        <v>41242</v>
      </c>
      <c r="G83" s="326" t="s">
        <v>1429</v>
      </c>
      <c r="H83" s="45">
        <v>150</v>
      </c>
      <c r="I83" s="61"/>
      <c r="J83" s="318" t="s">
        <v>1418</v>
      </c>
      <c r="K83" s="61" t="s">
        <v>1260</v>
      </c>
      <c r="L83" s="61"/>
      <c r="M83" s="61" t="s">
        <v>1431</v>
      </c>
      <c r="N83" s="61"/>
      <c r="O83" s="61"/>
      <c r="P83" s="61"/>
      <c r="Q83" s="380"/>
      <c r="R83" s="381"/>
      <c r="S83" s="382"/>
      <c r="T83" s="34"/>
      <c r="U83" s="113">
        <f t="shared" si="84"/>
        <v>1</v>
      </c>
      <c r="V83" s="259">
        <f t="shared" si="85"/>
        <v>0</v>
      </c>
      <c r="W83" s="259">
        <f t="shared" si="91"/>
        <v>15</v>
      </c>
      <c r="X83" s="259">
        <f t="shared" si="86"/>
        <v>16</v>
      </c>
      <c r="Y83" s="259">
        <f t="shared" si="87"/>
        <v>0</v>
      </c>
      <c r="Z83" s="259"/>
      <c r="AA83" s="259"/>
      <c r="AB83" s="259">
        <f t="shared" si="88"/>
        <v>0</v>
      </c>
      <c r="AC83" s="259">
        <f t="shared" si="89"/>
        <v>0</v>
      </c>
      <c r="AD83" s="113"/>
      <c r="AE83" s="113">
        <f t="shared" si="92"/>
        <v>31</v>
      </c>
      <c r="AF83" s="114">
        <f t="shared" si="93"/>
        <v>27.32</v>
      </c>
      <c r="AG83" s="114">
        <f t="shared" si="90"/>
        <v>63.019999999999996</v>
      </c>
      <c r="AH83" s="251">
        <f t="shared" si="94"/>
        <v>31.509999999999998</v>
      </c>
      <c r="AI83" s="251">
        <f>IF(AG83&gt;1,AVERAGE(AG81:AG83),"")</f>
        <v>42.406666666666666</v>
      </c>
      <c r="AJ83" s="251"/>
      <c r="AK83" s="251"/>
    </row>
    <row r="84" spans="1:37" ht="12" customHeight="1">
      <c r="C84" s="15" t="s">
        <v>93</v>
      </c>
      <c r="D84" s="1">
        <f>AA87</f>
        <v>0</v>
      </c>
      <c r="F84" s="184">
        <v>41243</v>
      </c>
      <c r="G84" s="323" t="s">
        <v>1428</v>
      </c>
      <c r="H84" s="45">
        <v>90</v>
      </c>
      <c r="I84" s="61"/>
      <c r="J84" s="61"/>
      <c r="K84" s="61"/>
      <c r="L84" s="61"/>
      <c r="M84" s="61" t="s">
        <v>1431</v>
      </c>
      <c r="N84" s="61" t="s">
        <v>1431</v>
      </c>
      <c r="O84" s="70"/>
      <c r="P84" s="61"/>
      <c r="Q84" s="380" t="s">
        <v>1453</v>
      </c>
      <c r="R84" s="381"/>
      <c r="S84" s="382"/>
      <c r="T84" s="34"/>
      <c r="U84" s="113">
        <f>$U$2</f>
        <v>1</v>
      </c>
      <c r="V84" s="259">
        <f t="shared" si="85"/>
        <v>0</v>
      </c>
      <c r="W84" s="259">
        <f t="shared" si="91"/>
        <v>0</v>
      </c>
      <c r="X84" s="259">
        <f t="shared" si="86"/>
        <v>0</v>
      </c>
      <c r="Y84" s="259">
        <f t="shared" si="87"/>
        <v>0</v>
      </c>
      <c r="Z84" s="259"/>
      <c r="AA84" s="259"/>
      <c r="AB84" s="259">
        <f t="shared" si="88"/>
        <v>0</v>
      </c>
      <c r="AC84" s="259">
        <f t="shared" si="89"/>
        <v>0</v>
      </c>
      <c r="AD84" s="113"/>
      <c r="AE84" s="113">
        <f t="shared" si="92"/>
        <v>0</v>
      </c>
      <c r="AF84" s="114">
        <f t="shared" si="93"/>
        <v>0</v>
      </c>
      <c r="AG84" s="114">
        <f t="shared" si="90"/>
        <v>27</v>
      </c>
      <c r="AH84" s="251">
        <f t="shared" si="94"/>
        <v>45.01</v>
      </c>
      <c r="AI84" s="251">
        <f>IF(AG84&gt;1,AVERAGE(AG82:AG84),"")</f>
        <v>30.006666666666664</v>
      </c>
      <c r="AJ84" s="251"/>
      <c r="AK84" s="251"/>
    </row>
    <row r="85" spans="1:37" ht="12" customHeight="1">
      <c r="C85" s="53" t="s">
        <v>36</v>
      </c>
      <c r="D85" s="1">
        <f>AB87</f>
        <v>5</v>
      </c>
      <c r="F85" s="184">
        <v>41244</v>
      </c>
      <c r="G85" s="323" t="s">
        <v>1429</v>
      </c>
      <c r="H85" s="45">
        <v>90</v>
      </c>
      <c r="I85" s="252"/>
      <c r="J85" s="61"/>
      <c r="K85" s="61"/>
      <c r="L85" s="252"/>
      <c r="M85" s="61" t="s">
        <v>1431</v>
      </c>
      <c r="N85" s="61"/>
      <c r="O85" s="61"/>
      <c r="P85" s="61"/>
      <c r="Q85" s="380"/>
      <c r="R85" s="381"/>
      <c r="S85" s="382"/>
      <c r="T85" s="34"/>
      <c r="U85" s="113">
        <f t="shared" si="84"/>
        <v>1</v>
      </c>
      <c r="V85" s="259">
        <f t="shared" si="85"/>
        <v>0</v>
      </c>
      <c r="W85" s="259">
        <f t="shared" si="91"/>
        <v>0</v>
      </c>
      <c r="X85" s="259">
        <f t="shared" si="86"/>
        <v>0</v>
      </c>
      <c r="Y85" s="259">
        <f t="shared" si="87"/>
        <v>0</v>
      </c>
      <c r="Z85" s="259"/>
      <c r="AA85" s="259"/>
      <c r="AB85" s="259">
        <f t="shared" si="88"/>
        <v>0</v>
      </c>
      <c r="AC85" s="259">
        <f t="shared" si="89"/>
        <v>0</v>
      </c>
      <c r="AD85" s="113"/>
      <c r="AE85" s="113">
        <f t="shared" si="92"/>
        <v>0</v>
      </c>
      <c r="AF85" s="114">
        <f t="shared" si="93"/>
        <v>0</v>
      </c>
      <c r="AG85" s="114">
        <f t="shared" si="90"/>
        <v>27</v>
      </c>
      <c r="AH85" s="251">
        <f t="shared" si="94"/>
        <v>27</v>
      </c>
      <c r="AI85" s="251">
        <f>IF(AG85&gt;1,AVERAGE(AG83:AG85),"")</f>
        <v>39.006666666666668</v>
      </c>
      <c r="AJ85" s="251"/>
      <c r="AK85" s="251"/>
    </row>
    <row r="86" spans="1:37" ht="12" customHeight="1">
      <c r="C86" s="53" t="s">
        <v>37</v>
      </c>
      <c r="D86" s="1">
        <f>AC87</f>
        <v>22</v>
      </c>
      <c r="F86" s="184">
        <v>41245</v>
      </c>
      <c r="G86" s="323" t="s">
        <v>1429</v>
      </c>
      <c r="H86" s="45">
        <v>150</v>
      </c>
      <c r="I86" s="252" t="s">
        <v>1310</v>
      </c>
      <c r="J86" s="61"/>
      <c r="K86" s="61" t="s">
        <v>1261</v>
      </c>
      <c r="L86" s="252"/>
      <c r="M86" s="61" t="s">
        <v>1431</v>
      </c>
      <c r="N86" s="61"/>
      <c r="O86" s="61"/>
      <c r="P86" s="61" t="s">
        <v>1252</v>
      </c>
      <c r="Q86" s="380"/>
      <c r="R86" s="381"/>
      <c r="S86" s="382"/>
      <c r="T86" s="34"/>
      <c r="U86" s="113">
        <f t="shared" si="84"/>
        <v>1</v>
      </c>
      <c r="V86" s="259">
        <f t="shared" si="85"/>
        <v>3</v>
      </c>
      <c r="W86" s="259">
        <f t="shared" si="91"/>
        <v>0</v>
      </c>
      <c r="X86" s="259">
        <f t="shared" si="86"/>
        <v>20</v>
      </c>
      <c r="Y86" s="259">
        <f t="shared" si="87"/>
        <v>0</v>
      </c>
      <c r="Z86" s="259"/>
      <c r="AA86" s="259"/>
      <c r="AB86" s="259">
        <f t="shared" si="88"/>
        <v>0</v>
      </c>
      <c r="AC86" s="259">
        <f t="shared" si="89"/>
        <v>10</v>
      </c>
      <c r="AD86" s="113"/>
      <c r="AE86" s="113">
        <f t="shared" si="92"/>
        <v>33</v>
      </c>
      <c r="AF86" s="114">
        <f t="shared" si="93"/>
        <v>29.4</v>
      </c>
      <c r="AG86" s="114">
        <f t="shared" si="90"/>
        <v>64.5</v>
      </c>
      <c r="AH86" s="251">
        <f t="shared" si="94"/>
        <v>45.75</v>
      </c>
      <c r="AI86" s="251">
        <f>IF(AG86&gt;1,AVERAGE(AG84:AG86),"")</f>
        <v>39.5</v>
      </c>
      <c r="AJ86" s="251"/>
      <c r="AK86" s="251"/>
    </row>
    <row r="87" spans="1:37" ht="12" customHeight="1">
      <c r="C87" s="53" t="s">
        <v>38</v>
      </c>
      <c r="D87" s="1">
        <f>AD87</f>
        <v>0</v>
      </c>
      <c r="F87" s="185"/>
      <c r="G87" s="47"/>
      <c r="H87" s="48">
        <f>SUM(H80:H86)/60</f>
        <v>11.5</v>
      </c>
      <c r="I87" s="63"/>
      <c r="J87" s="64"/>
      <c r="K87" s="64"/>
      <c r="L87" s="64"/>
      <c r="M87" s="64"/>
      <c r="N87" s="64"/>
      <c r="O87" s="64"/>
      <c r="P87" s="64"/>
      <c r="Q87" s="64"/>
      <c r="R87" s="64"/>
      <c r="S87" s="47"/>
      <c r="T87" s="50" t="s">
        <v>45</v>
      </c>
      <c r="U87" s="106"/>
      <c r="V87" s="244">
        <f t="shared" ref="V87:AF87" si="95">SUM(V80:V86)</f>
        <v>3</v>
      </c>
      <c r="W87" s="244">
        <f t="shared" si="95"/>
        <v>15</v>
      </c>
      <c r="X87" s="244">
        <f t="shared" si="95"/>
        <v>46</v>
      </c>
      <c r="Y87" s="244">
        <f t="shared" si="95"/>
        <v>0</v>
      </c>
      <c r="Z87" s="244">
        <f t="shared" si="95"/>
        <v>0</v>
      </c>
      <c r="AA87" s="244">
        <f t="shared" si="95"/>
        <v>0</v>
      </c>
      <c r="AB87" s="244">
        <f t="shared" si="95"/>
        <v>5</v>
      </c>
      <c r="AC87" s="244">
        <f t="shared" si="95"/>
        <v>22</v>
      </c>
      <c r="AD87" s="244">
        <f t="shared" si="95"/>
        <v>0</v>
      </c>
      <c r="AE87" s="245">
        <f t="shared" si="95"/>
        <v>91</v>
      </c>
      <c r="AF87" s="245">
        <f t="shared" si="95"/>
        <v>84.02000000000001</v>
      </c>
      <c r="AG87" s="245">
        <f>SUM(AG80:AG86)</f>
        <v>263.72000000000003</v>
      </c>
      <c r="AH87" s="251"/>
      <c r="AI87" s="251"/>
      <c r="AJ87" s="251">
        <f>IF(AG87&gt;1,AVERAGE(AG87,AG78,AG69,AG60,AG51))</f>
        <v>257.35200000000003</v>
      </c>
      <c r="AK87" s="251">
        <f>IF(AG87&gt;1,AVERAGE(AG87,AG78))</f>
        <v>283.19</v>
      </c>
    </row>
    <row r="88" spans="1:37" ht="12" customHeight="1">
      <c r="F88" s="241" t="s">
        <v>178</v>
      </c>
      <c r="AE88" s="7" t="str">
        <f>IF(SUM(V88:AD88)&gt;0,(SUM(V88:AD88)),"")</f>
        <v/>
      </c>
    </row>
    <row r="89" spans="1:37" ht="12" customHeight="1">
      <c r="A89" s="156" t="s">
        <v>18</v>
      </c>
      <c r="B89" s="16">
        <f>H96</f>
        <v>10</v>
      </c>
      <c r="C89" s="53" t="s">
        <v>34</v>
      </c>
      <c r="D89" s="1">
        <f>W96</f>
        <v>16</v>
      </c>
      <c r="F89" s="184">
        <v>41246</v>
      </c>
      <c r="G89" s="326"/>
      <c r="H89" s="45"/>
      <c r="I89" s="61"/>
      <c r="J89" s="61"/>
      <c r="K89" s="61"/>
      <c r="L89" s="61"/>
      <c r="M89" s="61"/>
      <c r="N89" s="61"/>
      <c r="O89" s="61"/>
      <c r="P89" s="61"/>
      <c r="Q89" s="380"/>
      <c r="R89" s="381"/>
      <c r="S89" s="382"/>
      <c r="T89" s="49"/>
      <c r="U89" s="113">
        <f t="shared" ref="U89:U95" si="96">$U$2</f>
        <v>1</v>
      </c>
      <c r="V89" s="259">
        <f t="shared" ref="V89:V95" si="97">IF(I89&lt;&gt;0,VLOOKUP(I89,Max_tider,2,FALSE),0)</f>
        <v>0</v>
      </c>
      <c r="W89" s="259">
        <f>IF(J89&lt;&gt;0,VLOOKUP(J89,AT_tider,2,FALSE),0)</f>
        <v>0</v>
      </c>
      <c r="X89" s="259">
        <f t="shared" ref="X89:X95" si="98">IF(K89&lt;&gt;0,VLOOKUP(K89,SubAT_tider,2,FALSE),0)</f>
        <v>0</v>
      </c>
      <c r="Y89" s="259">
        <f t="shared" ref="Y89:Y95" si="99">IF(L89&lt;&gt;0,VLOOKUP(L89,IG_tider,2,FALSE),0)</f>
        <v>0</v>
      </c>
      <c r="Z89" s="259"/>
      <c r="AA89" s="259"/>
      <c r="AB89" s="259">
        <f t="shared" ref="AB89:AB95" si="100">IF(O89&lt;&gt;0,VLOOKUP(O89,Power_tider,2,FALSE),0)</f>
        <v>0</v>
      </c>
      <c r="AC89" s="259">
        <f t="shared" ref="AC89:AC95" si="101">IF(P89&lt;&gt;0,VLOOKUP(P89,FS_tider,2,FALSE),0)</f>
        <v>0</v>
      </c>
      <c r="AD89" s="113"/>
      <c r="AE89" s="113">
        <f>SUM(V89:AD89)</f>
        <v>0</v>
      </c>
      <c r="AF89" s="114">
        <f>((AB89*2)+(V89*2)+(W89*1)+(X89*0.77)+(Y89*0.68)+(AC89*0.8))</f>
        <v>0</v>
      </c>
      <c r="AG89" s="114">
        <f t="shared" ref="AG89:AG95" si="102">(AF89+(((H89*U89)-SUM(V89:AD89))*0.3))</f>
        <v>0</v>
      </c>
      <c r="AH89" s="251" t="str">
        <f>IF(AG89&gt;1,AVERAGE(AG86,AG89),"")</f>
        <v/>
      </c>
      <c r="AI89" s="251" t="str">
        <f>IF(AG89&gt;1,AVERAGE(AG85,AG86,AG89),"")</f>
        <v/>
      </c>
      <c r="AJ89" s="251"/>
      <c r="AK89" s="251"/>
    </row>
    <row r="90" spans="1:37" ht="12" customHeight="1">
      <c r="A90" s="159" t="s">
        <v>33</v>
      </c>
      <c r="B90" s="16">
        <f>V96</f>
        <v>2</v>
      </c>
      <c r="C90" s="53" t="s">
        <v>35</v>
      </c>
      <c r="D90" s="1">
        <f>X96</f>
        <v>40</v>
      </c>
      <c r="F90" s="184">
        <v>41247</v>
      </c>
      <c r="G90" s="323" t="s">
        <v>1428</v>
      </c>
      <c r="H90" s="45">
        <v>120</v>
      </c>
      <c r="I90" s="61"/>
      <c r="J90" s="61"/>
      <c r="K90" s="61" t="s">
        <v>1261</v>
      </c>
      <c r="L90" s="252"/>
      <c r="M90" s="62" t="s">
        <v>1431</v>
      </c>
      <c r="N90" s="62"/>
      <c r="O90" s="62"/>
      <c r="P90" s="61" t="s">
        <v>1254</v>
      </c>
      <c r="Q90" s="380" t="s">
        <v>1456</v>
      </c>
      <c r="R90" s="381"/>
      <c r="S90" s="382"/>
      <c r="T90" s="49"/>
      <c r="U90" s="113">
        <f t="shared" si="96"/>
        <v>1</v>
      </c>
      <c r="V90" s="259">
        <f t="shared" si="97"/>
        <v>0</v>
      </c>
      <c r="W90" s="259">
        <f t="shared" ref="W90:W95" si="103">IF(J90&lt;&gt;0,VLOOKUP(J90,AT_tider,2,FALSE),0)</f>
        <v>0</v>
      </c>
      <c r="X90" s="259">
        <f t="shared" si="98"/>
        <v>20</v>
      </c>
      <c r="Y90" s="259">
        <f t="shared" si="99"/>
        <v>0</v>
      </c>
      <c r="Z90" s="259"/>
      <c r="AA90" s="259"/>
      <c r="AB90" s="259">
        <f t="shared" si="100"/>
        <v>0</v>
      </c>
      <c r="AC90" s="259">
        <f t="shared" si="101"/>
        <v>15</v>
      </c>
      <c r="AD90" s="113"/>
      <c r="AE90" s="113">
        <f t="shared" ref="AE90:AE95" si="104">SUM(V90:AD90)</f>
        <v>35</v>
      </c>
      <c r="AF90" s="114">
        <f t="shared" ref="AF90:AF95" si="105">((AB90*2)+(V90*2)+(W90*1)+(X90*0.77)+(Y90*0.68)+(AC90*0.8))</f>
        <v>27.4</v>
      </c>
      <c r="AG90" s="114">
        <f t="shared" si="102"/>
        <v>52.9</v>
      </c>
      <c r="AH90" s="251">
        <f t="shared" ref="AH90:AH95" si="106">IF(AG90&gt;1,AVERAGE(AG89:AG90),"")</f>
        <v>26.45</v>
      </c>
      <c r="AI90" s="251">
        <f>IF(AG90&gt;1,AVERAGE(AG86,AG89,AG90),"")</f>
        <v>39.133333333333333</v>
      </c>
      <c r="AJ90" s="251"/>
      <c r="AK90" s="251"/>
    </row>
    <row r="91" spans="1:37" ht="12" customHeight="1">
      <c r="C91" s="15" t="s">
        <v>92</v>
      </c>
      <c r="D91" s="1">
        <f>Y96</f>
        <v>0</v>
      </c>
      <c r="F91" s="184">
        <v>41248</v>
      </c>
      <c r="G91" s="323" t="s">
        <v>1428</v>
      </c>
      <c r="H91" s="46">
        <v>90</v>
      </c>
      <c r="I91" s="62"/>
      <c r="J91" s="62"/>
      <c r="K91" s="62"/>
      <c r="L91" s="252"/>
      <c r="M91" s="62"/>
      <c r="N91" s="62"/>
      <c r="O91" s="62"/>
      <c r="P91" s="62"/>
      <c r="Q91" s="383"/>
      <c r="R91" s="384"/>
      <c r="S91" s="385"/>
      <c r="T91" s="34" t="s">
        <v>1455</v>
      </c>
      <c r="U91" s="113">
        <f t="shared" si="96"/>
        <v>1</v>
      </c>
      <c r="V91" s="259">
        <f t="shared" si="97"/>
        <v>0</v>
      </c>
      <c r="W91" s="259">
        <f t="shared" si="103"/>
        <v>0</v>
      </c>
      <c r="X91" s="259">
        <f t="shared" si="98"/>
        <v>0</v>
      </c>
      <c r="Y91" s="259">
        <f t="shared" si="99"/>
        <v>0</v>
      </c>
      <c r="Z91" s="259"/>
      <c r="AA91" s="259"/>
      <c r="AB91" s="259">
        <f t="shared" si="100"/>
        <v>0</v>
      </c>
      <c r="AC91" s="259">
        <f t="shared" si="101"/>
        <v>0</v>
      </c>
      <c r="AD91" s="113"/>
      <c r="AE91" s="113">
        <f t="shared" si="104"/>
        <v>0</v>
      </c>
      <c r="AF91" s="114">
        <f t="shared" si="105"/>
        <v>0</v>
      </c>
      <c r="AG91" s="114">
        <f t="shared" si="102"/>
        <v>27</v>
      </c>
      <c r="AH91" s="251">
        <f t="shared" si="106"/>
        <v>39.950000000000003</v>
      </c>
      <c r="AI91" s="251">
        <f>IF(AG91&gt;1,AVERAGE(AG89:AG91),"")</f>
        <v>26.633333333333336</v>
      </c>
      <c r="AJ91" s="251"/>
      <c r="AK91" s="251"/>
    </row>
    <row r="92" spans="1:37" ht="12" customHeight="1">
      <c r="C92" s="15" t="s">
        <v>78</v>
      </c>
      <c r="D92" s="1">
        <f>Z96</f>
        <v>0</v>
      </c>
      <c r="F92" s="184">
        <v>41249</v>
      </c>
      <c r="G92" s="326" t="s">
        <v>1429</v>
      </c>
      <c r="H92" s="45">
        <v>120</v>
      </c>
      <c r="I92" s="61"/>
      <c r="J92" s="61" t="s">
        <v>1260</v>
      </c>
      <c r="K92" s="252"/>
      <c r="L92" s="67"/>
      <c r="M92" s="61" t="s">
        <v>1431</v>
      </c>
      <c r="N92" s="61"/>
      <c r="O92" s="318" t="s">
        <v>1377</v>
      </c>
      <c r="P92" s="61"/>
      <c r="Q92" s="380"/>
      <c r="R92" s="381"/>
      <c r="S92" s="382"/>
      <c r="T92" s="49"/>
      <c r="U92" s="113">
        <f t="shared" si="96"/>
        <v>1</v>
      </c>
      <c r="V92" s="259">
        <f t="shared" si="97"/>
        <v>0</v>
      </c>
      <c r="W92" s="259">
        <f t="shared" si="103"/>
        <v>16</v>
      </c>
      <c r="X92" s="259">
        <f t="shared" si="98"/>
        <v>0</v>
      </c>
      <c r="Y92" s="259">
        <f t="shared" si="99"/>
        <v>0</v>
      </c>
      <c r="Z92" s="259"/>
      <c r="AA92" s="259"/>
      <c r="AB92" s="259">
        <f t="shared" si="100"/>
        <v>5</v>
      </c>
      <c r="AC92" s="259">
        <f t="shared" si="101"/>
        <v>0</v>
      </c>
      <c r="AD92" s="113"/>
      <c r="AE92" s="113">
        <f t="shared" si="104"/>
        <v>21</v>
      </c>
      <c r="AF92" s="114">
        <f t="shared" si="105"/>
        <v>26</v>
      </c>
      <c r="AG92" s="114">
        <f t="shared" si="102"/>
        <v>55.7</v>
      </c>
      <c r="AH92" s="251">
        <f t="shared" si="106"/>
        <v>41.35</v>
      </c>
      <c r="AI92" s="251">
        <f>IF(AG92&gt;1,AVERAGE(AG90:AG92),"")</f>
        <v>45.20000000000001</v>
      </c>
      <c r="AJ92" s="251"/>
      <c r="AK92" s="251"/>
    </row>
    <row r="93" spans="1:37" ht="12" customHeight="1">
      <c r="C93" s="15" t="s">
        <v>93</v>
      </c>
      <c r="D93" s="1">
        <f>AA96</f>
        <v>0</v>
      </c>
      <c r="F93" s="184">
        <v>41250</v>
      </c>
      <c r="G93" s="323"/>
      <c r="H93" s="45"/>
      <c r="I93" s="61"/>
      <c r="J93" s="61"/>
      <c r="K93" s="61"/>
      <c r="L93" s="61"/>
      <c r="M93" s="61"/>
      <c r="N93" s="61"/>
      <c r="O93" s="61"/>
      <c r="P93" s="61"/>
      <c r="Q93" s="380" t="s">
        <v>1453</v>
      </c>
      <c r="R93" s="381"/>
      <c r="S93" s="382"/>
      <c r="T93" s="34"/>
      <c r="U93" s="113">
        <f>$U$2</f>
        <v>1</v>
      </c>
      <c r="V93" s="259">
        <f t="shared" si="97"/>
        <v>0</v>
      </c>
      <c r="W93" s="259">
        <f t="shared" si="103"/>
        <v>0</v>
      </c>
      <c r="X93" s="259">
        <f t="shared" si="98"/>
        <v>0</v>
      </c>
      <c r="Y93" s="259">
        <f t="shared" si="99"/>
        <v>0</v>
      </c>
      <c r="Z93" s="259"/>
      <c r="AA93" s="259"/>
      <c r="AB93" s="259">
        <f t="shared" si="100"/>
        <v>0</v>
      </c>
      <c r="AC93" s="259">
        <f t="shared" si="101"/>
        <v>0</v>
      </c>
      <c r="AD93" s="113"/>
      <c r="AE93" s="113">
        <f t="shared" si="104"/>
        <v>0</v>
      </c>
      <c r="AF93" s="114">
        <f t="shared" si="105"/>
        <v>0</v>
      </c>
      <c r="AG93" s="114">
        <f t="shared" si="102"/>
        <v>0</v>
      </c>
      <c r="AH93" s="251" t="str">
        <f t="shared" si="106"/>
        <v/>
      </c>
      <c r="AI93" s="251" t="str">
        <f>IF(AG93&gt;1,AVERAGE(AG91:AG93),"")</f>
        <v/>
      </c>
      <c r="AJ93" s="251"/>
      <c r="AK93" s="251"/>
    </row>
    <row r="94" spans="1:37" ht="12" customHeight="1">
      <c r="C94" s="53" t="s">
        <v>36</v>
      </c>
      <c r="D94" s="1">
        <f>AB96</f>
        <v>5</v>
      </c>
      <c r="F94" s="184">
        <v>41251</v>
      </c>
      <c r="G94" s="323" t="s">
        <v>1429</v>
      </c>
      <c r="H94" s="45">
        <v>120</v>
      </c>
      <c r="I94" s="61" t="s">
        <v>1289</v>
      </c>
      <c r="J94" s="61"/>
      <c r="K94" s="61" t="s">
        <v>1261</v>
      </c>
      <c r="L94" s="252"/>
      <c r="M94" s="61" t="s">
        <v>1431</v>
      </c>
      <c r="N94" s="61"/>
      <c r="O94" s="67"/>
      <c r="P94" s="61" t="s">
        <v>1254</v>
      </c>
      <c r="Q94" s="380" t="s">
        <v>1456</v>
      </c>
      <c r="R94" s="381"/>
      <c r="S94" s="382"/>
      <c r="T94" s="34"/>
      <c r="U94" s="113">
        <f t="shared" si="96"/>
        <v>1</v>
      </c>
      <c r="V94" s="259">
        <f t="shared" si="97"/>
        <v>2</v>
      </c>
      <c r="W94" s="259">
        <f t="shared" si="103"/>
        <v>0</v>
      </c>
      <c r="X94" s="259">
        <f t="shared" si="98"/>
        <v>20</v>
      </c>
      <c r="Y94" s="259">
        <f t="shared" si="99"/>
        <v>0</v>
      </c>
      <c r="Z94" s="259"/>
      <c r="AA94" s="259"/>
      <c r="AB94" s="259">
        <f t="shared" si="100"/>
        <v>0</v>
      </c>
      <c r="AC94" s="259">
        <f t="shared" si="101"/>
        <v>15</v>
      </c>
      <c r="AD94" s="113"/>
      <c r="AE94" s="113">
        <f t="shared" si="104"/>
        <v>37</v>
      </c>
      <c r="AF94" s="114">
        <f t="shared" si="105"/>
        <v>31.4</v>
      </c>
      <c r="AG94" s="114">
        <f t="shared" si="102"/>
        <v>56.3</v>
      </c>
      <c r="AH94" s="251">
        <f t="shared" si="106"/>
        <v>28.15</v>
      </c>
      <c r="AI94" s="251">
        <f>IF(AG94&gt;1,AVERAGE(AG92:AG94),"")</f>
        <v>37.333333333333336</v>
      </c>
      <c r="AJ94" s="251"/>
      <c r="AK94" s="251"/>
    </row>
    <row r="95" spans="1:37" ht="12" customHeight="1">
      <c r="C95" s="53" t="s">
        <v>37</v>
      </c>
      <c r="D95" s="1">
        <f>AC96</f>
        <v>30</v>
      </c>
      <c r="F95" s="184">
        <v>41252</v>
      </c>
      <c r="G95" s="323" t="s">
        <v>1429</v>
      </c>
      <c r="H95" s="45">
        <v>150</v>
      </c>
      <c r="I95" s="61"/>
      <c r="J95" s="61"/>
      <c r="K95" s="61"/>
      <c r="L95" s="67"/>
      <c r="M95" s="61" t="s">
        <v>1431</v>
      </c>
      <c r="N95" s="61"/>
      <c r="O95" s="61"/>
      <c r="P95" s="61"/>
      <c r="Q95" s="380"/>
      <c r="R95" s="381"/>
      <c r="S95" s="382"/>
      <c r="T95" s="34"/>
      <c r="U95" s="113">
        <f t="shared" si="96"/>
        <v>1</v>
      </c>
      <c r="V95" s="259">
        <f t="shared" si="97"/>
        <v>0</v>
      </c>
      <c r="W95" s="259">
        <f t="shared" si="103"/>
        <v>0</v>
      </c>
      <c r="X95" s="259">
        <f t="shared" si="98"/>
        <v>0</v>
      </c>
      <c r="Y95" s="259">
        <f t="shared" si="99"/>
        <v>0</v>
      </c>
      <c r="Z95" s="259"/>
      <c r="AA95" s="259"/>
      <c r="AB95" s="259">
        <f t="shared" si="100"/>
        <v>0</v>
      </c>
      <c r="AC95" s="259">
        <f t="shared" si="101"/>
        <v>0</v>
      </c>
      <c r="AD95" s="113"/>
      <c r="AE95" s="113">
        <f t="shared" si="104"/>
        <v>0</v>
      </c>
      <c r="AF95" s="114">
        <f t="shared" si="105"/>
        <v>0</v>
      </c>
      <c r="AG95" s="114">
        <f t="shared" si="102"/>
        <v>45</v>
      </c>
      <c r="AH95" s="251">
        <f t="shared" si="106"/>
        <v>50.65</v>
      </c>
      <c r="AI95" s="251">
        <f>IF(AG95&gt;1,AVERAGE(AG93:AG95),"")</f>
        <v>33.766666666666666</v>
      </c>
      <c r="AJ95" s="251"/>
      <c r="AK95" s="251"/>
    </row>
    <row r="96" spans="1:37" ht="12" customHeight="1">
      <c r="C96" s="53" t="s">
        <v>38</v>
      </c>
      <c r="D96" s="1">
        <f>AD96</f>
        <v>0</v>
      </c>
      <c r="F96" s="185"/>
      <c r="G96" s="47"/>
      <c r="H96" s="48">
        <f>SUM(H89:H95)/60</f>
        <v>10</v>
      </c>
      <c r="I96" s="63"/>
      <c r="J96" s="64"/>
      <c r="K96" s="64"/>
      <c r="L96" s="64"/>
      <c r="M96" s="64"/>
      <c r="N96" s="64"/>
      <c r="O96" s="64"/>
      <c r="P96" s="64"/>
      <c r="Q96" s="64"/>
      <c r="R96" s="64"/>
      <c r="S96" s="47"/>
      <c r="T96" s="50" t="s">
        <v>45</v>
      </c>
      <c r="U96" s="106"/>
      <c r="V96" s="244">
        <f t="shared" ref="V96:AF96" si="107">SUM(V89:V95)</f>
        <v>2</v>
      </c>
      <c r="W96" s="244">
        <f t="shared" si="107"/>
        <v>16</v>
      </c>
      <c r="X96" s="244">
        <f t="shared" si="107"/>
        <v>40</v>
      </c>
      <c r="Y96" s="244">
        <f t="shared" si="107"/>
        <v>0</v>
      </c>
      <c r="Z96" s="244">
        <f t="shared" si="107"/>
        <v>0</v>
      </c>
      <c r="AA96" s="244">
        <f t="shared" si="107"/>
        <v>0</v>
      </c>
      <c r="AB96" s="244">
        <f t="shared" si="107"/>
        <v>5</v>
      </c>
      <c r="AC96" s="244">
        <f t="shared" si="107"/>
        <v>30</v>
      </c>
      <c r="AD96" s="244">
        <f t="shared" si="107"/>
        <v>0</v>
      </c>
      <c r="AE96" s="245">
        <f t="shared" si="107"/>
        <v>93</v>
      </c>
      <c r="AF96" s="245">
        <f t="shared" si="107"/>
        <v>84.8</v>
      </c>
      <c r="AG96" s="245">
        <f>SUM(AG89:AG95)</f>
        <v>236.90000000000003</v>
      </c>
      <c r="AH96" s="251"/>
      <c r="AI96" s="251"/>
      <c r="AJ96" s="251">
        <f>IF(AG96&gt;1,AVERAGE(AG96,AG87,AG78,AG69,AG60))</f>
        <v>258.86</v>
      </c>
      <c r="AK96" s="251">
        <f>IF(AG96&gt;1,AVERAGE(AG96,AG87))</f>
        <v>250.31000000000003</v>
      </c>
    </row>
    <row r="97" spans="1:37" ht="12" customHeight="1">
      <c r="F97" s="241" t="s">
        <v>182</v>
      </c>
      <c r="AE97" s="7" t="str">
        <f>IF(SUM(V97:AD97)&gt;0,(SUM(V97:AD97)),"")</f>
        <v/>
      </c>
    </row>
    <row r="98" spans="1:37" ht="12" customHeight="1">
      <c r="A98" s="156" t="s">
        <v>18</v>
      </c>
      <c r="B98" s="16">
        <f>H105</f>
        <v>11.5</v>
      </c>
      <c r="C98" s="53" t="s">
        <v>34</v>
      </c>
      <c r="D98" s="1">
        <f>W105</f>
        <v>0</v>
      </c>
      <c r="F98" s="184">
        <v>41253</v>
      </c>
      <c r="G98" s="326" t="s">
        <v>1428</v>
      </c>
      <c r="H98" s="45">
        <v>90</v>
      </c>
      <c r="I98" s="61"/>
      <c r="J98" s="61"/>
      <c r="K98" s="61"/>
      <c r="L98" s="61"/>
      <c r="M98" s="61" t="s">
        <v>1431</v>
      </c>
      <c r="N98" s="61" t="s">
        <v>1431</v>
      </c>
      <c r="O98" s="61"/>
      <c r="P98" s="61"/>
      <c r="Q98" s="380" t="s">
        <v>1453</v>
      </c>
      <c r="R98" s="381"/>
      <c r="S98" s="382"/>
      <c r="T98" s="49"/>
      <c r="U98" s="113">
        <f t="shared" ref="U98:U104" si="108">$U$2</f>
        <v>1</v>
      </c>
      <c r="V98" s="259">
        <f t="shared" ref="V98:V104" si="109">IF(I98&lt;&gt;0,VLOOKUP(I98,Max_tider,2,FALSE),0)</f>
        <v>0</v>
      </c>
      <c r="W98" s="259">
        <f>IF(J98&lt;&gt;0,VLOOKUP(J98,AT_tider,2,FALSE),0)</f>
        <v>0</v>
      </c>
      <c r="X98" s="259">
        <f t="shared" ref="X98:X104" si="110">IF(K98&lt;&gt;0,VLOOKUP(K98,SubAT_tider,2,FALSE),0)</f>
        <v>0</v>
      </c>
      <c r="Y98" s="259">
        <f t="shared" ref="Y98:Y104" si="111">IF(L98&lt;&gt;0,VLOOKUP(L98,IG_tider,2,FALSE),0)</f>
        <v>0</v>
      </c>
      <c r="Z98" s="259"/>
      <c r="AA98" s="259"/>
      <c r="AB98" s="259">
        <f t="shared" ref="AB98:AB104" si="112">IF(O98&lt;&gt;0,VLOOKUP(O98,Power_tider,2,FALSE),0)</f>
        <v>0</v>
      </c>
      <c r="AC98" s="259">
        <f t="shared" ref="AC98:AC104" si="113">IF(P98&lt;&gt;0,VLOOKUP(P98,FS_tider,2,FALSE),0)</f>
        <v>0</v>
      </c>
      <c r="AD98" s="113"/>
      <c r="AE98" s="113">
        <f>SUM(V98:AD98)</f>
        <v>0</v>
      </c>
      <c r="AF98" s="114">
        <f>((AB98*2)+(V98*2)+(W98*1)+(X98*0.77)+(Y98*0.68)+(AC98*0.8))</f>
        <v>0</v>
      </c>
      <c r="AG98" s="114">
        <f t="shared" ref="AG98:AG104" si="114">(AF98+(((H98*U98)-SUM(V98:AD98))*0.3))</f>
        <v>27</v>
      </c>
      <c r="AH98" s="251">
        <f>IF(AG98&gt;1,AVERAGE(AG95,AG98),"")</f>
        <v>36</v>
      </c>
      <c r="AI98" s="251">
        <f>IF(AG98&gt;1,AVERAGE(AG94,AG95,AG98),"")</f>
        <v>42.766666666666673</v>
      </c>
      <c r="AJ98" s="251"/>
      <c r="AK98" s="251"/>
    </row>
    <row r="99" spans="1:37" ht="12" customHeight="1">
      <c r="A99" s="159" t="s">
        <v>33</v>
      </c>
      <c r="B99" s="16">
        <f>V105</f>
        <v>4</v>
      </c>
      <c r="C99" s="53" t="s">
        <v>35</v>
      </c>
      <c r="D99" s="1">
        <f>X105</f>
        <v>46</v>
      </c>
      <c r="F99" s="184">
        <v>41254</v>
      </c>
      <c r="G99" s="323" t="s">
        <v>1428</v>
      </c>
      <c r="H99" s="45">
        <v>120</v>
      </c>
      <c r="I99" s="61"/>
      <c r="J99" s="61"/>
      <c r="K99" s="252" t="s">
        <v>1240</v>
      </c>
      <c r="L99" s="252"/>
      <c r="M99" s="62" t="s">
        <v>1431</v>
      </c>
      <c r="N99" s="62"/>
      <c r="O99" s="62"/>
      <c r="P99" s="61" t="s">
        <v>1261</v>
      </c>
      <c r="Q99" s="380" t="s">
        <v>1456</v>
      </c>
      <c r="R99" s="381"/>
      <c r="S99" s="382"/>
      <c r="T99" s="49"/>
      <c r="U99" s="113">
        <f t="shared" si="108"/>
        <v>1</v>
      </c>
      <c r="V99" s="259">
        <f t="shared" si="109"/>
        <v>0</v>
      </c>
      <c r="W99" s="259">
        <f t="shared" ref="W99:W104" si="115">IF(J99&lt;&gt;0,VLOOKUP(J99,AT_tider,2,FALSE),0)</f>
        <v>0</v>
      </c>
      <c r="X99" s="259">
        <f t="shared" si="110"/>
        <v>20</v>
      </c>
      <c r="Y99" s="259">
        <f t="shared" si="111"/>
        <v>0</v>
      </c>
      <c r="Z99" s="259"/>
      <c r="AA99" s="259"/>
      <c r="AB99" s="259">
        <f t="shared" si="112"/>
        <v>0</v>
      </c>
      <c r="AC99" s="259">
        <f t="shared" si="113"/>
        <v>20</v>
      </c>
      <c r="AD99" s="113"/>
      <c r="AE99" s="113">
        <f t="shared" ref="AE99:AE104" si="116">SUM(V99:AD99)</f>
        <v>40</v>
      </c>
      <c r="AF99" s="114">
        <f t="shared" ref="AF99:AF104" si="117">((AB99*2)+(V99*2)+(W99*1)+(X99*0.77)+(Y99*0.68)+(AC99*0.8))</f>
        <v>31.4</v>
      </c>
      <c r="AG99" s="114">
        <f t="shared" si="114"/>
        <v>55.4</v>
      </c>
      <c r="AH99" s="251">
        <f t="shared" ref="AH99:AH104" si="118">IF(AG99&gt;1,AVERAGE(AG98:AG99),"")</f>
        <v>41.2</v>
      </c>
      <c r="AI99" s="251">
        <f>IF(AG99&gt;1,AVERAGE(AG95,AG98,AG99),"")</f>
        <v>42.466666666666669</v>
      </c>
      <c r="AJ99" s="251"/>
      <c r="AK99" s="251"/>
    </row>
    <row r="100" spans="1:37" ht="12" customHeight="1">
      <c r="C100" s="15" t="s">
        <v>92</v>
      </c>
      <c r="D100" s="1">
        <f>Y105</f>
        <v>0</v>
      </c>
      <c r="F100" s="184">
        <v>41255</v>
      </c>
      <c r="G100" s="323"/>
      <c r="H100" s="46"/>
      <c r="I100" s="62"/>
      <c r="J100" s="62"/>
      <c r="K100" s="62"/>
      <c r="L100" s="67"/>
      <c r="M100" s="62"/>
      <c r="N100" s="62"/>
      <c r="O100" s="62"/>
      <c r="P100" s="62"/>
      <c r="Q100" s="383"/>
      <c r="R100" s="384"/>
      <c r="S100" s="385"/>
      <c r="T100" s="34"/>
      <c r="U100" s="113">
        <f t="shared" si="108"/>
        <v>1</v>
      </c>
      <c r="V100" s="259">
        <f t="shared" si="109"/>
        <v>0</v>
      </c>
      <c r="W100" s="259">
        <f t="shared" si="115"/>
        <v>0</v>
      </c>
      <c r="X100" s="259">
        <f t="shared" si="110"/>
        <v>0</v>
      </c>
      <c r="Y100" s="259">
        <f t="shared" si="111"/>
        <v>0</v>
      </c>
      <c r="Z100" s="259"/>
      <c r="AA100" s="259"/>
      <c r="AB100" s="259">
        <f t="shared" si="112"/>
        <v>0</v>
      </c>
      <c r="AC100" s="259">
        <f t="shared" si="113"/>
        <v>0</v>
      </c>
      <c r="AD100" s="113"/>
      <c r="AE100" s="113">
        <f t="shared" si="116"/>
        <v>0</v>
      </c>
      <c r="AF100" s="114">
        <f t="shared" si="117"/>
        <v>0</v>
      </c>
      <c r="AG100" s="114">
        <f t="shared" si="114"/>
        <v>0</v>
      </c>
      <c r="AH100" s="251" t="str">
        <f t="shared" si="118"/>
        <v/>
      </c>
      <c r="AI100" s="251" t="str">
        <f>IF(AG100&gt;1,AVERAGE(AG98:AG100),"")</f>
        <v/>
      </c>
      <c r="AJ100" s="251"/>
      <c r="AK100" s="251"/>
    </row>
    <row r="101" spans="1:37" ht="12" customHeight="1">
      <c r="C101" s="15" t="s">
        <v>78</v>
      </c>
      <c r="D101" s="1">
        <f>Z105</f>
        <v>0</v>
      </c>
      <c r="F101" s="184">
        <v>41256</v>
      </c>
      <c r="G101" s="326" t="s">
        <v>1429</v>
      </c>
      <c r="H101" s="45">
        <v>120</v>
      </c>
      <c r="I101" s="61"/>
      <c r="J101" s="61"/>
      <c r="K101" s="252" t="s">
        <v>1252</v>
      </c>
      <c r="L101" s="61"/>
      <c r="M101" s="61" t="s">
        <v>1431</v>
      </c>
      <c r="N101" s="61"/>
      <c r="O101" s="318" t="s">
        <v>261</v>
      </c>
      <c r="P101" s="61"/>
      <c r="Q101" s="380"/>
      <c r="R101" s="381"/>
      <c r="S101" s="382"/>
      <c r="T101" s="49"/>
      <c r="U101" s="113">
        <f t="shared" si="108"/>
        <v>1</v>
      </c>
      <c r="V101" s="259">
        <f t="shared" si="109"/>
        <v>0</v>
      </c>
      <c r="W101" s="259">
        <f t="shared" si="115"/>
        <v>0</v>
      </c>
      <c r="X101" s="259">
        <f t="shared" si="110"/>
        <v>10</v>
      </c>
      <c r="Y101" s="259">
        <f t="shared" si="111"/>
        <v>0</v>
      </c>
      <c r="Z101" s="259"/>
      <c r="AA101" s="259"/>
      <c r="AB101" s="259">
        <f t="shared" si="112"/>
        <v>10</v>
      </c>
      <c r="AC101" s="259">
        <f t="shared" si="113"/>
        <v>0</v>
      </c>
      <c r="AD101" s="113"/>
      <c r="AE101" s="113">
        <f t="shared" si="116"/>
        <v>20</v>
      </c>
      <c r="AF101" s="114">
        <f t="shared" si="117"/>
        <v>27.7</v>
      </c>
      <c r="AG101" s="114">
        <f t="shared" si="114"/>
        <v>57.7</v>
      </c>
      <c r="AH101" s="251">
        <f t="shared" si="118"/>
        <v>28.85</v>
      </c>
      <c r="AI101" s="251">
        <f>IF(AG101&gt;1,AVERAGE(AG99:AG101),"")</f>
        <v>37.699999999999996</v>
      </c>
      <c r="AJ101" s="251"/>
      <c r="AK101" s="251"/>
    </row>
    <row r="102" spans="1:37" ht="12" customHeight="1">
      <c r="C102" s="15" t="s">
        <v>93</v>
      </c>
      <c r="D102" s="1">
        <f>AA105</f>
        <v>0</v>
      </c>
      <c r="F102" s="184">
        <v>41257</v>
      </c>
      <c r="G102" s="323" t="s">
        <v>1428</v>
      </c>
      <c r="H102" s="45">
        <v>90</v>
      </c>
      <c r="I102" s="61"/>
      <c r="J102" s="61"/>
      <c r="K102" s="61"/>
      <c r="L102" s="61"/>
      <c r="M102" s="61" t="s">
        <v>1431</v>
      </c>
      <c r="N102" s="61"/>
      <c r="O102" s="70"/>
      <c r="P102" s="61"/>
      <c r="Q102" s="380" t="s">
        <v>1453</v>
      </c>
      <c r="R102" s="381"/>
      <c r="S102" s="382"/>
      <c r="T102" s="34"/>
      <c r="U102" s="113">
        <f>$U$2</f>
        <v>1</v>
      </c>
      <c r="V102" s="259">
        <f t="shared" si="109"/>
        <v>0</v>
      </c>
      <c r="W102" s="259">
        <f t="shared" si="115"/>
        <v>0</v>
      </c>
      <c r="X102" s="259">
        <f t="shared" si="110"/>
        <v>0</v>
      </c>
      <c r="Y102" s="259">
        <f t="shared" si="111"/>
        <v>0</v>
      </c>
      <c r="Z102" s="259"/>
      <c r="AA102" s="259"/>
      <c r="AB102" s="259">
        <f t="shared" si="112"/>
        <v>0</v>
      </c>
      <c r="AC102" s="259">
        <f t="shared" si="113"/>
        <v>0</v>
      </c>
      <c r="AD102" s="113"/>
      <c r="AE102" s="113">
        <f t="shared" si="116"/>
        <v>0</v>
      </c>
      <c r="AF102" s="114">
        <f t="shared" si="117"/>
        <v>0</v>
      </c>
      <c r="AG102" s="114">
        <f t="shared" si="114"/>
        <v>27</v>
      </c>
      <c r="AH102" s="251">
        <f t="shared" si="118"/>
        <v>42.35</v>
      </c>
      <c r="AI102" s="251">
        <f>IF(AG102&gt;1,AVERAGE(AG100:AG102),"")</f>
        <v>28.233333333333334</v>
      </c>
      <c r="AJ102" s="251"/>
      <c r="AK102" s="251"/>
    </row>
    <row r="103" spans="1:37" ht="12" customHeight="1">
      <c r="C103" s="53" t="s">
        <v>36</v>
      </c>
      <c r="D103" s="1">
        <f>AB105</f>
        <v>10</v>
      </c>
      <c r="F103" s="184">
        <v>41258</v>
      </c>
      <c r="G103" s="323" t="s">
        <v>1429</v>
      </c>
      <c r="H103" s="45">
        <v>120</v>
      </c>
      <c r="I103" s="252" t="s">
        <v>1312</v>
      </c>
      <c r="J103" s="61"/>
      <c r="K103" s="61" t="s">
        <v>1260</v>
      </c>
      <c r="L103" s="252"/>
      <c r="M103" s="61" t="s">
        <v>1431</v>
      </c>
      <c r="N103" s="61"/>
      <c r="O103" s="61"/>
      <c r="P103" s="61" t="s">
        <v>1253</v>
      </c>
      <c r="Q103" s="380"/>
      <c r="R103" s="381"/>
      <c r="S103" s="382"/>
      <c r="T103" s="34"/>
      <c r="U103" s="113">
        <f t="shared" si="108"/>
        <v>1</v>
      </c>
      <c r="V103" s="259">
        <f t="shared" si="109"/>
        <v>4</v>
      </c>
      <c r="W103" s="259">
        <f t="shared" si="115"/>
        <v>0</v>
      </c>
      <c r="X103" s="259">
        <f t="shared" si="110"/>
        <v>16</v>
      </c>
      <c r="Y103" s="259">
        <f t="shared" si="111"/>
        <v>0</v>
      </c>
      <c r="Z103" s="259"/>
      <c r="AA103" s="259"/>
      <c r="AB103" s="259">
        <f t="shared" si="112"/>
        <v>0</v>
      </c>
      <c r="AC103" s="259">
        <f t="shared" si="113"/>
        <v>12</v>
      </c>
      <c r="AD103" s="113"/>
      <c r="AE103" s="113">
        <f t="shared" si="116"/>
        <v>32</v>
      </c>
      <c r="AF103" s="114">
        <f t="shared" si="117"/>
        <v>29.92</v>
      </c>
      <c r="AG103" s="114">
        <f t="shared" si="114"/>
        <v>56.32</v>
      </c>
      <c r="AH103" s="251">
        <f t="shared" si="118"/>
        <v>41.66</v>
      </c>
      <c r="AI103" s="251">
        <f>IF(AG103&gt;1,AVERAGE(AG101:AG103),"")</f>
        <v>47.006666666666668</v>
      </c>
      <c r="AJ103" s="251"/>
      <c r="AK103" s="251"/>
    </row>
    <row r="104" spans="1:37" ht="12" customHeight="1">
      <c r="C104" s="53" t="s">
        <v>37</v>
      </c>
      <c r="D104" s="1">
        <f>AC105</f>
        <v>32</v>
      </c>
      <c r="F104" s="184">
        <v>41259</v>
      </c>
      <c r="G104" s="323" t="s">
        <v>1429</v>
      </c>
      <c r="H104" s="45">
        <v>150</v>
      </c>
      <c r="I104" s="61"/>
      <c r="J104" s="61"/>
      <c r="K104" s="61"/>
      <c r="L104" s="67"/>
      <c r="M104" s="61" t="s">
        <v>1431</v>
      </c>
      <c r="N104" s="61"/>
      <c r="O104" s="61"/>
      <c r="P104" s="61"/>
      <c r="Q104" s="380"/>
      <c r="R104" s="381"/>
      <c r="S104" s="382"/>
      <c r="T104" s="34"/>
      <c r="U104" s="113">
        <f t="shared" si="108"/>
        <v>1</v>
      </c>
      <c r="V104" s="259">
        <f t="shared" si="109"/>
        <v>0</v>
      </c>
      <c r="W104" s="259">
        <f t="shared" si="115"/>
        <v>0</v>
      </c>
      <c r="X104" s="259">
        <f t="shared" si="110"/>
        <v>0</v>
      </c>
      <c r="Y104" s="259">
        <f t="shared" si="111"/>
        <v>0</v>
      </c>
      <c r="Z104" s="259"/>
      <c r="AA104" s="259"/>
      <c r="AB104" s="259">
        <f t="shared" si="112"/>
        <v>0</v>
      </c>
      <c r="AC104" s="259">
        <f t="shared" si="113"/>
        <v>0</v>
      </c>
      <c r="AD104" s="113"/>
      <c r="AE104" s="113">
        <f t="shared" si="116"/>
        <v>0</v>
      </c>
      <c r="AF104" s="114">
        <f t="shared" si="117"/>
        <v>0</v>
      </c>
      <c r="AG104" s="114">
        <f t="shared" si="114"/>
        <v>45</v>
      </c>
      <c r="AH104" s="251">
        <f t="shared" si="118"/>
        <v>50.66</v>
      </c>
      <c r="AI104" s="251">
        <f>IF(AG104&gt;1,AVERAGE(AG102:AG104),"")</f>
        <v>42.773333333333333</v>
      </c>
      <c r="AJ104" s="251"/>
      <c r="AK104" s="251"/>
    </row>
    <row r="105" spans="1:37" ht="12" customHeight="1">
      <c r="C105" s="53" t="s">
        <v>38</v>
      </c>
      <c r="D105" s="1">
        <f>AD105</f>
        <v>0</v>
      </c>
      <c r="F105" s="185"/>
      <c r="G105" s="47"/>
      <c r="H105" s="48">
        <f>SUM(H98:H104)/60</f>
        <v>11.5</v>
      </c>
      <c r="I105" s="63"/>
      <c r="J105" s="64"/>
      <c r="K105" s="64"/>
      <c r="L105" s="64"/>
      <c r="M105" s="64"/>
      <c r="N105" s="64"/>
      <c r="O105" s="64"/>
      <c r="P105" s="64"/>
      <c r="Q105" s="64"/>
      <c r="R105" s="64"/>
      <c r="S105" s="47"/>
      <c r="T105" s="50" t="s">
        <v>45</v>
      </c>
      <c r="U105" s="106"/>
      <c r="V105" s="244">
        <f t="shared" ref="V105:AF105" si="119">SUM(V98:V104)</f>
        <v>4</v>
      </c>
      <c r="W105" s="244">
        <f t="shared" si="119"/>
        <v>0</v>
      </c>
      <c r="X105" s="244">
        <f t="shared" si="119"/>
        <v>46</v>
      </c>
      <c r="Y105" s="244">
        <f t="shared" si="119"/>
        <v>0</v>
      </c>
      <c r="Z105" s="244">
        <f t="shared" si="119"/>
        <v>0</v>
      </c>
      <c r="AA105" s="244">
        <f t="shared" si="119"/>
        <v>0</v>
      </c>
      <c r="AB105" s="244">
        <f t="shared" si="119"/>
        <v>10</v>
      </c>
      <c r="AC105" s="244">
        <f t="shared" si="119"/>
        <v>32</v>
      </c>
      <c r="AD105" s="244">
        <f t="shared" si="119"/>
        <v>0</v>
      </c>
      <c r="AE105" s="245">
        <f t="shared" si="119"/>
        <v>92</v>
      </c>
      <c r="AF105" s="245">
        <f t="shared" si="119"/>
        <v>89.02</v>
      </c>
      <c r="AG105" s="245">
        <f>SUM(AG98:AG104)</f>
        <v>268.42</v>
      </c>
      <c r="AH105" s="251"/>
      <c r="AI105" s="251"/>
      <c r="AJ105" s="251">
        <f>IF(AG105&gt;1,AVERAGE(AG105,AG96,AG87,AG78,AG69))</f>
        <v>263.61400000000003</v>
      </c>
      <c r="AK105" s="251">
        <f>IF(AG105&gt;1,AVERAGE(AG105,AG96))</f>
        <v>252.66000000000003</v>
      </c>
    </row>
    <row r="106" spans="1:37" ht="12" customHeight="1">
      <c r="F106" s="241" t="s">
        <v>183</v>
      </c>
      <c r="AE106" s="7" t="str">
        <f>IF(SUM(V106:AD106)&gt;0,(SUM(V106:AD106)),"")</f>
        <v/>
      </c>
    </row>
    <row r="107" spans="1:37" ht="12" customHeight="1">
      <c r="A107" s="156" t="s">
        <v>18</v>
      </c>
      <c r="B107" s="16">
        <f>H114</f>
        <v>11.5</v>
      </c>
      <c r="C107" s="53" t="s">
        <v>34</v>
      </c>
      <c r="D107" s="1">
        <f>W114</f>
        <v>0</v>
      </c>
      <c r="F107" s="184">
        <v>41260</v>
      </c>
      <c r="G107" s="326" t="s">
        <v>1428</v>
      </c>
      <c r="H107" s="45">
        <v>60</v>
      </c>
      <c r="I107" s="61"/>
      <c r="J107" s="61"/>
      <c r="K107" s="61"/>
      <c r="L107" s="61"/>
      <c r="M107" s="61" t="s">
        <v>1431</v>
      </c>
      <c r="N107" s="61" t="s">
        <v>1431</v>
      </c>
      <c r="O107" s="61"/>
      <c r="P107" s="61"/>
      <c r="Q107" s="380" t="s">
        <v>1453</v>
      </c>
      <c r="R107" s="381"/>
      <c r="S107" s="382"/>
      <c r="T107" s="49"/>
      <c r="U107" s="113">
        <f t="shared" ref="U107:U113" si="120">$U$2</f>
        <v>1</v>
      </c>
      <c r="V107" s="259">
        <f t="shared" ref="V107:V113" si="121">IF(I107&lt;&gt;0,VLOOKUP(I107,Max_tider,2,FALSE),0)</f>
        <v>0</v>
      </c>
      <c r="W107" s="259">
        <f>IF(J107&lt;&gt;0,VLOOKUP(J107,AT_tider,2,FALSE),0)</f>
        <v>0</v>
      </c>
      <c r="X107" s="259">
        <f t="shared" ref="X107:X113" si="122">IF(K107&lt;&gt;0,VLOOKUP(K107,SubAT_tider,2,FALSE),0)</f>
        <v>0</v>
      </c>
      <c r="Y107" s="259">
        <f t="shared" ref="Y107:Y113" si="123">IF(L107&lt;&gt;0,VLOOKUP(L107,IG_tider,2,FALSE),0)</f>
        <v>0</v>
      </c>
      <c r="Z107" s="259"/>
      <c r="AA107" s="259"/>
      <c r="AB107" s="259">
        <f t="shared" ref="AB107:AB113" si="124">IF(O107&lt;&gt;0,VLOOKUP(O107,Power_tider,2,FALSE),0)</f>
        <v>0</v>
      </c>
      <c r="AC107" s="259">
        <f t="shared" ref="AC107:AC113" si="125">IF(P107&lt;&gt;0,VLOOKUP(P107,FS_tider,2,FALSE),0)</f>
        <v>0</v>
      </c>
      <c r="AD107" s="113"/>
      <c r="AE107" s="113">
        <f>SUM(V107:AD107)</f>
        <v>0</v>
      </c>
      <c r="AF107" s="114">
        <f>((AB107*2)+(V107*2)+(W107*1)+(X107*0.77)+(Y107*0.68)+(AC107*0.8))</f>
        <v>0</v>
      </c>
      <c r="AG107" s="114">
        <f t="shared" ref="AG107:AG113" si="126">(AF107+(((H107*U107)-SUM(V107:AD107))*0.3))</f>
        <v>18</v>
      </c>
      <c r="AH107" s="251">
        <f>IF(AG107&gt;1,AVERAGE(AG104,AG107),"")</f>
        <v>31.5</v>
      </c>
      <c r="AI107" s="251">
        <f>IF(AG107&gt;1,AVERAGE(AG103,AG104,AG107),"")</f>
        <v>39.773333333333333</v>
      </c>
      <c r="AJ107" s="251"/>
      <c r="AK107" s="251"/>
    </row>
    <row r="108" spans="1:37" ht="12" customHeight="1">
      <c r="A108" s="159" t="s">
        <v>33</v>
      </c>
      <c r="B108" s="16">
        <f>V114</f>
        <v>4</v>
      </c>
      <c r="C108" s="53" t="s">
        <v>35</v>
      </c>
      <c r="D108" s="1">
        <f>X114</f>
        <v>25</v>
      </c>
      <c r="F108" s="184">
        <v>41261</v>
      </c>
      <c r="G108" s="323" t="s">
        <v>1428</v>
      </c>
      <c r="H108" s="45">
        <v>120</v>
      </c>
      <c r="I108" s="61"/>
      <c r="J108" s="61"/>
      <c r="K108" s="61"/>
      <c r="L108" s="252" t="s">
        <v>1240</v>
      </c>
      <c r="M108" s="62" t="s">
        <v>1431</v>
      </c>
      <c r="N108" s="62"/>
      <c r="O108" s="62"/>
      <c r="P108" s="61" t="s">
        <v>1255</v>
      </c>
      <c r="Q108" s="380" t="s">
        <v>1456</v>
      </c>
      <c r="R108" s="381"/>
      <c r="S108" s="382"/>
      <c r="T108" s="49"/>
      <c r="U108" s="113">
        <f t="shared" si="120"/>
        <v>1</v>
      </c>
      <c r="V108" s="259">
        <f t="shared" si="121"/>
        <v>0</v>
      </c>
      <c r="W108" s="259">
        <f t="shared" ref="W108:W113" si="127">IF(J108&lt;&gt;0,VLOOKUP(J108,AT_tider,2,FALSE),0)</f>
        <v>0</v>
      </c>
      <c r="X108" s="259">
        <f t="shared" si="122"/>
        <v>0</v>
      </c>
      <c r="Y108" s="259">
        <f t="shared" si="123"/>
        <v>20</v>
      </c>
      <c r="Z108" s="259"/>
      <c r="AA108" s="259"/>
      <c r="AB108" s="259">
        <f t="shared" si="124"/>
        <v>0</v>
      </c>
      <c r="AC108" s="259">
        <f t="shared" si="125"/>
        <v>20</v>
      </c>
      <c r="AD108" s="113"/>
      <c r="AE108" s="113">
        <f t="shared" ref="AE108:AE113" si="128">SUM(V108:AD108)</f>
        <v>40</v>
      </c>
      <c r="AF108" s="114">
        <f t="shared" ref="AF108:AF113" si="129">((AB108*2)+(V108*2)+(W108*1)+(X108*0.77)+(Y108*0.68)+(AC108*0.8))</f>
        <v>29.6</v>
      </c>
      <c r="AG108" s="114">
        <f t="shared" si="126"/>
        <v>53.6</v>
      </c>
      <c r="AH108" s="251">
        <f t="shared" ref="AH108:AH113" si="130">IF(AG108&gt;1,AVERAGE(AG107:AG108),"")</f>
        <v>35.799999999999997</v>
      </c>
      <c r="AI108" s="251">
        <f>IF(AG108&gt;1,AVERAGE(AG104,AG107,AG108),"")</f>
        <v>38.866666666666667</v>
      </c>
      <c r="AJ108" s="251"/>
      <c r="AK108" s="251"/>
    </row>
    <row r="109" spans="1:37" ht="12" customHeight="1">
      <c r="C109" s="15" t="s">
        <v>92</v>
      </c>
      <c r="D109" s="1">
        <f>Y114</f>
        <v>20</v>
      </c>
      <c r="F109" s="184">
        <v>41262</v>
      </c>
      <c r="G109" s="323"/>
      <c r="H109" s="46"/>
      <c r="I109" s="62"/>
      <c r="J109" s="62"/>
      <c r="K109" s="62"/>
      <c r="L109" s="252"/>
      <c r="M109" s="62"/>
      <c r="N109" s="62"/>
      <c r="O109" s="62"/>
      <c r="P109" s="62"/>
      <c r="Q109" s="383"/>
      <c r="R109" s="384"/>
      <c r="S109" s="385"/>
      <c r="T109" s="34"/>
      <c r="U109" s="113">
        <f t="shared" si="120"/>
        <v>1</v>
      </c>
      <c r="V109" s="259">
        <f t="shared" si="121"/>
        <v>0</v>
      </c>
      <c r="W109" s="259">
        <f t="shared" si="127"/>
        <v>0</v>
      </c>
      <c r="X109" s="259">
        <f t="shared" si="122"/>
        <v>0</v>
      </c>
      <c r="Y109" s="259">
        <f t="shared" si="123"/>
        <v>0</v>
      </c>
      <c r="Z109" s="259"/>
      <c r="AA109" s="259"/>
      <c r="AB109" s="259">
        <f t="shared" si="124"/>
        <v>0</v>
      </c>
      <c r="AC109" s="259">
        <f t="shared" si="125"/>
        <v>0</v>
      </c>
      <c r="AD109" s="113"/>
      <c r="AE109" s="113">
        <f t="shared" si="128"/>
        <v>0</v>
      </c>
      <c r="AF109" s="114">
        <f t="shared" si="129"/>
        <v>0</v>
      </c>
      <c r="AG109" s="114">
        <f t="shared" si="126"/>
        <v>0</v>
      </c>
      <c r="AH109" s="251" t="str">
        <f t="shared" si="130"/>
        <v/>
      </c>
      <c r="AI109" s="251" t="str">
        <f>IF(AG109&gt;1,AVERAGE(AG107:AG109),"")</f>
        <v/>
      </c>
      <c r="AJ109" s="251"/>
      <c r="AK109" s="251"/>
    </row>
    <row r="110" spans="1:37" ht="12" customHeight="1">
      <c r="C110" s="15" t="s">
        <v>78</v>
      </c>
      <c r="D110" s="1">
        <f>Z114</f>
        <v>0</v>
      </c>
      <c r="F110" s="184">
        <v>41263</v>
      </c>
      <c r="G110" s="326" t="s">
        <v>1429</v>
      </c>
      <c r="H110" s="45">
        <v>120</v>
      </c>
      <c r="I110" s="61"/>
      <c r="J110" s="61"/>
      <c r="K110" s="318" t="s">
        <v>1418</v>
      </c>
      <c r="L110" s="67"/>
      <c r="M110" s="61" t="s">
        <v>1431</v>
      </c>
      <c r="N110" s="61"/>
      <c r="O110" s="318" t="s">
        <v>1379</v>
      </c>
      <c r="P110" s="61"/>
      <c r="Q110" s="380"/>
      <c r="R110" s="381"/>
      <c r="S110" s="382"/>
      <c r="T110" s="49"/>
      <c r="U110" s="113">
        <f t="shared" si="120"/>
        <v>1</v>
      </c>
      <c r="V110" s="259">
        <f t="shared" si="121"/>
        <v>0</v>
      </c>
      <c r="W110" s="259">
        <f t="shared" si="127"/>
        <v>0</v>
      </c>
      <c r="X110" s="259">
        <f t="shared" si="122"/>
        <v>15</v>
      </c>
      <c r="Y110" s="259">
        <f t="shared" si="123"/>
        <v>0</v>
      </c>
      <c r="Z110" s="259"/>
      <c r="AA110" s="259"/>
      <c r="AB110" s="259">
        <f t="shared" si="124"/>
        <v>10</v>
      </c>
      <c r="AC110" s="259">
        <f t="shared" si="125"/>
        <v>0</v>
      </c>
      <c r="AD110" s="113"/>
      <c r="AE110" s="113">
        <f t="shared" si="128"/>
        <v>25</v>
      </c>
      <c r="AF110" s="114">
        <f t="shared" si="129"/>
        <v>31.55</v>
      </c>
      <c r="AG110" s="114">
        <f t="shared" si="126"/>
        <v>60.05</v>
      </c>
      <c r="AH110" s="251">
        <f t="shared" si="130"/>
        <v>30.024999999999999</v>
      </c>
      <c r="AI110" s="251">
        <f>IF(AG110&gt;1,AVERAGE(AG108:AG110),"")</f>
        <v>37.883333333333333</v>
      </c>
      <c r="AJ110" s="251"/>
      <c r="AK110" s="251"/>
    </row>
    <row r="111" spans="1:37" ht="12" customHeight="1">
      <c r="C111" s="15" t="s">
        <v>93</v>
      </c>
      <c r="D111" s="1">
        <f>AA114</f>
        <v>0</v>
      </c>
      <c r="F111" s="184">
        <v>41264</v>
      </c>
      <c r="G111" s="323" t="s">
        <v>1428</v>
      </c>
      <c r="H111" s="45">
        <v>90</v>
      </c>
      <c r="I111" s="61"/>
      <c r="J111" s="61"/>
      <c r="K111" s="61"/>
      <c r="L111" s="61"/>
      <c r="M111" s="61" t="s">
        <v>1431</v>
      </c>
      <c r="N111" s="61"/>
      <c r="O111" s="61"/>
      <c r="P111" s="61"/>
      <c r="Q111" s="380" t="s">
        <v>1453</v>
      </c>
      <c r="R111" s="381"/>
      <c r="S111" s="382"/>
      <c r="T111" s="34"/>
      <c r="U111" s="113">
        <f>$U$2</f>
        <v>1</v>
      </c>
      <c r="V111" s="259">
        <f t="shared" si="121"/>
        <v>0</v>
      </c>
      <c r="W111" s="259">
        <f t="shared" si="127"/>
        <v>0</v>
      </c>
      <c r="X111" s="259">
        <f t="shared" si="122"/>
        <v>0</v>
      </c>
      <c r="Y111" s="259">
        <f t="shared" si="123"/>
        <v>0</v>
      </c>
      <c r="Z111" s="259"/>
      <c r="AA111" s="259"/>
      <c r="AB111" s="259">
        <f t="shared" si="124"/>
        <v>0</v>
      </c>
      <c r="AC111" s="259">
        <f t="shared" si="125"/>
        <v>0</v>
      </c>
      <c r="AD111" s="113"/>
      <c r="AE111" s="113">
        <f t="shared" si="128"/>
        <v>0</v>
      </c>
      <c r="AF111" s="114">
        <f t="shared" si="129"/>
        <v>0</v>
      </c>
      <c r="AG111" s="114">
        <f t="shared" si="126"/>
        <v>27</v>
      </c>
      <c r="AH111" s="251">
        <f t="shared" si="130"/>
        <v>43.524999999999999</v>
      </c>
      <c r="AI111" s="251">
        <f>IF(AG111&gt;1,AVERAGE(AG109:AG111),"")</f>
        <v>29.016666666666666</v>
      </c>
      <c r="AJ111" s="251"/>
      <c r="AK111" s="251"/>
    </row>
    <row r="112" spans="1:37" ht="12" customHeight="1">
      <c r="C112" s="53" t="s">
        <v>36</v>
      </c>
      <c r="D112" s="1">
        <f>AB114</f>
        <v>10</v>
      </c>
      <c r="F112" s="184">
        <v>41265</v>
      </c>
      <c r="G112" s="323" t="s">
        <v>1429</v>
      </c>
      <c r="H112" s="45">
        <v>120</v>
      </c>
      <c r="I112" s="61" t="s">
        <v>1351</v>
      </c>
      <c r="J112" s="61"/>
      <c r="K112" s="61" t="s">
        <v>1252</v>
      </c>
      <c r="L112" s="252"/>
      <c r="M112" s="61" t="s">
        <v>1431</v>
      </c>
      <c r="N112" s="61"/>
      <c r="O112" s="67"/>
      <c r="P112" s="61" t="s">
        <v>1255</v>
      </c>
      <c r="Q112" s="380" t="s">
        <v>1456</v>
      </c>
      <c r="R112" s="381"/>
      <c r="S112" s="382"/>
      <c r="T112" s="34"/>
      <c r="U112" s="113">
        <f t="shared" si="120"/>
        <v>1</v>
      </c>
      <c r="V112" s="259">
        <f t="shared" si="121"/>
        <v>4</v>
      </c>
      <c r="W112" s="259">
        <f t="shared" si="127"/>
        <v>0</v>
      </c>
      <c r="X112" s="259">
        <f t="shared" si="122"/>
        <v>10</v>
      </c>
      <c r="Y112" s="259">
        <f t="shared" si="123"/>
        <v>0</v>
      </c>
      <c r="Z112" s="259"/>
      <c r="AA112" s="259"/>
      <c r="AB112" s="259">
        <f t="shared" si="124"/>
        <v>0</v>
      </c>
      <c r="AC112" s="259">
        <f t="shared" si="125"/>
        <v>20</v>
      </c>
      <c r="AD112" s="113"/>
      <c r="AE112" s="113">
        <f t="shared" si="128"/>
        <v>34</v>
      </c>
      <c r="AF112" s="114">
        <f t="shared" si="129"/>
        <v>31.7</v>
      </c>
      <c r="AG112" s="114">
        <f t="shared" si="126"/>
        <v>57.5</v>
      </c>
      <c r="AH112" s="251">
        <f t="shared" si="130"/>
        <v>42.25</v>
      </c>
      <c r="AI112" s="251">
        <f>IF(AG112&gt;1,AVERAGE(AG110:AG112),"")</f>
        <v>48.183333333333337</v>
      </c>
      <c r="AJ112" s="251"/>
      <c r="AK112" s="251"/>
    </row>
    <row r="113" spans="1:37" ht="12" customHeight="1">
      <c r="C113" s="53" t="s">
        <v>37</v>
      </c>
      <c r="D113" s="1">
        <f>AC114</f>
        <v>40</v>
      </c>
      <c r="F113" s="184">
        <v>41266</v>
      </c>
      <c r="G113" s="323" t="s">
        <v>1429</v>
      </c>
      <c r="H113" s="45">
        <v>180</v>
      </c>
      <c r="I113" s="61"/>
      <c r="J113" s="61"/>
      <c r="K113" s="61"/>
      <c r="L113" s="67"/>
      <c r="M113" s="61" t="s">
        <v>1431</v>
      </c>
      <c r="N113" s="61"/>
      <c r="O113" s="61"/>
      <c r="P113" s="61"/>
      <c r="Q113" s="380"/>
      <c r="R113" s="381"/>
      <c r="S113" s="382"/>
      <c r="T113" s="34"/>
      <c r="U113" s="113">
        <f t="shared" si="120"/>
        <v>1</v>
      </c>
      <c r="V113" s="259">
        <f t="shared" si="121"/>
        <v>0</v>
      </c>
      <c r="W113" s="259">
        <f t="shared" si="127"/>
        <v>0</v>
      </c>
      <c r="X113" s="259">
        <f t="shared" si="122"/>
        <v>0</v>
      </c>
      <c r="Y113" s="259">
        <f t="shared" si="123"/>
        <v>0</v>
      </c>
      <c r="Z113" s="259"/>
      <c r="AA113" s="259"/>
      <c r="AB113" s="259">
        <f t="shared" si="124"/>
        <v>0</v>
      </c>
      <c r="AC113" s="259">
        <f t="shared" si="125"/>
        <v>0</v>
      </c>
      <c r="AD113" s="113"/>
      <c r="AE113" s="113">
        <f t="shared" si="128"/>
        <v>0</v>
      </c>
      <c r="AF113" s="114">
        <f t="shared" si="129"/>
        <v>0</v>
      </c>
      <c r="AG113" s="114">
        <f t="shared" si="126"/>
        <v>54</v>
      </c>
      <c r="AH113" s="251">
        <f t="shared" si="130"/>
        <v>55.75</v>
      </c>
      <c r="AI113" s="251">
        <f>IF(AG113&gt;1,AVERAGE(AG111:AG113),"")</f>
        <v>46.166666666666664</v>
      </c>
      <c r="AJ113" s="251"/>
      <c r="AK113" s="251"/>
    </row>
    <row r="114" spans="1:37" ht="12" customHeight="1">
      <c r="C114" s="53" t="s">
        <v>38</v>
      </c>
      <c r="D114" s="1">
        <f>AD114</f>
        <v>0</v>
      </c>
      <c r="F114" s="185"/>
      <c r="G114" s="47"/>
      <c r="H114" s="48">
        <f>SUM(H107:H113)/60</f>
        <v>11.5</v>
      </c>
      <c r="I114" s="63"/>
      <c r="J114" s="64"/>
      <c r="K114" s="64"/>
      <c r="L114" s="64"/>
      <c r="M114" s="64"/>
      <c r="N114" s="64"/>
      <c r="O114" s="64"/>
      <c r="P114" s="64"/>
      <c r="Q114" s="64"/>
      <c r="R114" s="64"/>
      <c r="S114" s="47"/>
      <c r="T114" s="50" t="s">
        <v>45</v>
      </c>
      <c r="U114" s="106"/>
      <c r="V114" s="244">
        <f t="shared" ref="V114:AF114" si="131">SUM(V107:V113)</f>
        <v>4</v>
      </c>
      <c r="W114" s="244">
        <f t="shared" si="131"/>
        <v>0</v>
      </c>
      <c r="X114" s="244">
        <f t="shared" si="131"/>
        <v>25</v>
      </c>
      <c r="Y114" s="244">
        <f t="shared" si="131"/>
        <v>20</v>
      </c>
      <c r="Z114" s="244">
        <f t="shared" si="131"/>
        <v>0</v>
      </c>
      <c r="AA114" s="244">
        <f t="shared" si="131"/>
        <v>0</v>
      </c>
      <c r="AB114" s="244">
        <f t="shared" si="131"/>
        <v>10</v>
      </c>
      <c r="AC114" s="244">
        <f t="shared" si="131"/>
        <v>40</v>
      </c>
      <c r="AD114" s="244">
        <f t="shared" si="131"/>
        <v>0</v>
      </c>
      <c r="AE114" s="245">
        <f t="shared" si="131"/>
        <v>99</v>
      </c>
      <c r="AF114" s="245">
        <f t="shared" si="131"/>
        <v>92.850000000000009</v>
      </c>
      <c r="AG114" s="245">
        <f>SUM(AG107:AG113)</f>
        <v>270.14999999999998</v>
      </c>
      <c r="AH114" s="251"/>
      <c r="AI114" s="251"/>
      <c r="AJ114" s="251">
        <f>IF(AG114&gt;1,AVERAGE(AG114,AG105,AG96,AG87,AG78))</f>
        <v>268.37</v>
      </c>
      <c r="AK114" s="251">
        <f>IF(AG114&gt;1,AVERAGE(AG114,AG105))</f>
        <v>269.28499999999997</v>
      </c>
    </row>
    <row r="115" spans="1:37" ht="12" customHeight="1">
      <c r="F115" s="241" t="s">
        <v>184</v>
      </c>
      <c r="AE115" s="7" t="str">
        <f>IF(SUM(V115:AD115)&gt;0,(SUM(V115:AD115)),"")</f>
        <v/>
      </c>
    </row>
    <row r="116" spans="1:37" ht="12" customHeight="1">
      <c r="A116" s="156" t="s">
        <v>18</v>
      </c>
      <c r="B116" s="16">
        <f>H123</f>
        <v>13</v>
      </c>
      <c r="C116" s="53" t="s">
        <v>34</v>
      </c>
      <c r="D116" s="1">
        <f>W123</f>
        <v>0</v>
      </c>
      <c r="F116" s="184">
        <v>41267</v>
      </c>
      <c r="G116" s="326" t="s">
        <v>1428</v>
      </c>
      <c r="H116" s="45">
        <v>90</v>
      </c>
      <c r="I116" s="61"/>
      <c r="J116" s="61"/>
      <c r="K116" s="61"/>
      <c r="L116" s="61"/>
      <c r="M116" s="61" t="s">
        <v>1431</v>
      </c>
      <c r="N116" s="61"/>
      <c r="O116" s="61"/>
      <c r="P116" s="61"/>
      <c r="Q116" s="380" t="s">
        <v>1453</v>
      </c>
      <c r="R116" s="381"/>
      <c r="S116" s="382"/>
      <c r="T116" s="49"/>
      <c r="U116" s="113">
        <f t="shared" ref="U116:U122" si="132">$U$2</f>
        <v>1</v>
      </c>
      <c r="V116" s="259">
        <f t="shared" ref="V116:V122" si="133">IF(I116&lt;&gt;0,VLOOKUP(I116,Max_tider,2,FALSE),0)</f>
        <v>0</v>
      </c>
      <c r="W116" s="259">
        <f>IF(J116&lt;&gt;0,VLOOKUP(J116,AT_tider,2,FALSE),0)</f>
        <v>0</v>
      </c>
      <c r="X116" s="259">
        <f t="shared" ref="X116:X122" si="134">IF(K116&lt;&gt;0,VLOOKUP(K116,SubAT_tider,2,FALSE),0)</f>
        <v>0</v>
      </c>
      <c r="Y116" s="259">
        <f t="shared" ref="Y116:Y122" si="135">IF(L116&lt;&gt;0,VLOOKUP(L116,IG_tider,2,FALSE),0)</f>
        <v>0</v>
      </c>
      <c r="Z116" s="259"/>
      <c r="AA116" s="259"/>
      <c r="AB116" s="259">
        <f t="shared" ref="AB116:AB122" si="136">IF(O116&lt;&gt;0,VLOOKUP(O116,Power_tider,2,FALSE),0)</f>
        <v>0</v>
      </c>
      <c r="AC116" s="259">
        <f t="shared" ref="AC116:AC122" si="137">IF(P116&lt;&gt;0,VLOOKUP(P116,FS_tider,2,FALSE),0)</f>
        <v>0</v>
      </c>
      <c r="AD116" s="113"/>
      <c r="AE116" s="113">
        <f>SUM(V116:AD116)</f>
        <v>0</v>
      </c>
      <c r="AF116" s="114">
        <f>((AB116*2)+(V116*2)+(W116*1)+(X116*0.77)+(Y116*0.68)+(AC116*0.8))</f>
        <v>0</v>
      </c>
      <c r="AG116" s="114">
        <f t="shared" ref="AG116:AG122" si="138">(AF116+(((H116*U116)-SUM(V116:AD116))*0.3))</f>
        <v>27</v>
      </c>
      <c r="AH116" s="251">
        <f>IF(AG116&gt;1,AVERAGE(AG113,AG116),"")</f>
        <v>40.5</v>
      </c>
      <c r="AI116" s="251">
        <f>IF(AG116&gt;1,AVERAGE(AG112,AG113,AG116),"")</f>
        <v>46.166666666666664</v>
      </c>
      <c r="AJ116" s="251"/>
      <c r="AK116" s="251"/>
    </row>
    <row r="117" spans="1:37" ht="12" customHeight="1">
      <c r="A117" s="159" t="s">
        <v>33</v>
      </c>
      <c r="B117" s="16">
        <f>V123</f>
        <v>4</v>
      </c>
      <c r="C117" s="53" t="s">
        <v>35</v>
      </c>
      <c r="D117" s="1">
        <f>X123</f>
        <v>51</v>
      </c>
      <c r="F117" s="184">
        <v>41268</v>
      </c>
      <c r="G117" s="323" t="s">
        <v>1428</v>
      </c>
      <c r="H117" s="45">
        <v>150</v>
      </c>
      <c r="I117" s="61"/>
      <c r="J117" s="61"/>
      <c r="K117" s="252" t="s">
        <v>1240</v>
      </c>
      <c r="L117" s="252"/>
      <c r="M117" s="62" t="s">
        <v>1431</v>
      </c>
      <c r="N117" s="62"/>
      <c r="O117" s="62"/>
      <c r="P117" s="61" t="s">
        <v>1255</v>
      </c>
      <c r="Q117" s="380" t="s">
        <v>1456</v>
      </c>
      <c r="R117" s="381"/>
      <c r="S117" s="382"/>
      <c r="T117" s="49"/>
      <c r="U117" s="113">
        <f t="shared" si="132"/>
        <v>1</v>
      </c>
      <c r="V117" s="259">
        <f t="shared" si="133"/>
        <v>0</v>
      </c>
      <c r="W117" s="259">
        <f t="shared" ref="W117:W122" si="139">IF(J117&lt;&gt;0,VLOOKUP(J117,AT_tider,2,FALSE),0)</f>
        <v>0</v>
      </c>
      <c r="X117" s="259">
        <f t="shared" si="134"/>
        <v>20</v>
      </c>
      <c r="Y117" s="259">
        <f t="shared" si="135"/>
        <v>0</v>
      </c>
      <c r="Z117" s="259"/>
      <c r="AA117" s="259"/>
      <c r="AB117" s="259">
        <f t="shared" si="136"/>
        <v>0</v>
      </c>
      <c r="AC117" s="259">
        <f t="shared" si="137"/>
        <v>20</v>
      </c>
      <c r="AD117" s="113"/>
      <c r="AE117" s="113">
        <f t="shared" ref="AE117:AE122" si="140">SUM(V117:AD117)</f>
        <v>40</v>
      </c>
      <c r="AF117" s="114">
        <f t="shared" ref="AF117:AF122" si="141">((AB117*2)+(V117*2)+(W117*1)+(X117*0.77)+(Y117*0.68)+(AC117*0.8))</f>
        <v>31.4</v>
      </c>
      <c r="AG117" s="114">
        <f t="shared" si="138"/>
        <v>64.400000000000006</v>
      </c>
      <c r="AH117" s="251">
        <f t="shared" ref="AH117:AH122" si="142">IF(AG117&gt;1,AVERAGE(AG116:AG117),"")</f>
        <v>45.7</v>
      </c>
      <c r="AI117" s="251">
        <f>IF(AG117&gt;1,AVERAGE(AG113,AG116,AG117),"")</f>
        <v>48.466666666666669</v>
      </c>
      <c r="AJ117" s="251"/>
      <c r="AK117" s="251"/>
    </row>
    <row r="118" spans="1:37" ht="12" customHeight="1">
      <c r="C118" s="15" t="s">
        <v>92</v>
      </c>
      <c r="D118" s="1">
        <f>Y123</f>
        <v>0</v>
      </c>
      <c r="F118" s="184">
        <v>41269</v>
      </c>
      <c r="G118" s="323"/>
      <c r="H118" s="46"/>
      <c r="I118" s="62"/>
      <c r="J118" s="62"/>
      <c r="K118" s="62"/>
      <c r="L118" s="67"/>
      <c r="M118" s="62"/>
      <c r="N118" s="62"/>
      <c r="O118" s="62"/>
      <c r="P118" s="62"/>
      <c r="Q118" s="383"/>
      <c r="R118" s="384"/>
      <c r="S118" s="385"/>
      <c r="T118" s="34"/>
      <c r="U118" s="113">
        <f t="shared" si="132"/>
        <v>1</v>
      </c>
      <c r="V118" s="259">
        <f t="shared" si="133"/>
        <v>0</v>
      </c>
      <c r="W118" s="259">
        <f t="shared" si="139"/>
        <v>0</v>
      </c>
      <c r="X118" s="259">
        <f t="shared" si="134"/>
        <v>0</v>
      </c>
      <c r="Y118" s="259">
        <f t="shared" si="135"/>
        <v>0</v>
      </c>
      <c r="Z118" s="259"/>
      <c r="AA118" s="259"/>
      <c r="AB118" s="259">
        <f t="shared" si="136"/>
        <v>0</v>
      </c>
      <c r="AC118" s="259">
        <f t="shared" si="137"/>
        <v>0</v>
      </c>
      <c r="AD118" s="113"/>
      <c r="AE118" s="113">
        <f t="shared" si="140"/>
        <v>0</v>
      </c>
      <c r="AF118" s="114">
        <f t="shared" si="141"/>
        <v>0</v>
      </c>
      <c r="AG118" s="114">
        <f t="shared" si="138"/>
        <v>0</v>
      </c>
      <c r="AH118" s="251" t="str">
        <f t="shared" si="142"/>
        <v/>
      </c>
      <c r="AI118" s="251" t="str">
        <f>IF(AG118&gt;1,AVERAGE(AG116:AG118),"")</f>
        <v/>
      </c>
      <c r="AJ118" s="251"/>
      <c r="AK118" s="251"/>
    </row>
    <row r="119" spans="1:37" ht="12" customHeight="1">
      <c r="C119" s="15" t="s">
        <v>78</v>
      </c>
      <c r="D119" s="1">
        <f>Z123</f>
        <v>0</v>
      </c>
      <c r="F119" s="184">
        <v>41270</v>
      </c>
      <c r="G119" s="326" t="s">
        <v>1429</v>
      </c>
      <c r="H119" s="45">
        <v>150</v>
      </c>
      <c r="I119" s="61"/>
      <c r="J119" s="61"/>
      <c r="K119" s="252" t="s">
        <v>1254</v>
      </c>
      <c r="L119" s="61"/>
      <c r="M119" s="61" t="s">
        <v>1431</v>
      </c>
      <c r="N119" s="61"/>
      <c r="O119" s="318" t="s">
        <v>261</v>
      </c>
      <c r="P119" s="61"/>
      <c r="Q119" s="380"/>
      <c r="R119" s="381"/>
      <c r="S119" s="382"/>
      <c r="T119" s="49"/>
      <c r="U119" s="113">
        <f t="shared" si="132"/>
        <v>1</v>
      </c>
      <c r="V119" s="259">
        <f t="shared" si="133"/>
        <v>0</v>
      </c>
      <c r="W119" s="259">
        <f t="shared" si="139"/>
        <v>0</v>
      </c>
      <c r="X119" s="259">
        <f t="shared" si="134"/>
        <v>15</v>
      </c>
      <c r="Y119" s="259">
        <f t="shared" si="135"/>
        <v>0</v>
      </c>
      <c r="Z119" s="259"/>
      <c r="AA119" s="259"/>
      <c r="AB119" s="259">
        <f t="shared" si="136"/>
        <v>10</v>
      </c>
      <c r="AC119" s="259">
        <f t="shared" si="137"/>
        <v>0</v>
      </c>
      <c r="AD119" s="113"/>
      <c r="AE119" s="113">
        <f t="shared" si="140"/>
        <v>25</v>
      </c>
      <c r="AF119" s="114">
        <f t="shared" si="141"/>
        <v>31.55</v>
      </c>
      <c r="AG119" s="114">
        <f t="shared" si="138"/>
        <v>69.05</v>
      </c>
      <c r="AH119" s="251">
        <f t="shared" si="142"/>
        <v>34.524999999999999</v>
      </c>
      <c r="AI119" s="251">
        <f>IF(AG119&gt;1,AVERAGE(AG117:AG119),"")</f>
        <v>44.483333333333327</v>
      </c>
      <c r="AJ119" s="251"/>
      <c r="AK119" s="251"/>
    </row>
    <row r="120" spans="1:37" ht="12" customHeight="1">
      <c r="C120" s="15" t="s">
        <v>93</v>
      </c>
      <c r="D120" s="1">
        <f>AA123</f>
        <v>0</v>
      </c>
      <c r="F120" s="184">
        <v>41271</v>
      </c>
      <c r="G120" s="323" t="s">
        <v>1428</v>
      </c>
      <c r="H120" s="45">
        <v>90</v>
      </c>
      <c r="I120" s="61"/>
      <c r="J120" s="61"/>
      <c r="K120" s="61"/>
      <c r="L120" s="61"/>
      <c r="M120" s="61" t="s">
        <v>1431</v>
      </c>
      <c r="N120" s="61"/>
      <c r="O120" s="70"/>
      <c r="P120" s="61"/>
      <c r="Q120" s="380" t="s">
        <v>1453</v>
      </c>
      <c r="R120" s="381"/>
      <c r="S120" s="382"/>
      <c r="T120" s="34"/>
      <c r="U120" s="113">
        <f>$U$2</f>
        <v>1</v>
      </c>
      <c r="V120" s="259">
        <f t="shared" si="133"/>
        <v>0</v>
      </c>
      <c r="W120" s="259">
        <f t="shared" si="139"/>
        <v>0</v>
      </c>
      <c r="X120" s="259">
        <f t="shared" si="134"/>
        <v>0</v>
      </c>
      <c r="Y120" s="259">
        <f t="shared" si="135"/>
        <v>0</v>
      </c>
      <c r="Z120" s="259"/>
      <c r="AA120" s="259"/>
      <c r="AB120" s="259">
        <f t="shared" si="136"/>
        <v>0</v>
      </c>
      <c r="AC120" s="259">
        <f t="shared" si="137"/>
        <v>0</v>
      </c>
      <c r="AD120" s="113"/>
      <c r="AE120" s="113">
        <f t="shared" si="140"/>
        <v>0</v>
      </c>
      <c r="AF120" s="114">
        <f t="shared" si="141"/>
        <v>0</v>
      </c>
      <c r="AG120" s="114">
        <f t="shared" si="138"/>
        <v>27</v>
      </c>
      <c r="AH120" s="251">
        <f t="shared" si="142"/>
        <v>48.024999999999999</v>
      </c>
      <c r="AI120" s="251">
        <f>IF(AG120&gt;1,AVERAGE(AG118:AG120),"")</f>
        <v>32.016666666666666</v>
      </c>
      <c r="AJ120" s="251"/>
      <c r="AK120" s="251"/>
    </row>
    <row r="121" spans="1:37" ht="12" customHeight="1">
      <c r="C121" s="53" t="s">
        <v>36</v>
      </c>
      <c r="D121" s="1">
        <f>AB123</f>
        <v>10</v>
      </c>
      <c r="F121" s="184">
        <v>41272</v>
      </c>
      <c r="G121" s="323" t="s">
        <v>1429</v>
      </c>
      <c r="H121" s="45">
        <v>120</v>
      </c>
      <c r="I121" s="252" t="s">
        <v>1312</v>
      </c>
      <c r="J121" s="61"/>
      <c r="K121" s="61" t="s">
        <v>1260</v>
      </c>
      <c r="L121" s="252"/>
      <c r="M121" s="61" t="s">
        <v>1431</v>
      </c>
      <c r="N121" s="61"/>
      <c r="O121" s="61"/>
      <c r="P121" s="61" t="s">
        <v>1254</v>
      </c>
      <c r="Q121" s="380" t="s">
        <v>1456</v>
      </c>
      <c r="R121" s="381"/>
      <c r="S121" s="382"/>
      <c r="T121" s="34"/>
      <c r="U121" s="113">
        <f t="shared" si="132"/>
        <v>1</v>
      </c>
      <c r="V121" s="259">
        <f t="shared" si="133"/>
        <v>4</v>
      </c>
      <c r="W121" s="259">
        <f t="shared" si="139"/>
        <v>0</v>
      </c>
      <c r="X121" s="259">
        <f t="shared" si="134"/>
        <v>16</v>
      </c>
      <c r="Y121" s="259">
        <f t="shared" si="135"/>
        <v>0</v>
      </c>
      <c r="Z121" s="259"/>
      <c r="AA121" s="259"/>
      <c r="AB121" s="259">
        <f t="shared" si="136"/>
        <v>0</v>
      </c>
      <c r="AC121" s="259">
        <f t="shared" si="137"/>
        <v>15</v>
      </c>
      <c r="AD121" s="113"/>
      <c r="AE121" s="113">
        <f t="shared" si="140"/>
        <v>35</v>
      </c>
      <c r="AF121" s="114">
        <f t="shared" si="141"/>
        <v>32.32</v>
      </c>
      <c r="AG121" s="114">
        <f t="shared" si="138"/>
        <v>57.82</v>
      </c>
      <c r="AH121" s="251">
        <f t="shared" si="142"/>
        <v>42.41</v>
      </c>
      <c r="AI121" s="251">
        <f>IF(AG121&gt;1,AVERAGE(AG119:AG121),"")</f>
        <v>51.29</v>
      </c>
      <c r="AJ121" s="251"/>
      <c r="AK121" s="251"/>
    </row>
    <row r="122" spans="1:37" ht="12" customHeight="1">
      <c r="C122" s="53" t="s">
        <v>37</v>
      </c>
      <c r="D122" s="1">
        <f>AC123</f>
        <v>35</v>
      </c>
      <c r="F122" s="184">
        <v>41273</v>
      </c>
      <c r="G122" s="323" t="s">
        <v>1429</v>
      </c>
      <c r="H122" s="45">
        <v>180</v>
      </c>
      <c r="I122" s="61"/>
      <c r="J122" s="61"/>
      <c r="K122" s="61"/>
      <c r="L122" s="67"/>
      <c r="M122" s="61" t="s">
        <v>1431</v>
      </c>
      <c r="N122" s="61"/>
      <c r="O122" s="61"/>
      <c r="P122" s="61"/>
      <c r="Q122" s="380"/>
      <c r="R122" s="381"/>
      <c r="S122" s="382"/>
      <c r="T122" s="34"/>
      <c r="U122" s="113">
        <f t="shared" si="132"/>
        <v>1</v>
      </c>
      <c r="V122" s="259">
        <f t="shared" si="133"/>
        <v>0</v>
      </c>
      <c r="W122" s="259">
        <f t="shared" si="139"/>
        <v>0</v>
      </c>
      <c r="X122" s="259">
        <f t="shared" si="134"/>
        <v>0</v>
      </c>
      <c r="Y122" s="259">
        <f t="shared" si="135"/>
        <v>0</v>
      </c>
      <c r="Z122" s="259"/>
      <c r="AA122" s="259"/>
      <c r="AB122" s="259">
        <f t="shared" si="136"/>
        <v>0</v>
      </c>
      <c r="AC122" s="259">
        <f t="shared" si="137"/>
        <v>0</v>
      </c>
      <c r="AD122" s="113"/>
      <c r="AE122" s="113">
        <f t="shared" si="140"/>
        <v>0</v>
      </c>
      <c r="AF122" s="114">
        <f t="shared" si="141"/>
        <v>0</v>
      </c>
      <c r="AG122" s="114">
        <f t="shared" si="138"/>
        <v>54</v>
      </c>
      <c r="AH122" s="251">
        <f t="shared" si="142"/>
        <v>55.91</v>
      </c>
      <c r="AI122" s="251">
        <f>IF(AG122&gt;1,AVERAGE(AG120:AG122),"")</f>
        <v>46.273333333333333</v>
      </c>
      <c r="AJ122" s="251"/>
      <c r="AK122" s="251"/>
    </row>
    <row r="123" spans="1:37" ht="12" customHeight="1">
      <c r="C123" s="53" t="s">
        <v>38</v>
      </c>
      <c r="D123" s="1">
        <f>AD123</f>
        <v>0</v>
      </c>
      <c r="F123" s="185"/>
      <c r="G123" s="47"/>
      <c r="H123" s="48">
        <f>SUM(H116:H122)/60</f>
        <v>13</v>
      </c>
      <c r="I123" s="63"/>
      <c r="J123" s="64"/>
      <c r="K123" s="64"/>
      <c r="L123" s="64"/>
      <c r="M123" s="64"/>
      <c r="N123" s="64"/>
      <c r="O123" s="64"/>
      <c r="P123" s="64"/>
      <c r="Q123" s="64"/>
      <c r="R123" s="64"/>
      <c r="S123" s="47"/>
      <c r="T123" s="50" t="s">
        <v>45</v>
      </c>
      <c r="U123" s="106"/>
      <c r="V123" s="244">
        <f t="shared" ref="V123:AF123" si="143">SUM(V116:V122)</f>
        <v>4</v>
      </c>
      <c r="W123" s="244">
        <f t="shared" si="143"/>
        <v>0</v>
      </c>
      <c r="X123" s="244">
        <f t="shared" si="143"/>
        <v>51</v>
      </c>
      <c r="Y123" s="244">
        <f t="shared" si="143"/>
        <v>0</v>
      </c>
      <c r="Z123" s="244">
        <f t="shared" si="143"/>
        <v>0</v>
      </c>
      <c r="AA123" s="244">
        <f t="shared" si="143"/>
        <v>0</v>
      </c>
      <c r="AB123" s="244">
        <f t="shared" si="143"/>
        <v>10</v>
      </c>
      <c r="AC123" s="244">
        <f t="shared" si="143"/>
        <v>35</v>
      </c>
      <c r="AD123" s="244">
        <f t="shared" si="143"/>
        <v>0</v>
      </c>
      <c r="AE123" s="245">
        <f t="shared" si="143"/>
        <v>100</v>
      </c>
      <c r="AF123" s="245">
        <f t="shared" si="143"/>
        <v>95.27000000000001</v>
      </c>
      <c r="AG123" s="245">
        <f>SUM(AG116:AG122)</f>
        <v>299.27</v>
      </c>
      <c r="AH123" s="251"/>
      <c r="AI123" s="251"/>
      <c r="AJ123" s="251">
        <f>IF(AG123&gt;1,AVERAGE(AG123,AG114,AG105,AG96,AG87))</f>
        <v>267.69200000000001</v>
      </c>
      <c r="AK123" s="251">
        <f>IF(AG123&gt;1,AVERAGE(AG123,AG114))</f>
        <v>284.70999999999998</v>
      </c>
    </row>
    <row r="124" spans="1:37" ht="12" customHeight="1">
      <c r="F124" s="241" t="s">
        <v>185</v>
      </c>
      <c r="H124" s="51"/>
      <c r="I124" s="66"/>
      <c r="AE124" s="7" t="str">
        <f>IF(SUM(V124:AD124)&gt;0,(SUM(V124:AD124)),"")</f>
        <v/>
      </c>
    </row>
    <row r="125" spans="1:37" ht="12" customHeight="1">
      <c r="A125" s="156" t="s">
        <v>18</v>
      </c>
      <c r="B125" s="16">
        <f>H132</f>
        <v>1.5</v>
      </c>
      <c r="C125" s="53" t="s">
        <v>34</v>
      </c>
      <c r="D125" s="1">
        <f>W132</f>
        <v>0</v>
      </c>
      <c r="F125" s="184">
        <v>41274</v>
      </c>
      <c r="G125" s="326" t="s">
        <v>1428</v>
      </c>
      <c r="H125" s="45">
        <v>90</v>
      </c>
      <c r="I125" s="61"/>
      <c r="J125" s="61"/>
      <c r="K125" s="61"/>
      <c r="L125" s="61"/>
      <c r="M125" s="61" t="s">
        <v>1431</v>
      </c>
      <c r="N125" s="61"/>
      <c r="O125" s="61"/>
      <c r="P125" s="61"/>
      <c r="Q125" s="380" t="s">
        <v>1453</v>
      </c>
      <c r="R125" s="381"/>
      <c r="S125" s="382"/>
      <c r="T125" s="49"/>
      <c r="U125" s="113">
        <f t="shared" ref="U125:U131" si="144">$U$2</f>
        <v>1</v>
      </c>
      <c r="V125" s="259">
        <f t="shared" ref="V125:V131" si="145">IF(I125&lt;&gt;0,VLOOKUP(I125,Max_tider,2,FALSE),0)</f>
        <v>0</v>
      </c>
      <c r="W125" s="259">
        <f>IF(J125&lt;&gt;0,VLOOKUP(J125,AT_tider,2,FALSE),0)</f>
        <v>0</v>
      </c>
      <c r="X125" s="259">
        <f t="shared" ref="X125:X131" si="146">IF(K125&lt;&gt;0,VLOOKUP(K125,SubAT_tider,2,FALSE),0)</f>
        <v>0</v>
      </c>
      <c r="Y125" s="259">
        <f t="shared" ref="Y125:Y131" si="147">IF(L125&lt;&gt;0,VLOOKUP(L125,IG_tider,2,FALSE),0)</f>
        <v>0</v>
      </c>
      <c r="Z125" s="259"/>
      <c r="AA125" s="259"/>
      <c r="AB125" s="259">
        <f t="shared" ref="AB125:AB131" si="148">IF(O125&lt;&gt;0,VLOOKUP(O125,Power_tider,2,FALSE),0)</f>
        <v>0</v>
      </c>
      <c r="AC125" s="259">
        <f t="shared" ref="AC125:AC131" si="149">IF(P125&lt;&gt;0,VLOOKUP(P125,FS_tider,2,FALSE),0)</f>
        <v>0</v>
      </c>
      <c r="AD125" s="113"/>
      <c r="AE125" s="113">
        <f>SUM(V125:AD125)</f>
        <v>0</v>
      </c>
      <c r="AF125" s="114">
        <f>((AB125*2)+(V125*2)+(W125*1)+(X125*0.77)+(Y125*0.68)+(AC125*0.8))</f>
        <v>0</v>
      </c>
      <c r="AG125" s="114">
        <f t="shared" ref="AG125:AG131" si="150">(AF125+(((H125*U125)-SUM(V125:AD125))*0.3))</f>
        <v>27</v>
      </c>
      <c r="AH125" s="251">
        <f>IF(AG125&gt;1,AVERAGE(AG122,AG125),"")</f>
        <v>40.5</v>
      </c>
      <c r="AI125" s="251">
        <f>IF(AG125&gt;1,AVERAGE(AG121,AG122,AG125),"")</f>
        <v>46.273333333333333</v>
      </c>
      <c r="AJ125" s="251"/>
      <c r="AK125" s="251"/>
    </row>
    <row r="126" spans="1:37" ht="12" customHeight="1">
      <c r="A126" s="159" t="s">
        <v>33</v>
      </c>
      <c r="B126" s="16">
        <f>V132</f>
        <v>0</v>
      </c>
      <c r="C126" s="53" t="s">
        <v>35</v>
      </c>
      <c r="D126" s="1">
        <f>X132</f>
        <v>0</v>
      </c>
      <c r="F126" s="184">
        <v>41275</v>
      </c>
      <c r="G126" s="323"/>
      <c r="H126" s="45"/>
      <c r="I126" s="61"/>
      <c r="J126" s="61"/>
      <c r="K126" s="67"/>
      <c r="L126" s="67"/>
      <c r="M126" s="62"/>
      <c r="N126" s="62"/>
      <c r="O126" s="70"/>
      <c r="P126" s="61"/>
      <c r="Q126" s="380"/>
      <c r="R126" s="381"/>
      <c r="S126" s="382"/>
      <c r="T126" s="49"/>
      <c r="U126" s="113">
        <f t="shared" si="144"/>
        <v>1</v>
      </c>
      <c r="V126" s="259">
        <f t="shared" si="145"/>
        <v>0</v>
      </c>
      <c r="W126" s="259">
        <f t="shared" ref="W126:W131" si="151">IF(J126&lt;&gt;0,VLOOKUP(J126,AT_tider,2,FALSE),0)</f>
        <v>0</v>
      </c>
      <c r="X126" s="259">
        <f t="shared" si="146"/>
        <v>0</v>
      </c>
      <c r="Y126" s="259">
        <f t="shared" si="147"/>
        <v>0</v>
      </c>
      <c r="Z126" s="259"/>
      <c r="AA126" s="259"/>
      <c r="AB126" s="259">
        <f t="shared" si="148"/>
        <v>0</v>
      </c>
      <c r="AC126" s="259">
        <f t="shared" si="149"/>
        <v>0</v>
      </c>
      <c r="AD126" s="113"/>
      <c r="AE126" s="113">
        <f t="shared" ref="AE126:AE131" si="152">SUM(V126:AD126)</f>
        <v>0</v>
      </c>
      <c r="AF126" s="114">
        <f t="shared" ref="AF126:AF131" si="153">((AB126*2)+(V126*2)+(W126*1)+(X126*0.77)+(Y126*0.68)+(AC126*0.8))</f>
        <v>0</v>
      </c>
      <c r="AG126" s="114">
        <f t="shared" si="150"/>
        <v>0</v>
      </c>
      <c r="AH126" s="251" t="str">
        <f t="shared" ref="AH126:AH131" si="154">IF(AG126&gt;1,AVERAGE(AG125:AG126),"")</f>
        <v/>
      </c>
      <c r="AI126" s="251" t="str">
        <f>IF(AG126&gt;1,AVERAGE(AG122,AG125,AG126),"")</f>
        <v/>
      </c>
      <c r="AJ126" s="251"/>
      <c r="AK126" s="251"/>
    </row>
    <row r="127" spans="1:37" ht="12" customHeight="1">
      <c r="C127" s="15" t="s">
        <v>92</v>
      </c>
      <c r="D127" s="1">
        <f>Y132</f>
        <v>0</v>
      </c>
      <c r="F127" s="184">
        <v>41276</v>
      </c>
      <c r="G127" s="323"/>
      <c r="H127" s="46"/>
      <c r="I127" s="62"/>
      <c r="J127" s="62"/>
      <c r="K127" s="62"/>
      <c r="L127" s="62"/>
      <c r="M127" s="62"/>
      <c r="N127" s="62"/>
      <c r="O127" s="62"/>
      <c r="P127" s="62"/>
      <c r="Q127" s="383"/>
      <c r="R127" s="384"/>
      <c r="S127" s="385"/>
      <c r="T127" s="34"/>
      <c r="U127" s="113">
        <f t="shared" si="144"/>
        <v>1</v>
      </c>
      <c r="V127" s="259">
        <f t="shared" si="145"/>
        <v>0</v>
      </c>
      <c r="W127" s="259">
        <f t="shared" si="151"/>
        <v>0</v>
      </c>
      <c r="X127" s="259">
        <f t="shared" si="146"/>
        <v>0</v>
      </c>
      <c r="Y127" s="259">
        <f t="shared" si="147"/>
        <v>0</v>
      </c>
      <c r="Z127" s="259"/>
      <c r="AA127" s="259"/>
      <c r="AB127" s="259">
        <f t="shared" si="148"/>
        <v>0</v>
      </c>
      <c r="AC127" s="259">
        <f t="shared" si="149"/>
        <v>0</v>
      </c>
      <c r="AD127" s="113"/>
      <c r="AE127" s="113">
        <f t="shared" si="152"/>
        <v>0</v>
      </c>
      <c r="AF127" s="114">
        <f t="shared" si="153"/>
        <v>0</v>
      </c>
      <c r="AG127" s="114">
        <f t="shared" si="150"/>
        <v>0</v>
      </c>
      <c r="AH127" s="251" t="str">
        <f t="shared" si="154"/>
        <v/>
      </c>
      <c r="AI127" s="251" t="str">
        <f>IF(AG127&gt;1,AVERAGE(AG125:AG127),"")</f>
        <v/>
      </c>
      <c r="AJ127" s="251"/>
      <c r="AK127" s="251"/>
    </row>
    <row r="128" spans="1:37" ht="12" customHeight="1">
      <c r="C128" s="15" t="s">
        <v>78</v>
      </c>
      <c r="D128" s="1">
        <f>Z132</f>
        <v>0</v>
      </c>
      <c r="F128" s="184">
        <v>41277</v>
      </c>
      <c r="G128" s="323"/>
      <c r="H128" s="45"/>
      <c r="I128" s="61"/>
      <c r="J128" s="61"/>
      <c r="K128" s="61"/>
      <c r="L128" s="67"/>
      <c r="M128" s="61"/>
      <c r="N128" s="61"/>
      <c r="O128" s="61"/>
      <c r="P128" s="61"/>
      <c r="Q128" s="380"/>
      <c r="R128" s="381"/>
      <c r="S128" s="382"/>
      <c r="T128" s="49"/>
      <c r="U128" s="113">
        <f t="shared" si="144"/>
        <v>1</v>
      </c>
      <c r="V128" s="259">
        <f t="shared" si="145"/>
        <v>0</v>
      </c>
      <c r="W128" s="259">
        <f t="shared" si="151"/>
        <v>0</v>
      </c>
      <c r="X128" s="259">
        <f t="shared" si="146"/>
        <v>0</v>
      </c>
      <c r="Y128" s="259">
        <f t="shared" si="147"/>
        <v>0</v>
      </c>
      <c r="Z128" s="259"/>
      <c r="AA128" s="259"/>
      <c r="AB128" s="259">
        <f t="shared" si="148"/>
        <v>0</v>
      </c>
      <c r="AC128" s="259">
        <f t="shared" si="149"/>
        <v>0</v>
      </c>
      <c r="AD128" s="113"/>
      <c r="AE128" s="113">
        <f t="shared" si="152"/>
        <v>0</v>
      </c>
      <c r="AF128" s="114">
        <f t="shared" si="153"/>
        <v>0</v>
      </c>
      <c r="AG128" s="114">
        <f t="shared" si="150"/>
        <v>0</v>
      </c>
      <c r="AH128" s="251" t="str">
        <f t="shared" si="154"/>
        <v/>
      </c>
      <c r="AI128" s="251" t="str">
        <f>IF(AG128&gt;1,AVERAGE(AG126:AG128),"")</f>
        <v/>
      </c>
      <c r="AJ128" s="251"/>
      <c r="AK128" s="251"/>
    </row>
    <row r="129" spans="1:37" ht="12" customHeight="1">
      <c r="C129" s="15" t="s">
        <v>93</v>
      </c>
      <c r="D129" s="1">
        <f>AA132</f>
        <v>0</v>
      </c>
      <c r="F129" s="184">
        <v>41278</v>
      </c>
      <c r="G129" s="323"/>
      <c r="H129" s="45"/>
      <c r="I129" s="61"/>
      <c r="J129" s="61"/>
      <c r="K129" s="61"/>
      <c r="L129" s="61"/>
      <c r="M129" s="61"/>
      <c r="N129" s="61"/>
      <c r="O129" s="61"/>
      <c r="P129" s="61"/>
      <c r="Q129" s="380"/>
      <c r="R129" s="381"/>
      <c r="S129" s="382"/>
      <c r="T129" s="34"/>
      <c r="U129" s="113">
        <f>$U$2</f>
        <v>1</v>
      </c>
      <c r="V129" s="259">
        <f t="shared" si="145"/>
        <v>0</v>
      </c>
      <c r="W129" s="259">
        <f t="shared" si="151"/>
        <v>0</v>
      </c>
      <c r="X129" s="259">
        <f t="shared" si="146"/>
        <v>0</v>
      </c>
      <c r="Y129" s="259">
        <f t="shared" si="147"/>
        <v>0</v>
      </c>
      <c r="Z129" s="259"/>
      <c r="AA129" s="259"/>
      <c r="AB129" s="259">
        <f t="shared" si="148"/>
        <v>0</v>
      </c>
      <c r="AC129" s="259">
        <f t="shared" si="149"/>
        <v>0</v>
      </c>
      <c r="AD129" s="113"/>
      <c r="AE129" s="113">
        <f t="shared" si="152"/>
        <v>0</v>
      </c>
      <c r="AF129" s="114">
        <f t="shared" si="153"/>
        <v>0</v>
      </c>
      <c r="AG129" s="114">
        <f t="shared" si="150"/>
        <v>0</v>
      </c>
      <c r="AH129" s="251" t="str">
        <f t="shared" si="154"/>
        <v/>
      </c>
      <c r="AI129" s="251" t="str">
        <f>IF(AG129&gt;1,AVERAGE(AG127:AG129),"")</f>
        <v/>
      </c>
      <c r="AJ129" s="251"/>
      <c r="AK129" s="251"/>
    </row>
    <row r="130" spans="1:37" ht="12" customHeight="1">
      <c r="C130" s="53" t="s">
        <v>36</v>
      </c>
      <c r="D130" s="1">
        <f>AB132</f>
        <v>0</v>
      </c>
      <c r="F130" s="184">
        <v>41279</v>
      </c>
      <c r="G130" s="323"/>
      <c r="H130" s="45"/>
      <c r="I130" s="61"/>
      <c r="J130" s="61"/>
      <c r="K130" s="61"/>
      <c r="L130" s="61"/>
      <c r="M130" s="61"/>
      <c r="N130" s="61"/>
      <c r="O130" s="61"/>
      <c r="P130" s="61"/>
      <c r="Q130" s="380"/>
      <c r="R130" s="381"/>
      <c r="S130" s="382"/>
      <c r="T130" s="34"/>
      <c r="U130" s="113">
        <f t="shared" si="144"/>
        <v>1</v>
      </c>
      <c r="V130" s="259">
        <f t="shared" si="145"/>
        <v>0</v>
      </c>
      <c r="W130" s="259">
        <f t="shared" si="151"/>
        <v>0</v>
      </c>
      <c r="X130" s="259">
        <f t="shared" si="146"/>
        <v>0</v>
      </c>
      <c r="Y130" s="259">
        <f t="shared" si="147"/>
        <v>0</v>
      </c>
      <c r="Z130" s="259"/>
      <c r="AA130" s="259"/>
      <c r="AB130" s="259">
        <f t="shared" si="148"/>
        <v>0</v>
      </c>
      <c r="AC130" s="259">
        <f t="shared" si="149"/>
        <v>0</v>
      </c>
      <c r="AD130" s="113"/>
      <c r="AE130" s="113">
        <f t="shared" si="152"/>
        <v>0</v>
      </c>
      <c r="AF130" s="114">
        <f t="shared" si="153"/>
        <v>0</v>
      </c>
      <c r="AG130" s="114">
        <f t="shared" si="150"/>
        <v>0</v>
      </c>
      <c r="AH130" s="251" t="str">
        <f t="shared" si="154"/>
        <v/>
      </c>
      <c r="AI130" s="251" t="str">
        <f>IF(AG130&gt;1,AVERAGE(AG128:AG130),"")</f>
        <v/>
      </c>
      <c r="AJ130" s="251"/>
      <c r="AK130" s="251"/>
    </row>
    <row r="131" spans="1:37" ht="12" customHeight="1">
      <c r="C131" s="53" t="s">
        <v>37</v>
      </c>
      <c r="D131" s="1">
        <f>AC132</f>
        <v>0</v>
      </c>
      <c r="F131" s="184">
        <v>41280</v>
      </c>
      <c r="G131" s="323"/>
      <c r="H131" s="45"/>
      <c r="I131" s="61"/>
      <c r="J131" s="61"/>
      <c r="K131" s="61"/>
      <c r="L131" s="46"/>
      <c r="M131" s="61"/>
      <c r="N131" s="61"/>
      <c r="O131" s="61"/>
      <c r="P131" s="61"/>
      <c r="Q131" s="380"/>
      <c r="R131" s="381"/>
      <c r="S131" s="382"/>
      <c r="T131" s="34"/>
      <c r="U131" s="113">
        <f t="shared" si="144"/>
        <v>1</v>
      </c>
      <c r="V131" s="259">
        <f t="shared" si="145"/>
        <v>0</v>
      </c>
      <c r="W131" s="259">
        <f t="shared" si="151"/>
        <v>0</v>
      </c>
      <c r="X131" s="259">
        <f t="shared" si="146"/>
        <v>0</v>
      </c>
      <c r="Y131" s="259">
        <f t="shared" si="147"/>
        <v>0</v>
      </c>
      <c r="Z131" s="259"/>
      <c r="AA131" s="259"/>
      <c r="AB131" s="259">
        <f t="shared" si="148"/>
        <v>0</v>
      </c>
      <c r="AC131" s="259">
        <f t="shared" si="149"/>
        <v>0</v>
      </c>
      <c r="AD131" s="113"/>
      <c r="AE131" s="113">
        <f t="shared" si="152"/>
        <v>0</v>
      </c>
      <c r="AF131" s="114">
        <f t="shared" si="153"/>
        <v>0</v>
      </c>
      <c r="AG131" s="114">
        <f t="shared" si="150"/>
        <v>0</v>
      </c>
      <c r="AH131" s="251" t="str">
        <f t="shared" si="154"/>
        <v/>
      </c>
      <c r="AI131" s="251" t="str">
        <f>IF(AG131&gt;1,AVERAGE(AG129:AG131),"")</f>
        <v/>
      </c>
      <c r="AJ131" s="251"/>
      <c r="AK131" s="251"/>
    </row>
    <row r="132" spans="1:37" ht="12" customHeight="1">
      <c r="C132" s="53" t="s">
        <v>38</v>
      </c>
      <c r="D132" s="1">
        <f>AD132</f>
        <v>0</v>
      </c>
      <c r="E132" s="1"/>
      <c r="F132" s="185"/>
      <c r="G132" s="47"/>
      <c r="H132" s="48">
        <f>SUM(H125:H131)/60</f>
        <v>1.5</v>
      </c>
      <c r="I132" s="63"/>
      <c r="J132" s="64"/>
      <c r="K132" s="64"/>
      <c r="L132" s="64"/>
      <c r="M132" s="64"/>
      <c r="N132" s="64"/>
      <c r="O132" s="64"/>
      <c r="P132" s="64"/>
      <c r="Q132" s="64"/>
      <c r="R132" s="64"/>
      <c r="S132" s="47"/>
      <c r="T132" s="50" t="s">
        <v>45</v>
      </c>
      <c r="U132" s="106"/>
      <c r="V132" s="244">
        <f t="shared" ref="V132:AF132" si="155">SUM(V125:V131)</f>
        <v>0</v>
      </c>
      <c r="W132" s="244">
        <f t="shared" si="155"/>
        <v>0</v>
      </c>
      <c r="X132" s="244">
        <f t="shared" si="155"/>
        <v>0</v>
      </c>
      <c r="Y132" s="244">
        <f t="shared" si="155"/>
        <v>0</v>
      </c>
      <c r="Z132" s="244">
        <f t="shared" si="155"/>
        <v>0</v>
      </c>
      <c r="AA132" s="244">
        <f t="shared" si="155"/>
        <v>0</v>
      </c>
      <c r="AB132" s="244">
        <f t="shared" si="155"/>
        <v>0</v>
      </c>
      <c r="AC132" s="244">
        <f t="shared" si="155"/>
        <v>0</v>
      </c>
      <c r="AD132" s="244">
        <f t="shared" si="155"/>
        <v>0</v>
      </c>
      <c r="AE132" s="245">
        <f t="shared" si="155"/>
        <v>0</v>
      </c>
      <c r="AF132" s="245">
        <f t="shared" si="155"/>
        <v>0</v>
      </c>
      <c r="AG132" s="245">
        <f>SUM(AG125:AG131)</f>
        <v>27</v>
      </c>
      <c r="AH132" s="251"/>
      <c r="AI132" s="251"/>
      <c r="AJ132" s="251">
        <f>IF(AG132&gt;1,AVERAGE(AG132,AG123,AG114,AG105,AG96))</f>
        <v>220.34800000000001</v>
      </c>
      <c r="AK132" s="251">
        <f>IF(AG132&gt;1,AVERAGE(AG132,AG123))</f>
        <v>163.13499999999999</v>
      </c>
    </row>
    <row r="133" spans="1:37" ht="12" customHeight="1">
      <c r="E133" s="1"/>
      <c r="F133" s="241" t="s">
        <v>186</v>
      </c>
      <c r="AE133" s="7" t="str">
        <f>IF(SUM(V133:AD133)&gt;0,(SUM(V133:AD133)),"")</f>
        <v/>
      </c>
    </row>
    <row r="134" spans="1:37" ht="12" customHeight="1">
      <c r="A134" s="156" t="s">
        <v>18</v>
      </c>
      <c r="B134" s="16">
        <f>H141</f>
        <v>0</v>
      </c>
      <c r="C134" s="53" t="s">
        <v>34</v>
      </c>
      <c r="D134" s="1">
        <f>W141</f>
        <v>0</v>
      </c>
      <c r="F134" s="184">
        <v>40915</v>
      </c>
      <c r="G134" s="323"/>
      <c r="H134" s="45"/>
      <c r="I134" s="61"/>
      <c r="J134" s="61"/>
      <c r="K134" s="61"/>
      <c r="L134" s="61"/>
      <c r="M134" s="61"/>
      <c r="N134" s="61"/>
      <c r="O134" s="61"/>
      <c r="P134" s="61"/>
      <c r="Q134" s="380"/>
      <c r="R134" s="381"/>
      <c r="S134" s="382"/>
      <c r="T134" s="49"/>
      <c r="U134" s="113">
        <f t="shared" ref="U134:U140" si="156">$U$2</f>
        <v>1</v>
      </c>
      <c r="V134" s="259">
        <f t="shared" ref="V134:V140" si="157">IF(I134&lt;&gt;0,VLOOKUP(I134,Max_tider,2,FALSE),0)</f>
        <v>0</v>
      </c>
      <c r="W134" s="259">
        <f>IF(J134&lt;&gt;0,VLOOKUP(J134,AT_tider,2,FALSE),0)</f>
        <v>0</v>
      </c>
      <c r="X134" s="259">
        <f t="shared" ref="X134:X140" si="158">IF(K134&lt;&gt;0,VLOOKUP(K134,SubAT_tider,2,FALSE),0)</f>
        <v>0</v>
      </c>
      <c r="Y134" s="259">
        <f t="shared" ref="Y134:Y140" si="159">IF(L134&lt;&gt;0,VLOOKUP(L134,IG_tider,2,FALSE),0)</f>
        <v>0</v>
      </c>
      <c r="Z134" s="259"/>
      <c r="AA134" s="259"/>
      <c r="AB134" s="259">
        <f t="shared" ref="AB134:AB140" si="160">IF(O134&lt;&gt;0,VLOOKUP(O134,Power_tider,2,FALSE),0)</f>
        <v>0</v>
      </c>
      <c r="AC134" s="259">
        <f t="shared" ref="AC134:AC140" si="161">IF(P134&lt;&gt;0,VLOOKUP(P134,FS_tider,2,FALSE),0)</f>
        <v>0</v>
      </c>
      <c r="AD134" s="113"/>
      <c r="AE134" s="113">
        <f>SUM(V134:AD134)</f>
        <v>0</v>
      </c>
      <c r="AF134" s="114">
        <f>((AB134*2)+(V134*2)+(W134*1)+(X134*0.77)+(Y134*0.68)+(AC134*0.8))</f>
        <v>0</v>
      </c>
      <c r="AG134" s="114">
        <f t="shared" ref="AG134:AG140" si="162">(AF134+(((H134*U134)-SUM(V134:AD134))*0.3))</f>
        <v>0</v>
      </c>
      <c r="AH134" s="251" t="str">
        <f>IF(AG134&gt;1,AVERAGE(AG131,AG134),"")</f>
        <v/>
      </c>
      <c r="AI134" s="251" t="str">
        <f>IF(AG134&gt;1,AVERAGE(AG130,AG131,AG134),"")</f>
        <v/>
      </c>
      <c r="AJ134" s="251"/>
      <c r="AK134" s="251"/>
    </row>
    <row r="135" spans="1:37" ht="12" customHeight="1">
      <c r="A135" s="159" t="s">
        <v>33</v>
      </c>
      <c r="B135" s="16">
        <f>V141</f>
        <v>0</v>
      </c>
      <c r="C135" s="53" t="s">
        <v>35</v>
      </c>
      <c r="D135" s="1">
        <f>X141</f>
        <v>0</v>
      </c>
      <c r="F135" s="184">
        <v>40916</v>
      </c>
      <c r="G135" s="323"/>
      <c r="H135" s="45"/>
      <c r="I135" s="61"/>
      <c r="J135" s="61"/>
      <c r="K135" s="61"/>
      <c r="L135" s="61"/>
      <c r="M135" s="62"/>
      <c r="N135" s="62"/>
      <c r="O135" s="67"/>
      <c r="P135" s="61"/>
      <c r="Q135" s="380"/>
      <c r="R135" s="381"/>
      <c r="S135" s="382"/>
      <c r="T135" s="49"/>
      <c r="U135" s="113">
        <f t="shared" si="156"/>
        <v>1</v>
      </c>
      <c r="V135" s="259">
        <f t="shared" si="157"/>
        <v>0</v>
      </c>
      <c r="W135" s="259">
        <f t="shared" ref="W135:W140" si="163">IF(J135&lt;&gt;0,VLOOKUP(J135,AT_tider,2,FALSE),0)</f>
        <v>0</v>
      </c>
      <c r="X135" s="259">
        <f t="shared" si="158"/>
        <v>0</v>
      </c>
      <c r="Y135" s="259">
        <f t="shared" si="159"/>
        <v>0</v>
      </c>
      <c r="Z135" s="259"/>
      <c r="AA135" s="259"/>
      <c r="AB135" s="259">
        <f t="shared" si="160"/>
        <v>0</v>
      </c>
      <c r="AC135" s="259">
        <f t="shared" si="161"/>
        <v>0</v>
      </c>
      <c r="AD135" s="113"/>
      <c r="AE135" s="113">
        <f t="shared" ref="AE135:AE140" si="164">SUM(V135:AD135)</f>
        <v>0</v>
      </c>
      <c r="AF135" s="114">
        <f t="shared" ref="AF135:AF140" si="165">((AB135*2)+(V135*2)+(W135*1)+(X135*0.77)+(Y135*0.68)+(AC135*0.8))</f>
        <v>0</v>
      </c>
      <c r="AG135" s="114">
        <f t="shared" si="162"/>
        <v>0</v>
      </c>
      <c r="AH135" s="251" t="str">
        <f t="shared" ref="AH135:AH140" si="166">IF(AG135&gt;1,AVERAGE(AG134:AG135),"")</f>
        <v/>
      </c>
      <c r="AI135" s="251" t="str">
        <f>IF(AG135&gt;1,AVERAGE(AG131,AG134,AG135),"")</f>
        <v/>
      </c>
      <c r="AJ135" s="251"/>
      <c r="AK135" s="251"/>
    </row>
    <row r="136" spans="1:37" ht="12" customHeight="1">
      <c r="C136" s="15" t="s">
        <v>92</v>
      </c>
      <c r="D136" s="1">
        <f>Y141</f>
        <v>0</v>
      </c>
      <c r="F136" s="184">
        <v>40917</v>
      </c>
      <c r="G136" s="323"/>
      <c r="H136" s="46"/>
      <c r="I136" s="62"/>
      <c r="J136" s="62"/>
      <c r="K136" s="62"/>
      <c r="L136" s="67"/>
      <c r="M136" s="62"/>
      <c r="N136" s="62"/>
      <c r="O136" s="62"/>
      <c r="P136" s="62"/>
      <c r="Q136" s="383"/>
      <c r="R136" s="384"/>
      <c r="S136" s="385"/>
      <c r="T136" s="34"/>
      <c r="U136" s="113">
        <f t="shared" si="156"/>
        <v>1</v>
      </c>
      <c r="V136" s="259">
        <f t="shared" si="157"/>
        <v>0</v>
      </c>
      <c r="W136" s="259">
        <f t="shared" si="163"/>
        <v>0</v>
      </c>
      <c r="X136" s="259">
        <f t="shared" si="158"/>
        <v>0</v>
      </c>
      <c r="Y136" s="259">
        <f t="shared" si="159"/>
        <v>0</v>
      </c>
      <c r="Z136" s="259"/>
      <c r="AA136" s="259"/>
      <c r="AB136" s="259">
        <f t="shared" si="160"/>
        <v>0</v>
      </c>
      <c r="AC136" s="259">
        <f t="shared" si="161"/>
        <v>0</v>
      </c>
      <c r="AD136" s="113"/>
      <c r="AE136" s="113">
        <f t="shared" si="164"/>
        <v>0</v>
      </c>
      <c r="AF136" s="114">
        <f t="shared" si="165"/>
        <v>0</v>
      </c>
      <c r="AG136" s="114">
        <f t="shared" si="162"/>
        <v>0</v>
      </c>
      <c r="AH136" s="251" t="str">
        <f t="shared" si="166"/>
        <v/>
      </c>
      <c r="AI136" s="251" t="str">
        <f>IF(AG136&gt;1,AVERAGE(AG134:AG136),"")</f>
        <v/>
      </c>
      <c r="AJ136" s="251"/>
      <c r="AK136" s="251"/>
    </row>
    <row r="137" spans="1:37" ht="12" customHeight="1">
      <c r="C137" s="15" t="s">
        <v>78</v>
      </c>
      <c r="D137" s="1">
        <f>Z141</f>
        <v>0</v>
      </c>
      <c r="F137" s="184">
        <v>40918</v>
      </c>
      <c r="G137" s="323"/>
      <c r="H137" s="45"/>
      <c r="I137" s="61"/>
      <c r="J137" s="61"/>
      <c r="K137" s="61"/>
      <c r="L137" s="61"/>
      <c r="M137" s="61"/>
      <c r="N137" s="61"/>
      <c r="O137" s="61"/>
      <c r="P137" s="61"/>
      <c r="Q137" s="380"/>
      <c r="R137" s="381"/>
      <c r="S137" s="382"/>
      <c r="T137" s="49"/>
      <c r="U137" s="113">
        <f t="shared" si="156"/>
        <v>1</v>
      </c>
      <c r="V137" s="259">
        <f t="shared" si="157"/>
        <v>0</v>
      </c>
      <c r="W137" s="259">
        <f t="shared" si="163"/>
        <v>0</v>
      </c>
      <c r="X137" s="259">
        <f t="shared" si="158"/>
        <v>0</v>
      </c>
      <c r="Y137" s="259">
        <f t="shared" si="159"/>
        <v>0</v>
      </c>
      <c r="Z137" s="259"/>
      <c r="AA137" s="259"/>
      <c r="AB137" s="259">
        <f t="shared" si="160"/>
        <v>0</v>
      </c>
      <c r="AC137" s="259">
        <f t="shared" si="161"/>
        <v>0</v>
      </c>
      <c r="AD137" s="113"/>
      <c r="AE137" s="113">
        <f t="shared" si="164"/>
        <v>0</v>
      </c>
      <c r="AF137" s="114">
        <f t="shared" si="165"/>
        <v>0</v>
      </c>
      <c r="AG137" s="114">
        <f t="shared" si="162"/>
        <v>0</v>
      </c>
      <c r="AH137" s="251" t="str">
        <f t="shared" si="166"/>
        <v/>
      </c>
      <c r="AI137" s="251" t="str">
        <f>IF(AG137&gt;1,AVERAGE(AG135:AG137),"")</f>
        <v/>
      </c>
      <c r="AJ137" s="251"/>
      <c r="AK137" s="251"/>
    </row>
    <row r="138" spans="1:37" ht="12" customHeight="1">
      <c r="C138" s="15" t="s">
        <v>93</v>
      </c>
      <c r="D138" s="1">
        <f>AA141</f>
        <v>0</v>
      </c>
      <c r="F138" s="184">
        <v>40919</v>
      </c>
      <c r="G138" s="323"/>
      <c r="H138" s="45"/>
      <c r="I138" s="61"/>
      <c r="J138" s="61"/>
      <c r="K138" s="46"/>
      <c r="L138" s="61"/>
      <c r="M138" s="61"/>
      <c r="N138" s="61"/>
      <c r="O138" s="70"/>
      <c r="P138" s="61"/>
      <c r="Q138" s="380"/>
      <c r="R138" s="381"/>
      <c r="S138" s="382"/>
      <c r="T138" s="34"/>
      <c r="U138" s="113">
        <f>$U$2</f>
        <v>1</v>
      </c>
      <c r="V138" s="259">
        <f t="shared" si="157"/>
        <v>0</v>
      </c>
      <c r="W138" s="259">
        <f t="shared" si="163"/>
        <v>0</v>
      </c>
      <c r="X138" s="259">
        <f t="shared" si="158"/>
        <v>0</v>
      </c>
      <c r="Y138" s="259">
        <f t="shared" si="159"/>
        <v>0</v>
      </c>
      <c r="Z138" s="259"/>
      <c r="AA138" s="259"/>
      <c r="AB138" s="259">
        <f t="shared" si="160"/>
        <v>0</v>
      </c>
      <c r="AC138" s="259">
        <f t="shared" si="161"/>
        <v>0</v>
      </c>
      <c r="AD138" s="113"/>
      <c r="AE138" s="113">
        <f t="shared" si="164"/>
        <v>0</v>
      </c>
      <c r="AF138" s="114">
        <f t="shared" si="165"/>
        <v>0</v>
      </c>
      <c r="AG138" s="114">
        <f t="shared" si="162"/>
        <v>0</v>
      </c>
      <c r="AH138" s="251" t="str">
        <f t="shared" si="166"/>
        <v/>
      </c>
      <c r="AI138" s="251" t="str">
        <f>IF(AG138&gt;1,AVERAGE(AG136:AG138),"")</f>
        <v/>
      </c>
      <c r="AJ138" s="251"/>
      <c r="AK138" s="251"/>
    </row>
    <row r="139" spans="1:37" ht="12" customHeight="1">
      <c r="C139" s="53" t="s">
        <v>36</v>
      </c>
      <c r="D139" s="1">
        <f>AB141</f>
        <v>0</v>
      </c>
      <c r="F139" s="184">
        <v>40920</v>
      </c>
      <c r="G139" s="326"/>
      <c r="H139" s="45"/>
      <c r="I139" s="61"/>
      <c r="J139" s="61"/>
      <c r="K139" s="46"/>
      <c r="L139" s="61"/>
      <c r="M139" s="61"/>
      <c r="N139" s="61"/>
      <c r="O139" s="61"/>
      <c r="P139" s="61"/>
      <c r="Q139" s="380"/>
      <c r="R139" s="381"/>
      <c r="S139" s="382"/>
      <c r="T139" s="34"/>
      <c r="U139" s="113">
        <f t="shared" si="156"/>
        <v>1</v>
      </c>
      <c r="V139" s="259">
        <f t="shared" si="157"/>
        <v>0</v>
      </c>
      <c r="W139" s="259">
        <f t="shared" si="163"/>
        <v>0</v>
      </c>
      <c r="X139" s="259">
        <f t="shared" si="158"/>
        <v>0</v>
      </c>
      <c r="Y139" s="259">
        <f t="shared" si="159"/>
        <v>0</v>
      </c>
      <c r="Z139" s="259"/>
      <c r="AA139" s="259"/>
      <c r="AB139" s="259">
        <f t="shared" si="160"/>
        <v>0</v>
      </c>
      <c r="AC139" s="259">
        <f t="shared" si="161"/>
        <v>0</v>
      </c>
      <c r="AD139" s="113"/>
      <c r="AE139" s="113">
        <f t="shared" si="164"/>
        <v>0</v>
      </c>
      <c r="AF139" s="114">
        <f t="shared" si="165"/>
        <v>0</v>
      </c>
      <c r="AG139" s="114">
        <f t="shared" si="162"/>
        <v>0</v>
      </c>
      <c r="AH139" s="251" t="str">
        <f t="shared" si="166"/>
        <v/>
      </c>
      <c r="AI139" s="251" t="str">
        <f>IF(AG139&gt;1,AVERAGE(AG137:AG139),"")</f>
        <v/>
      </c>
      <c r="AJ139" s="251"/>
      <c r="AK139" s="251"/>
    </row>
    <row r="140" spans="1:37" ht="12" customHeight="1">
      <c r="C140" s="53" t="s">
        <v>37</v>
      </c>
      <c r="D140" s="1">
        <f>AC141</f>
        <v>0</v>
      </c>
      <c r="F140" s="184">
        <v>40921</v>
      </c>
      <c r="G140" s="323"/>
      <c r="H140" s="45"/>
      <c r="I140" s="61"/>
      <c r="J140" s="61"/>
      <c r="K140" s="67"/>
      <c r="L140" s="67"/>
      <c r="M140" s="61"/>
      <c r="N140" s="61"/>
      <c r="O140" s="61"/>
      <c r="P140" s="61"/>
      <c r="Q140" s="380"/>
      <c r="R140" s="381"/>
      <c r="S140" s="382"/>
      <c r="T140" s="34"/>
      <c r="U140" s="113">
        <f t="shared" si="156"/>
        <v>1</v>
      </c>
      <c r="V140" s="259">
        <f t="shared" si="157"/>
        <v>0</v>
      </c>
      <c r="W140" s="259">
        <f t="shared" si="163"/>
        <v>0</v>
      </c>
      <c r="X140" s="259">
        <f t="shared" si="158"/>
        <v>0</v>
      </c>
      <c r="Y140" s="259">
        <f t="shared" si="159"/>
        <v>0</v>
      </c>
      <c r="Z140" s="259"/>
      <c r="AA140" s="259"/>
      <c r="AB140" s="259">
        <f t="shared" si="160"/>
        <v>0</v>
      </c>
      <c r="AC140" s="259">
        <f t="shared" si="161"/>
        <v>0</v>
      </c>
      <c r="AD140" s="113"/>
      <c r="AE140" s="113">
        <f t="shared" si="164"/>
        <v>0</v>
      </c>
      <c r="AF140" s="114">
        <f t="shared" si="165"/>
        <v>0</v>
      </c>
      <c r="AG140" s="114">
        <f t="shared" si="162"/>
        <v>0</v>
      </c>
      <c r="AH140" s="251" t="str">
        <f t="shared" si="166"/>
        <v/>
      </c>
      <c r="AI140" s="251" t="str">
        <f>IF(AG140&gt;1,AVERAGE(AG138:AG140),"")</f>
        <v/>
      </c>
      <c r="AJ140" s="251"/>
      <c r="AK140" s="251"/>
    </row>
    <row r="141" spans="1:37" ht="12" customHeight="1">
      <c r="C141" s="53" t="s">
        <v>38</v>
      </c>
      <c r="D141" s="1">
        <f>AD141</f>
        <v>0</v>
      </c>
      <c r="E141" s="1"/>
      <c r="F141" s="185"/>
      <c r="G141" s="47"/>
      <c r="H141" s="48">
        <f>SUM(H134:H140)/60</f>
        <v>0</v>
      </c>
      <c r="I141" s="63"/>
      <c r="J141" s="64"/>
      <c r="K141" s="64"/>
      <c r="L141" s="64"/>
      <c r="M141" s="64"/>
      <c r="N141" s="64"/>
      <c r="O141" s="64"/>
      <c r="P141" s="64"/>
      <c r="Q141" s="64"/>
      <c r="R141" s="64"/>
      <c r="S141" s="47"/>
      <c r="T141" s="50" t="s">
        <v>45</v>
      </c>
      <c r="U141" s="106"/>
      <c r="V141" s="244">
        <f t="shared" ref="V141:AF141" si="167">SUM(V134:V140)</f>
        <v>0</v>
      </c>
      <c r="W141" s="244">
        <f t="shared" si="167"/>
        <v>0</v>
      </c>
      <c r="X141" s="244">
        <f t="shared" si="167"/>
        <v>0</v>
      </c>
      <c r="Y141" s="244">
        <f t="shared" si="167"/>
        <v>0</v>
      </c>
      <c r="Z141" s="244">
        <f t="shared" si="167"/>
        <v>0</v>
      </c>
      <c r="AA141" s="244">
        <f t="shared" si="167"/>
        <v>0</v>
      </c>
      <c r="AB141" s="244">
        <f t="shared" si="167"/>
        <v>0</v>
      </c>
      <c r="AC141" s="244">
        <f t="shared" si="167"/>
        <v>0</v>
      </c>
      <c r="AD141" s="244">
        <f t="shared" si="167"/>
        <v>0</v>
      </c>
      <c r="AE141" s="245">
        <f t="shared" si="167"/>
        <v>0</v>
      </c>
      <c r="AF141" s="245">
        <f t="shared" si="167"/>
        <v>0</v>
      </c>
      <c r="AG141" s="245">
        <f>SUM(AG134:AG140)</f>
        <v>0</v>
      </c>
      <c r="AH141" s="251"/>
      <c r="AI141" s="251"/>
      <c r="AJ141" s="251" t="b">
        <f>IF(AG141&gt;1,AVERAGE(AG141,AG132,AG123,AG114,AG105))</f>
        <v>0</v>
      </c>
      <c r="AK141" s="251" t="b">
        <f>IF(AG141&gt;1,AVERAGE(AG141,AG132))</f>
        <v>0</v>
      </c>
    </row>
    <row r="142" spans="1:37" ht="12" customHeight="1">
      <c r="E142" s="1"/>
      <c r="F142" s="241" t="s">
        <v>187</v>
      </c>
      <c r="AE142" s="7" t="str">
        <f>IF(SUM(V142:AD142)&gt;0,(SUM(V142:AD142)),"")</f>
        <v/>
      </c>
    </row>
    <row r="143" spans="1:37" ht="12" customHeight="1">
      <c r="A143" s="156" t="s">
        <v>18</v>
      </c>
      <c r="B143" s="16">
        <f>H150</f>
        <v>0</v>
      </c>
      <c r="C143" s="53" t="s">
        <v>34</v>
      </c>
      <c r="D143" s="1">
        <f>W150</f>
        <v>0</v>
      </c>
      <c r="F143" s="184">
        <v>40922</v>
      </c>
      <c r="G143" s="323" t="s">
        <v>1451</v>
      </c>
      <c r="H143" s="45"/>
      <c r="I143" s="61"/>
      <c r="J143" s="61"/>
      <c r="K143" s="61"/>
      <c r="L143" s="61"/>
      <c r="M143" s="61"/>
      <c r="N143" s="61"/>
      <c r="O143" s="61"/>
      <c r="P143" s="61"/>
      <c r="Q143" s="380"/>
      <c r="R143" s="381"/>
      <c r="S143" s="382"/>
      <c r="T143" s="49"/>
      <c r="U143" s="113">
        <f t="shared" ref="U143:U149" si="168">$U$2</f>
        <v>1</v>
      </c>
      <c r="V143" s="259">
        <f t="shared" ref="V143:V149" si="169">IF(I143&lt;&gt;0,VLOOKUP(I143,Max_tider,2,FALSE),0)</f>
        <v>0</v>
      </c>
      <c r="W143" s="259">
        <f>IF(J143&lt;&gt;0,VLOOKUP(J143,AT_tider,2,FALSE),0)</f>
        <v>0</v>
      </c>
      <c r="X143" s="259">
        <f t="shared" ref="X143:X149" si="170">IF(K143&lt;&gt;0,VLOOKUP(K143,SubAT_tider,2,FALSE),0)</f>
        <v>0</v>
      </c>
      <c r="Y143" s="259">
        <f t="shared" ref="Y143:Y149" si="171">IF(L143&lt;&gt;0,VLOOKUP(L143,IG_tider,2,FALSE),0)</f>
        <v>0</v>
      </c>
      <c r="Z143" s="259"/>
      <c r="AA143" s="259"/>
      <c r="AB143" s="259">
        <f t="shared" ref="AB143:AB149" si="172">IF(O143&lt;&gt;0,VLOOKUP(O143,Power_tider,2,FALSE),0)</f>
        <v>0</v>
      </c>
      <c r="AC143" s="259">
        <f t="shared" ref="AC143:AC149" si="173">IF(P143&lt;&gt;0,VLOOKUP(P143,FS_tider,2,FALSE),0)</f>
        <v>0</v>
      </c>
      <c r="AD143" s="113"/>
      <c r="AE143" s="113">
        <f>SUM(V143:AD143)</f>
        <v>0</v>
      </c>
      <c r="AF143" s="114">
        <f>((AB143*2)+(V143*2)+(W143*1)+(X143*0.77)+(Y143*0.68)+(AC143*0.8))</f>
        <v>0</v>
      </c>
      <c r="AG143" s="114">
        <f t="shared" ref="AG143:AG149" si="174">(AF143+(((H143*U143)-SUM(V143:AD143))*0.3))</f>
        <v>0</v>
      </c>
      <c r="AH143" s="251" t="str">
        <f>IF(AG143&gt;1,AVERAGE(AG140,AG143),"")</f>
        <v/>
      </c>
      <c r="AI143" s="251" t="str">
        <f>IF(AG143&gt;1,AVERAGE(AG139,AG140,AG143),"")</f>
        <v/>
      </c>
      <c r="AJ143" s="251"/>
      <c r="AK143" s="251"/>
    </row>
    <row r="144" spans="1:37" ht="12" customHeight="1">
      <c r="A144" s="159" t="s">
        <v>33</v>
      </c>
      <c r="B144" s="16">
        <f>V150</f>
        <v>0</v>
      </c>
      <c r="C144" s="53" t="s">
        <v>35</v>
      </c>
      <c r="D144" s="1">
        <f>X150</f>
        <v>0</v>
      </c>
      <c r="F144" s="184">
        <v>40923</v>
      </c>
      <c r="G144" s="323"/>
      <c r="H144" s="45"/>
      <c r="I144" s="61"/>
      <c r="J144" s="61"/>
      <c r="K144" s="61"/>
      <c r="L144" s="61"/>
      <c r="M144" s="62"/>
      <c r="N144" s="62"/>
      <c r="O144" s="70"/>
      <c r="P144" s="61"/>
      <c r="Q144" s="380"/>
      <c r="R144" s="381"/>
      <c r="S144" s="382"/>
      <c r="T144" s="49"/>
      <c r="U144" s="113">
        <f t="shared" si="168"/>
        <v>1</v>
      </c>
      <c r="V144" s="259">
        <f t="shared" si="169"/>
        <v>0</v>
      </c>
      <c r="W144" s="259">
        <f t="shared" ref="W144:W149" si="175">IF(J144&lt;&gt;0,VLOOKUP(J144,AT_tider,2,FALSE),0)</f>
        <v>0</v>
      </c>
      <c r="X144" s="259">
        <f t="shared" si="170"/>
        <v>0</v>
      </c>
      <c r="Y144" s="259">
        <f t="shared" si="171"/>
        <v>0</v>
      </c>
      <c r="Z144" s="259"/>
      <c r="AA144" s="259"/>
      <c r="AB144" s="259">
        <f t="shared" si="172"/>
        <v>0</v>
      </c>
      <c r="AC144" s="259">
        <f t="shared" si="173"/>
        <v>0</v>
      </c>
      <c r="AD144" s="113"/>
      <c r="AE144" s="113">
        <f t="shared" ref="AE144:AE149" si="176">SUM(V144:AD144)</f>
        <v>0</v>
      </c>
      <c r="AF144" s="114">
        <f t="shared" ref="AF144:AF149" si="177">((AB144*2)+(V144*2)+(W144*1)+(X144*0.77)+(Y144*0.68)+(AC144*0.8))</f>
        <v>0</v>
      </c>
      <c r="AG144" s="114">
        <f t="shared" si="174"/>
        <v>0</v>
      </c>
      <c r="AH144" s="251" t="str">
        <f t="shared" ref="AH144:AH149" si="178">IF(AG144&gt;1,AVERAGE(AG143:AG144),"")</f>
        <v/>
      </c>
      <c r="AI144" s="251" t="str">
        <f>IF(AG144&gt;1,AVERAGE(AG140,AG143,AG144),"")</f>
        <v/>
      </c>
      <c r="AJ144" s="251"/>
      <c r="AK144" s="251"/>
    </row>
    <row r="145" spans="1:37" ht="12" customHeight="1">
      <c r="C145" s="15" t="s">
        <v>92</v>
      </c>
      <c r="D145" s="1">
        <f>Y150</f>
        <v>0</v>
      </c>
      <c r="F145" s="184">
        <v>40924</v>
      </c>
      <c r="G145" s="323"/>
      <c r="H145" s="46"/>
      <c r="I145" s="62"/>
      <c r="J145" s="62"/>
      <c r="K145" s="62"/>
      <c r="L145" s="62"/>
      <c r="M145" s="62"/>
      <c r="N145" s="62"/>
      <c r="O145" s="62"/>
      <c r="P145" s="62"/>
      <c r="Q145" s="383"/>
      <c r="R145" s="384"/>
      <c r="S145" s="385"/>
      <c r="T145" s="34"/>
      <c r="U145" s="113">
        <f t="shared" si="168"/>
        <v>1</v>
      </c>
      <c r="V145" s="259">
        <f t="shared" si="169"/>
        <v>0</v>
      </c>
      <c r="W145" s="259">
        <f t="shared" si="175"/>
        <v>0</v>
      </c>
      <c r="X145" s="259">
        <f t="shared" si="170"/>
        <v>0</v>
      </c>
      <c r="Y145" s="259">
        <f t="shared" si="171"/>
        <v>0</v>
      </c>
      <c r="Z145" s="259"/>
      <c r="AA145" s="259"/>
      <c r="AB145" s="259">
        <f t="shared" si="172"/>
        <v>0</v>
      </c>
      <c r="AC145" s="259">
        <f t="shared" si="173"/>
        <v>0</v>
      </c>
      <c r="AD145" s="113"/>
      <c r="AE145" s="113">
        <f t="shared" si="176"/>
        <v>0</v>
      </c>
      <c r="AF145" s="114">
        <f t="shared" si="177"/>
        <v>0</v>
      </c>
      <c r="AG145" s="114">
        <f t="shared" si="174"/>
        <v>0</v>
      </c>
      <c r="AH145" s="251" t="str">
        <f t="shared" si="178"/>
        <v/>
      </c>
      <c r="AI145" s="251" t="str">
        <f>IF(AG145&gt;1,AVERAGE(AG143:AG145),"")</f>
        <v/>
      </c>
      <c r="AJ145" s="251"/>
      <c r="AK145" s="251"/>
    </row>
    <row r="146" spans="1:37" ht="12" customHeight="1">
      <c r="C146" s="15" t="s">
        <v>78</v>
      </c>
      <c r="D146" s="1">
        <f>Z150</f>
        <v>0</v>
      </c>
      <c r="F146" s="184">
        <v>40925</v>
      </c>
      <c r="G146" s="323"/>
      <c r="H146" s="45"/>
      <c r="I146" s="61"/>
      <c r="J146" s="61"/>
      <c r="K146" s="46"/>
      <c r="L146" s="61"/>
      <c r="M146" s="61"/>
      <c r="N146" s="61"/>
      <c r="O146" s="61"/>
      <c r="P146" s="61"/>
      <c r="Q146" s="380"/>
      <c r="R146" s="381"/>
      <c r="S146" s="382"/>
      <c r="T146" s="49"/>
      <c r="U146" s="113">
        <f t="shared" si="168"/>
        <v>1</v>
      </c>
      <c r="V146" s="259">
        <f t="shared" si="169"/>
        <v>0</v>
      </c>
      <c r="W146" s="259">
        <f t="shared" si="175"/>
        <v>0</v>
      </c>
      <c r="X146" s="259">
        <f t="shared" si="170"/>
        <v>0</v>
      </c>
      <c r="Y146" s="259">
        <f t="shared" si="171"/>
        <v>0</v>
      </c>
      <c r="Z146" s="259"/>
      <c r="AA146" s="259"/>
      <c r="AB146" s="259">
        <f t="shared" si="172"/>
        <v>0</v>
      </c>
      <c r="AC146" s="259">
        <f t="shared" si="173"/>
        <v>0</v>
      </c>
      <c r="AD146" s="113"/>
      <c r="AE146" s="113">
        <f t="shared" si="176"/>
        <v>0</v>
      </c>
      <c r="AF146" s="114">
        <f t="shared" si="177"/>
        <v>0</v>
      </c>
      <c r="AG146" s="114">
        <f t="shared" si="174"/>
        <v>0</v>
      </c>
      <c r="AH146" s="251" t="str">
        <f t="shared" si="178"/>
        <v/>
      </c>
      <c r="AI146" s="251" t="str">
        <f>IF(AG146&gt;1,AVERAGE(AG144:AG146),"")</f>
        <v/>
      </c>
      <c r="AJ146" s="251"/>
      <c r="AK146" s="251"/>
    </row>
    <row r="147" spans="1:37" ht="12" customHeight="1">
      <c r="C147" s="15" t="s">
        <v>93</v>
      </c>
      <c r="D147" s="1">
        <f>AA150</f>
        <v>0</v>
      </c>
      <c r="F147" s="184">
        <v>40926</v>
      </c>
      <c r="G147" s="323"/>
      <c r="H147" s="45"/>
      <c r="I147" s="61"/>
      <c r="J147" s="61"/>
      <c r="K147" s="61"/>
      <c r="L147" s="61"/>
      <c r="M147" s="61"/>
      <c r="N147" s="61"/>
      <c r="O147" s="61"/>
      <c r="P147" s="61"/>
      <c r="Q147" s="380"/>
      <c r="R147" s="381"/>
      <c r="S147" s="382"/>
      <c r="T147" s="34"/>
      <c r="U147" s="113">
        <f>$U$2</f>
        <v>1</v>
      </c>
      <c r="V147" s="259">
        <f t="shared" si="169"/>
        <v>0</v>
      </c>
      <c r="W147" s="259">
        <f t="shared" si="175"/>
        <v>0</v>
      </c>
      <c r="X147" s="259">
        <f t="shared" si="170"/>
        <v>0</v>
      </c>
      <c r="Y147" s="259">
        <f t="shared" si="171"/>
        <v>0</v>
      </c>
      <c r="Z147" s="259"/>
      <c r="AA147" s="259"/>
      <c r="AB147" s="259">
        <f t="shared" si="172"/>
        <v>0</v>
      </c>
      <c r="AC147" s="259">
        <f t="shared" si="173"/>
        <v>0</v>
      </c>
      <c r="AD147" s="113"/>
      <c r="AE147" s="113">
        <f t="shared" si="176"/>
        <v>0</v>
      </c>
      <c r="AF147" s="114">
        <f t="shared" si="177"/>
        <v>0</v>
      </c>
      <c r="AG147" s="114">
        <f t="shared" si="174"/>
        <v>0</v>
      </c>
      <c r="AH147" s="251" t="str">
        <f t="shared" si="178"/>
        <v/>
      </c>
      <c r="AI147" s="251" t="str">
        <f>IF(AG147&gt;1,AVERAGE(AG145:AG147),"")</f>
        <v/>
      </c>
      <c r="AJ147" s="251"/>
      <c r="AK147" s="251"/>
    </row>
    <row r="148" spans="1:37" ht="12" customHeight="1">
      <c r="C148" s="53" t="s">
        <v>36</v>
      </c>
      <c r="D148" s="1">
        <f>AB150</f>
        <v>0</v>
      </c>
      <c r="F148" s="184">
        <v>40927</v>
      </c>
      <c r="G148" s="323"/>
      <c r="H148" s="45"/>
      <c r="I148" s="61"/>
      <c r="J148" s="61"/>
      <c r="K148" s="61"/>
      <c r="L148" s="67"/>
      <c r="M148" s="61"/>
      <c r="N148" s="61"/>
      <c r="O148" s="61"/>
      <c r="P148" s="61"/>
      <c r="Q148" s="380"/>
      <c r="R148" s="381"/>
      <c r="S148" s="382"/>
      <c r="T148" s="34"/>
      <c r="U148" s="113">
        <f t="shared" si="168"/>
        <v>1</v>
      </c>
      <c r="V148" s="259">
        <f t="shared" si="169"/>
        <v>0</v>
      </c>
      <c r="W148" s="259">
        <f t="shared" si="175"/>
        <v>0</v>
      </c>
      <c r="X148" s="259">
        <f t="shared" si="170"/>
        <v>0</v>
      </c>
      <c r="Y148" s="259">
        <f t="shared" si="171"/>
        <v>0</v>
      </c>
      <c r="Z148" s="259"/>
      <c r="AA148" s="259"/>
      <c r="AB148" s="259">
        <f t="shared" si="172"/>
        <v>0</v>
      </c>
      <c r="AC148" s="259">
        <f t="shared" si="173"/>
        <v>0</v>
      </c>
      <c r="AD148" s="113"/>
      <c r="AE148" s="113">
        <f t="shared" si="176"/>
        <v>0</v>
      </c>
      <c r="AF148" s="114">
        <f t="shared" si="177"/>
        <v>0</v>
      </c>
      <c r="AG148" s="114">
        <f t="shared" si="174"/>
        <v>0</v>
      </c>
      <c r="AH148" s="251" t="str">
        <f t="shared" si="178"/>
        <v/>
      </c>
      <c r="AI148" s="251" t="str">
        <f>IF(AG148&gt;1,AVERAGE(AG146:AG148),"")</f>
        <v/>
      </c>
      <c r="AJ148" s="251"/>
      <c r="AK148" s="251"/>
    </row>
    <row r="149" spans="1:37" ht="12" customHeight="1">
      <c r="C149" s="53" t="s">
        <v>37</v>
      </c>
      <c r="D149" s="1">
        <f>AC150</f>
        <v>0</v>
      </c>
      <c r="F149" s="184">
        <v>40928</v>
      </c>
      <c r="G149" s="323"/>
      <c r="H149" s="45"/>
      <c r="I149" s="61"/>
      <c r="J149" s="61"/>
      <c r="K149" s="67"/>
      <c r="L149" s="67"/>
      <c r="M149" s="61"/>
      <c r="N149" s="61"/>
      <c r="O149" s="61"/>
      <c r="P149" s="61"/>
      <c r="Q149" s="380"/>
      <c r="R149" s="381"/>
      <c r="S149" s="382"/>
      <c r="T149" s="34"/>
      <c r="U149" s="113">
        <f t="shared" si="168"/>
        <v>1</v>
      </c>
      <c r="V149" s="259">
        <f t="shared" si="169"/>
        <v>0</v>
      </c>
      <c r="W149" s="259">
        <f t="shared" si="175"/>
        <v>0</v>
      </c>
      <c r="X149" s="259">
        <f t="shared" si="170"/>
        <v>0</v>
      </c>
      <c r="Y149" s="259">
        <f t="shared" si="171"/>
        <v>0</v>
      </c>
      <c r="Z149" s="259"/>
      <c r="AA149" s="259"/>
      <c r="AB149" s="259">
        <f t="shared" si="172"/>
        <v>0</v>
      </c>
      <c r="AC149" s="259">
        <f t="shared" si="173"/>
        <v>0</v>
      </c>
      <c r="AD149" s="113"/>
      <c r="AE149" s="113">
        <f t="shared" si="176"/>
        <v>0</v>
      </c>
      <c r="AF149" s="114">
        <f t="shared" si="177"/>
        <v>0</v>
      </c>
      <c r="AG149" s="114">
        <f t="shared" si="174"/>
        <v>0</v>
      </c>
      <c r="AH149" s="251" t="str">
        <f t="shared" si="178"/>
        <v/>
      </c>
      <c r="AI149" s="251" t="str">
        <f>IF(AG149&gt;1,AVERAGE(AG147:AG149),"")</f>
        <v/>
      </c>
      <c r="AJ149" s="251"/>
      <c r="AK149" s="251"/>
    </row>
    <row r="150" spans="1:37" ht="12" customHeight="1">
      <c r="C150" s="53" t="s">
        <v>38</v>
      </c>
      <c r="D150" s="1">
        <f>AD150</f>
        <v>0</v>
      </c>
      <c r="E150" s="1"/>
      <c r="F150" s="185"/>
      <c r="G150" s="47"/>
      <c r="H150" s="48">
        <f>SUM(H143:H149)/60</f>
        <v>0</v>
      </c>
      <c r="I150" s="63"/>
      <c r="J150" s="64"/>
      <c r="K150" s="64"/>
      <c r="L150" s="64"/>
      <c r="M150" s="64"/>
      <c r="N150" s="64"/>
      <c r="O150" s="64"/>
      <c r="P150" s="64"/>
      <c r="Q150" s="64"/>
      <c r="R150" s="64"/>
      <c r="S150" s="47"/>
      <c r="T150" s="50" t="s">
        <v>45</v>
      </c>
      <c r="U150" s="106"/>
      <c r="V150" s="244">
        <f t="shared" ref="V150:AF150" si="179">SUM(V143:V149)</f>
        <v>0</v>
      </c>
      <c r="W150" s="244">
        <f t="shared" si="179"/>
        <v>0</v>
      </c>
      <c r="X150" s="244">
        <f t="shared" si="179"/>
        <v>0</v>
      </c>
      <c r="Y150" s="244">
        <f t="shared" si="179"/>
        <v>0</v>
      </c>
      <c r="Z150" s="244">
        <f t="shared" si="179"/>
        <v>0</v>
      </c>
      <c r="AA150" s="244">
        <f t="shared" si="179"/>
        <v>0</v>
      </c>
      <c r="AB150" s="244">
        <f t="shared" si="179"/>
        <v>0</v>
      </c>
      <c r="AC150" s="244">
        <f t="shared" si="179"/>
        <v>0</v>
      </c>
      <c r="AD150" s="244">
        <f t="shared" si="179"/>
        <v>0</v>
      </c>
      <c r="AE150" s="245">
        <f t="shared" si="179"/>
        <v>0</v>
      </c>
      <c r="AF150" s="245">
        <f t="shared" si="179"/>
        <v>0</v>
      </c>
      <c r="AG150" s="245">
        <f>SUM(AG143:AG149)</f>
        <v>0</v>
      </c>
      <c r="AH150" s="251"/>
      <c r="AI150" s="251"/>
      <c r="AJ150" s="251" t="b">
        <f>IF(AG150&gt;1,AVERAGE(AG150,AG141,AG132,AG123,AG114))</f>
        <v>0</v>
      </c>
      <c r="AK150" s="251" t="b">
        <f>IF(AG150&gt;1,AVERAGE(AG150,AG141))</f>
        <v>0</v>
      </c>
    </row>
    <row r="151" spans="1:37" ht="12" customHeight="1">
      <c r="E151" s="1"/>
      <c r="F151" s="241" t="s">
        <v>188</v>
      </c>
      <c r="AE151" s="7" t="str">
        <f>IF(SUM(V151:AD151)&gt;0,(SUM(V151:AD151)),"")</f>
        <v/>
      </c>
    </row>
    <row r="152" spans="1:37" ht="12" customHeight="1">
      <c r="A152" s="156" t="s">
        <v>18</v>
      </c>
      <c r="B152" s="16">
        <f>H159</f>
        <v>0</v>
      </c>
      <c r="C152" s="53" t="s">
        <v>34</v>
      </c>
      <c r="D152" s="1">
        <f>W159</f>
        <v>0</v>
      </c>
      <c r="F152" s="184">
        <v>40929</v>
      </c>
      <c r="G152" s="323" t="s">
        <v>1451</v>
      </c>
      <c r="H152" s="45"/>
      <c r="I152" s="61"/>
      <c r="J152" s="61"/>
      <c r="K152" s="61"/>
      <c r="L152" s="61"/>
      <c r="M152" s="61"/>
      <c r="N152" s="61"/>
      <c r="O152" s="70"/>
      <c r="P152" s="61"/>
      <c r="Q152" s="380"/>
      <c r="R152" s="381"/>
      <c r="S152" s="382"/>
      <c r="T152" s="49"/>
      <c r="U152" s="113">
        <f t="shared" ref="U152:U158" si="180">$U$2</f>
        <v>1</v>
      </c>
      <c r="V152" s="259">
        <f t="shared" ref="V152:V158" si="181">IF(I152&lt;&gt;0,VLOOKUP(I152,Max_tider,2,FALSE),0)</f>
        <v>0</v>
      </c>
      <c r="W152" s="259">
        <f>IF(J152&lt;&gt;0,VLOOKUP(J152,AT_tider,2,FALSE),0)</f>
        <v>0</v>
      </c>
      <c r="X152" s="259">
        <f t="shared" ref="X152:X158" si="182">IF(K152&lt;&gt;0,VLOOKUP(K152,SubAT_tider,2,FALSE),0)</f>
        <v>0</v>
      </c>
      <c r="Y152" s="259">
        <f t="shared" ref="Y152:Y158" si="183">IF(L152&lt;&gt;0,VLOOKUP(L152,IG_tider,2,FALSE),0)</f>
        <v>0</v>
      </c>
      <c r="Z152" s="259"/>
      <c r="AA152" s="259"/>
      <c r="AB152" s="259">
        <f t="shared" ref="AB152:AB158" si="184">IF(O152&lt;&gt;0,VLOOKUP(O152,Power_tider,2,FALSE),0)</f>
        <v>0</v>
      </c>
      <c r="AC152" s="259">
        <f t="shared" ref="AC152:AC158" si="185">IF(P152&lt;&gt;0,VLOOKUP(P152,FS_tider,2,FALSE),0)</f>
        <v>0</v>
      </c>
      <c r="AD152" s="113"/>
      <c r="AE152" s="113">
        <f>SUM(V152:AD152)</f>
        <v>0</v>
      </c>
      <c r="AF152" s="114">
        <f>((AB152*2)+(V152*2)+(W152*1)+(X152*0.77)+(Y152*0.68)+(AC152*0.8))</f>
        <v>0</v>
      </c>
      <c r="AG152" s="114">
        <f t="shared" ref="AG152:AG158" si="186">(AF152+(((H152*U152)-SUM(V152:AD152))*0.3))</f>
        <v>0</v>
      </c>
      <c r="AH152" s="251" t="str">
        <f>IF(AG152&gt;1,AVERAGE(AG149,AG152),"")</f>
        <v/>
      </c>
      <c r="AI152" s="251" t="str">
        <f>IF(AG152&gt;1,AVERAGE(AG148,AG149,AG152),"")</f>
        <v/>
      </c>
      <c r="AJ152" s="251"/>
      <c r="AK152" s="251"/>
    </row>
    <row r="153" spans="1:37" ht="12" customHeight="1">
      <c r="A153" s="159" t="s">
        <v>33</v>
      </c>
      <c r="B153" s="16">
        <f>V159</f>
        <v>0</v>
      </c>
      <c r="C153" s="53" t="s">
        <v>35</v>
      </c>
      <c r="D153" s="1">
        <f>X159</f>
        <v>0</v>
      </c>
      <c r="F153" s="184">
        <v>40930</v>
      </c>
      <c r="G153" s="323"/>
      <c r="H153" s="45"/>
      <c r="I153" s="61"/>
      <c r="J153" s="61"/>
      <c r="K153" s="61"/>
      <c r="L153" s="61"/>
      <c r="M153" s="62"/>
      <c r="N153" s="62"/>
      <c r="O153" s="70"/>
      <c r="P153" s="61"/>
      <c r="Q153" s="380"/>
      <c r="R153" s="381"/>
      <c r="S153" s="382"/>
      <c r="T153" s="49"/>
      <c r="U153" s="113">
        <f t="shared" si="180"/>
        <v>1</v>
      </c>
      <c r="V153" s="259">
        <f t="shared" si="181"/>
        <v>0</v>
      </c>
      <c r="W153" s="259">
        <f t="shared" ref="W153:W158" si="187">IF(J153&lt;&gt;0,VLOOKUP(J153,AT_tider,2,FALSE),0)</f>
        <v>0</v>
      </c>
      <c r="X153" s="259">
        <f t="shared" si="182"/>
        <v>0</v>
      </c>
      <c r="Y153" s="259">
        <f t="shared" si="183"/>
        <v>0</v>
      </c>
      <c r="Z153" s="259"/>
      <c r="AA153" s="259"/>
      <c r="AB153" s="259">
        <f t="shared" si="184"/>
        <v>0</v>
      </c>
      <c r="AC153" s="259">
        <f t="shared" si="185"/>
        <v>0</v>
      </c>
      <c r="AD153" s="113"/>
      <c r="AE153" s="113">
        <f t="shared" ref="AE153:AE158" si="188">SUM(V153:AD153)</f>
        <v>0</v>
      </c>
      <c r="AF153" s="114">
        <f t="shared" ref="AF153:AF158" si="189">((AB153*2)+(V153*2)+(W153*1)+(X153*0.77)+(Y153*0.68)+(AC153*0.8))</f>
        <v>0</v>
      </c>
      <c r="AG153" s="114">
        <f t="shared" si="186"/>
        <v>0</v>
      </c>
      <c r="AH153" s="251" t="str">
        <f t="shared" ref="AH153:AH158" si="190">IF(AG153&gt;1,AVERAGE(AG152:AG153),"")</f>
        <v/>
      </c>
      <c r="AI153" s="251" t="str">
        <f>IF(AG153&gt;1,AVERAGE(AG149,AG152,AG153),"")</f>
        <v/>
      </c>
      <c r="AJ153" s="251"/>
      <c r="AK153" s="251"/>
    </row>
    <row r="154" spans="1:37" ht="12" customHeight="1">
      <c r="C154" s="15" t="s">
        <v>92</v>
      </c>
      <c r="D154" s="1">
        <f>Y159</f>
        <v>0</v>
      </c>
      <c r="F154" s="184">
        <v>40931</v>
      </c>
      <c r="G154" s="323"/>
      <c r="H154" s="46"/>
      <c r="I154" s="62"/>
      <c r="J154" s="62"/>
      <c r="K154" s="62"/>
      <c r="L154" s="62"/>
      <c r="M154" s="62"/>
      <c r="N154" s="62"/>
      <c r="O154" s="62"/>
      <c r="P154" s="62"/>
      <c r="Q154" s="383"/>
      <c r="R154" s="384"/>
      <c r="S154" s="385"/>
      <c r="T154" s="34"/>
      <c r="U154" s="113">
        <f t="shared" si="180"/>
        <v>1</v>
      </c>
      <c r="V154" s="259">
        <f t="shared" si="181"/>
        <v>0</v>
      </c>
      <c r="W154" s="259">
        <f t="shared" si="187"/>
        <v>0</v>
      </c>
      <c r="X154" s="259">
        <f t="shared" si="182"/>
        <v>0</v>
      </c>
      <c r="Y154" s="259">
        <f t="shared" si="183"/>
        <v>0</v>
      </c>
      <c r="Z154" s="259"/>
      <c r="AA154" s="259"/>
      <c r="AB154" s="259">
        <f t="shared" si="184"/>
        <v>0</v>
      </c>
      <c r="AC154" s="259">
        <f t="shared" si="185"/>
        <v>0</v>
      </c>
      <c r="AD154" s="113"/>
      <c r="AE154" s="113">
        <f t="shared" si="188"/>
        <v>0</v>
      </c>
      <c r="AF154" s="114">
        <f t="shared" si="189"/>
        <v>0</v>
      </c>
      <c r="AG154" s="114">
        <f t="shared" si="186"/>
        <v>0</v>
      </c>
      <c r="AH154" s="251" t="str">
        <f t="shared" si="190"/>
        <v/>
      </c>
      <c r="AI154" s="251" t="str">
        <f>IF(AG154&gt;1,AVERAGE(AG152:AG154),"")</f>
        <v/>
      </c>
      <c r="AJ154" s="251"/>
      <c r="AK154" s="251"/>
    </row>
    <row r="155" spans="1:37" ht="12" customHeight="1">
      <c r="C155" s="15" t="s">
        <v>78</v>
      </c>
      <c r="D155" s="1">
        <f>Z159</f>
        <v>0</v>
      </c>
      <c r="F155" s="184">
        <v>40932</v>
      </c>
      <c r="G155" s="323"/>
      <c r="H155" s="45"/>
      <c r="I155" s="61"/>
      <c r="J155" s="61"/>
      <c r="K155" s="61"/>
      <c r="L155" s="61"/>
      <c r="M155" s="61"/>
      <c r="N155" s="61"/>
      <c r="O155" s="61"/>
      <c r="P155" s="61"/>
      <c r="Q155" s="380"/>
      <c r="R155" s="381"/>
      <c r="S155" s="382"/>
      <c r="T155" s="49"/>
      <c r="U155" s="113">
        <f t="shared" si="180"/>
        <v>1</v>
      </c>
      <c r="V155" s="259">
        <f t="shared" si="181"/>
        <v>0</v>
      </c>
      <c r="W155" s="259">
        <f t="shared" si="187"/>
        <v>0</v>
      </c>
      <c r="X155" s="259">
        <f t="shared" si="182"/>
        <v>0</v>
      </c>
      <c r="Y155" s="259">
        <f t="shared" si="183"/>
        <v>0</v>
      </c>
      <c r="Z155" s="259"/>
      <c r="AA155" s="259"/>
      <c r="AB155" s="259">
        <f t="shared" si="184"/>
        <v>0</v>
      </c>
      <c r="AC155" s="259">
        <f t="shared" si="185"/>
        <v>0</v>
      </c>
      <c r="AD155" s="113"/>
      <c r="AE155" s="113">
        <f t="shared" si="188"/>
        <v>0</v>
      </c>
      <c r="AF155" s="114">
        <f t="shared" si="189"/>
        <v>0</v>
      </c>
      <c r="AG155" s="114">
        <f t="shared" si="186"/>
        <v>0</v>
      </c>
      <c r="AH155" s="251" t="str">
        <f t="shared" si="190"/>
        <v/>
      </c>
      <c r="AI155" s="251" t="str">
        <f>IF(AG155&gt;1,AVERAGE(AG153:AG155),"")</f>
        <v/>
      </c>
      <c r="AJ155" s="251"/>
      <c r="AK155" s="251"/>
    </row>
    <row r="156" spans="1:37" ht="12" customHeight="1">
      <c r="C156" s="15" t="s">
        <v>93</v>
      </c>
      <c r="D156" s="1">
        <f>AA159</f>
        <v>0</v>
      </c>
      <c r="F156" s="184">
        <v>40933</v>
      </c>
      <c r="G156" s="323"/>
      <c r="H156" s="45"/>
      <c r="I156" s="61"/>
      <c r="J156" s="61"/>
      <c r="K156" s="61"/>
      <c r="L156" s="61"/>
      <c r="M156" s="61"/>
      <c r="N156" s="61"/>
      <c r="O156" s="61"/>
      <c r="P156" s="61"/>
      <c r="Q156" s="380"/>
      <c r="R156" s="381"/>
      <c r="S156" s="382"/>
      <c r="T156" s="34"/>
      <c r="U156" s="113">
        <f>$U$2</f>
        <v>1</v>
      </c>
      <c r="V156" s="259">
        <f t="shared" si="181"/>
        <v>0</v>
      </c>
      <c r="W156" s="259">
        <f t="shared" si="187"/>
        <v>0</v>
      </c>
      <c r="X156" s="259">
        <f t="shared" si="182"/>
        <v>0</v>
      </c>
      <c r="Y156" s="259">
        <f t="shared" si="183"/>
        <v>0</v>
      </c>
      <c r="Z156" s="259"/>
      <c r="AA156" s="259"/>
      <c r="AB156" s="259">
        <f t="shared" si="184"/>
        <v>0</v>
      </c>
      <c r="AC156" s="259">
        <f t="shared" si="185"/>
        <v>0</v>
      </c>
      <c r="AD156" s="113"/>
      <c r="AE156" s="113">
        <f t="shared" si="188"/>
        <v>0</v>
      </c>
      <c r="AF156" s="114">
        <f t="shared" si="189"/>
        <v>0</v>
      </c>
      <c r="AG156" s="114">
        <f t="shared" si="186"/>
        <v>0</v>
      </c>
      <c r="AH156" s="251" t="str">
        <f t="shared" si="190"/>
        <v/>
      </c>
      <c r="AI156" s="251" t="str">
        <f>IF(AG156&gt;1,AVERAGE(AG154:AG156),"")</f>
        <v/>
      </c>
      <c r="AJ156" s="251"/>
      <c r="AK156" s="251"/>
    </row>
    <row r="157" spans="1:37" ht="12" customHeight="1">
      <c r="C157" s="53" t="s">
        <v>36</v>
      </c>
      <c r="D157" s="1">
        <f>AB159</f>
        <v>0</v>
      </c>
      <c r="F157" s="184">
        <v>40934</v>
      </c>
      <c r="G157" s="323"/>
      <c r="H157" s="45"/>
      <c r="I157" s="61"/>
      <c r="J157" s="61"/>
      <c r="K157" s="61"/>
      <c r="L157" s="61"/>
      <c r="M157" s="61"/>
      <c r="N157" s="61"/>
      <c r="O157" s="61"/>
      <c r="P157" s="61"/>
      <c r="Q157" s="380"/>
      <c r="R157" s="381"/>
      <c r="S157" s="382"/>
      <c r="T157" s="34"/>
      <c r="U157" s="113">
        <f t="shared" si="180"/>
        <v>1</v>
      </c>
      <c r="V157" s="259">
        <f t="shared" si="181"/>
        <v>0</v>
      </c>
      <c r="W157" s="259">
        <f t="shared" si="187"/>
        <v>0</v>
      </c>
      <c r="X157" s="259">
        <f t="shared" si="182"/>
        <v>0</v>
      </c>
      <c r="Y157" s="259">
        <f t="shared" si="183"/>
        <v>0</v>
      </c>
      <c r="Z157" s="259"/>
      <c r="AA157" s="259"/>
      <c r="AB157" s="259">
        <f t="shared" si="184"/>
        <v>0</v>
      </c>
      <c r="AC157" s="259">
        <f t="shared" si="185"/>
        <v>0</v>
      </c>
      <c r="AD157" s="113"/>
      <c r="AE157" s="113">
        <f t="shared" si="188"/>
        <v>0</v>
      </c>
      <c r="AF157" s="114">
        <f t="shared" si="189"/>
        <v>0</v>
      </c>
      <c r="AG157" s="114">
        <f t="shared" si="186"/>
        <v>0</v>
      </c>
      <c r="AH157" s="251" t="str">
        <f t="shared" si="190"/>
        <v/>
      </c>
      <c r="AI157" s="251" t="str">
        <f>IF(AG157&gt;1,AVERAGE(AG155:AG157),"")</f>
        <v/>
      </c>
      <c r="AJ157" s="251"/>
      <c r="AK157" s="251"/>
    </row>
    <row r="158" spans="1:37" ht="12" customHeight="1">
      <c r="C158" s="53" t="s">
        <v>37</v>
      </c>
      <c r="D158" s="1">
        <f>AC159</f>
        <v>0</v>
      </c>
      <c r="F158" s="184">
        <v>40935</v>
      </c>
      <c r="G158" s="323" t="s">
        <v>1452</v>
      </c>
      <c r="H158" s="45"/>
      <c r="I158" s="61"/>
      <c r="J158" s="61"/>
      <c r="K158" s="61"/>
      <c r="L158" s="67"/>
      <c r="M158" s="61"/>
      <c r="N158" s="61"/>
      <c r="O158" s="61"/>
      <c r="P158" s="61"/>
      <c r="Q158" s="380"/>
      <c r="R158" s="381"/>
      <c r="S158" s="382"/>
      <c r="T158" s="34"/>
      <c r="U158" s="113">
        <f t="shared" si="180"/>
        <v>1</v>
      </c>
      <c r="V158" s="259">
        <f t="shared" si="181"/>
        <v>0</v>
      </c>
      <c r="W158" s="259">
        <f t="shared" si="187"/>
        <v>0</v>
      </c>
      <c r="X158" s="259">
        <f t="shared" si="182"/>
        <v>0</v>
      </c>
      <c r="Y158" s="259">
        <f t="shared" si="183"/>
        <v>0</v>
      </c>
      <c r="Z158" s="259"/>
      <c r="AA158" s="259"/>
      <c r="AB158" s="259">
        <f t="shared" si="184"/>
        <v>0</v>
      </c>
      <c r="AC158" s="259">
        <f t="shared" si="185"/>
        <v>0</v>
      </c>
      <c r="AD158" s="113"/>
      <c r="AE158" s="113">
        <f t="shared" si="188"/>
        <v>0</v>
      </c>
      <c r="AF158" s="114">
        <f t="shared" si="189"/>
        <v>0</v>
      </c>
      <c r="AG158" s="114">
        <f t="shared" si="186"/>
        <v>0</v>
      </c>
      <c r="AH158" s="251" t="str">
        <f t="shared" si="190"/>
        <v/>
      </c>
      <c r="AI158" s="251" t="str">
        <f>IF(AG158&gt;1,AVERAGE(AG156:AG158),"")</f>
        <v/>
      </c>
      <c r="AJ158" s="251"/>
      <c r="AK158" s="251"/>
    </row>
    <row r="159" spans="1:37" ht="12" customHeight="1">
      <c r="C159" s="53" t="s">
        <v>38</v>
      </c>
      <c r="D159" s="1">
        <f>AD159</f>
        <v>0</v>
      </c>
      <c r="E159" s="1"/>
      <c r="F159" s="185"/>
      <c r="G159" s="47"/>
      <c r="H159" s="48">
        <f>SUM(H152:H158)/60</f>
        <v>0</v>
      </c>
      <c r="I159" s="63"/>
      <c r="J159" s="64"/>
      <c r="K159" s="64"/>
      <c r="L159" s="64"/>
      <c r="M159" s="64"/>
      <c r="N159" s="64"/>
      <c r="O159" s="64"/>
      <c r="P159" s="64"/>
      <c r="Q159" s="64"/>
      <c r="R159" s="64"/>
      <c r="S159" s="47"/>
      <c r="T159" s="50" t="s">
        <v>45</v>
      </c>
      <c r="U159" s="106"/>
      <c r="V159" s="244">
        <f t="shared" ref="V159:AF159" si="191">SUM(V152:V158)</f>
        <v>0</v>
      </c>
      <c r="W159" s="244">
        <f t="shared" si="191"/>
        <v>0</v>
      </c>
      <c r="X159" s="244">
        <f t="shared" si="191"/>
        <v>0</v>
      </c>
      <c r="Y159" s="244">
        <f t="shared" si="191"/>
        <v>0</v>
      </c>
      <c r="Z159" s="244">
        <f t="shared" si="191"/>
        <v>0</v>
      </c>
      <c r="AA159" s="244">
        <f t="shared" si="191"/>
        <v>0</v>
      </c>
      <c r="AB159" s="244">
        <f t="shared" si="191"/>
        <v>0</v>
      </c>
      <c r="AC159" s="244">
        <f t="shared" si="191"/>
        <v>0</v>
      </c>
      <c r="AD159" s="244">
        <f t="shared" si="191"/>
        <v>0</v>
      </c>
      <c r="AE159" s="245">
        <f t="shared" si="191"/>
        <v>0</v>
      </c>
      <c r="AF159" s="245">
        <f t="shared" si="191"/>
        <v>0</v>
      </c>
      <c r="AG159" s="245">
        <f>SUM(AG152:AG158)</f>
        <v>0</v>
      </c>
      <c r="AH159" s="251"/>
      <c r="AI159" s="251"/>
      <c r="AJ159" s="251" t="b">
        <f>IF(AG159&gt;1,AVERAGE(AG159,AG150,AG141,AG132,AG123))</f>
        <v>0</v>
      </c>
      <c r="AK159" s="251" t="b">
        <f>IF(AG159&gt;1,AVERAGE(AG159,AG150))</f>
        <v>0</v>
      </c>
    </row>
    <row r="160" spans="1:37" ht="12" customHeight="1">
      <c r="E160" s="1"/>
      <c r="F160" s="241" t="s">
        <v>189</v>
      </c>
      <c r="AE160" s="7" t="str">
        <f>IF(SUM(V160:AD160)&gt;0,(SUM(V160:AD160)),"")</f>
        <v/>
      </c>
    </row>
    <row r="161" spans="1:37" ht="12" customHeight="1">
      <c r="A161" s="156" t="s">
        <v>18</v>
      </c>
      <c r="B161" s="16">
        <f>H168</f>
        <v>0</v>
      </c>
      <c r="C161" s="53" t="s">
        <v>34</v>
      </c>
      <c r="D161" s="1">
        <f>W168</f>
        <v>0</v>
      </c>
      <c r="F161" s="184">
        <v>40936</v>
      </c>
      <c r="G161" s="323" t="s">
        <v>1451</v>
      </c>
      <c r="H161" s="45"/>
      <c r="I161" s="61"/>
      <c r="J161" s="61"/>
      <c r="K161" s="61"/>
      <c r="L161" s="61"/>
      <c r="M161" s="61"/>
      <c r="N161" s="61"/>
      <c r="O161" s="70"/>
      <c r="P161" s="61"/>
      <c r="Q161" s="380"/>
      <c r="R161" s="381"/>
      <c r="S161" s="382"/>
      <c r="T161" s="49"/>
      <c r="U161" s="113">
        <f t="shared" ref="U161:U167" si="192">$U$2</f>
        <v>1</v>
      </c>
      <c r="V161" s="259">
        <f t="shared" ref="V161:V167" si="193">IF(I161&lt;&gt;0,VLOOKUP(I161,Max_tider,2,FALSE),0)</f>
        <v>0</v>
      </c>
      <c r="W161" s="259">
        <f>IF(J161&lt;&gt;0,VLOOKUP(J161,AT_tider,2,FALSE),0)</f>
        <v>0</v>
      </c>
      <c r="X161" s="259">
        <f t="shared" ref="X161:X167" si="194">IF(K161&lt;&gt;0,VLOOKUP(K161,SubAT_tider,2,FALSE),0)</f>
        <v>0</v>
      </c>
      <c r="Y161" s="259">
        <f t="shared" ref="Y161:Y167" si="195">IF(L161&lt;&gt;0,VLOOKUP(L161,IG_tider,2,FALSE),0)</f>
        <v>0</v>
      </c>
      <c r="Z161" s="259"/>
      <c r="AA161" s="259"/>
      <c r="AB161" s="259">
        <f t="shared" ref="AB161:AB167" si="196">IF(O161&lt;&gt;0,VLOOKUP(O161,Power_tider,2,FALSE),0)</f>
        <v>0</v>
      </c>
      <c r="AC161" s="259">
        <f t="shared" ref="AC161:AC167" si="197">IF(P161&lt;&gt;0,VLOOKUP(P161,FS_tider,2,FALSE),0)</f>
        <v>0</v>
      </c>
      <c r="AD161" s="113"/>
      <c r="AE161" s="113">
        <f>SUM(V161:AD161)</f>
        <v>0</v>
      </c>
      <c r="AF161" s="114">
        <f>((AB161*2)+(V161*2)+(W161*1)+(X161*0.77)+(Y161*0.68)+(AC161*0.8))</f>
        <v>0</v>
      </c>
      <c r="AG161" s="114">
        <f t="shared" ref="AG161:AG167" si="198">(AF161+(((H161*U161)-SUM(V161:AD161))*0.3))</f>
        <v>0</v>
      </c>
      <c r="AH161" s="251" t="str">
        <f>IF(AG161&gt;1,AVERAGE(AG158,AG161),"")</f>
        <v/>
      </c>
      <c r="AI161" s="251" t="str">
        <f>IF(AG161&gt;1,AVERAGE(AG157,AG158,AG161),"")</f>
        <v/>
      </c>
      <c r="AJ161" s="251"/>
      <c r="AK161" s="251"/>
    </row>
    <row r="162" spans="1:37" ht="12" customHeight="1">
      <c r="A162" s="159" t="s">
        <v>33</v>
      </c>
      <c r="B162" s="16">
        <f>V168</f>
        <v>0</v>
      </c>
      <c r="C162" s="53" t="s">
        <v>35</v>
      </c>
      <c r="D162" s="1">
        <f>X168</f>
        <v>0</v>
      </c>
      <c r="F162" s="184">
        <v>40937</v>
      </c>
      <c r="G162" s="323" t="s">
        <v>1452</v>
      </c>
      <c r="H162" s="45"/>
      <c r="I162" s="61"/>
      <c r="J162" s="61"/>
      <c r="K162" s="67"/>
      <c r="L162" s="61"/>
      <c r="M162" s="62"/>
      <c r="N162" s="62"/>
      <c r="O162" s="70"/>
      <c r="P162" s="61"/>
      <c r="Q162" s="380"/>
      <c r="R162" s="381"/>
      <c r="S162" s="382"/>
      <c r="T162" s="49"/>
      <c r="U162" s="113">
        <f t="shared" si="192"/>
        <v>1</v>
      </c>
      <c r="V162" s="259">
        <f t="shared" si="193"/>
        <v>0</v>
      </c>
      <c r="W162" s="259">
        <f t="shared" ref="W162:W167" si="199">IF(J162&lt;&gt;0,VLOOKUP(J162,AT_tider,2,FALSE),0)</f>
        <v>0</v>
      </c>
      <c r="X162" s="259">
        <f t="shared" si="194"/>
        <v>0</v>
      </c>
      <c r="Y162" s="259">
        <f t="shared" si="195"/>
        <v>0</v>
      </c>
      <c r="Z162" s="259"/>
      <c r="AA162" s="259"/>
      <c r="AB162" s="259">
        <f t="shared" si="196"/>
        <v>0</v>
      </c>
      <c r="AC162" s="259">
        <f t="shared" si="197"/>
        <v>0</v>
      </c>
      <c r="AD162" s="113"/>
      <c r="AE162" s="113">
        <f t="shared" ref="AE162:AE167" si="200">SUM(V162:AD162)</f>
        <v>0</v>
      </c>
      <c r="AF162" s="114">
        <f t="shared" ref="AF162:AF167" si="201">((AB162*2)+(V162*2)+(W162*1)+(X162*0.77)+(Y162*0.68)+(AC162*0.8))</f>
        <v>0</v>
      </c>
      <c r="AG162" s="114">
        <f t="shared" si="198"/>
        <v>0</v>
      </c>
      <c r="AH162" s="251" t="str">
        <f t="shared" ref="AH162:AH167" si="202">IF(AG162&gt;1,AVERAGE(AG161:AG162),"")</f>
        <v/>
      </c>
      <c r="AI162" s="251" t="str">
        <f>IF(AG162&gt;1,AVERAGE(AG158,AG161,AG162),"")</f>
        <v/>
      </c>
      <c r="AJ162" s="251"/>
      <c r="AK162" s="251"/>
    </row>
    <row r="163" spans="1:37" ht="12" customHeight="1">
      <c r="C163" s="15" t="s">
        <v>92</v>
      </c>
      <c r="D163" s="1">
        <f>Y168</f>
        <v>0</v>
      </c>
      <c r="F163" s="184">
        <v>40938</v>
      </c>
      <c r="G163" s="323" t="s">
        <v>1452</v>
      </c>
      <c r="H163" s="46"/>
      <c r="I163" s="62"/>
      <c r="J163" s="62"/>
      <c r="K163" s="62"/>
      <c r="L163" s="67"/>
      <c r="M163" s="62"/>
      <c r="N163" s="62"/>
      <c r="O163" s="62"/>
      <c r="P163" s="62"/>
      <c r="Q163" s="383"/>
      <c r="R163" s="384"/>
      <c r="S163" s="385"/>
      <c r="T163" s="34"/>
      <c r="U163" s="113">
        <f t="shared" si="192"/>
        <v>1</v>
      </c>
      <c r="V163" s="259">
        <f t="shared" si="193"/>
        <v>0</v>
      </c>
      <c r="W163" s="259">
        <f t="shared" si="199"/>
        <v>0</v>
      </c>
      <c r="X163" s="259">
        <f t="shared" si="194"/>
        <v>0</v>
      </c>
      <c r="Y163" s="259">
        <f t="shared" si="195"/>
        <v>0</v>
      </c>
      <c r="Z163" s="259"/>
      <c r="AA163" s="259"/>
      <c r="AB163" s="259">
        <f t="shared" si="196"/>
        <v>0</v>
      </c>
      <c r="AC163" s="259">
        <f t="shared" si="197"/>
        <v>0</v>
      </c>
      <c r="AD163" s="113"/>
      <c r="AE163" s="113">
        <f t="shared" si="200"/>
        <v>0</v>
      </c>
      <c r="AF163" s="114">
        <f t="shared" si="201"/>
        <v>0</v>
      </c>
      <c r="AG163" s="114">
        <f t="shared" si="198"/>
        <v>0</v>
      </c>
      <c r="AH163" s="251" t="str">
        <f t="shared" si="202"/>
        <v/>
      </c>
      <c r="AI163" s="251" t="str">
        <f>IF(AG163&gt;1,AVERAGE(AG161:AG163),"")</f>
        <v/>
      </c>
      <c r="AJ163" s="251"/>
      <c r="AK163" s="251"/>
    </row>
    <row r="164" spans="1:37" ht="12" customHeight="1">
      <c r="C164" s="15" t="s">
        <v>78</v>
      </c>
      <c r="D164" s="1">
        <f>Z168</f>
        <v>0</v>
      </c>
      <c r="F164" s="184">
        <v>40939</v>
      </c>
      <c r="G164" s="323" t="s">
        <v>1452</v>
      </c>
      <c r="H164" s="45"/>
      <c r="I164" s="61"/>
      <c r="J164" s="46"/>
      <c r="K164" s="61"/>
      <c r="L164" s="67"/>
      <c r="M164" s="61"/>
      <c r="N164" s="61"/>
      <c r="O164" s="61"/>
      <c r="P164" s="61"/>
      <c r="Q164" s="380"/>
      <c r="R164" s="381"/>
      <c r="S164" s="382"/>
      <c r="T164" s="49"/>
      <c r="U164" s="113">
        <f t="shared" si="192"/>
        <v>1</v>
      </c>
      <c r="V164" s="259">
        <f t="shared" si="193"/>
        <v>0</v>
      </c>
      <c r="W164" s="259">
        <f t="shared" si="199"/>
        <v>0</v>
      </c>
      <c r="X164" s="259">
        <f t="shared" si="194"/>
        <v>0</v>
      </c>
      <c r="Y164" s="259">
        <f t="shared" si="195"/>
        <v>0</v>
      </c>
      <c r="Z164" s="259"/>
      <c r="AA164" s="259"/>
      <c r="AB164" s="259">
        <f t="shared" si="196"/>
        <v>0</v>
      </c>
      <c r="AC164" s="259">
        <f t="shared" si="197"/>
        <v>0</v>
      </c>
      <c r="AD164" s="113"/>
      <c r="AE164" s="113">
        <f t="shared" si="200"/>
        <v>0</v>
      </c>
      <c r="AF164" s="114">
        <f t="shared" si="201"/>
        <v>0</v>
      </c>
      <c r="AG164" s="114">
        <f t="shared" si="198"/>
        <v>0</v>
      </c>
      <c r="AH164" s="251" t="str">
        <f t="shared" si="202"/>
        <v/>
      </c>
      <c r="AI164" s="251" t="str">
        <f>IF(AG164&gt;1,AVERAGE(AG162:AG164),"")</f>
        <v/>
      </c>
      <c r="AJ164" s="251"/>
      <c r="AK164" s="251"/>
    </row>
    <row r="165" spans="1:37" ht="12" customHeight="1">
      <c r="C165" s="15" t="s">
        <v>93</v>
      </c>
      <c r="D165" s="1">
        <f>AA168</f>
        <v>0</v>
      </c>
      <c r="F165" s="184">
        <v>40940</v>
      </c>
      <c r="G165" s="323"/>
      <c r="H165" s="45"/>
      <c r="I165" s="61"/>
      <c r="J165" s="46"/>
      <c r="K165" s="67"/>
      <c r="L165" s="67"/>
      <c r="M165" s="61"/>
      <c r="N165" s="61"/>
      <c r="O165" s="61"/>
      <c r="P165" s="61"/>
      <c r="Q165" s="380"/>
      <c r="R165" s="381"/>
      <c r="S165" s="382"/>
      <c r="T165" s="34"/>
      <c r="U165" s="113">
        <f>$U$2</f>
        <v>1</v>
      </c>
      <c r="V165" s="259">
        <f t="shared" si="193"/>
        <v>0</v>
      </c>
      <c r="W165" s="259">
        <f t="shared" si="199"/>
        <v>0</v>
      </c>
      <c r="X165" s="259">
        <f t="shared" si="194"/>
        <v>0</v>
      </c>
      <c r="Y165" s="259">
        <f t="shared" si="195"/>
        <v>0</v>
      </c>
      <c r="Z165" s="259"/>
      <c r="AA165" s="259"/>
      <c r="AB165" s="259">
        <f t="shared" si="196"/>
        <v>0</v>
      </c>
      <c r="AC165" s="259">
        <f t="shared" si="197"/>
        <v>0</v>
      </c>
      <c r="AD165" s="113"/>
      <c r="AE165" s="113">
        <f t="shared" si="200"/>
        <v>0</v>
      </c>
      <c r="AF165" s="114">
        <f t="shared" si="201"/>
        <v>0</v>
      </c>
      <c r="AG165" s="114">
        <f t="shared" si="198"/>
        <v>0</v>
      </c>
      <c r="AH165" s="251" t="str">
        <f t="shared" si="202"/>
        <v/>
      </c>
      <c r="AI165" s="251" t="str">
        <f>IF(AG165&gt;1,AVERAGE(AG163:AG165),"")</f>
        <v/>
      </c>
      <c r="AJ165" s="251"/>
      <c r="AK165" s="251"/>
    </row>
    <row r="166" spans="1:37" ht="12" customHeight="1">
      <c r="C166" s="53" t="s">
        <v>36</v>
      </c>
      <c r="D166" s="1">
        <f>AB168</f>
        <v>0</v>
      </c>
      <c r="F166" s="184">
        <v>40941</v>
      </c>
      <c r="G166" s="323"/>
      <c r="H166" s="45"/>
      <c r="I166" s="46"/>
      <c r="J166" s="61"/>
      <c r="K166" s="61"/>
      <c r="L166" s="67"/>
      <c r="M166" s="61"/>
      <c r="N166" s="61"/>
      <c r="O166" s="61"/>
      <c r="P166" s="61"/>
      <c r="Q166" s="380"/>
      <c r="R166" s="381"/>
      <c r="S166" s="382"/>
      <c r="T166" s="34"/>
      <c r="U166" s="113">
        <f t="shared" si="192"/>
        <v>1</v>
      </c>
      <c r="V166" s="259">
        <f t="shared" si="193"/>
        <v>0</v>
      </c>
      <c r="W166" s="259">
        <f t="shared" si="199"/>
        <v>0</v>
      </c>
      <c r="X166" s="259">
        <f t="shared" si="194"/>
        <v>0</v>
      </c>
      <c r="Y166" s="259">
        <f t="shared" si="195"/>
        <v>0</v>
      </c>
      <c r="Z166" s="259"/>
      <c r="AA166" s="259"/>
      <c r="AB166" s="259">
        <f t="shared" si="196"/>
        <v>0</v>
      </c>
      <c r="AC166" s="259">
        <f t="shared" si="197"/>
        <v>0</v>
      </c>
      <c r="AD166" s="113"/>
      <c r="AE166" s="113">
        <f t="shared" si="200"/>
        <v>0</v>
      </c>
      <c r="AF166" s="114">
        <f t="shared" si="201"/>
        <v>0</v>
      </c>
      <c r="AG166" s="114">
        <f t="shared" si="198"/>
        <v>0</v>
      </c>
      <c r="AH166" s="251" t="str">
        <f t="shared" si="202"/>
        <v/>
      </c>
      <c r="AI166" s="251" t="str">
        <f>IF(AG166&gt;1,AVERAGE(AG164:AG166),"")</f>
        <v/>
      </c>
      <c r="AJ166" s="251"/>
      <c r="AK166" s="251"/>
    </row>
    <row r="167" spans="1:37" ht="12" customHeight="1">
      <c r="C167" s="53" t="s">
        <v>37</v>
      </c>
      <c r="D167" s="1">
        <f>AC168</f>
        <v>0</v>
      </c>
      <c r="F167" s="184">
        <v>40942</v>
      </c>
      <c r="G167" s="323"/>
      <c r="H167" s="45"/>
      <c r="I167" s="61"/>
      <c r="J167" s="61"/>
      <c r="K167" s="67"/>
      <c r="L167" s="67"/>
      <c r="M167" s="61"/>
      <c r="N167" s="61"/>
      <c r="O167" s="61"/>
      <c r="P167" s="61"/>
      <c r="Q167" s="380"/>
      <c r="R167" s="381"/>
      <c r="S167" s="382"/>
      <c r="T167" s="34"/>
      <c r="U167" s="113">
        <f t="shared" si="192"/>
        <v>1</v>
      </c>
      <c r="V167" s="259">
        <f t="shared" si="193"/>
        <v>0</v>
      </c>
      <c r="W167" s="259">
        <f t="shared" si="199"/>
        <v>0</v>
      </c>
      <c r="X167" s="259">
        <f t="shared" si="194"/>
        <v>0</v>
      </c>
      <c r="Y167" s="259">
        <f t="shared" si="195"/>
        <v>0</v>
      </c>
      <c r="Z167" s="259"/>
      <c r="AA167" s="259"/>
      <c r="AB167" s="259">
        <f t="shared" si="196"/>
        <v>0</v>
      </c>
      <c r="AC167" s="259">
        <f t="shared" si="197"/>
        <v>0</v>
      </c>
      <c r="AD167" s="113"/>
      <c r="AE167" s="113">
        <f t="shared" si="200"/>
        <v>0</v>
      </c>
      <c r="AF167" s="114">
        <f t="shared" si="201"/>
        <v>0</v>
      </c>
      <c r="AG167" s="114">
        <f t="shared" si="198"/>
        <v>0</v>
      </c>
      <c r="AH167" s="251" t="str">
        <f t="shared" si="202"/>
        <v/>
      </c>
      <c r="AI167" s="251" t="str">
        <f>IF(AG167&gt;1,AVERAGE(AG165:AG167),"")</f>
        <v/>
      </c>
      <c r="AJ167" s="251"/>
      <c r="AK167" s="251"/>
    </row>
    <row r="168" spans="1:37" ht="12" customHeight="1">
      <c r="C168" s="53" t="s">
        <v>38</v>
      </c>
      <c r="D168" s="1">
        <f>AD168</f>
        <v>0</v>
      </c>
      <c r="E168" s="1"/>
      <c r="F168" s="185"/>
      <c r="G168" s="47"/>
      <c r="H168" s="48">
        <f>SUM(H161:H167)/60</f>
        <v>0</v>
      </c>
      <c r="I168" s="63"/>
      <c r="J168" s="64"/>
      <c r="K168" s="64"/>
      <c r="L168" s="64"/>
      <c r="M168" s="64"/>
      <c r="N168" s="64"/>
      <c r="O168" s="64"/>
      <c r="P168" s="64"/>
      <c r="Q168" s="64"/>
      <c r="R168" s="64"/>
      <c r="S168" s="47"/>
      <c r="T168" s="50" t="s">
        <v>45</v>
      </c>
      <c r="U168" s="106"/>
      <c r="V168" s="244">
        <f t="shared" ref="V168:AF168" si="203">SUM(V161:V167)</f>
        <v>0</v>
      </c>
      <c r="W168" s="244">
        <f t="shared" si="203"/>
        <v>0</v>
      </c>
      <c r="X168" s="244">
        <f t="shared" si="203"/>
        <v>0</v>
      </c>
      <c r="Y168" s="244">
        <f t="shared" si="203"/>
        <v>0</v>
      </c>
      <c r="Z168" s="244">
        <f t="shared" si="203"/>
        <v>0</v>
      </c>
      <c r="AA168" s="244">
        <f t="shared" si="203"/>
        <v>0</v>
      </c>
      <c r="AB168" s="244">
        <f t="shared" si="203"/>
        <v>0</v>
      </c>
      <c r="AC168" s="244">
        <f t="shared" si="203"/>
        <v>0</v>
      </c>
      <c r="AD168" s="244">
        <f t="shared" si="203"/>
        <v>0</v>
      </c>
      <c r="AE168" s="245">
        <f t="shared" si="203"/>
        <v>0</v>
      </c>
      <c r="AF168" s="245">
        <f t="shared" si="203"/>
        <v>0</v>
      </c>
      <c r="AG168" s="245">
        <f>SUM(AG161:AG167)</f>
        <v>0</v>
      </c>
      <c r="AH168" s="251"/>
      <c r="AI168" s="251"/>
      <c r="AJ168" s="251" t="b">
        <f>IF(AG168&gt;1,AVERAGE(AG168,AG159,AG150,AG141,AG132))</f>
        <v>0</v>
      </c>
      <c r="AK168" s="251" t="b">
        <f>IF(AG168&gt;1,AVERAGE(AG168,AG159))</f>
        <v>0</v>
      </c>
    </row>
    <row r="169" spans="1:37" ht="12" customHeight="1">
      <c r="E169" s="1"/>
      <c r="F169" s="241" t="s">
        <v>190</v>
      </c>
      <c r="AE169" s="7" t="str">
        <f>IF(SUM(V169:AD169)&gt;0,(SUM(V169:AD169)),"")</f>
        <v/>
      </c>
    </row>
    <row r="170" spans="1:37" ht="12" customHeight="1">
      <c r="A170" s="156" t="s">
        <v>18</v>
      </c>
      <c r="B170" s="16">
        <f>H177</f>
        <v>0</v>
      </c>
      <c r="C170" s="53" t="s">
        <v>34</v>
      </c>
      <c r="D170" s="1">
        <f>W177</f>
        <v>0</v>
      </c>
      <c r="F170" s="184">
        <v>40943</v>
      </c>
      <c r="G170" s="323"/>
      <c r="H170" s="45"/>
      <c r="I170" s="61"/>
      <c r="J170" s="61"/>
      <c r="K170" s="61"/>
      <c r="L170" s="61"/>
      <c r="M170" s="61"/>
      <c r="N170" s="61"/>
      <c r="O170" s="61"/>
      <c r="P170" s="61"/>
      <c r="Q170" s="380"/>
      <c r="R170" s="381"/>
      <c r="S170" s="382"/>
      <c r="T170" s="49"/>
      <c r="U170" s="113">
        <f t="shared" ref="U170:U176" si="204">$U$2</f>
        <v>1</v>
      </c>
      <c r="V170" s="259">
        <f t="shared" ref="V170:V176" si="205">IF(I170&lt;&gt;0,VLOOKUP(I170,Max_tider,2,FALSE),0)</f>
        <v>0</v>
      </c>
      <c r="W170" s="259">
        <f>IF(J170&lt;&gt;0,VLOOKUP(J170,AT_tider,2,FALSE),0)</f>
        <v>0</v>
      </c>
      <c r="X170" s="259">
        <f t="shared" ref="X170:X176" si="206">IF(K170&lt;&gt;0,VLOOKUP(K170,SubAT_tider,2,FALSE),0)</f>
        <v>0</v>
      </c>
      <c r="Y170" s="259">
        <f t="shared" ref="Y170:Y176" si="207">IF(L170&lt;&gt;0,VLOOKUP(L170,IG_tider,2,FALSE),0)</f>
        <v>0</v>
      </c>
      <c r="Z170" s="259"/>
      <c r="AA170" s="259"/>
      <c r="AB170" s="259">
        <f t="shared" ref="AB170:AB176" si="208">IF(O170&lt;&gt;0,VLOOKUP(O170,Power_tider,2,FALSE),0)</f>
        <v>0</v>
      </c>
      <c r="AC170" s="259">
        <f t="shared" ref="AC170:AC176" si="209">IF(P170&lt;&gt;0,VLOOKUP(P170,FS_tider,2,FALSE),0)</f>
        <v>0</v>
      </c>
      <c r="AD170" s="113"/>
      <c r="AE170" s="113">
        <f>SUM(V170:AD170)</f>
        <v>0</v>
      </c>
      <c r="AF170" s="114">
        <f>((AB170*2)+(V170*2)+(W170*1)+(X170*0.77)+(Y170*0.68)+(AC170*0.8))</f>
        <v>0</v>
      </c>
      <c r="AG170" s="114">
        <f t="shared" ref="AG170:AG176" si="210">(AF170+(((H170*U170)-SUM(V170:AD170))*0.3))</f>
        <v>0</v>
      </c>
      <c r="AH170" s="251" t="str">
        <f>IF(AG170&gt;1,AVERAGE(AG167,AG170),"")</f>
        <v/>
      </c>
      <c r="AI170" s="251" t="str">
        <f>IF(AG170&gt;1,AVERAGE(AG166,AG167,AG170),"")</f>
        <v/>
      </c>
      <c r="AJ170" s="251"/>
      <c r="AK170" s="251"/>
    </row>
    <row r="171" spans="1:37" ht="12" customHeight="1">
      <c r="A171" s="159" t="s">
        <v>33</v>
      </c>
      <c r="B171" s="16">
        <f>V177</f>
        <v>0</v>
      </c>
      <c r="C171" s="53" t="s">
        <v>35</v>
      </c>
      <c r="D171" s="1">
        <f>X177</f>
        <v>0</v>
      </c>
      <c r="F171" s="184">
        <v>40944</v>
      </c>
      <c r="G171" s="323"/>
      <c r="H171" s="45"/>
      <c r="I171" s="61"/>
      <c r="J171" s="46"/>
      <c r="K171" s="67"/>
      <c r="L171" s="61"/>
      <c r="M171" s="62"/>
      <c r="N171" s="62"/>
      <c r="O171" s="62"/>
      <c r="P171" s="61"/>
      <c r="Q171" s="380"/>
      <c r="R171" s="381"/>
      <c r="S171" s="382"/>
      <c r="T171" s="49"/>
      <c r="U171" s="113">
        <f t="shared" si="204"/>
        <v>1</v>
      </c>
      <c r="V171" s="259">
        <f t="shared" si="205"/>
        <v>0</v>
      </c>
      <c r="W171" s="259">
        <f t="shared" ref="W171:W176" si="211">IF(J171&lt;&gt;0,VLOOKUP(J171,AT_tider,2,FALSE),0)</f>
        <v>0</v>
      </c>
      <c r="X171" s="259">
        <f t="shared" si="206"/>
        <v>0</v>
      </c>
      <c r="Y171" s="259">
        <f t="shared" si="207"/>
        <v>0</v>
      </c>
      <c r="Z171" s="259"/>
      <c r="AA171" s="259"/>
      <c r="AB171" s="259">
        <f t="shared" si="208"/>
        <v>0</v>
      </c>
      <c r="AC171" s="259">
        <f t="shared" si="209"/>
        <v>0</v>
      </c>
      <c r="AD171" s="113"/>
      <c r="AE171" s="113">
        <f t="shared" ref="AE171:AE176" si="212">SUM(V171:AD171)</f>
        <v>0</v>
      </c>
      <c r="AF171" s="114">
        <f t="shared" ref="AF171:AF176" si="213">((AB171*2)+(V171*2)+(W171*1)+(X171*0.77)+(Y171*0.68)+(AC171*0.8))</f>
        <v>0</v>
      </c>
      <c r="AG171" s="114">
        <f t="shared" si="210"/>
        <v>0</v>
      </c>
      <c r="AH171" s="251" t="str">
        <f t="shared" ref="AH171:AH176" si="214">IF(AG171&gt;1,AVERAGE(AG170:AG171),"")</f>
        <v/>
      </c>
      <c r="AI171" s="251" t="str">
        <f>IF(AG171&gt;1,AVERAGE(AG167,AG170,AG171),"")</f>
        <v/>
      </c>
      <c r="AJ171" s="251"/>
      <c r="AK171" s="251"/>
    </row>
    <row r="172" spans="1:37" ht="12" customHeight="1">
      <c r="C172" s="15" t="s">
        <v>92</v>
      </c>
      <c r="D172" s="1">
        <f>Y177</f>
        <v>0</v>
      </c>
      <c r="F172" s="184">
        <v>40945</v>
      </c>
      <c r="G172" s="323"/>
      <c r="H172" s="46"/>
      <c r="I172" s="62"/>
      <c r="J172" s="62"/>
      <c r="K172" s="62"/>
      <c r="L172" s="62"/>
      <c r="M172" s="62"/>
      <c r="N172" s="62"/>
      <c r="O172" s="62"/>
      <c r="P172" s="62"/>
      <c r="Q172" s="383"/>
      <c r="R172" s="384"/>
      <c r="S172" s="385"/>
      <c r="T172" s="34"/>
      <c r="U172" s="113">
        <f t="shared" si="204"/>
        <v>1</v>
      </c>
      <c r="V172" s="259">
        <f t="shared" si="205"/>
        <v>0</v>
      </c>
      <c r="W172" s="259">
        <f t="shared" si="211"/>
        <v>0</v>
      </c>
      <c r="X172" s="259">
        <f t="shared" si="206"/>
        <v>0</v>
      </c>
      <c r="Y172" s="259">
        <f t="shared" si="207"/>
        <v>0</v>
      </c>
      <c r="Z172" s="259"/>
      <c r="AA172" s="259"/>
      <c r="AB172" s="259">
        <f t="shared" si="208"/>
        <v>0</v>
      </c>
      <c r="AC172" s="259">
        <f t="shared" si="209"/>
        <v>0</v>
      </c>
      <c r="AD172" s="113"/>
      <c r="AE172" s="113">
        <f t="shared" si="212"/>
        <v>0</v>
      </c>
      <c r="AF172" s="114">
        <f t="shared" si="213"/>
        <v>0</v>
      </c>
      <c r="AG172" s="114">
        <f t="shared" si="210"/>
        <v>0</v>
      </c>
      <c r="AH172" s="251" t="str">
        <f t="shared" si="214"/>
        <v/>
      </c>
      <c r="AI172" s="251" t="str">
        <f>IF(AG172&gt;1,AVERAGE(AG170:AG172),"")</f>
        <v/>
      </c>
      <c r="AJ172" s="251"/>
      <c r="AK172" s="251"/>
    </row>
    <row r="173" spans="1:37" ht="12" customHeight="1">
      <c r="C173" s="15" t="s">
        <v>78</v>
      </c>
      <c r="D173" s="1">
        <f>Z177</f>
        <v>0</v>
      </c>
      <c r="F173" s="184">
        <v>40946</v>
      </c>
      <c r="G173" s="323"/>
      <c r="H173" s="45"/>
      <c r="I173" s="61"/>
      <c r="J173" s="46"/>
      <c r="K173" s="67"/>
      <c r="L173" s="61"/>
      <c r="M173" s="62"/>
      <c r="N173" s="62"/>
      <c r="O173" s="62"/>
      <c r="P173" s="61"/>
      <c r="Q173" s="380"/>
      <c r="R173" s="381"/>
      <c r="S173" s="382"/>
      <c r="T173" s="49"/>
      <c r="U173" s="113">
        <f t="shared" si="204"/>
        <v>1</v>
      </c>
      <c r="V173" s="259">
        <f t="shared" si="205"/>
        <v>0</v>
      </c>
      <c r="W173" s="259">
        <f t="shared" si="211"/>
        <v>0</v>
      </c>
      <c r="X173" s="259">
        <f t="shared" si="206"/>
        <v>0</v>
      </c>
      <c r="Y173" s="259">
        <f t="shared" si="207"/>
        <v>0</v>
      </c>
      <c r="Z173" s="259"/>
      <c r="AA173" s="259"/>
      <c r="AB173" s="259">
        <f t="shared" si="208"/>
        <v>0</v>
      </c>
      <c r="AC173" s="259">
        <f t="shared" si="209"/>
        <v>0</v>
      </c>
      <c r="AD173" s="113"/>
      <c r="AE173" s="113">
        <f t="shared" si="212"/>
        <v>0</v>
      </c>
      <c r="AF173" s="114">
        <f t="shared" si="213"/>
        <v>0</v>
      </c>
      <c r="AG173" s="114">
        <f t="shared" si="210"/>
        <v>0</v>
      </c>
      <c r="AH173" s="251" t="str">
        <f t="shared" si="214"/>
        <v/>
      </c>
      <c r="AI173" s="251" t="str">
        <f>IF(AG173&gt;1,AVERAGE(AG171:AG173),"")</f>
        <v/>
      </c>
      <c r="AJ173" s="251"/>
      <c r="AK173" s="251"/>
    </row>
    <row r="174" spans="1:37" ht="12" customHeight="1">
      <c r="C174" s="15" t="s">
        <v>93</v>
      </c>
      <c r="D174" s="1">
        <f>AA177</f>
        <v>0</v>
      </c>
      <c r="F174" s="184">
        <v>40947</v>
      </c>
      <c r="G174" s="323"/>
      <c r="H174" s="45"/>
      <c r="I174" s="61"/>
      <c r="J174" s="61"/>
      <c r="K174" s="61"/>
      <c r="L174" s="61"/>
      <c r="M174" s="61"/>
      <c r="N174" s="61"/>
      <c r="O174" s="61"/>
      <c r="P174" s="61"/>
      <c r="Q174" s="380"/>
      <c r="R174" s="381"/>
      <c r="S174" s="382"/>
      <c r="T174" s="34"/>
      <c r="U174" s="113">
        <f>$U$2</f>
        <v>1</v>
      </c>
      <c r="V174" s="259">
        <f t="shared" si="205"/>
        <v>0</v>
      </c>
      <c r="W174" s="259">
        <f t="shared" si="211"/>
        <v>0</v>
      </c>
      <c r="X174" s="259">
        <f t="shared" si="206"/>
        <v>0</v>
      </c>
      <c r="Y174" s="259">
        <f t="shared" si="207"/>
        <v>0</v>
      </c>
      <c r="Z174" s="259"/>
      <c r="AA174" s="259"/>
      <c r="AB174" s="259">
        <f t="shared" si="208"/>
        <v>0</v>
      </c>
      <c r="AC174" s="259">
        <f t="shared" si="209"/>
        <v>0</v>
      </c>
      <c r="AD174" s="113"/>
      <c r="AE174" s="113">
        <f t="shared" si="212"/>
        <v>0</v>
      </c>
      <c r="AF174" s="114">
        <f t="shared" si="213"/>
        <v>0</v>
      </c>
      <c r="AG174" s="114">
        <f t="shared" si="210"/>
        <v>0</v>
      </c>
      <c r="AH174" s="251" t="str">
        <f t="shared" si="214"/>
        <v/>
      </c>
      <c r="AI174" s="251" t="str">
        <f>IF(AG174&gt;1,AVERAGE(AG172:AG174),"")</f>
        <v/>
      </c>
      <c r="AJ174" s="251"/>
      <c r="AK174" s="251"/>
    </row>
    <row r="175" spans="1:37" ht="12" customHeight="1">
      <c r="C175" s="53" t="s">
        <v>36</v>
      </c>
      <c r="D175" s="1">
        <f>AB177</f>
        <v>0</v>
      </c>
      <c r="F175" s="184">
        <v>40948</v>
      </c>
      <c r="G175" s="323"/>
      <c r="H175" s="45"/>
      <c r="I175" s="67"/>
      <c r="J175" s="61"/>
      <c r="K175" s="67"/>
      <c r="L175" s="61"/>
      <c r="M175" s="61"/>
      <c r="N175" s="61"/>
      <c r="O175" s="67"/>
      <c r="P175" s="61"/>
      <c r="Q175" s="380"/>
      <c r="R175" s="381"/>
      <c r="S175" s="382"/>
      <c r="T175" s="34"/>
      <c r="U175" s="113">
        <f t="shared" si="204"/>
        <v>1</v>
      </c>
      <c r="V175" s="259">
        <f t="shared" si="205"/>
        <v>0</v>
      </c>
      <c r="W175" s="259">
        <f t="shared" si="211"/>
        <v>0</v>
      </c>
      <c r="X175" s="259">
        <f t="shared" si="206"/>
        <v>0</v>
      </c>
      <c r="Y175" s="259">
        <f t="shared" si="207"/>
        <v>0</v>
      </c>
      <c r="Z175" s="259"/>
      <c r="AA175" s="259"/>
      <c r="AB175" s="259">
        <f t="shared" si="208"/>
        <v>0</v>
      </c>
      <c r="AC175" s="259">
        <f t="shared" si="209"/>
        <v>0</v>
      </c>
      <c r="AD175" s="113"/>
      <c r="AE175" s="113">
        <f t="shared" si="212"/>
        <v>0</v>
      </c>
      <c r="AF175" s="114">
        <f t="shared" si="213"/>
        <v>0</v>
      </c>
      <c r="AG175" s="114">
        <f t="shared" si="210"/>
        <v>0</v>
      </c>
      <c r="AH175" s="251" t="str">
        <f t="shared" si="214"/>
        <v/>
      </c>
      <c r="AI175" s="251" t="str">
        <f>IF(AG175&gt;1,AVERAGE(AG173:AG175),"")</f>
        <v/>
      </c>
      <c r="AJ175" s="251"/>
      <c r="AK175" s="251"/>
    </row>
    <row r="176" spans="1:37" ht="12" customHeight="1">
      <c r="C176" s="53" t="s">
        <v>37</v>
      </c>
      <c r="D176" s="1">
        <f>AC177</f>
        <v>0</v>
      </c>
      <c r="F176" s="184">
        <v>40949</v>
      </c>
      <c r="G176" s="323"/>
      <c r="H176" s="45"/>
      <c r="I176" s="61"/>
      <c r="J176" s="61"/>
      <c r="K176" s="67"/>
      <c r="L176" s="67"/>
      <c r="M176" s="61"/>
      <c r="N176" s="61"/>
      <c r="O176" s="61"/>
      <c r="P176" s="61"/>
      <c r="Q176" s="380"/>
      <c r="R176" s="381"/>
      <c r="S176" s="382"/>
      <c r="T176" s="34"/>
      <c r="U176" s="113">
        <f t="shared" si="204"/>
        <v>1</v>
      </c>
      <c r="V176" s="259">
        <f t="shared" si="205"/>
        <v>0</v>
      </c>
      <c r="W176" s="259">
        <f t="shared" si="211"/>
        <v>0</v>
      </c>
      <c r="X176" s="259">
        <f t="shared" si="206"/>
        <v>0</v>
      </c>
      <c r="Y176" s="259">
        <f t="shared" si="207"/>
        <v>0</v>
      </c>
      <c r="Z176" s="259"/>
      <c r="AA176" s="259"/>
      <c r="AB176" s="259">
        <f t="shared" si="208"/>
        <v>0</v>
      </c>
      <c r="AC176" s="259">
        <f t="shared" si="209"/>
        <v>0</v>
      </c>
      <c r="AD176" s="113"/>
      <c r="AE176" s="113">
        <f t="shared" si="212"/>
        <v>0</v>
      </c>
      <c r="AF176" s="114">
        <f t="shared" si="213"/>
        <v>0</v>
      </c>
      <c r="AG176" s="114">
        <f t="shared" si="210"/>
        <v>0</v>
      </c>
      <c r="AH176" s="251" t="str">
        <f t="shared" si="214"/>
        <v/>
      </c>
      <c r="AI176" s="251" t="str">
        <f>IF(AG176&gt;1,AVERAGE(AG174:AG176),"")</f>
        <v/>
      </c>
      <c r="AJ176" s="251"/>
      <c r="AK176" s="251"/>
    </row>
    <row r="177" spans="1:37" ht="12" customHeight="1">
      <c r="C177" s="53" t="s">
        <v>38</v>
      </c>
      <c r="D177" s="1">
        <f>AD177</f>
        <v>0</v>
      </c>
      <c r="E177" s="1"/>
      <c r="F177" s="185"/>
      <c r="G177" s="47"/>
      <c r="H177" s="48">
        <f>SUM(H170:H176)/60</f>
        <v>0</v>
      </c>
      <c r="I177" s="63"/>
      <c r="J177" s="64"/>
      <c r="K177" s="64"/>
      <c r="L177" s="64"/>
      <c r="M177" s="64"/>
      <c r="N177" s="64"/>
      <c r="O177" s="64"/>
      <c r="P177" s="64"/>
      <c r="Q177" s="64"/>
      <c r="R177" s="64"/>
      <c r="S177" s="47"/>
      <c r="T177" s="50" t="s">
        <v>45</v>
      </c>
      <c r="U177" s="106"/>
      <c r="V177" s="244">
        <f t="shared" ref="V177:AF177" si="215">SUM(V170:V176)</f>
        <v>0</v>
      </c>
      <c r="W177" s="244">
        <f t="shared" si="215"/>
        <v>0</v>
      </c>
      <c r="X177" s="244">
        <f t="shared" si="215"/>
        <v>0</v>
      </c>
      <c r="Y177" s="244">
        <f t="shared" si="215"/>
        <v>0</v>
      </c>
      <c r="Z177" s="244">
        <f t="shared" si="215"/>
        <v>0</v>
      </c>
      <c r="AA177" s="244">
        <f t="shared" si="215"/>
        <v>0</v>
      </c>
      <c r="AB177" s="244">
        <f t="shared" si="215"/>
        <v>0</v>
      </c>
      <c r="AC177" s="244">
        <f t="shared" si="215"/>
        <v>0</v>
      </c>
      <c r="AD177" s="244">
        <f t="shared" si="215"/>
        <v>0</v>
      </c>
      <c r="AE177" s="245">
        <f t="shared" si="215"/>
        <v>0</v>
      </c>
      <c r="AF177" s="245">
        <f t="shared" si="215"/>
        <v>0</v>
      </c>
      <c r="AG177" s="245">
        <f>SUM(AG170:AG176)</f>
        <v>0</v>
      </c>
      <c r="AH177" s="251"/>
      <c r="AI177" s="251"/>
      <c r="AJ177" s="251" t="b">
        <f>IF(AG177&gt;1,AVERAGE(AG177,AG168,AG159,AG150,AG141))</f>
        <v>0</v>
      </c>
      <c r="AK177" s="251" t="b">
        <f>IF(AG177&gt;1,AVERAGE(AG177,AG168))</f>
        <v>0</v>
      </c>
    </row>
    <row r="178" spans="1:37" ht="12" customHeight="1">
      <c r="E178" s="1"/>
      <c r="F178" s="241" t="s">
        <v>191</v>
      </c>
      <c r="AE178" s="7" t="str">
        <f>IF(SUM(V178:AD178)&gt;0,(SUM(V178:AD178)),"")</f>
        <v/>
      </c>
    </row>
    <row r="179" spans="1:37" ht="12" customHeight="1">
      <c r="A179" s="156" t="s">
        <v>18</v>
      </c>
      <c r="B179" s="16">
        <f>H186</f>
        <v>0</v>
      </c>
      <c r="C179" s="53" t="s">
        <v>34</v>
      </c>
      <c r="D179" s="1">
        <f>W186</f>
        <v>0</v>
      </c>
      <c r="F179" s="184">
        <v>40950</v>
      </c>
      <c r="G179" s="323"/>
      <c r="H179" s="45"/>
      <c r="I179" s="61"/>
      <c r="J179" s="61"/>
      <c r="K179" s="61"/>
      <c r="L179" s="61"/>
      <c r="M179" s="61"/>
      <c r="N179" s="61"/>
      <c r="O179" s="61"/>
      <c r="P179" s="61"/>
      <c r="Q179" s="380"/>
      <c r="R179" s="381"/>
      <c r="S179" s="382"/>
      <c r="T179" s="49"/>
      <c r="U179" s="113">
        <f t="shared" ref="U179:U185" si="216">$U$2</f>
        <v>1</v>
      </c>
      <c r="V179" s="259">
        <f t="shared" ref="V179:V185" si="217">IF(I179&lt;&gt;0,VLOOKUP(I179,Max_tider,2,FALSE),0)</f>
        <v>0</v>
      </c>
      <c r="W179" s="259">
        <f>IF(J179&lt;&gt;0,VLOOKUP(J179,AT_tider,2,FALSE),0)</f>
        <v>0</v>
      </c>
      <c r="X179" s="259">
        <f t="shared" ref="X179:X185" si="218">IF(K179&lt;&gt;0,VLOOKUP(K179,SubAT_tider,2,FALSE),0)</f>
        <v>0</v>
      </c>
      <c r="Y179" s="259">
        <f t="shared" ref="Y179:Y185" si="219">IF(L179&lt;&gt;0,VLOOKUP(L179,IG_tider,2,FALSE),0)</f>
        <v>0</v>
      </c>
      <c r="Z179" s="259"/>
      <c r="AA179" s="259"/>
      <c r="AB179" s="259">
        <f t="shared" ref="AB179:AB185" si="220">IF(O179&lt;&gt;0,VLOOKUP(O179,Power_tider,2,FALSE),0)</f>
        <v>0</v>
      </c>
      <c r="AC179" s="259">
        <f t="shared" ref="AC179:AC185" si="221">IF(P179&lt;&gt;0,VLOOKUP(P179,FS_tider,2,FALSE),0)</f>
        <v>0</v>
      </c>
      <c r="AD179" s="113"/>
      <c r="AE179" s="113">
        <f>SUM(V179:AD179)</f>
        <v>0</v>
      </c>
      <c r="AF179" s="114">
        <f>((AB179*2)+(V179*2)+(W179*1)+(X179*0.77)+(Y179*0.68)+(AC179*0.8))</f>
        <v>0</v>
      </c>
      <c r="AG179" s="114">
        <f t="shared" ref="AG179:AG185" si="222">(AF179+(((H179*U179)-SUM(V179:AD179))*0.3))</f>
        <v>0</v>
      </c>
      <c r="AH179" s="251" t="str">
        <f>IF(AG179&gt;1,AVERAGE(AG176,AG179),"")</f>
        <v/>
      </c>
      <c r="AI179" s="251" t="str">
        <f>IF(AG179&gt;1,AVERAGE(AG175,AG176,AG179),"")</f>
        <v/>
      </c>
      <c r="AJ179" s="251"/>
      <c r="AK179" s="251"/>
    </row>
    <row r="180" spans="1:37" ht="12" customHeight="1">
      <c r="A180" s="159" t="s">
        <v>33</v>
      </c>
      <c r="B180" s="16">
        <f>V186</f>
        <v>0</v>
      </c>
      <c r="C180" s="53" t="s">
        <v>35</v>
      </c>
      <c r="D180" s="1">
        <f>X186</f>
        <v>0</v>
      </c>
      <c r="F180" s="184">
        <v>40951</v>
      </c>
      <c r="G180" s="323"/>
      <c r="H180" s="45"/>
      <c r="I180" s="61"/>
      <c r="J180" s="61"/>
      <c r="K180" s="61"/>
      <c r="L180" s="61"/>
      <c r="M180" s="62"/>
      <c r="N180" s="62"/>
      <c r="O180" s="62"/>
      <c r="P180" s="61"/>
      <c r="Q180" s="380"/>
      <c r="R180" s="381"/>
      <c r="S180" s="382"/>
      <c r="T180" s="49"/>
      <c r="U180" s="113">
        <f t="shared" si="216"/>
        <v>1</v>
      </c>
      <c r="V180" s="259">
        <f t="shared" si="217"/>
        <v>0</v>
      </c>
      <c r="W180" s="259">
        <f t="shared" ref="W180:W185" si="223">IF(J180&lt;&gt;0,VLOOKUP(J180,AT_tider,2,FALSE),0)</f>
        <v>0</v>
      </c>
      <c r="X180" s="259">
        <f t="shared" si="218"/>
        <v>0</v>
      </c>
      <c r="Y180" s="259">
        <f t="shared" si="219"/>
        <v>0</v>
      </c>
      <c r="Z180" s="259"/>
      <c r="AA180" s="259"/>
      <c r="AB180" s="259">
        <f t="shared" si="220"/>
        <v>0</v>
      </c>
      <c r="AC180" s="259">
        <f t="shared" si="221"/>
        <v>0</v>
      </c>
      <c r="AD180" s="113"/>
      <c r="AE180" s="113">
        <f t="shared" ref="AE180:AE185" si="224">SUM(V180:AD180)</f>
        <v>0</v>
      </c>
      <c r="AF180" s="114">
        <f t="shared" ref="AF180:AF185" si="225">((AB180*2)+(V180*2)+(W180*1)+(X180*0.77)+(Y180*0.68)+(AC180*0.8))</f>
        <v>0</v>
      </c>
      <c r="AG180" s="114">
        <f t="shared" si="222"/>
        <v>0</v>
      </c>
      <c r="AH180" s="251" t="str">
        <f t="shared" ref="AH180:AH185" si="226">IF(AG180&gt;1,AVERAGE(AG179:AG180),"")</f>
        <v/>
      </c>
      <c r="AI180" s="251" t="str">
        <f>IF(AG180&gt;1,AVERAGE(AG176,AG179,AG180),"")</f>
        <v/>
      </c>
      <c r="AJ180" s="251"/>
      <c r="AK180" s="251"/>
    </row>
    <row r="181" spans="1:37" ht="12" customHeight="1">
      <c r="C181" s="15" t="s">
        <v>92</v>
      </c>
      <c r="D181" s="1">
        <f>Y186</f>
        <v>0</v>
      </c>
      <c r="F181" s="184">
        <v>40952</v>
      </c>
      <c r="G181" s="323"/>
      <c r="H181" s="46"/>
      <c r="I181" s="62"/>
      <c r="J181" s="62"/>
      <c r="K181" s="62"/>
      <c r="L181" s="62"/>
      <c r="M181" s="62"/>
      <c r="N181" s="62"/>
      <c r="O181" s="62"/>
      <c r="P181" s="62"/>
      <c r="Q181" s="383"/>
      <c r="R181" s="384"/>
      <c r="S181" s="385"/>
      <c r="T181" s="34"/>
      <c r="U181" s="113">
        <f t="shared" si="216"/>
        <v>1</v>
      </c>
      <c r="V181" s="259">
        <f t="shared" si="217"/>
        <v>0</v>
      </c>
      <c r="W181" s="259">
        <f t="shared" si="223"/>
        <v>0</v>
      </c>
      <c r="X181" s="259">
        <f t="shared" si="218"/>
        <v>0</v>
      </c>
      <c r="Y181" s="259">
        <f t="shared" si="219"/>
        <v>0</v>
      </c>
      <c r="Z181" s="259"/>
      <c r="AA181" s="259"/>
      <c r="AB181" s="259">
        <f t="shared" si="220"/>
        <v>0</v>
      </c>
      <c r="AC181" s="259">
        <f t="shared" si="221"/>
        <v>0</v>
      </c>
      <c r="AD181" s="113"/>
      <c r="AE181" s="113">
        <f t="shared" si="224"/>
        <v>0</v>
      </c>
      <c r="AF181" s="114">
        <f t="shared" si="225"/>
        <v>0</v>
      </c>
      <c r="AG181" s="114">
        <f t="shared" si="222"/>
        <v>0</v>
      </c>
      <c r="AH181" s="251" t="str">
        <f t="shared" si="226"/>
        <v/>
      </c>
      <c r="AI181" s="251" t="str">
        <f>IF(AG181&gt;1,AVERAGE(AG179:AG181),"")</f>
        <v/>
      </c>
      <c r="AJ181" s="251"/>
      <c r="AK181" s="251"/>
    </row>
    <row r="182" spans="1:37" ht="12" customHeight="1">
      <c r="C182" s="15" t="s">
        <v>78</v>
      </c>
      <c r="D182" s="1">
        <f>Z186</f>
        <v>0</v>
      </c>
      <c r="F182" s="184">
        <v>40953</v>
      </c>
      <c r="G182" s="323"/>
      <c r="H182" s="45"/>
      <c r="I182" s="61"/>
      <c r="J182" s="61"/>
      <c r="K182" s="61"/>
      <c r="L182" s="61"/>
      <c r="M182" s="61"/>
      <c r="N182" s="61"/>
      <c r="O182" s="61"/>
      <c r="P182" s="61"/>
      <c r="Q182" s="380"/>
      <c r="R182" s="381"/>
      <c r="S182" s="382"/>
      <c r="T182" s="49"/>
      <c r="U182" s="113">
        <f t="shared" si="216"/>
        <v>1</v>
      </c>
      <c r="V182" s="259">
        <f t="shared" si="217"/>
        <v>0</v>
      </c>
      <c r="W182" s="259">
        <f t="shared" si="223"/>
        <v>0</v>
      </c>
      <c r="X182" s="259">
        <f t="shared" si="218"/>
        <v>0</v>
      </c>
      <c r="Y182" s="259">
        <f t="shared" si="219"/>
        <v>0</v>
      </c>
      <c r="Z182" s="259"/>
      <c r="AA182" s="259"/>
      <c r="AB182" s="259">
        <f t="shared" si="220"/>
        <v>0</v>
      </c>
      <c r="AC182" s="259">
        <f t="shared" si="221"/>
        <v>0</v>
      </c>
      <c r="AD182" s="113"/>
      <c r="AE182" s="113">
        <f t="shared" si="224"/>
        <v>0</v>
      </c>
      <c r="AF182" s="114">
        <f t="shared" si="225"/>
        <v>0</v>
      </c>
      <c r="AG182" s="114">
        <f t="shared" si="222"/>
        <v>0</v>
      </c>
      <c r="AH182" s="251" t="str">
        <f t="shared" si="226"/>
        <v/>
      </c>
      <c r="AI182" s="251" t="str">
        <f>IF(AG182&gt;1,AVERAGE(AG180:AG182),"")</f>
        <v/>
      </c>
      <c r="AJ182" s="251"/>
      <c r="AK182" s="251"/>
    </row>
    <row r="183" spans="1:37" ht="12" customHeight="1">
      <c r="C183" s="15" t="s">
        <v>93</v>
      </c>
      <c r="D183" s="1">
        <f>AA186</f>
        <v>0</v>
      </c>
      <c r="F183" s="184">
        <v>40954</v>
      </c>
      <c r="G183" s="323"/>
      <c r="H183" s="45"/>
      <c r="I183" s="61"/>
      <c r="J183" s="61"/>
      <c r="K183" s="61"/>
      <c r="L183" s="61"/>
      <c r="M183" s="61"/>
      <c r="N183" s="61"/>
      <c r="O183" s="61"/>
      <c r="P183" s="61"/>
      <c r="Q183" s="380"/>
      <c r="R183" s="381"/>
      <c r="S183" s="382"/>
      <c r="T183" s="34"/>
      <c r="U183" s="113">
        <f>$U$2</f>
        <v>1</v>
      </c>
      <c r="V183" s="259">
        <f t="shared" si="217"/>
        <v>0</v>
      </c>
      <c r="W183" s="259">
        <f t="shared" si="223"/>
        <v>0</v>
      </c>
      <c r="X183" s="259">
        <f t="shared" si="218"/>
        <v>0</v>
      </c>
      <c r="Y183" s="259">
        <f t="shared" si="219"/>
        <v>0</v>
      </c>
      <c r="Z183" s="259"/>
      <c r="AA183" s="259"/>
      <c r="AB183" s="259">
        <f t="shared" si="220"/>
        <v>0</v>
      </c>
      <c r="AC183" s="259">
        <f t="shared" si="221"/>
        <v>0</v>
      </c>
      <c r="AD183" s="113"/>
      <c r="AE183" s="113">
        <f t="shared" si="224"/>
        <v>0</v>
      </c>
      <c r="AF183" s="114">
        <f t="shared" si="225"/>
        <v>0</v>
      </c>
      <c r="AG183" s="114">
        <f t="shared" si="222"/>
        <v>0</v>
      </c>
      <c r="AH183" s="251" t="str">
        <f t="shared" si="226"/>
        <v/>
      </c>
      <c r="AI183" s="251" t="str">
        <f>IF(AG183&gt;1,AVERAGE(AG181:AG183),"")</f>
        <v/>
      </c>
      <c r="AJ183" s="251"/>
      <c r="AK183" s="251"/>
    </row>
    <row r="184" spans="1:37" ht="12" customHeight="1">
      <c r="C184" s="53" t="s">
        <v>36</v>
      </c>
      <c r="D184" s="1">
        <f>AB186</f>
        <v>0</v>
      </c>
      <c r="F184" s="184">
        <v>40955</v>
      </c>
      <c r="G184" s="323"/>
      <c r="H184" s="45"/>
      <c r="I184" s="46"/>
      <c r="J184" s="61"/>
      <c r="K184" s="61"/>
      <c r="L184" s="67"/>
      <c r="M184" s="61"/>
      <c r="N184" s="61"/>
      <c r="O184" s="61"/>
      <c r="P184" s="61"/>
      <c r="Q184" s="380"/>
      <c r="R184" s="381"/>
      <c r="S184" s="382"/>
      <c r="T184" s="34"/>
      <c r="U184" s="113">
        <f t="shared" si="216"/>
        <v>1</v>
      </c>
      <c r="V184" s="259">
        <f t="shared" si="217"/>
        <v>0</v>
      </c>
      <c r="W184" s="259">
        <f t="shared" si="223"/>
        <v>0</v>
      </c>
      <c r="X184" s="259">
        <f t="shared" si="218"/>
        <v>0</v>
      </c>
      <c r="Y184" s="259">
        <f t="shared" si="219"/>
        <v>0</v>
      </c>
      <c r="Z184" s="259"/>
      <c r="AA184" s="259"/>
      <c r="AB184" s="259">
        <f t="shared" si="220"/>
        <v>0</v>
      </c>
      <c r="AC184" s="259">
        <f t="shared" si="221"/>
        <v>0</v>
      </c>
      <c r="AD184" s="113"/>
      <c r="AE184" s="113">
        <f t="shared" si="224"/>
        <v>0</v>
      </c>
      <c r="AF184" s="114">
        <f t="shared" si="225"/>
        <v>0</v>
      </c>
      <c r="AG184" s="114">
        <f t="shared" si="222"/>
        <v>0</v>
      </c>
      <c r="AH184" s="251" t="str">
        <f t="shared" si="226"/>
        <v/>
      </c>
      <c r="AI184" s="251" t="str">
        <f>IF(AG184&gt;1,AVERAGE(AG182:AG184),"")</f>
        <v/>
      </c>
      <c r="AJ184" s="251"/>
      <c r="AK184" s="251"/>
    </row>
    <row r="185" spans="1:37" ht="12" customHeight="1">
      <c r="C185" s="53" t="s">
        <v>37</v>
      </c>
      <c r="D185" s="1">
        <f>AC186</f>
        <v>0</v>
      </c>
      <c r="F185" s="184">
        <v>40956</v>
      </c>
      <c r="G185" s="323"/>
      <c r="H185" s="45"/>
      <c r="I185" s="61"/>
      <c r="J185" s="61"/>
      <c r="K185" s="67"/>
      <c r="L185" s="67"/>
      <c r="M185" s="61"/>
      <c r="N185" s="61"/>
      <c r="O185" s="61"/>
      <c r="P185" s="61"/>
      <c r="Q185" s="380"/>
      <c r="R185" s="381"/>
      <c r="S185" s="382"/>
      <c r="T185" s="34"/>
      <c r="U185" s="113">
        <f t="shared" si="216"/>
        <v>1</v>
      </c>
      <c r="V185" s="259">
        <f t="shared" si="217"/>
        <v>0</v>
      </c>
      <c r="W185" s="259">
        <f t="shared" si="223"/>
        <v>0</v>
      </c>
      <c r="X185" s="259">
        <f t="shared" si="218"/>
        <v>0</v>
      </c>
      <c r="Y185" s="259">
        <f t="shared" si="219"/>
        <v>0</v>
      </c>
      <c r="Z185" s="259"/>
      <c r="AA185" s="259"/>
      <c r="AB185" s="259">
        <f t="shared" si="220"/>
        <v>0</v>
      </c>
      <c r="AC185" s="259">
        <f t="shared" si="221"/>
        <v>0</v>
      </c>
      <c r="AD185" s="113"/>
      <c r="AE185" s="113">
        <f t="shared" si="224"/>
        <v>0</v>
      </c>
      <c r="AF185" s="114">
        <f t="shared" si="225"/>
        <v>0</v>
      </c>
      <c r="AG185" s="114">
        <f t="shared" si="222"/>
        <v>0</v>
      </c>
      <c r="AH185" s="251" t="str">
        <f t="shared" si="226"/>
        <v/>
      </c>
      <c r="AI185" s="251" t="str">
        <f>IF(AG185&gt;1,AVERAGE(AG183:AG185),"")</f>
        <v/>
      </c>
      <c r="AJ185" s="251"/>
      <c r="AK185" s="251"/>
    </row>
    <row r="186" spans="1:37" ht="12" customHeight="1">
      <c r="C186" s="53" t="s">
        <v>38</v>
      </c>
      <c r="D186" s="1">
        <f>AD186</f>
        <v>0</v>
      </c>
      <c r="E186" s="1"/>
      <c r="F186" s="185"/>
      <c r="G186" s="47"/>
      <c r="H186" s="48">
        <f>SUM(H179:H185)/60</f>
        <v>0</v>
      </c>
      <c r="I186" s="63"/>
      <c r="J186" s="64"/>
      <c r="K186" s="64"/>
      <c r="L186" s="64"/>
      <c r="M186" s="64"/>
      <c r="N186" s="64"/>
      <c r="O186" s="64"/>
      <c r="P186" s="64"/>
      <c r="Q186" s="64"/>
      <c r="R186" s="64"/>
      <c r="S186" s="47"/>
      <c r="T186" s="50" t="s">
        <v>45</v>
      </c>
      <c r="U186" s="106"/>
      <c r="V186" s="244">
        <f t="shared" ref="V186:AF186" si="227">SUM(V179:V185)</f>
        <v>0</v>
      </c>
      <c r="W186" s="244">
        <f t="shared" si="227"/>
        <v>0</v>
      </c>
      <c r="X186" s="244">
        <f t="shared" si="227"/>
        <v>0</v>
      </c>
      <c r="Y186" s="244">
        <f t="shared" si="227"/>
        <v>0</v>
      </c>
      <c r="Z186" s="244">
        <f t="shared" si="227"/>
        <v>0</v>
      </c>
      <c r="AA186" s="244">
        <f t="shared" si="227"/>
        <v>0</v>
      </c>
      <c r="AB186" s="244">
        <f t="shared" si="227"/>
        <v>0</v>
      </c>
      <c r="AC186" s="244">
        <f t="shared" si="227"/>
        <v>0</v>
      </c>
      <c r="AD186" s="244">
        <f t="shared" si="227"/>
        <v>0</v>
      </c>
      <c r="AE186" s="245">
        <f t="shared" si="227"/>
        <v>0</v>
      </c>
      <c r="AF186" s="245">
        <f t="shared" si="227"/>
        <v>0</v>
      </c>
      <c r="AG186" s="245">
        <f>SUM(AG179:AG185)</f>
        <v>0</v>
      </c>
      <c r="AH186" s="251"/>
      <c r="AI186" s="251"/>
      <c r="AJ186" s="251" t="b">
        <f>IF(AG186&gt;1,AVERAGE(AG186,AG177,AG168,AG159,AG150))</f>
        <v>0</v>
      </c>
      <c r="AK186" s="251" t="b">
        <f>IF(AG186&gt;1,AVERAGE(AG186,AG177))</f>
        <v>0</v>
      </c>
    </row>
    <row r="187" spans="1:37" ht="12" customHeight="1">
      <c r="E187" s="1"/>
      <c r="F187" s="241" t="s">
        <v>192</v>
      </c>
      <c r="AE187" s="7" t="str">
        <f>IF(SUM(V187:AD187)&gt;0,(SUM(V187:AD187)),"")</f>
        <v/>
      </c>
    </row>
    <row r="188" spans="1:37" ht="12" customHeight="1">
      <c r="A188" s="156" t="s">
        <v>18</v>
      </c>
      <c r="B188" s="16">
        <f>H195</f>
        <v>0</v>
      </c>
      <c r="C188" s="53" t="s">
        <v>34</v>
      </c>
      <c r="D188" s="1">
        <f>W195</f>
        <v>0</v>
      </c>
      <c r="F188" s="184">
        <v>40957</v>
      </c>
      <c r="G188" s="323"/>
      <c r="H188" s="45"/>
      <c r="I188" s="61"/>
      <c r="J188" s="61"/>
      <c r="K188" s="61"/>
      <c r="L188" s="61"/>
      <c r="M188" s="61"/>
      <c r="N188" s="61"/>
      <c r="O188" s="61"/>
      <c r="P188" s="61"/>
      <c r="Q188" s="380"/>
      <c r="R188" s="381"/>
      <c r="S188" s="382"/>
      <c r="T188" s="49"/>
      <c r="U188" s="113">
        <f t="shared" ref="U188:U194" si="228">$U$2</f>
        <v>1</v>
      </c>
      <c r="V188" s="259">
        <f t="shared" ref="V188:V194" si="229">IF(I188&lt;&gt;0,VLOOKUP(I188,Max_tider,2,FALSE),0)</f>
        <v>0</v>
      </c>
      <c r="W188" s="259">
        <f>IF(J188&lt;&gt;0,VLOOKUP(J188,AT_tider,2,FALSE),0)</f>
        <v>0</v>
      </c>
      <c r="X188" s="259">
        <f t="shared" ref="X188:X194" si="230">IF(K188&lt;&gt;0,VLOOKUP(K188,SubAT_tider,2,FALSE),0)</f>
        <v>0</v>
      </c>
      <c r="Y188" s="259">
        <f t="shared" ref="Y188:Y194" si="231">IF(L188&lt;&gt;0,VLOOKUP(L188,IG_tider,2,FALSE),0)</f>
        <v>0</v>
      </c>
      <c r="Z188" s="259"/>
      <c r="AA188" s="259"/>
      <c r="AB188" s="259">
        <f t="shared" ref="AB188:AB194" si="232">IF(O188&lt;&gt;0,VLOOKUP(O188,Power_tider,2,FALSE),0)</f>
        <v>0</v>
      </c>
      <c r="AC188" s="259">
        <f t="shared" ref="AC188:AC194" si="233">IF(P188&lt;&gt;0,VLOOKUP(P188,FS_tider,2,FALSE),0)</f>
        <v>0</v>
      </c>
      <c r="AD188" s="113"/>
      <c r="AE188" s="113">
        <f>SUM(V188:AD188)</f>
        <v>0</v>
      </c>
      <c r="AF188" s="114">
        <f>((AB188*2)+(V188*2)+(W188*1)+(X188*0.77)+(Y188*0.68)+(AC188*0.8))</f>
        <v>0</v>
      </c>
      <c r="AG188" s="114">
        <f t="shared" ref="AG188:AG194" si="234">(AF188+(((H188*U188)-SUM(V188:AD188))*0.3))</f>
        <v>0</v>
      </c>
      <c r="AH188" s="251" t="str">
        <f>IF(AG188&gt;1,AVERAGE(AG185,AG188),"")</f>
        <v/>
      </c>
      <c r="AI188" s="251" t="str">
        <f>IF(AG188&gt;1,AVERAGE(AG184,AG185,AG188),"")</f>
        <v/>
      </c>
      <c r="AJ188" s="251"/>
      <c r="AK188" s="251"/>
    </row>
    <row r="189" spans="1:37" ht="12" customHeight="1">
      <c r="A189" s="159" t="s">
        <v>33</v>
      </c>
      <c r="B189" s="16">
        <f>V195</f>
        <v>0</v>
      </c>
      <c r="C189" s="53" t="s">
        <v>35</v>
      </c>
      <c r="D189" s="1">
        <f>X195</f>
        <v>0</v>
      </c>
      <c r="F189" s="184">
        <v>40958</v>
      </c>
      <c r="G189" s="323"/>
      <c r="H189" s="45"/>
      <c r="I189" s="61"/>
      <c r="J189" s="46"/>
      <c r="K189" s="67"/>
      <c r="L189" s="61"/>
      <c r="M189" s="62"/>
      <c r="N189" s="62"/>
      <c r="O189" s="62"/>
      <c r="P189" s="61"/>
      <c r="Q189" s="380"/>
      <c r="R189" s="381"/>
      <c r="S189" s="382"/>
      <c r="T189" s="49"/>
      <c r="U189" s="113">
        <f t="shared" si="228"/>
        <v>1</v>
      </c>
      <c r="V189" s="259">
        <f t="shared" si="229"/>
        <v>0</v>
      </c>
      <c r="W189" s="259">
        <f t="shared" ref="W189:W194" si="235">IF(J189&lt;&gt;0,VLOOKUP(J189,AT_tider,2,FALSE),0)</f>
        <v>0</v>
      </c>
      <c r="X189" s="259">
        <f t="shared" si="230"/>
        <v>0</v>
      </c>
      <c r="Y189" s="259">
        <f t="shared" si="231"/>
        <v>0</v>
      </c>
      <c r="Z189" s="259"/>
      <c r="AA189" s="259"/>
      <c r="AB189" s="259">
        <f t="shared" si="232"/>
        <v>0</v>
      </c>
      <c r="AC189" s="259">
        <f t="shared" si="233"/>
        <v>0</v>
      </c>
      <c r="AD189" s="113"/>
      <c r="AE189" s="113">
        <f t="shared" ref="AE189:AE194" si="236">SUM(V189:AD189)</f>
        <v>0</v>
      </c>
      <c r="AF189" s="114">
        <f t="shared" ref="AF189:AF194" si="237">((AB189*2)+(V189*2)+(W189*1)+(X189*0.77)+(Y189*0.68)+(AC189*0.8))</f>
        <v>0</v>
      </c>
      <c r="AG189" s="114">
        <f t="shared" si="234"/>
        <v>0</v>
      </c>
      <c r="AH189" s="251" t="str">
        <f t="shared" ref="AH189:AH194" si="238">IF(AG189&gt;1,AVERAGE(AG188:AG189),"")</f>
        <v/>
      </c>
      <c r="AI189" s="251" t="str">
        <f>IF(AG189&gt;1,AVERAGE(AG185,AG188,AG189),"")</f>
        <v/>
      </c>
      <c r="AJ189" s="251"/>
      <c r="AK189" s="251"/>
    </row>
    <row r="190" spans="1:37" ht="12" customHeight="1">
      <c r="C190" s="15" t="s">
        <v>92</v>
      </c>
      <c r="D190" s="1">
        <f>Y195</f>
        <v>0</v>
      </c>
      <c r="F190" s="184">
        <v>40959</v>
      </c>
      <c r="G190" s="323"/>
      <c r="H190" s="46"/>
      <c r="I190" s="62"/>
      <c r="J190" s="62"/>
      <c r="K190" s="62"/>
      <c r="L190" s="62"/>
      <c r="M190" s="62"/>
      <c r="N190" s="62"/>
      <c r="O190" s="62"/>
      <c r="P190" s="62"/>
      <c r="Q190" s="383"/>
      <c r="R190" s="384"/>
      <c r="S190" s="385"/>
      <c r="T190" s="34"/>
      <c r="U190" s="113">
        <f t="shared" si="228"/>
        <v>1</v>
      </c>
      <c r="V190" s="259">
        <f t="shared" si="229"/>
        <v>0</v>
      </c>
      <c r="W190" s="259">
        <f t="shared" si="235"/>
        <v>0</v>
      </c>
      <c r="X190" s="259">
        <f t="shared" si="230"/>
        <v>0</v>
      </c>
      <c r="Y190" s="259">
        <f t="shared" si="231"/>
        <v>0</v>
      </c>
      <c r="Z190" s="259"/>
      <c r="AA190" s="259"/>
      <c r="AB190" s="259">
        <f t="shared" si="232"/>
        <v>0</v>
      </c>
      <c r="AC190" s="259">
        <f t="shared" si="233"/>
        <v>0</v>
      </c>
      <c r="AD190" s="113"/>
      <c r="AE190" s="113">
        <f t="shared" si="236"/>
        <v>0</v>
      </c>
      <c r="AF190" s="114">
        <f t="shared" si="237"/>
        <v>0</v>
      </c>
      <c r="AG190" s="114">
        <f t="shared" si="234"/>
        <v>0</v>
      </c>
      <c r="AH190" s="251" t="str">
        <f t="shared" si="238"/>
        <v/>
      </c>
      <c r="AI190" s="251" t="str">
        <f>IF(AG190&gt;1,AVERAGE(AG188:AG190),"")</f>
        <v/>
      </c>
      <c r="AJ190" s="251"/>
      <c r="AK190" s="251"/>
    </row>
    <row r="191" spans="1:37" ht="12" customHeight="1">
      <c r="C191" s="15" t="s">
        <v>78</v>
      </c>
      <c r="D191" s="1">
        <f>Z195</f>
        <v>0</v>
      </c>
      <c r="F191" s="184">
        <v>40960</v>
      </c>
      <c r="G191" s="323"/>
      <c r="H191" s="45"/>
      <c r="I191" s="61"/>
      <c r="J191" s="61"/>
      <c r="K191" s="67"/>
      <c r="L191" s="61"/>
      <c r="M191" s="62"/>
      <c r="N191" s="62"/>
      <c r="O191" s="70"/>
      <c r="P191" s="61"/>
      <c r="Q191" s="380"/>
      <c r="R191" s="381"/>
      <c r="S191" s="382"/>
      <c r="T191" s="49"/>
      <c r="U191" s="113">
        <f t="shared" si="228"/>
        <v>1</v>
      </c>
      <c r="V191" s="259">
        <f t="shared" si="229"/>
        <v>0</v>
      </c>
      <c r="W191" s="259">
        <f t="shared" si="235"/>
        <v>0</v>
      </c>
      <c r="X191" s="259">
        <f t="shared" si="230"/>
        <v>0</v>
      </c>
      <c r="Y191" s="259">
        <f t="shared" si="231"/>
        <v>0</v>
      </c>
      <c r="Z191" s="259"/>
      <c r="AA191" s="259"/>
      <c r="AB191" s="259">
        <f t="shared" si="232"/>
        <v>0</v>
      </c>
      <c r="AC191" s="259">
        <f t="shared" si="233"/>
        <v>0</v>
      </c>
      <c r="AD191" s="113"/>
      <c r="AE191" s="113">
        <f t="shared" si="236"/>
        <v>0</v>
      </c>
      <c r="AF191" s="114">
        <f t="shared" si="237"/>
        <v>0</v>
      </c>
      <c r="AG191" s="114">
        <f t="shared" si="234"/>
        <v>0</v>
      </c>
      <c r="AH191" s="251" t="str">
        <f t="shared" si="238"/>
        <v/>
      </c>
      <c r="AI191" s="251" t="str">
        <f>IF(AG191&gt;1,AVERAGE(AG189:AG191),"")</f>
        <v/>
      </c>
      <c r="AJ191" s="251"/>
      <c r="AK191" s="251"/>
    </row>
    <row r="192" spans="1:37" ht="12" customHeight="1">
      <c r="C192" s="15" t="s">
        <v>93</v>
      </c>
      <c r="D192" s="1">
        <f>AA195</f>
        <v>0</v>
      </c>
      <c r="F192" s="184">
        <v>40961</v>
      </c>
      <c r="G192" s="323"/>
      <c r="H192" s="45"/>
      <c r="I192" s="61"/>
      <c r="J192" s="61"/>
      <c r="K192" s="61"/>
      <c r="L192" s="61"/>
      <c r="M192" s="61"/>
      <c r="N192" s="61"/>
      <c r="O192" s="61"/>
      <c r="P192" s="61"/>
      <c r="Q192" s="380"/>
      <c r="R192" s="381"/>
      <c r="S192" s="382"/>
      <c r="T192" s="34"/>
      <c r="U192" s="113">
        <f>$U$2</f>
        <v>1</v>
      </c>
      <c r="V192" s="259">
        <f t="shared" si="229"/>
        <v>0</v>
      </c>
      <c r="W192" s="259">
        <f t="shared" si="235"/>
        <v>0</v>
      </c>
      <c r="X192" s="259">
        <f t="shared" si="230"/>
        <v>0</v>
      </c>
      <c r="Y192" s="259">
        <f t="shared" si="231"/>
        <v>0</v>
      </c>
      <c r="Z192" s="259"/>
      <c r="AA192" s="259"/>
      <c r="AB192" s="259">
        <f t="shared" si="232"/>
        <v>0</v>
      </c>
      <c r="AC192" s="259">
        <f t="shared" si="233"/>
        <v>0</v>
      </c>
      <c r="AD192" s="113"/>
      <c r="AE192" s="113">
        <f t="shared" si="236"/>
        <v>0</v>
      </c>
      <c r="AF192" s="114">
        <f t="shared" si="237"/>
        <v>0</v>
      </c>
      <c r="AG192" s="114">
        <f t="shared" si="234"/>
        <v>0</v>
      </c>
      <c r="AH192" s="251" t="str">
        <f t="shared" si="238"/>
        <v/>
      </c>
      <c r="AI192" s="251" t="str">
        <f>IF(AG192&gt;1,AVERAGE(AG190:AG192),"")</f>
        <v/>
      </c>
      <c r="AJ192" s="251"/>
      <c r="AK192" s="251"/>
    </row>
    <row r="193" spans="1:37" ht="12" customHeight="1">
      <c r="C193" s="53" t="s">
        <v>36</v>
      </c>
      <c r="D193" s="1">
        <f>AB195</f>
        <v>0</v>
      </c>
      <c r="F193" s="184">
        <v>40962</v>
      </c>
      <c r="G193" s="323"/>
      <c r="H193" s="45"/>
      <c r="I193" s="67"/>
      <c r="J193" s="61"/>
      <c r="K193" s="67"/>
      <c r="L193" s="61"/>
      <c r="M193" s="61"/>
      <c r="N193" s="61"/>
      <c r="O193" s="67"/>
      <c r="P193" s="61"/>
      <c r="Q193" s="380"/>
      <c r="R193" s="381"/>
      <c r="S193" s="382"/>
      <c r="T193" s="34"/>
      <c r="U193" s="113">
        <f t="shared" si="228"/>
        <v>1</v>
      </c>
      <c r="V193" s="259">
        <f t="shared" si="229"/>
        <v>0</v>
      </c>
      <c r="W193" s="259">
        <f t="shared" si="235"/>
        <v>0</v>
      </c>
      <c r="X193" s="259">
        <f t="shared" si="230"/>
        <v>0</v>
      </c>
      <c r="Y193" s="259">
        <f t="shared" si="231"/>
        <v>0</v>
      </c>
      <c r="Z193" s="259"/>
      <c r="AA193" s="259"/>
      <c r="AB193" s="259">
        <f t="shared" si="232"/>
        <v>0</v>
      </c>
      <c r="AC193" s="259">
        <f t="shared" si="233"/>
        <v>0</v>
      </c>
      <c r="AD193" s="113"/>
      <c r="AE193" s="113">
        <f t="shared" si="236"/>
        <v>0</v>
      </c>
      <c r="AF193" s="114">
        <f t="shared" si="237"/>
        <v>0</v>
      </c>
      <c r="AG193" s="114">
        <f t="shared" si="234"/>
        <v>0</v>
      </c>
      <c r="AH193" s="251" t="str">
        <f t="shared" si="238"/>
        <v/>
      </c>
      <c r="AI193" s="251" t="str">
        <f>IF(AG193&gt;1,AVERAGE(AG191:AG193),"")</f>
        <v/>
      </c>
      <c r="AJ193" s="251"/>
      <c r="AK193" s="251"/>
    </row>
    <row r="194" spans="1:37" ht="12" customHeight="1">
      <c r="C194" s="53" t="s">
        <v>37</v>
      </c>
      <c r="D194" s="1">
        <f>AC195</f>
        <v>0</v>
      </c>
      <c r="F194" s="184">
        <v>40963</v>
      </c>
      <c r="G194" s="323"/>
      <c r="H194" s="45"/>
      <c r="I194" s="61"/>
      <c r="J194" s="61"/>
      <c r="K194" s="67"/>
      <c r="L194" s="67"/>
      <c r="M194" s="61"/>
      <c r="N194" s="61"/>
      <c r="O194" s="61"/>
      <c r="P194" s="61"/>
      <c r="Q194" s="380"/>
      <c r="R194" s="381"/>
      <c r="S194" s="382"/>
      <c r="T194" s="34"/>
      <c r="U194" s="113">
        <f t="shared" si="228"/>
        <v>1</v>
      </c>
      <c r="V194" s="259">
        <f t="shared" si="229"/>
        <v>0</v>
      </c>
      <c r="W194" s="259">
        <f t="shared" si="235"/>
        <v>0</v>
      </c>
      <c r="X194" s="259">
        <f t="shared" si="230"/>
        <v>0</v>
      </c>
      <c r="Y194" s="259">
        <f t="shared" si="231"/>
        <v>0</v>
      </c>
      <c r="Z194" s="259"/>
      <c r="AA194" s="259"/>
      <c r="AB194" s="259">
        <f t="shared" si="232"/>
        <v>0</v>
      </c>
      <c r="AC194" s="259">
        <f t="shared" si="233"/>
        <v>0</v>
      </c>
      <c r="AD194" s="113"/>
      <c r="AE194" s="113">
        <f t="shared" si="236"/>
        <v>0</v>
      </c>
      <c r="AF194" s="114">
        <f t="shared" si="237"/>
        <v>0</v>
      </c>
      <c r="AG194" s="114">
        <f t="shared" si="234"/>
        <v>0</v>
      </c>
      <c r="AH194" s="251" t="str">
        <f t="shared" si="238"/>
        <v/>
      </c>
      <c r="AI194" s="251" t="str">
        <f>IF(AG194&gt;1,AVERAGE(AG192:AG194),"")</f>
        <v/>
      </c>
      <c r="AJ194" s="251"/>
      <c r="AK194" s="251"/>
    </row>
    <row r="195" spans="1:37" ht="12" customHeight="1">
      <c r="C195" s="53" t="s">
        <v>38</v>
      </c>
      <c r="D195" s="1">
        <f>AD195</f>
        <v>0</v>
      </c>
      <c r="E195" s="1"/>
      <c r="F195" s="185"/>
      <c r="G195" s="47"/>
      <c r="H195" s="48">
        <f>SUM(H188:H194)/60</f>
        <v>0</v>
      </c>
      <c r="I195" s="63"/>
      <c r="J195" s="64"/>
      <c r="K195" s="64"/>
      <c r="L195" s="64"/>
      <c r="M195" s="64"/>
      <c r="N195" s="64"/>
      <c r="O195" s="64"/>
      <c r="P195" s="64"/>
      <c r="Q195" s="64"/>
      <c r="R195" s="64"/>
      <c r="S195" s="47"/>
      <c r="T195" s="50" t="s">
        <v>45</v>
      </c>
      <c r="U195" s="106"/>
      <c r="V195" s="244">
        <f t="shared" ref="V195:AF195" si="239">SUM(V188:V194)</f>
        <v>0</v>
      </c>
      <c r="W195" s="244">
        <f t="shared" si="239"/>
        <v>0</v>
      </c>
      <c r="X195" s="244">
        <f t="shared" si="239"/>
        <v>0</v>
      </c>
      <c r="Y195" s="244">
        <f t="shared" si="239"/>
        <v>0</v>
      </c>
      <c r="Z195" s="244">
        <f t="shared" si="239"/>
        <v>0</v>
      </c>
      <c r="AA195" s="244">
        <f t="shared" si="239"/>
        <v>0</v>
      </c>
      <c r="AB195" s="244">
        <f t="shared" si="239"/>
        <v>0</v>
      </c>
      <c r="AC195" s="244">
        <f t="shared" si="239"/>
        <v>0</v>
      </c>
      <c r="AD195" s="244">
        <f t="shared" si="239"/>
        <v>0</v>
      </c>
      <c r="AE195" s="245">
        <f t="shared" si="239"/>
        <v>0</v>
      </c>
      <c r="AF195" s="245">
        <f t="shared" si="239"/>
        <v>0</v>
      </c>
      <c r="AG195" s="245">
        <f>SUM(AG188:AG194)</f>
        <v>0</v>
      </c>
      <c r="AH195" s="251"/>
      <c r="AI195" s="251"/>
      <c r="AJ195" s="251" t="b">
        <f>IF(AG195&gt;1,AVERAGE(AG195,AG186,AG177,AG168,AG159))</f>
        <v>0</v>
      </c>
      <c r="AK195" s="251" t="b">
        <f>IF(AG195&gt;1,AVERAGE(AG195,AG186))</f>
        <v>0</v>
      </c>
    </row>
    <row r="196" spans="1:37" ht="12" customHeight="1">
      <c r="E196" s="1"/>
      <c r="F196" s="241" t="s">
        <v>193</v>
      </c>
      <c r="AE196" s="7" t="str">
        <f>IF(SUM(V196:AD196)&gt;0,(SUM(V196:AD196)),"")</f>
        <v/>
      </c>
    </row>
    <row r="197" spans="1:37" ht="12" customHeight="1">
      <c r="A197" s="156" t="s">
        <v>18</v>
      </c>
      <c r="B197" s="16">
        <f>H204</f>
        <v>0</v>
      </c>
      <c r="C197" s="53" t="s">
        <v>34</v>
      </c>
      <c r="D197" s="1">
        <f>W204</f>
        <v>0</v>
      </c>
      <c r="F197" s="184">
        <v>40964</v>
      </c>
      <c r="G197" s="323"/>
      <c r="H197" s="45"/>
      <c r="I197" s="61"/>
      <c r="J197" s="61"/>
      <c r="K197" s="61"/>
      <c r="L197" s="61"/>
      <c r="M197" s="61"/>
      <c r="N197" s="61"/>
      <c r="O197" s="61"/>
      <c r="P197" s="61"/>
      <c r="Q197" s="380"/>
      <c r="R197" s="381"/>
      <c r="S197" s="382"/>
      <c r="T197" s="49"/>
      <c r="U197" s="113">
        <f t="shared" ref="U197:U203" si="240">$U$2</f>
        <v>1</v>
      </c>
      <c r="V197" s="259">
        <f t="shared" ref="V197:V203" si="241">IF(I197&lt;&gt;0,VLOOKUP(I197,Max_tider,2,FALSE),0)</f>
        <v>0</v>
      </c>
      <c r="W197" s="259">
        <f>IF(J197&lt;&gt;0,VLOOKUP(J197,AT_tider,2,FALSE),0)</f>
        <v>0</v>
      </c>
      <c r="X197" s="259">
        <f t="shared" ref="X197:X203" si="242">IF(K197&lt;&gt;0,VLOOKUP(K197,SubAT_tider,2,FALSE),0)</f>
        <v>0</v>
      </c>
      <c r="Y197" s="259">
        <f t="shared" ref="Y197:Y203" si="243">IF(L197&lt;&gt;0,VLOOKUP(L197,IG_tider,2,FALSE),0)</f>
        <v>0</v>
      </c>
      <c r="Z197" s="259"/>
      <c r="AA197" s="259"/>
      <c r="AB197" s="259">
        <f t="shared" ref="AB197:AB203" si="244">IF(O197&lt;&gt;0,VLOOKUP(O197,Power_tider,2,FALSE),0)</f>
        <v>0</v>
      </c>
      <c r="AC197" s="259">
        <f t="shared" ref="AC197:AC203" si="245">IF(P197&lt;&gt;0,VLOOKUP(P197,FS_tider,2,FALSE),0)</f>
        <v>0</v>
      </c>
      <c r="AD197" s="113"/>
      <c r="AE197" s="113">
        <f>SUM(V197:AD197)</f>
        <v>0</v>
      </c>
      <c r="AF197" s="114">
        <f>((AB197*2)+(V197*2)+(W197*1)+(X197*0.77)+(Y197*0.68)+(AC197*0.8))</f>
        <v>0</v>
      </c>
      <c r="AG197" s="114">
        <f t="shared" ref="AG197:AG203" si="246">(AF197+(((H197*U197)-SUM(V197:AD197))*0.3))</f>
        <v>0</v>
      </c>
      <c r="AH197" s="251" t="str">
        <f>IF(AG197&gt;1,AVERAGE(AG194,AG197),"")</f>
        <v/>
      </c>
      <c r="AI197" s="251" t="str">
        <f>IF(AG197&gt;1,AVERAGE(AG193,AG194,AG197),"")</f>
        <v/>
      </c>
      <c r="AJ197" s="251"/>
      <c r="AK197" s="251"/>
    </row>
    <row r="198" spans="1:37" ht="12" customHeight="1">
      <c r="A198" s="159" t="s">
        <v>33</v>
      </c>
      <c r="B198" s="16">
        <f>V204</f>
        <v>0</v>
      </c>
      <c r="C198" s="53" t="s">
        <v>35</v>
      </c>
      <c r="D198" s="1">
        <f>X204</f>
        <v>0</v>
      </c>
      <c r="F198" s="184">
        <v>40965</v>
      </c>
      <c r="G198" s="323"/>
      <c r="H198" s="45"/>
      <c r="I198" s="61"/>
      <c r="J198" s="61"/>
      <c r="K198" s="61"/>
      <c r="L198" s="61"/>
      <c r="M198" s="62"/>
      <c r="N198" s="62"/>
      <c r="O198" s="62"/>
      <c r="P198" s="61"/>
      <c r="Q198" s="380"/>
      <c r="R198" s="381"/>
      <c r="S198" s="382"/>
      <c r="T198" s="49"/>
      <c r="U198" s="113">
        <f t="shared" si="240"/>
        <v>1</v>
      </c>
      <c r="V198" s="259">
        <f t="shared" si="241"/>
        <v>0</v>
      </c>
      <c r="W198" s="259">
        <f t="shared" ref="W198:W203" si="247">IF(J198&lt;&gt;0,VLOOKUP(J198,AT_tider,2,FALSE),0)</f>
        <v>0</v>
      </c>
      <c r="X198" s="259">
        <f t="shared" si="242"/>
        <v>0</v>
      </c>
      <c r="Y198" s="259">
        <f t="shared" si="243"/>
        <v>0</v>
      </c>
      <c r="Z198" s="259"/>
      <c r="AA198" s="259"/>
      <c r="AB198" s="259">
        <f t="shared" si="244"/>
        <v>0</v>
      </c>
      <c r="AC198" s="259">
        <f t="shared" si="245"/>
        <v>0</v>
      </c>
      <c r="AD198" s="113"/>
      <c r="AE198" s="113">
        <f t="shared" ref="AE198:AE203" si="248">SUM(V198:AD198)</f>
        <v>0</v>
      </c>
      <c r="AF198" s="114">
        <f t="shared" ref="AF198:AF203" si="249">((AB198*2)+(V198*2)+(W198*1)+(X198*0.77)+(Y198*0.68)+(AC198*0.8))</f>
        <v>0</v>
      </c>
      <c r="AG198" s="114">
        <f t="shared" si="246"/>
        <v>0</v>
      </c>
      <c r="AH198" s="251" t="str">
        <f t="shared" ref="AH198:AH203" si="250">IF(AG198&gt;1,AVERAGE(AG197:AG198),"")</f>
        <v/>
      </c>
      <c r="AI198" s="251" t="str">
        <f>IF(AG198&gt;1,AVERAGE(AG194,AG197,AG198),"")</f>
        <v/>
      </c>
      <c r="AJ198" s="251"/>
      <c r="AK198" s="251"/>
    </row>
    <row r="199" spans="1:37" ht="12" customHeight="1">
      <c r="C199" s="15" t="s">
        <v>92</v>
      </c>
      <c r="D199" s="1">
        <f>Y204</f>
        <v>0</v>
      </c>
      <c r="F199" s="184">
        <v>40966</v>
      </c>
      <c r="G199" s="323"/>
      <c r="H199" s="46"/>
      <c r="I199" s="62"/>
      <c r="J199" s="62"/>
      <c r="K199" s="62"/>
      <c r="L199" s="62"/>
      <c r="M199" s="62"/>
      <c r="N199" s="62"/>
      <c r="O199" s="62"/>
      <c r="P199" s="62"/>
      <c r="Q199" s="383"/>
      <c r="R199" s="384"/>
      <c r="S199" s="385"/>
      <c r="T199" s="34"/>
      <c r="U199" s="113">
        <f t="shared" si="240"/>
        <v>1</v>
      </c>
      <c r="V199" s="259">
        <f t="shared" si="241"/>
        <v>0</v>
      </c>
      <c r="W199" s="259">
        <f t="shared" si="247"/>
        <v>0</v>
      </c>
      <c r="X199" s="259">
        <f t="shared" si="242"/>
        <v>0</v>
      </c>
      <c r="Y199" s="259">
        <f t="shared" si="243"/>
        <v>0</v>
      </c>
      <c r="Z199" s="259"/>
      <c r="AA199" s="259"/>
      <c r="AB199" s="259">
        <f t="shared" si="244"/>
        <v>0</v>
      </c>
      <c r="AC199" s="259">
        <f t="shared" si="245"/>
        <v>0</v>
      </c>
      <c r="AD199" s="113"/>
      <c r="AE199" s="113">
        <f t="shared" si="248"/>
        <v>0</v>
      </c>
      <c r="AF199" s="114">
        <f t="shared" si="249"/>
        <v>0</v>
      </c>
      <c r="AG199" s="114">
        <f t="shared" si="246"/>
        <v>0</v>
      </c>
      <c r="AH199" s="251" t="str">
        <f t="shared" si="250"/>
        <v/>
      </c>
      <c r="AI199" s="251" t="str">
        <f>IF(AG199&gt;1,AVERAGE(AG197:AG199),"")</f>
        <v/>
      </c>
      <c r="AJ199" s="251"/>
      <c r="AK199" s="251"/>
    </row>
    <row r="200" spans="1:37" ht="12" customHeight="1">
      <c r="C200" s="15" t="s">
        <v>78</v>
      </c>
      <c r="D200" s="1">
        <f>Z204</f>
        <v>0</v>
      </c>
      <c r="F200" s="184">
        <v>40967</v>
      </c>
      <c r="G200" s="323"/>
      <c r="H200" s="45"/>
      <c r="I200" s="61"/>
      <c r="J200" s="61"/>
      <c r="K200" s="61"/>
      <c r="L200" s="61"/>
      <c r="M200" s="61"/>
      <c r="N200" s="61"/>
      <c r="O200" s="61"/>
      <c r="P200" s="61"/>
      <c r="Q200" s="380"/>
      <c r="R200" s="381"/>
      <c r="S200" s="382"/>
      <c r="T200" s="49"/>
      <c r="U200" s="113">
        <f t="shared" si="240"/>
        <v>1</v>
      </c>
      <c r="V200" s="259">
        <f t="shared" si="241"/>
        <v>0</v>
      </c>
      <c r="W200" s="259">
        <f t="shared" si="247"/>
        <v>0</v>
      </c>
      <c r="X200" s="259">
        <f t="shared" si="242"/>
        <v>0</v>
      </c>
      <c r="Y200" s="259">
        <f t="shared" si="243"/>
        <v>0</v>
      </c>
      <c r="Z200" s="259"/>
      <c r="AA200" s="259"/>
      <c r="AB200" s="259">
        <f t="shared" si="244"/>
        <v>0</v>
      </c>
      <c r="AC200" s="259">
        <f t="shared" si="245"/>
        <v>0</v>
      </c>
      <c r="AD200" s="113"/>
      <c r="AE200" s="113">
        <f t="shared" si="248"/>
        <v>0</v>
      </c>
      <c r="AF200" s="114">
        <f t="shared" si="249"/>
        <v>0</v>
      </c>
      <c r="AG200" s="114">
        <f t="shared" si="246"/>
        <v>0</v>
      </c>
      <c r="AH200" s="251" t="str">
        <f t="shared" si="250"/>
        <v/>
      </c>
      <c r="AI200" s="251" t="str">
        <f>IF(AG200&gt;1,AVERAGE(AG198:AG200),"")</f>
        <v/>
      </c>
      <c r="AJ200" s="251"/>
      <c r="AK200" s="251"/>
    </row>
    <row r="201" spans="1:37" ht="12" customHeight="1">
      <c r="C201" s="15" t="s">
        <v>93</v>
      </c>
      <c r="D201" s="1">
        <f>AA204</f>
        <v>0</v>
      </c>
      <c r="F201" s="184">
        <v>40969</v>
      </c>
      <c r="G201" s="323"/>
      <c r="H201" s="45"/>
      <c r="I201" s="61"/>
      <c r="J201" s="61"/>
      <c r="K201" s="61"/>
      <c r="L201" s="61"/>
      <c r="M201" s="61"/>
      <c r="N201" s="61"/>
      <c r="O201" s="61"/>
      <c r="P201" s="61"/>
      <c r="Q201" s="380"/>
      <c r="R201" s="381"/>
      <c r="S201" s="382"/>
      <c r="T201" s="34"/>
      <c r="U201" s="113">
        <f>$U$2</f>
        <v>1</v>
      </c>
      <c r="V201" s="259">
        <f t="shared" si="241"/>
        <v>0</v>
      </c>
      <c r="W201" s="259">
        <f t="shared" si="247"/>
        <v>0</v>
      </c>
      <c r="X201" s="259">
        <f t="shared" si="242"/>
        <v>0</v>
      </c>
      <c r="Y201" s="259">
        <f t="shared" si="243"/>
        <v>0</v>
      </c>
      <c r="Z201" s="259"/>
      <c r="AA201" s="259"/>
      <c r="AB201" s="259">
        <f t="shared" si="244"/>
        <v>0</v>
      </c>
      <c r="AC201" s="259">
        <f t="shared" si="245"/>
        <v>0</v>
      </c>
      <c r="AD201" s="113"/>
      <c r="AE201" s="113">
        <f t="shared" si="248"/>
        <v>0</v>
      </c>
      <c r="AF201" s="114">
        <f t="shared" si="249"/>
        <v>0</v>
      </c>
      <c r="AG201" s="114">
        <f t="shared" si="246"/>
        <v>0</v>
      </c>
      <c r="AH201" s="251" t="str">
        <f t="shared" si="250"/>
        <v/>
      </c>
      <c r="AI201" s="251" t="str">
        <f>IF(AG201&gt;1,AVERAGE(AG199:AG201),"")</f>
        <v/>
      </c>
      <c r="AJ201" s="251"/>
      <c r="AK201" s="251"/>
    </row>
    <row r="202" spans="1:37" ht="12" customHeight="1">
      <c r="C202" s="53" t="s">
        <v>36</v>
      </c>
      <c r="D202" s="1">
        <f>AB204</f>
        <v>0</v>
      </c>
      <c r="F202" s="184">
        <v>40970</v>
      </c>
      <c r="G202" s="323"/>
      <c r="H202" s="45"/>
      <c r="I202" s="61"/>
      <c r="J202" s="61"/>
      <c r="K202" s="67"/>
      <c r="L202" s="61"/>
      <c r="M202" s="61"/>
      <c r="N202" s="61"/>
      <c r="O202" s="61"/>
      <c r="P202" s="61"/>
      <c r="Q202" s="380"/>
      <c r="R202" s="381"/>
      <c r="S202" s="382"/>
      <c r="T202" s="34"/>
      <c r="U202" s="113">
        <f t="shared" si="240"/>
        <v>1</v>
      </c>
      <c r="V202" s="259">
        <f t="shared" si="241"/>
        <v>0</v>
      </c>
      <c r="W202" s="259">
        <f t="shared" si="247"/>
        <v>0</v>
      </c>
      <c r="X202" s="259">
        <f t="shared" si="242"/>
        <v>0</v>
      </c>
      <c r="Y202" s="259">
        <f t="shared" si="243"/>
        <v>0</v>
      </c>
      <c r="Z202" s="259"/>
      <c r="AA202" s="259"/>
      <c r="AB202" s="259">
        <f t="shared" si="244"/>
        <v>0</v>
      </c>
      <c r="AC202" s="259">
        <f t="shared" si="245"/>
        <v>0</v>
      </c>
      <c r="AD202" s="113"/>
      <c r="AE202" s="113">
        <f t="shared" si="248"/>
        <v>0</v>
      </c>
      <c r="AF202" s="114">
        <f t="shared" si="249"/>
        <v>0</v>
      </c>
      <c r="AG202" s="114">
        <f t="shared" si="246"/>
        <v>0</v>
      </c>
      <c r="AH202" s="251" t="str">
        <f t="shared" si="250"/>
        <v/>
      </c>
      <c r="AI202" s="251" t="str">
        <f>IF(AG202&gt;1,AVERAGE(AG200:AG202),"")</f>
        <v/>
      </c>
      <c r="AJ202" s="251"/>
      <c r="AK202" s="251"/>
    </row>
    <row r="203" spans="1:37" ht="12" customHeight="1">
      <c r="C203" s="53" t="s">
        <v>37</v>
      </c>
      <c r="D203" s="1">
        <f>AC204</f>
        <v>0</v>
      </c>
      <c r="F203" s="184">
        <v>40971</v>
      </c>
      <c r="G203" s="323"/>
      <c r="H203" s="45"/>
      <c r="I203" s="61"/>
      <c r="J203" s="61"/>
      <c r="K203" s="67"/>
      <c r="L203" s="67"/>
      <c r="M203" s="61"/>
      <c r="N203" s="61"/>
      <c r="O203" s="61"/>
      <c r="P203" s="61"/>
      <c r="Q203" s="380"/>
      <c r="R203" s="381"/>
      <c r="S203" s="382"/>
      <c r="T203" s="34"/>
      <c r="U203" s="113">
        <f t="shared" si="240"/>
        <v>1</v>
      </c>
      <c r="V203" s="259">
        <f t="shared" si="241"/>
        <v>0</v>
      </c>
      <c r="W203" s="259">
        <f t="shared" si="247"/>
        <v>0</v>
      </c>
      <c r="X203" s="259">
        <f t="shared" si="242"/>
        <v>0</v>
      </c>
      <c r="Y203" s="259">
        <f t="shared" si="243"/>
        <v>0</v>
      </c>
      <c r="Z203" s="259"/>
      <c r="AA203" s="259"/>
      <c r="AB203" s="259">
        <f t="shared" si="244"/>
        <v>0</v>
      </c>
      <c r="AC203" s="259">
        <f t="shared" si="245"/>
        <v>0</v>
      </c>
      <c r="AD203" s="113"/>
      <c r="AE203" s="113">
        <f t="shared" si="248"/>
        <v>0</v>
      </c>
      <c r="AF203" s="114">
        <f t="shared" si="249"/>
        <v>0</v>
      </c>
      <c r="AG203" s="114">
        <f t="shared" si="246"/>
        <v>0</v>
      </c>
      <c r="AH203" s="251" t="str">
        <f t="shared" si="250"/>
        <v/>
      </c>
      <c r="AI203" s="251" t="str">
        <f>IF(AG203&gt;1,AVERAGE(AG201:AG203),"")</f>
        <v/>
      </c>
      <c r="AJ203" s="251"/>
      <c r="AK203" s="251"/>
    </row>
    <row r="204" spans="1:37" ht="12" customHeight="1">
      <c r="C204" s="53" t="s">
        <v>38</v>
      </c>
      <c r="D204" s="1">
        <f>AD204</f>
        <v>0</v>
      </c>
      <c r="E204" s="1"/>
      <c r="F204" s="185"/>
      <c r="G204" s="47"/>
      <c r="H204" s="48">
        <f>SUM(H197:H203)/60</f>
        <v>0</v>
      </c>
      <c r="I204" s="63"/>
      <c r="J204" s="64"/>
      <c r="K204" s="64"/>
      <c r="L204" s="64"/>
      <c r="M204" s="64"/>
      <c r="N204" s="64"/>
      <c r="O204" s="64"/>
      <c r="P204" s="64"/>
      <c r="Q204" s="64"/>
      <c r="R204" s="64"/>
      <c r="S204" s="47"/>
      <c r="T204" s="50" t="s">
        <v>45</v>
      </c>
      <c r="U204" s="106"/>
      <c r="V204" s="244">
        <f t="shared" ref="V204:AF204" si="251">SUM(V197:V203)</f>
        <v>0</v>
      </c>
      <c r="W204" s="244">
        <f t="shared" si="251"/>
        <v>0</v>
      </c>
      <c r="X204" s="244">
        <f t="shared" si="251"/>
        <v>0</v>
      </c>
      <c r="Y204" s="244">
        <f t="shared" si="251"/>
        <v>0</v>
      </c>
      <c r="Z204" s="244">
        <f t="shared" si="251"/>
        <v>0</v>
      </c>
      <c r="AA204" s="244">
        <f t="shared" si="251"/>
        <v>0</v>
      </c>
      <c r="AB204" s="244">
        <f t="shared" si="251"/>
        <v>0</v>
      </c>
      <c r="AC204" s="244">
        <f t="shared" si="251"/>
        <v>0</v>
      </c>
      <c r="AD204" s="244">
        <f t="shared" si="251"/>
        <v>0</v>
      </c>
      <c r="AE204" s="245">
        <f t="shared" si="251"/>
        <v>0</v>
      </c>
      <c r="AF204" s="245">
        <f t="shared" si="251"/>
        <v>0</v>
      </c>
      <c r="AG204" s="245">
        <f>SUM(AG197:AG203)</f>
        <v>0</v>
      </c>
      <c r="AH204" s="251"/>
      <c r="AI204" s="251"/>
      <c r="AJ204" s="251" t="b">
        <f>IF(AG204&gt;1,AVERAGE(AG204,AG195,AG186,AG177,AG168))</f>
        <v>0</v>
      </c>
      <c r="AK204" s="251" t="b">
        <f>IF(AG204&gt;1,AVERAGE(AG204,AG195))</f>
        <v>0</v>
      </c>
    </row>
    <row r="205" spans="1:37" ht="12" customHeight="1">
      <c r="E205" s="1"/>
      <c r="F205" s="241" t="s">
        <v>194</v>
      </c>
      <c r="AE205" s="7" t="str">
        <f>IF(SUM(V205:AD205)&gt;0,(SUM(V205:AD205)),"")</f>
        <v/>
      </c>
    </row>
    <row r="206" spans="1:37" ht="12" customHeight="1">
      <c r="A206" s="156" t="s">
        <v>18</v>
      </c>
      <c r="B206" s="16">
        <f>H213</f>
        <v>0</v>
      </c>
      <c r="C206" s="53" t="s">
        <v>34</v>
      </c>
      <c r="D206" s="1">
        <f>W213</f>
        <v>0</v>
      </c>
      <c r="F206" s="184">
        <v>40972</v>
      </c>
      <c r="G206" s="323"/>
      <c r="H206" s="45"/>
      <c r="I206" s="61"/>
      <c r="J206" s="61"/>
      <c r="K206" s="61"/>
      <c r="L206" s="61"/>
      <c r="M206" s="61"/>
      <c r="N206" s="61"/>
      <c r="O206" s="61"/>
      <c r="P206" s="61"/>
      <c r="Q206" s="380"/>
      <c r="R206" s="381"/>
      <c r="S206" s="382"/>
      <c r="T206" s="49"/>
      <c r="U206" s="113">
        <f t="shared" ref="U206:U212" si="252">$U$2</f>
        <v>1</v>
      </c>
      <c r="V206" s="259">
        <f t="shared" ref="V206:V212" si="253">IF(I206&lt;&gt;0,VLOOKUP(I206,Max_tider,2,FALSE),0)</f>
        <v>0</v>
      </c>
      <c r="W206" s="259">
        <f>IF(J206&lt;&gt;0,VLOOKUP(J206,AT_tider,2,FALSE),0)</f>
        <v>0</v>
      </c>
      <c r="X206" s="259">
        <f t="shared" ref="X206:X212" si="254">IF(K206&lt;&gt;0,VLOOKUP(K206,SubAT_tider,2,FALSE),0)</f>
        <v>0</v>
      </c>
      <c r="Y206" s="259">
        <f t="shared" ref="Y206:Y212" si="255">IF(L206&lt;&gt;0,VLOOKUP(L206,IG_tider,2,FALSE),0)</f>
        <v>0</v>
      </c>
      <c r="Z206" s="259"/>
      <c r="AA206" s="259"/>
      <c r="AB206" s="259">
        <f t="shared" ref="AB206:AB212" si="256">IF(O206&lt;&gt;0,VLOOKUP(O206,Power_tider,2,FALSE),0)</f>
        <v>0</v>
      </c>
      <c r="AC206" s="259">
        <f t="shared" ref="AC206:AC212" si="257">IF(P206&lt;&gt;0,VLOOKUP(P206,FS_tider,2,FALSE),0)</f>
        <v>0</v>
      </c>
      <c r="AD206" s="113"/>
      <c r="AE206" s="113">
        <f>SUM(V206:AD206)</f>
        <v>0</v>
      </c>
      <c r="AF206" s="114">
        <f>((AB206*2)+(V206*2)+(W206*1)+(X206*0.77)+(Y206*0.68)+(AC206*0.8))</f>
        <v>0</v>
      </c>
      <c r="AG206" s="114">
        <f t="shared" ref="AG206:AG212" si="258">(AF206+(((H206*U206)-SUM(V206:AD206))*0.3))</f>
        <v>0</v>
      </c>
      <c r="AH206" s="251" t="str">
        <f>IF(AG206&gt;1,AVERAGE(AG203,AG206),"")</f>
        <v/>
      </c>
      <c r="AI206" s="251" t="str">
        <f>IF(AG206&gt;1,AVERAGE(AG202,AG203,AG206),"")</f>
        <v/>
      </c>
      <c r="AJ206" s="251"/>
      <c r="AK206" s="251"/>
    </row>
    <row r="207" spans="1:37" ht="12" customHeight="1">
      <c r="A207" s="159" t="s">
        <v>33</v>
      </c>
      <c r="B207" s="16">
        <f>V213</f>
        <v>0</v>
      </c>
      <c r="C207" s="53" t="s">
        <v>35</v>
      </c>
      <c r="D207" s="1">
        <f>X213</f>
        <v>0</v>
      </c>
      <c r="F207" s="184">
        <v>40973</v>
      </c>
      <c r="G207" s="323"/>
      <c r="H207" s="45"/>
      <c r="I207" s="61"/>
      <c r="J207" s="61"/>
      <c r="K207" s="61"/>
      <c r="L207" s="61"/>
      <c r="M207" s="62"/>
      <c r="N207" s="70"/>
      <c r="O207" s="70"/>
      <c r="P207" s="61"/>
      <c r="Q207" s="380"/>
      <c r="R207" s="381"/>
      <c r="S207" s="382"/>
      <c r="T207" s="49"/>
      <c r="U207" s="113">
        <f t="shared" si="252"/>
        <v>1</v>
      </c>
      <c r="V207" s="259">
        <f t="shared" si="253"/>
        <v>0</v>
      </c>
      <c r="W207" s="259">
        <f t="shared" ref="W207:W212" si="259">IF(J207&lt;&gt;0,VLOOKUP(J207,AT_tider,2,FALSE),0)</f>
        <v>0</v>
      </c>
      <c r="X207" s="259">
        <f t="shared" si="254"/>
        <v>0</v>
      </c>
      <c r="Y207" s="259">
        <f t="shared" si="255"/>
        <v>0</v>
      </c>
      <c r="Z207" s="259"/>
      <c r="AA207" s="259"/>
      <c r="AB207" s="259">
        <f t="shared" si="256"/>
        <v>0</v>
      </c>
      <c r="AC207" s="259">
        <f t="shared" si="257"/>
        <v>0</v>
      </c>
      <c r="AD207" s="113"/>
      <c r="AE207" s="113">
        <f t="shared" ref="AE207:AE212" si="260">SUM(V207:AD207)</f>
        <v>0</v>
      </c>
      <c r="AF207" s="114">
        <f t="shared" ref="AF207:AF212" si="261">((AB207*2)+(V207*2)+(W207*1)+(X207*0.77)+(Y207*0.68)+(AC207*0.8))</f>
        <v>0</v>
      </c>
      <c r="AG207" s="114">
        <f t="shared" si="258"/>
        <v>0</v>
      </c>
      <c r="AH207" s="251" t="str">
        <f t="shared" ref="AH207:AH212" si="262">IF(AG207&gt;1,AVERAGE(AG206:AG207),"")</f>
        <v/>
      </c>
      <c r="AI207" s="251" t="str">
        <f>IF(AG207&gt;1,AVERAGE(AG203,AG206,AG207),"")</f>
        <v/>
      </c>
      <c r="AJ207" s="251"/>
      <c r="AK207" s="251"/>
    </row>
    <row r="208" spans="1:37" ht="12" customHeight="1">
      <c r="C208" s="15" t="s">
        <v>92</v>
      </c>
      <c r="D208" s="1">
        <f>Y213</f>
        <v>0</v>
      </c>
      <c r="F208" s="184">
        <v>40974</v>
      </c>
      <c r="G208" s="323"/>
      <c r="H208" s="46"/>
      <c r="I208" s="62"/>
      <c r="J208" s="62"/>
      <c r="K208" s="67"/>
      <c r="L208" s="62"/>
      <c r="M208" s="62"/>
      <c r="N208" s="62"/>
      <c r="O208" s="62"/>
      <c r="P208" s="62"/>
      <c r="Q208" s="383"/>
      <c r="R208" s="384"/>
      <c r="S208" s="385"/>
      <c r="T208" s="34"/>
      <c r="U208" s="113">
        <f t="shared" si="252"/>
        <v>1</v>
      </c>
      <c r="V208" s="259">
        <f t="shared" si="253"/>
        <v>0</v>
      </c>
      <c r="W208" s="259">
        <f t="shared" si="259"/>
        <v>0</v>
      </c>
      <c r="X208" s="259">
        <f t="shared" si="254"/>
        <v>0</v>
      </c>
      <c r="Y208" s="259">
        <f t="shared" si="255"/>
        <v>0</v>
      </c>
      <c r="Z208" s="259"/>
      <c r="AA208" s="259"/>
      <c r="AB208" s="259">
        <f t="shared" si="256"/>
        <v>0</v>
      </c>
      <c r="AC208" s="259">
        <f t="shared" si="257"/>
        <v>0</v>
      </c>
      <c r="AD208" s="113"/>
      <c r="AE208" s="113">
        <f t="shared" si="260"/>
        <v>0</v>
      </c>
      <c r="AF208" s="114">
        <f t="shared" si="261"/>
        <v>0</v>
      </c>
      <c r="AG208" s="114">
        <f t="shared" si="258"/>
        <v>0</v>
      </c>
      <c r="AH208" s="251" t="str">
        <f t="shared" si="262"/>
        <v/>
      </c>
      <c r="AI208" s="251" t="str">
        <f>IF(AG208&gt;1,AVERAGE(AG206:AG208),"")</f>
        <v/>
      </c>
      <c r="AJ208" s="251"/>
      <c r="AK208" s="251"/>
    </row>
    <row r="209" spans="1:37" ht="12" customHeight="1">
      <c r="C209" s="15" t="s">
        <v>78</v>
      </c>
      <c r="D209" s="1">
        <f>Z213</f>
        <v>0</v>
      </c>
      <c r="F209" s="184">
        <v>40975</v>
      </c>
      <c r="G209" s="323"/>
      <c r="H209" s="45"/>
      <c r="I209" s="61"/>
      <c r="J209" s="46"/>
      <c r="K209" s="67"/>
      <c r="L209" s="61"/>
      <c r="M209" s="62"/>
      <c r="N209" s="62"/>
      <c r="O209" s="62"/>
      <c r="P209" s="61"/>
      <c r="Q209" s="380"/>
      <c r="R209" s="381"/>
      <c r="S209" s="382"/>
      <c r="T209" s="49"/>
      <c r="U209" s="113">
        <f t="shared" si="252"/>
        <v>1</v>
      </c>
      <c r="V209" s="259">
        <f t="shared" si="253"/>
        <v>0</v>
      </c>
      <c r="W209" s="259">
        <f t="shared" si="259"/>
        <v>0</v>
      </c>
      <c r="X209" s="259">
        <f t="shared" si="254"/>
        <v>0</v>
      </c>
      <c r="Y209" s="259">
        <f t="shared" si="255"/>
        <v>0</v>
      </c>
      <c r="Z209" s="259"/>
      <c r="AA209" s="259"/>
      <c r="AB209" s="259">
        <f t="shared" si="256"/>
        <v>0</v>
      </c>
      <c r="AC209" s="259">
        <f t="shared" si="257"/>
        <v>0</v>
      </c>
      <c r="AD209" s="113"/>
      <c r="AE209" s="113">
        <f t="shared" si="260"/>
        <v>0</v>
      </c>
      <c r="AF209" s="114">
        <f t="shared" si="261"/>
        <v>0</v>
      </c>
      <c r="AG209" s="114">
        <f t="shared" si="258"/>
        <v>0</v>
      </c>
      <c r="AH209" s="251" t="str">
        <f t="shared" si="262"/>
        <v/>
      </c>
      <c r="AI209" s="251" t="str">
        <f>IF(AG209&gt;1,AVERAGE(AG207:AG209),"")</f>
        <v/>
      </c>
      <c r="AJ209" s="251"/>
      <c r="AK209" s="251"/>
    </row>
    <row r="210" spans="1:37" ht="12" customHeight="1">
      <c r="C210" s="15" t="s">
        <v>93</v>
      </c>
      <c r="D210" s="1">
        <f>AA213</f>
        <v>0</v>
      </c>
      <c r="F210" s="184">
        <v>40976</v>
      </c>
      <c r="G210" s="323"/>
      <c r="H210" s="45"/>
      <c r="I210" s="61"/>
      <c r="J210" s="61"/>
      <c r="K210" s="61"/>
      <c r="L210" s="61"/>
      <c r="M210" s="61"/>
      <c r="N210" s="61"/>
      <c r="O210" s="67"/>
      <c r="P210" s="61"/>
      <c r="Q210" s="380"/>
      <c r="R210" s="381"/>
      <c r="S210" s="382"/>
      <c r="T210" s="34"/>
      <c r="U210" s="113">
        <f>$U$2</f>
        <v>1</v>
      </c>
      <c r="V210" s="259">
        <f t="shared" si="253"/>
        <v>0</v>
      </c>
      <c r="W210" s="259">
        <f t="shared" si="259"/>
        <v>0</v>
      </c>
      <c r="X210" s="259">
        <f t="shared" si="254"/>
        <v>0</v>
      </c>
      <c r="Y210" s="259">
        <f t="shared" si="255"/>
        <v>0</v>
      </c>
      <c r="Z210" s="259"/>
      <c r="AA210" s="259"/>
      <c r="AB210" s="259">
        <f t="shared" si="256"/>
        <v>0</v>
      </c>
      <c r="AC210" s="259">
        <f t="shared" si="257"/>
        <v>0</v>
      </c>
      <c r="AD210" s="113"/>
      <c r="AE210" s="113">
        <f t="shared" si="260"/>
        <v>0</v>
      </c>
      <c r="AF210" s="114">
        <f t="shared" si="261"/>
        <v>0</v>
      </c>
      <c r="AG210" s="114">
        <f t="shared" si="258"/>
        <v>0</v>
      </c>
      <c r="AH210" s="251" t="str">
        <f t="shared" si="262"/>
        <v/>
      </c>
      <c r="AI210" s="251" t="str">
        <f>IF(AG210&gt;1,AVERAGE(AG208:AG210),"")</f>
        <v/>
      </c>
      <c r="AJ210" s="251"/>
      <c r="AK210" s="251"/>
    </row>
    <row r="211" spans="1:37" ht="12" customHeight="1">
      <c r="C211" s="53" t="s">
        <v>36</v>
      </c>
      <c r="D211" s="1">
        <f>AB213</f>
        <v>0</v>
      </c>
      <c r="F211" s="184">
        <v>40977</v>
      </c>
      <c r="G211" s="323"/>
      <c r="H211" s="45"/>
      <c r="I211" s="61"/>
      <c r="J211" s="61"/>
      <c r="K211" s="61"/>
      <c r="L211" s="61"/>
      <c r="M211" s="61"/>
      <c r="N211" s="61"/>
      <c r="O211" s="61"/>
      <c r="P211" s="61"/>
      <c r="Q211" s="380"/>
      <c r="R211" s="381"/>
      <c r="S211" s="382"/>
      <c r="T211" s="34"/>
      <c r="U211" s="113">
        <f t="shared" si="252"/>
        <v>1</v>
      </c>
      <c r="V211" s="259">
        <f t="shared" si="253"/>
        <v>0</v>
      </c>
      <c r="W211" s="259">
        <f t="shared" si="259"/>
        <v>0</v>
      </c>
      <c r="X211" s="259">
        <f t="shared" si="254"/>
        <v>0</v>
      </c>
      <c r="Y211" s="259">
        <f t="shared" si="255"/>
        <v>0</v>
      </c>
      <c r="Z211" s="259"/>
      <c r="AA211" s="259"/>
      <c r="AB211" s="259">
        <f t="shared" si="256"/>
        <v>0</v>
      </c>
      <c r="AC211" s="259">
        <f t="shared" si="257"/>
        <v>0</v>
      </c>
      <c r="AD211" s="113"/>
      <c r="AE211" s="113">
        <f t="shared" si="260"/>
        <v>0</v>
      </c>
      <c r="AF211" s="114">
        <f t="shared" si="261"/>
        <v>0</v>
      </c>
      <c r="AG211" s="114">
        <f t="shared" si="258"/>
        <v>0</v>
      </c>
      <c r="AH211" s="251" t="str">
        <f t="shared" si="262"/>
        <v/>
      </c>
      <c r="AI211" s="251" t="str">
        <f>IF(AG211&gt;1,AVERAGE(AG209:AG211),"")</f>
        <v/>
      </c>
      <c r="AJ211" s="251"/>
      <c r="AK211" s="251"/>
    </row>
    <row r="212" spans="1:37" ht="12" customHeight="1">
      <c r="C212" s="53" t="s">
        <v>37</v>
      </c>
      <c r="D212" s="1">
        <f>AC213</f>
        <v>0</v>
      </c>
      <c r="F212" s="184">
        <v>40978</v>
      </c>
      <c r="G212" s="323"/>
      <c r="H212" s="45"/>
      <c r="I212" s="46"/>
      <c r="J212" s="61"/>
      <c r="K212" s="67"/>
      <c r="L212" s="67"/>
      <c r="M212" s="61"/>
      <c r="N212" s="61"/>
      <c r="O212" s="61"/>
      <c r="P212" s="61"/>
      <c r="Q212" s="380"/>
      <c r="R212" s="381"/>
      <c r="S212" s="382"/>
      <c r="T212" s="34"/>
      <c r="U212" s="113">
        <f t="shared" si="252"/>
        <v>1</v>
      </c>
      <c r="V212" s="259">
        <f t="shared" si="253"/>
        <v>0</v>
      </c>
      <c r="W212" s="259">
        <f t="shared" si="259"/>
        <v>0</v>
      </c>
      <c r="X212" s="259">
        <f t="shared" si="254"/>
        <v>0</v>
      </c>
      <c r="Y212" s="259">
        <f t="shared" si="255"/>
        <v>0</v>
      </c>
      <c r="Z212" s="259"/>
      <c r="AA212" s="259"/>
      <c r="AB212" s="259">
        <f t="shared" si="256"/>
        <v>0</v>
      </c>
      <c r="AC212" s="259">
        <f t="shared" si="257"/>
        <v>0</v>
      </c>
      <c r="AD212" s="113"/>
      <c r="AE212" s="113">
        <f t="shared" si="260"/>
        <v>0</v>
      </c>
      <c r="AF212" s="114">
        <f t="shared" si="261"/>
        <v>0</v>
      </c>
      <c r="AG212" s="114">
        <f t="shared" si="258"/>
        <v>0</v>
      </c>
      <c r="AH212" s="251" t="str">
        <f t="shared" si="262"/>
        <v/>
      </c>
      <c r="AI212" s="251" t="str">
        <f>IF(AG212&gt;1,AVERAGE(AG210:AG212),"")</f>
        <v/>
      </c>
      <c r="AJ212" s="251"/>
      <c r="AK212" s="251"/>
    </row>
    <row r="213" spans="1:37" ht="12" customHeight="1">
      <c r="C213" s="53" t="s">
        <v>38</v>
      </c>
      <c r="D213" s="1">
        <f>AD213</f>
        <v>0</v>
      </c>
      <c r="E213" s="1"/>
      <c r="F213" s="185"/>
      <c r="G213" s="47"/>
      <c r="H213" s="48">
        <f>SUM(H206:H212)/60</f>
        <v>0</v>
      </c>
      <c r="I213" s="63"/>
      <c r="J213" s="64"/>
      <c r="K213" s="64"/>
      <c r="L213" s="64"/>
      <c r="M213" s="64"/>
      <c r="N213" s="64"/>
      <c r="O213" s="64"/>
      <c r="P213" s="64"/>
      <c r="Q213" s="64"/>
      <c r="R213" s="64"/>
      <c r="S213" s="47"/>
      <c r="T213" s="50" t="s">
        <v>45</v>
      </c>
      <c r="U213" s="106"/>
      <c r="V213" s="244">
        <f t="shared" ref="V213:AF213" si="263">SUM(V206:V212)</f>
        <v>0</v>
      </c>
      <c r="W213" s="244">
        <f t="shared" si="263"/>
        <v>0</v>
      </c>
      <c r="X213" s="244">
        <f t="shared" si="263"/>
        <v>0</v>
      </c>
      <c r="Y213" s="244">
        <f t="shared" si="263"/>
        <v>0</v>
      </c>
      <c r="Z213" s="244">
        <f t="shared" si="263"/>
        <v>0</v>
      </c>
      <c r="AA213" s="244">
        <f t="shared" si="263"/>
        <v>0</v>
      </c>
      <c r="AB213" s="244">
        <f t="shared" si="263"/>
        <v>0</v>
      </c>
      <c r="AC213" s="244">
        <f t="shared" si="263"/>
        <v>0</v>
      </c>
      <c r="AD213" s="244">
        <f t="shared" si="263"/>
        <v>0</v>
      </c>
      <c r="AE213" s="245">
        <f t="shared" si="263"/>
        <v>0</v>
      </c>
      <c r="AF213" s="245">
        <f t="shared" si="263"/>
        <v>0</v>
      </c>
      <c r="AG213" s="245">
        <f>SUM(AG206:AG212)</f>
        <v>0</v>
      </c>
      <c r="AH213" s="251"/>
      <c r="AI213" s="251"/>
      <c r="AJ213" s="251" t="b">
        <f>IF(AG213&gt;1,AVERAGE(AG213,AG204,AG195,AG186,AG177))</f>
        <v>0</v>
      </c>
      <c r="AK213" s="251" t="b">
        <f>IF(AG213&gt;1,AVERAGE(AG213,AG204))</f>
        <v>0</v>
      </c>
    </row>
    <row r="214" spans="1:37" ht="12" customHeight="1">
      <c r="E214" s="1"/>
      <c r="F214" s="241" t="s">
        <v>195</v>
      </c>
      <c r="AE214" s="7" t="str">
        <f>IF(SUM(V214:AD214)&gt;0,(SUM(V214:AD214)),"")</f>
        <v/>
      </c>
    </row>
    <row r="215" spans="1:37" ht="12" customHeight="1">
      <c r="A215" s="156" t="s">
        <v>18</v>
      </c>
      <c r="B215" s="16">
        <f>H222</f>
        <v>0</v>
      </c>
      <c r="C215" s="53" t="s">
        <v>34</v>
      </c>
      <c r="D215" s="1">
        <f>W222</f>
        <v>0</v>
      </c>
      <c r="F215" s="184">
        <v>40979</v>
      </c>
      <c r="G215" s="323"/>
      <c r="H215" s="45"/>
      <c r="I215" s="61"/>
      <c r="J215" s="61"/>
      <c r="K215" s="61"/>
      <c r="L215" s="61"/>
      <c r="M215" s="61"/>
      <c r="N215" s="61"/>
      <c r="O215" s="61"/>
      <c r="P215" s="61"/>
      <c r="Q215" s="380"/>
      <c r="R215" s="381"/>
      <c r="S215" s="382"/>
      <c r="T215" s="49"/>
      <c r="U215" s="113">
        <f t="shared" ref="U215:U221" si="264">$U$2</f>
        <v>1</v>
      </c>
      <c r="V215" s="259">
        <f t="shared" ref="V215:V221" si="265">IF(I215&lt;&gt;0,VLOOKUP(I215,Max_tider,2,FALSE),0)</f>
        <v>0</v>
      </c>
      <c r="W215" s="259">
        <f>IF(J215&lt;&gt;0,VLOOKUP(J215,AT_tider,2,FALSE),0)</f>
        <v>0</v>
      </c>
      <c r="X215" s="259">
        <f t="shared" ref="X215:X221" si="266">IF(K215&lt;&gt;0,VLOOKUP(K215,SubAT_tider,2,FALSE),0)</f>
        <v>0</v>
      </c>
      <c r="Y215" s="259">
        <f t="shared" ref="Y215:Y221" si="267">IF(L215&lt;&gt;0,VLOOKUP(L215,IG_tider,2,FALSE),0)</f>
        <v>0</v>
      </c>
      <c r="Z215" s="259"/>
      <c r="AA215" s="259"/>
      <c r="AB215" s="259">
        <f t="shared" ref="AB215:AB221" si="268">IF(O215&lt;&gt;0,VLOOKUP(O215,Power_tider,2,FALSE),0)</f>
        <v>0</v>
      </c>
      <c r="AC215" s="259">
        <f t="shared" ref="AC215:AC221" si="269">IF(P215&lt;&gt;0,VLOOKUP(P215,FS_tider,2,FALSE),0)</f>
        <v>0</v>
      </c>
      <c r="AD215" s="113"/>
      <c r="AE215" s="113">
        <f>SUM(V215:AD215)</f>
        <v>0</v>
      </c>
      <c r="AF215" s="114">
        <f>((AB215*2)+(V215*2)+(W215*1)+(X215*0.77)+(Y215*0.68)+(AC215*0.8))</f>
        <v>0</v>
      </c>
      <c r="AG215" s="114">
        <f t="shared" ref="AG215:AG221" si="270">(AF215+(((H215*U215)-SUM(V215:AD215))*0.3))</f>
        <v>0</v>
      </c>
      <c r="AH215" s="251" t="str">
        <f>IF(AG215&gt;1,AVERAGE(AG212,AG215),"")</f>
        <v/>
      </c>
      <c r="AI215" s="251" t="str">
        <f>IF(AG215&gt;1,AVERAGE(AG211,AG212,AG215),"")</f>
        <v/>
      </c>
      <c r="AJ215" s="251"/>
      <c r="AK215" s="251"/>
    </row>
    <row r="216" spans="1:37" ht="12" customHeight="1">
      <c r="A216" s="159" t="s">
        <v>33</v>
      </c>
      <c r="B216" s="16">
        <f>V222</f>
        <v>0</v>
      </c>
      <c r="C216" s="53" t="s">
        <v>35</v>
      </c>
      <c r="D216" s="1">
        <f>X222</f>
        <v>0</v>
      </c>
      <c r="F216" s="184">
        <v>40980</v>
      </c>
      <c r="G216" s="323"/>
      <c r="H216" s="45"/>
      <c r="I216" s="62"/>
      <c r="J216" s="62"/>
      <c r="K216" s="62"/>
      <c r="L216" s="62"/>
      <c r="M216" s="62"/>
      <c r="N216" s="62"/>
      <c r="O216" s="70"/>
      <c r="P216" s="62"/>
      <c r="Q216" s="380"/>
      <c r="R216" s="381"/>
      <c r="S216" s="382"/>
      <c r="T216" s="49"/>
      <c r="U216" s="113">
        <f t="shared" si="264"/>
        <v>1</v>
      </c>
      <c r="V216" s="259">
        <f t="shared" si="265"/>
        <v>0</v>
      </c>
      <c r="W216" s="259">
        <f t="shared" ref="W216:W221" si="271">IF(J216&lt;&gt;0,VLOOKUP(J216,AT_tider,2,FALSE),0)</f>
        <v>0</v>
      </c>
      <c r="X216" s="259">
        <f t="shared" si="266"/>
        <v>0</v>
      </c>
      <c r="Y216" s="259">
        <f t="shared" si="267"/>
        <v>0</v>
      </c>
      <c r="Z216" s="259"/>
      <c r="AA216" s="259"/>
      <c r="AB216" s="259">
        <f t="shared" si="268"/>
        <v>0</v>
      </c>
      <c r="AC216" s="259">
        <f t="shared" si="269"/>
        <v>0</v>
      </c>
      <c r="AD216" s="113"/>
      <c r="AE216" s="113">
        <f t="shared" ref="AE216:AE221" si="272">SUM(V216:AD216)</f>
        <v>0</v>
      </c>
      <c r="AF216" s="114">
        <f t="shared" ref="AF216:AF221" si="273">((AB216*2)+(V216*2)+(W216*1)+(X216*0.77)+(Y216*0.68)+(AC216*0.8))</f>
        <v>0</v>
      </c>
      <c r="AG216" s="114">
        <f t="shared" si="270"/>
        <v>0</v>
      </c>
      <c r="AH216" s="251" t="str">
        <f t="shared" ref="AH216:AH221" si="274">IF(AG216&gt;1,AVERAGE(AG215:AG216),"")</f>
        <v/>
      </c>
      <c r="AI216" s="251" t="str">
        <f>IF(AG216&gt;1,AVERAGE(AG212,AG215,AG216),"")</f>
        <v/>
      </c>
      <c r="AJ216" s="251"/>
      <c r="AK216" s="251"/>
    </row>
    <row r="217" spans="1:37" ht="12" customHeight="1">
      <c r="C217" s="15" t="s">
        <v>92</v>
      </c>
      <c r="D217" s="1">
        <f>Y222</f>
        <v>0</v>
      </c>
      <c r="F217" s="184">
        <v>40981</v>
      </c>
      <c r="G217" s="323"/>
      <c r="H217" s="46"/>
      <c r="I217" s="62"/>
      <c r="J217" s="62"/>
      <c r="K217" s="62"/>
      <c r="L217" s="62"/>
      <c r="M217" s="62"/>
      <c r="N217" s="62"/>
      <c r="O217" s="62"/>
      <c r="P217" s="62"/>
      <c r="Q217" s="383"/>
      <c r="R217" s="384"/>
      <c r="S217" s="385"/>
      <c r="T217" s="34"/>
      <c r="U217" s="113">
        <f t="shared" si="264"/>
        <v>1</v>
      </c>
      <c r="V217" s="259">
        <f t="shared" si="265"/>
        <v>0</v>
      </c>
      <c r="W217" s="259">
        <f t="shared" si="271"/>
        <v>0</v>
      </c>
      <c r="X217" s="259">
        <f t="shared" si="266"/>
        <v>0</v>
      </c>
      <c r="Y217" s="259">
        <f t="shared" si="267"/>
        <v>0</v>
      </c>
      <c r="Z217" s="259"/>
      <c r="AA217" s="259"/>
      <c r="AB217" s="259">
        <f t="shared" si="268"/>
        <v>0</v>
      </c>
      <c r="AC217" s="259">
        <f t="shared" si="269"/>
        <v>0</v>
      </c>
      <c r="AD217" s="113"/>
      <c r="AE217" s="113">
        <f t="shared" si="272"/>
        <v>0</v>
      </c>
      <c r="AF217" s="114">
        <f t="shared" si="273"/>
        <v>0</v>
      </c>
      <c r="AG217" s="114">
        <f t="shared" si="270"/>
        <v>0</v>
      </c>
      <c r="AH217" s="251" t="str">
        <f t="shared" si="274"/>
        <v/>
      </c>
      <c r="AI217" s="251" t="str">
        <f>IF(AG217&gt;1,AVERAGE(AG215:AG217),"")</f>
        <v/>
      </c>
      <c r="AJ217" s="251"/>
      <c r="AK217" s="251"/>
    </row>
    <row r="218" spans="1:37" ht="12" customHeight="1">
      <c r="C218" s="15" t="s">
        <v>78</v>
      </c>
      <c r="D218" s="1">
        <f>Z222</f>
        <v>0</v>
      </c>
      <c r="F218" s="184">
        <v>40982</v>
      </c>
      <c r="G218" s="323"/>
      <c r="H218" s="45"/>
      <c r="I218" s="61"/>
      <c r="J218" s="46"/>
      <c r="K218" s="61"/>
      <c r="L218" s="61"/>
      <c r="M218" s="61"/>
      <c r="N218" s="61"/>
      <c r="O218" s="61"/>
      <c r="P218" s="61"/>
      <c r="Q218" s="380"/>
      <c r="R218" s="381"/>
      <c r="S218" s="382"/>
      <c r="T218" s="49"/>
      <c r="U218" s="113">
        <f t="shared" si="264"/>
        <v>1</v>
      </c>
      <c r="V218" s="259">
        <f t="shared" si="265"/>
        <v>0</v>
      </c>
      <c r="W218" s="259">
        <f t="shared" si="271"/>
        <v>0</v>
      </c>
      <c r="X218" s="259">
        <f t="shared" si="266"/>
        <v>0</v>
      </c>
      <c r="Y218" s="259">
        <f t="shared" si="267"/>
        <v>0</v>
      </c>
      <c r="Z218" s="259"/>
      <c r="AA218" s="259"/>
      <c r="AB218" s="259">
        <f t="shared" si="268"/>
        <v>0</v>
      </c>
      <c r="AC218" s="259">
        <f t="shared" si="269"/>
        <v>0</v>
      </c>
      <c r="AD218" s="113"/>
      <c r="AE218" s="113">
        <f t="shared" si="272"/>
        <v>0</v>
      </c>
      <c r="AF218" s="114">
        <f t="shared" si="273"/>
        <v>0</v>
      </c>
      <c r="AG218" s="114">
        <f t="shared" si="270"/>
        <v>0</v>
      </c>
      <c r="AH218" s="251" t="str">
        <f t="shared" si="274"/>
        <v/>
      </c>
      <c r="AI218" s="251" t="str">
        <f>IF(AG218&gt;1,AVERAGE(AG216:AG218),"")</f>
        <v/>
      </c>
      <c r="AJ218" s="251"/>
      <c r="AK218" s="251"/>
    </row>
    <row r="219" spans="1:37" ht="12" customHeight="1">
      <c r="C219" s="15" t="s">
        <v>93</v>
      </c>
      <c r="D219" s="1">
        <f>AA222</f>
        <v>0</v>
      </c>
      <c r="F219" s="184">
        <v>40983</v>
      </c>
      <c r="G219" s="323"/>
      <c r="H219" s="45"/>
      <c r="I219" s="61"/>
      <c r="J219" s="61"/>
      <c r="K219" s="61"/>
      <c r="L219" s="61"/>
      <c r="M219" s="61"/>
      <c r="N219" s="61"/>
      <c r="O219" s="61"/>
      <c r="P219" s="61"/>
      <c r="Q219" s="380"/>
      <c r="R219" s="381"/>
      <c r="S219" s="382"/>
      <c r="T219" s="34"/>
      <c r="U219" s="113">
        <f>$U$2</f>
        <v>1</v>
      </c>
      <c r="V219" s="259">
        <f t="shared" si="265"/>
        <v>0</v>
      </c>
      <c r="W219" s="259">
        <f t="shared" si="271"/>
        <v>0</v>
      </c>
      <c r="X219" s="259">
        <f t="shared" si="266"/>
        <v>0</v>
      </c>
      <c r="Y219" s="259">
        <f t="shared" si="267"/>
        <v>0</v>
      </c>
      <c r="Z219" s="259"/>
      <c r="AA219" s="259"/>
      <c r="AB219" s="259">
        <f t="shared" si="268"/>
        <v>0</v>
      </c>
      <c r="AC219" s="259">
        <f t="shared" si="269"/>
        <v>0</v>
      </c>
      <c r="AD219" s="113"/>
      <c r="AE219" s="113">
        <f t="shared" si="272"/>
        <v>0</v>
      </c>
      <c r="AF219" s="114">
        <f t="shared" si="273"/>
        <v>0</v>
      </c>
      <c r="AG219" s="114">
        <f t="shared" si="270"/>
        <v>0</v>
      </c>
      <c r="AH219" s="251" t="str">
        <f t="shared" si="274"/>
        <v/>
      </c>
      <c r="AI219" s="251" t="str">
        <f>IF(AG219&gt;1,AVERAGE(AG217:AG219),"")</f>
        <v/>
      </c>
      <c r="AJ219" s="251"/>
      <c r="AK219" s="251"/>
    </row>
    <row r="220" spans="1:37" ht="12" customHeight="1">
      <c r="C220" s="53" t="s">
        <v>36</v>
      </c>
      <c r="D220" s="1">
        <f>AB222</f>
        <v>0</v>
      </c>
      <c r="F220" s="184">
        <v>40984</v>
      </c>
      <c r="G220" s="323"/>
      <c r="H220" s="45"/>
      <c r="I220" s="61"/>
      <c r="J220" s="61"/>
      <c r="K220" s="61"/>
      <c r="L220" s="61"/>
      <c r="M220" s="61"/>
      <c r="N220" s="61"/>
      <c r="O220" s="67"/>
      <c r="P220" s="61"/>
      <c r="Q220" s="380"/>
      <c r="R220" s="381"/>
      <c r="S220" s="382"/>
      <c r="T220" s="34"/>
      <c r="U220" s="113">
        <f t="shared" si="264"/>
        <v>1</v>
      </c>
      <c r="V220" s="259">
        <f t="shared" si="265"/>
        <v>0</v>
      </c>
      <c r="W220" s="259">
        <f t="shared" si="271"/>
        <v>0</v>
      </c>
      <c r="X220" s="259">
        <f t="shared" si="266"/>
        <v>0</v>
      </c>
      <c r="Y220" s="259">
        <f t="shared" si="267"/>
        <v>0</v>
      </c>
      <c r="Z220" s="259"/>
      <c r="AA220" s="259"/>
      <c r="AB220" s="259">
        <f t="shared" si="268"/>
        <v>0</v>
      </c>
      <c r="AC220" s="259">
        <f t="shared" si="269"/>
        <v>0</v>
      </c>
      <c r="AD220" s="113"/>
      <c r="AE220" s="113">
        <f t="shared" si="272"/>
        <v>0</v>
      </c>
      <c r="AF220" s="114">
        <f t="shared" si="273"/>
        <v>0</v>
      </c>
      <c r="AG220" s="114">
        <f t="shared" si="270"/>
        <v>0</v>
      </c>
      <c r="AH220" s="251" t="str">
        <f t="shared" si="274"/>
        <v/>
      </c>
      <c r="AI220" s="251" t="str">
        <f>IF(AG220&gt;1,AVERAGE(AG218:AG220),"")</f>
        <v/>
      </c>
      <c r="AJ220" s="251"/>
      <c r="AK220" s="251"/>
    </row>
    <row r="221" spans="1:37" ht="12" customHeight="1">
      <c r="C221" s="53" t="s">
        <v>37</v>
      </c>
      <c r="D221" s="1">
        <f>AC222</f>
        <v>0</v>
      </c>
      <c r="F221" s="184">
        <v>40985</v>
      </c>
      <c r="G221" s="323"/>
      <c r="H221" s="45"/>
      <c r="I221" s="61"/>
      <c r="J221" s="61"/>
      <c r="K221" s="61"/>
      <c r="L221" s="61"/>
      <c r="M221" s="61"/>
      <c r="N221" s="61"/>
      <c r="O221" s="61"/>
      <c r="P221" s="61"/>
      <c r="Q221" s="380"/>
      <c r="R221" s="381"/>
      <c r="S221" s="382"/>
      <c r="T221" s="34"/>
      <c r="U221" s="113">
        <f t="shared" si="264"/>
        <v>1</v>
      </c>
      <c r="V221" s="259">
        <f t="shared" si="265"/>
        <v>0</v>
      </c>
      <c r="W221" s="259">
        <f t="shared" si="271"/>
        <v>0</v>
      </c>
      <c r="X221" s="259">
        <f t="shared" si="266"/>
        <v>0</v>
      </c>
      <c r="Y221" s="259">
        <f t="shared" si="267"/>
        <v>0</v>
      </c>
      <c r="Z221" s="259"/>
      <c r="AA221" s="259"/>
      <c r="AB221" s="259">
        <f t="shared" si="268"/>
        <v>0</v>
      </c>
      <c r="AC221" s="259">
        <f t="shared" si="269"/>
        <v>0</v>
      </c>
      <c r="AD221" s="113"/>
      <c r="AE221" s="113">
        <f t="shared" si="272"/>
        <v>0</v>
      </c>
      <c r="AF221" s="114">
        <f t="shared" si="273"/>
        <v>0</v>
      </c>
      <c r="AG221" s="114">
        <f t="shared" si="270"/>
        <v>0</v>
      </c>
      <c r="AH221" s="251" t="str">
        <f t="shared" si="274"/>
        <v/>
      </c>
      <c r="AI221" s="251" t="str">
        <f>IF(AG221&gt;1,AVERAGE(AG219:AG221),"")</f>
        <v/>
      </c>
      <c r="AJ221" s="251"/>
      <c r="AK221" s="251"/>
    </row>
    <row r="222" spans="1:37" ht="12" customHeight="1">
      <c r="C222" s="53" t="s">
        <v>38</v>
      </c>
      <c r="D222" s="1">
        <f>AD222</f>
        <v>0</v>
      </c>
      <c r="E222" s="1"/>
      <c r="F222" s="185"/>
      <c r="G222" s="47"/>
      <c r="H222" s="48">
        <f>SUM(H215:H221)/60</f>
        <v>0</v>
      </c>
      <c r="I222" s="63"/>
      <c r="J222" s="64"/>
      <c r="K222" s="64"/>
      <c r="L222" s="64"/>
      <c r="M222" s="64"/>
      <c r="N222" s="64"/>
      <c r="O222" s="64"/>
      <c r="P222" s="64"/>
      <c r="Q222" s="64"/>
      <c r="R222" s="64"/>
      <c r="S222" s="47"/>
      <c r="T222" s="50" t="s">
        <v>45</v>
      </c>
      <c r="U222" s="106"/>
      <c r="V222" s="244">
        <f t="shared" ref="V222:AF222" si="275">SUM(V215:V221)</f>
        <v>0</v>
      </c>
      <c r="W222" s="244">
        <f t="shared" si="275"/>
        <v>0</v>
      </c>
      <c r="X222" s="244">
        <f t="shared" si="275"/>
        <v>0</v>
      </c>
      <c r="Y222" s="244">
        <f t="shared" si="275"/>
        <v>0</v>
      </c>
      <c r="Z222" s="244">
        <f t="shared" si="275"/>
        <v>0</v>
      </c>
      <c r="AA222" s="244">
        <f t="shared" si="275"/>
        <v>0</v>
      </c>
      <c r="AB222" s="244">
        <f t="shared" si="275"/>
        <v>0</v>
      </c>
      <c r="AC222" s="244">
        <f t="shared" si="275"/>
        <v>0</v>
      </c>
      <c r="AD222" s="244">
        <f t="shared" si="275"/>
        <v>0</v>
      </c>
      <c r="AE222" s="245">
        <f t="shared" si="275"/>
        <v>0</v>
      </c>
      <c r="AF222" s="245">
        <f t="shared" si="275"/>
        <v>0</v>
      </c>
      <c r="AG222" s="245">
        <f>SUM(AG215:AG221)</f>
        <v>0</v>
      </c>
      <c r="AH222" s="251"/>
      <c r="AI222" s="251"/>
      <c r="AJ222" s="251" t="b">
        <f>IF(AG222&gt;1,AVERAGE(AG222,AG213,AG204,AG195,AG186))</f>
        <v>0</v>
      </c>
      <c r="AK222" s="251" t="b">
        <f>IF(AG222&gt;1,AVERAGE(AG222,AG213))</f>
        <v>0</v>
      </c>
    </row>
    <row r="223" spans="1:37" ht="12" customHeight="1">
      <c r="E223" s="1"/>
      <c r="F223" s="241" t="s">
        <v>196</v>
      </c>
      <c r="V223" s="1"/>
      <c r="W223" s="1"/>
      <c r="X223" s="1"/>
      <c r="Y223" s="1"/>
      <c r="Z223" s="1"/>
      <c r="AA223" s="1"/>
      <c r="AB223" s="1"/>
      <c r="AC223" s="1"/>
      <c r="AD223" s="1"/>
      <c r="AE223" s="7" t="str">
        <f>IF(SUM(V223:AD223)&gt;0,(SUM(V223:AD223)),"")</f>
        <v/>
      </c>
    </row>
    <row r="224" spans="1:37" ht="12" customHeight="1">
      <c r="A224" s="156" t="s">
        <v>18</v>
      </c>
      <c r="B224" s="16">
        <f>H231</f>
        <v>0</v>
      </c>
      <c r="C224" s="53" t="s">
        <v>34</v>
      </c>
      <c r="D224" s="1">
        <f>W231</f>
        <v>0</v>
      </c>
      <c r="F224" s="184">
        <v>40986</v>
      </c>
      <c r="G224" s="323"/>
      <c r="H224" s="45"/>
      <c r="I224" s="61"/>
      <c r="J224" s="61"/>
      <c r="K224" s="61"/>
      <c r="L224" s="61"/>
      <c r="M224" s="61"/>
      <c r="N224" s="61"/>
      <c r="O224" s="61"/>
      <c r="P224" s="61"/>
      <c r="Q224" s="380"/>
      <c r="R224" s="381"/>
      <c r="S224" s="382"/>
      <c r="T224" s="49"/>
      <c r="U224" s="113">
        <f t="shared" ref="U224:U230" si="276">$U$2</f>
        <v>1</v>
      </c>
      <c r="V224" s="259">
        <f t="shared" ref="V224:V230" si="277">IF(I224&lt;&gt;0,VLOOKUP(I224,Max_tider,2,FALSE),0)</f>
        <v>0</v>
      </c>
      <c r="W224" s="259">
        <f>IF(J224&lt;&gt;0,VLOOKUP(J224,AT_tider,2,FALSE),0)</f>
        <v>0</v>
      </c>
      <c r="X224" s="259">
        <f t="shared" ref="X224:X230" si="278">IF(K224&lt;&gt;0,VLOOKUP(K224,SubAT_tider,2,FALSE),0)</f>
        <v>0</v>
      </c>
      <c r="Y224" s="259">
        <f t="shared" ref="Y224:Y230" si="279">IF(L224&lt;&gt;0,VLOOKUP(L224,IG_tider,2,FALSE),0)</f>
        <v>0</v>
      </c>
      <c r="Z224" s="259"/>
      <c r="AA224" s="259"/>
      <c r="AB224" s="259">
        <f t="shared" ref="AB224:AB230" si="280">IF(O224&lt;&gt;0,VLOOKUP(O224,Power_tider,2,FALSE),0)</f>
        <v>0</v>
      </c>
      <c r="AC224" s="259">
        <f t="shared" ref="AC224:AC230" si="281">IF(P224&lt;&gt;0,VLOOKUP(P224,FS_tider,2,FALSE),0)</f>
        <v>0</v>
      </c>
      <c r="AD224" s="113"/>
      <c r="AE224" s="113">
        <f>SUM(V224:AD224)</f>
        <v>0</v>
      </c>
      <c r="AF224" s="114">
        <f>((AB224*2)+(V224*2)+(W224*1)+(X224*0.77)+(Y224*0.68)+(AC224*0.8))</f>
        <v>0</v>
      </c>
      <c r="AG224" s="114">
        <f t="shared" ref="AG224:AG230" si="282">(AF224+(((H224*U224)-SUM(V224:AD224))*0.3))</f>
        <v>0</v>
      </c>
      <c r="AH224" s="251" t="str">
        <f>IF(AG224&gt;1,AVERAGE(AG221,AG224),"")</f>
        <v/>
      </c>
      <c r="AI224" s="251" t="str">
        <f>IF(AG224&gt;1,AVERAGE(AG220,AG221,AG224),"")</f>
        <v/>
      </c>
      <c r="AJ224" s="251"/>
      <c r="AK224" s="251"/>
    </row>
    <row r="225" spans="1:37" ht="12" customHeight="1">
      <c r="A225" s="159" t="s">
        <v>33</v>
      </c>
      <c r="B225" s="16">
        <f>V231</f>
        <v>0</v>
      </c>
      <c r="C225" s="53" t="s">
        <v>35</v>
      </c>
      <c r="D225" s="1">
        <f>X231</f>
        <v>0</v>
      </c>
      <c r="F225" s="184">
        <v>40987</v>
      </c>
      <c r="G225" s="323"/>
      <c r="H225" s="45"/>
      <c r="I225" s="62"/>
      <c r="J225" s="62"/>
      <c r="K225" s="62"/>
      <c r="L225" s="62"/>
      <c r="M225" s="62"/>
      <c r="N225" s="62"/>
      <c r="O225" s="67"/>
      <c r="P225" s="62"/>
      <c r="Q225" s="380"/>
      <c r="R225" s="381"/>
      <c r="S225" s="382"/>
      <c r="T225" s="49"/>
      <c r="U225" s="113">
        <f t="shared" si="276"/>
        <v>1</v>
      </c>
      <c r="V225" s="259">
        <f t="shared" si="277"/>
        <v>0</v>
      </c>
      <c r="W225" s="259">
        <f t="shared" ref="W225:W230" si="283">IF(J225&lt;&gt;0,VLOOKUP(J225,AT_tider,2,FALSE),0)</f>
        <v>0</v>
      </c>
      <c r="X225" s="259">
        <f t="shared" si="278"/>
        <v>0</v>
      </c>
      <c r="Y225" s="259">
        <f t="shared" si="279"/>
        <v>0</v>
      </c>
      <c r="Z225" s="259"/>
      <c r="AA225" s="259"/>
      <c r="AB225" s="259">
        <f t="shared" si="280"/>
        <v>0</v>
      </c>
      <c r="AC225" s="259">
        <f t="shared" si="281"/>
        <v>0</v>
      </c>
      <c r="AD225" s="113"/>
      <c r="AE225" s="113">
        <f t="shared" ref="AE225:AE230" si="284">SUM(V225:AD225)</f>
        <v>0</v>
      </c>
      <c r="AF225" s="114">
        <f t="shared" ref="AF225:AF230" si="285">((AB225*2)+(V225*2)+(W225*1)+(X225*0.77)+(Y225*0.68)+(AC225*0.8))</f>
        <v>0</v>
      </c>
      <c r="AG225" s="114">
        <f t="shared" si="282"/>
        <v>0</v>
      </c>
      <c r="AH225" s="251" t="str">
        <f t="shared" ref="AH225:AH230" si="286">IF(AG225&gt;1,AVERAGE(AG224:AG225),"")</f>
        <v/>
      </c>
      <c r="AI225" s="251" t="str">
        <f>IF(AG225&gt;1,AVERAGE(AG221,AG224,AG225),"")</f>
        <v/>
      </c>
      <c r="AJ225" s="251"/>
      <c r="AK225" s="251"/>
    </row>
    <row r="226" spans="1:37" ht="12" customHeight="1">
      <c r="C226" s="15" t="s">
        <v>92</v>
      </c>
      <c r="D226" s="1">
        <f>Y231</f>
        <v>0</v>
      </c>
      <c r="F226" s="184">
        <v>40988</v>
      </c>
      <c r="G226" s="323"/>
      <c r="H226" s="46"/>
      <c r="I226" s="62"/>
      <c r="J226" s="62"/>
      <c r="K226" s="62"/>
      <c r="L226" s="62"/>
      <c r="M226" s="62"/>
      <c r="N226" s="62"/>
      <c r="O226" s="62"/>
      <c r="P226" s="62"/>
      <c r="Q226" s="383"/>
      <c r="R226" s="384"/>
      <c r="S226" s="385"/>
      <c r="T226" s="34"/>
      <c r="U226" s="113">
        <f t="shared" si="276"/>
        <v>1</v>
      </c>
      <c r="V226" s="259">
        <f t="shared" si="277"/>
        <v>0</v>
      </c>
      <c r="W226" s="259">
        <f t="shared" si="283"/>
        <v>0</v>
      </c>
      <c r="X226" s="259">
        <f t="shared" si="278"/>
        <v>0</v>
      </c>
      <c r="Y226" s="259">
        <f t="shared" si="279"/>
        <v>0</v>
      </c>
      <c r="Z226" s="259"/>
      <c r="AA226" s="259"/>
      <c r="AB226" s="259">
        <f t="shared" si="280"/>
        <v>0</v>
      </c>
      <c r="AC226" s="259">
        <f t="shared" si="281"/>
        <v>0</v>
      </c>
      <c r="AD226" s="113"/>
      <c r="AE226" s="113">
        <f t="shared" si="284"/>
        <v>0</v>
      </c>
      <c r="AF226" s="114">
        <f t="shared" si="285"/>
        <v>0</v>
      </c>
      <c r="AG226" s="114">
        <f t="shared" si="282"/>
        <v>0</v>
      </c>
      <c r="AH226" s="251" t="str">
        <f t="shared" si="286"/>
        <v/>
      </c>
      <c r="AI226" s="251" t="str">
        <f>IF(AG226&gt;1,AVERAGE(AG224:AG226),"")</f>
        <v/>
      </c>
      <c r="AJ226" s="251"/>
      <c r="AK226" s="251"/>
    </row>
    <row r="227" spans="1:37" ht="12" customHeight="1">
      <c r="C227" s="15" t="s">
        <v>78</v>
      </c>
      <c r="D227" s="1">
        <f>Z231</f>
        <v>0</v>
      </c>
      <c r="F227" s="184">
        <v>40989</v>
      </c>
      <c r="G227" s="323"/>
      <c r="H227" s="45"/>
      <c r="I227" s="61"/>
      <c r="J227" s="61"/>
      <c r="K227" s="61"/>
      <c r="L227" s="61"/>
      <c r="M227" s="61"/>
      <c r="N227" s="61"/>
      <c r="O227" s="61"/>
      <c r="P227" s="61"/>
      <c r="Q227" s="380"/>
      <c r="R227" s="381"/>
      <c r="S227" s="382"/>
      <c r="T227" s="49"/>
      <c r="U227" s="113">
        <f t="shared" si="276"/>
        <v>1</v>
      </c>
      <c r="V227" s="259">
        <f t="shared" si="277"/>
        <v>0</v>
      </c>
      <c r="W227" s="259">
        <f t="shared" si="283"/>
        <v>0</v>
      </c>
      <c r="X227" s="259">
        <f t="shared" si="278"/>
        <v>0</v>
      </c>
      <c r="Y227" s="259">
        <f t="shared" si="279"/>
        <v>0</v>
      </c>
      <c r="Z227" s="259"/>
      <c r="AA227" s="259"/>
      <c r="AB227" s="259">
        <f t="shared" si="280"/>
        <v>0</v>
      </c>
      <c r="AC227" s="259">
        <f t="shared" si="281"/>
        <v>0</v>
      </c>
      <c r="AD227" s="113"/>
      <c r="AE227" s="113">
        <f t="shared" si="284"/>
        <v>0</v>
      </c>
      <c r="AF227" s="114">
        <f t="shared" si="285"/>
        <v>0</v>
      </c>
      <c r="AG227" s="114">
        <f t="shared" si="282"/>
        <v>0</v>
      </c>
      <c r="AH227" s="251" t="str">
        <f t="shared" si="286"/>
        <v/>
      </c>
      <c r="AI227" s="251" t="str">
        <f>IF(AG227&gt;1,AVERAGE(AG225:AG227),"")</f>
        <v/>
      </c>
      <c r="AJ227" s="251"/>
      <c r="AK227" s="251"/>
    </row>
    <row r="228" spans="1:37" ht="12" customHeight="1">
      <c r="C228" s="15" t="s">
        <v>93</v>
      </c>
      <c r="D228" s="1">
        <f>AA231</f>
        <v>0</v>
      </c>
      <c r="F228" s="184">
        <v>40990</v>
      </c>
      <c r="G228" s="323"/>
      <c r="H228" s="45"/>
      <c r="I228" s="61"/>
      <c r="J228" s="61"/>
      <c r="K228" s="61"/>
      <c r="L228" s="61"/>
      <c r="M228" s="61"/>
      <c r="N228" s="61"/>
      <c r="O228" s="61"/>
      <c r="P228" s="61"/>
      <c r="Q228" s="380"/>
      <c r="R228" s="381"/>
      <c r="S228" s="382"/>
      <c r="T228" s="34"/>
      <c r="U228" s="113">
        <f>$U$2</f>
        <v>1</v>
      </c>
      <c r="V228" s="259">
        <f t="shared" si="277"/>
        <v>0</v>
      </c>
      <c r="W228" s="259">
        <f t="shared" si="283"/>
        <v>0</v>
      </c>
      <c r="X228" s="259">
        <f t="shared" si="278"/>
        <v>0</v>
      </c>
      <c r="Y228" s="259">
        <f t="shared" si="279"/>
        <v>0</v>
      </c>
      <c r="Z228" s="259"/>
      <c r="AA228" s="259"/>
      <c r="AB228" s="259">
        <f t="shared" si="280"/>
        <v>0</v>
      </c>
      <c r="AC228" s="259">
        <f t="shared" si="281"/>
        <v>0</v>
      </c>
      <c r="AD228" s="113"/>
      <c r="AE228" s="113">
        <f t="shared" si="284"/>
        <v>0</v>
      </c>
      <c r="AF228" s="114">
        <f t="shared" si="285"/>
        <v>0</v>
      </c>
      <c r="AG228" s="114">
        <f t="shared" si="282"/>
        <v>0</v>
      </c>
      <c r="AH228" s="251" t="str">
        <f t="shared" si="286"/>
        <v/>
      </c>
      <c r="AI228" s="251" t="str">
        <f>IF(AG228&gt;1,AVERAGE(AG226:AG228),"")</f>
        <v/>
      </c>
      <c r="AJ228" s="251"/>
      <c r="AK228" s="251"/>
    </row>
    <row r="229" spans="1:37" ht="12" customHeight="1">
      <c r="C229" s="53" t="s">
        <v>36</v>
      </c>
      <c r="D229" s="1">
        <f>AB231</f>
        <v>0</v>
      </c>
      <c r="F229" s="184">
        <v>40991</v>
      </c>
      <c r="G229" s="323"/>
      <c r="H229" s="45"/>
      <c r="I229" s="61"/>
      <c r="J229" s="61"/>
      <c r="K229" s="61"/>
      <c r="L229" s="61"/>
      <c r="M229" s="61"/>
      <c r="N229" s="61"/>
      <c r="O229" s="70"/>
      <c r="P229" s="61"/>
      <c r="Q229" s="380"/>
      <c r="R229" s="381"/>
      <c r="S229" s="382"/>
      <c r="T229" s="34"/>
      <c r="U229" s="113">
        <f t="shared" si="276"/>
        <v>1</v>
      </c>
      <c r="V229" s="259">
        <f t="shared" si="277"/>
        <v>0</v>
      </c>
      <c r="W229" s="259">
        <f t="shared" si="283"/>
        <v>0</v>
      </c>
      <c r="X229" s="259">
        <f t="shared" si="278"/>
        <v>0</v>
      </c>
      <c r="Y229" s="259">
        <f t="shared" si="279"/>
        <v>0</v>
      </c>
      <c r="Z229" s="259"/>
      <c r="AA229" s="259"/>
      <c r="AB229" s="259">
        <f t="shared" si="280"/>
        <v>0</v>
      </c>
      <c r="AC229" s="259">
        <f t="shared" si="281"/>
        <v>0</v>
      </c>
      <c r="AD229" s="113"/>
      <c r="AE229" s="113">
        <f t="shared" si="284"/>
        <v>0</v>
      </c>
      <c r="AF229" s="114">
        <f t="shared" si="285"/>
        <v>0</v>
      </c>
      <c r="AG229" s="114">
        <f t="shared" si="282"/>
        <v>0</v>
      </c>
      <c r="AH229" s="251" t="str">
        <f t="shared" si="286"/>
        <v/>
      </c>
      <c r="AI229" s="251" t="str">
        <f>IF(AG229&gt;1,AVERAGE(AG227:AG229),"")</f>
        <v/>
      </c>
      <c r="AJ229" s="251"/>
      <c r="AK229" s="251"/>
    </row>
    <row r="230" spans="1:37" ht="12" customHeight="1">
      <c r="C230" s="53" t="s">
        <v>37</v>
      </c>
      <c r="D230" s="1">
        <f>AC231</f>
        <v>0</v>
      </c>
      <c r="F230" s="184">
        <v>40992</v>
      </c>
      <c r="G230" s="323"/>
      <c r="H230" s="45"/>
      <c r="I230" s="61"/>
      <c r="J230" s="61"/>
      <c r="K230" s="61"/>
      <c r="L230" s="61"/>
      <c r="M230" s="61"/>
      <c r="N230" s="61"/>
      <c r="O230" s="61"/>
      <c r="P230" s="61"/>
      <c r="Q230" s="380"/>
      <c r="R230" s="381"/>
      <c r="S230" s="382"/>
      <c r="T230" s="34"/>
      <c r="U230" s="113">
        <f t="shared" si="276"/>
        <v>1</v>
      </c>
      <c r="V230" s="259">
        <f t="shared" si="277"/>
        <v>0</v>
      </c>
      <c r="W230" s="259">
        <f t="shared" si="283"/>
        <v>0</v>
      </c>
      <c r="X230" s="259">
        <f t="shared" si="278"/>
        <v>0</v>
      </c>
      <c r="Y230" s="259">
        <f t="shared" si="279"/>
        <v>0</v>
      </c>
      <c r="Z230" s="259"/>
      <c r="AA230" s="259"/>
      <c r="AB230" s="259">
        <f t="shared" si="280"/>
        <v>0</v>
      </c>
      <c r="AC230" s="259">
        <f t="shared" si="281"/>
        <v>0</v>
      </c>
      <c r="AD230" s="113"/>
      <c r="AE230" s="113">
        <f t="shared" si="284"/>
        <v>0</v>
      </c>
      <c r="AF230" s="114">
        <f t="shared" si="285"/>
        <v>0</v>
      </c>
      <c r="AG230" s="114">
        <f t="shared" si="282"/>
        <v>0</v>
      </c>
      <c r="AH230" s="251" t="str">
        <f t="shared" si="286"/>
        <v/>
      </c>
      <c r="AI230" s="251" t="str">
        <f>IF(AG230&gt;1,AVERAGE(AG228:AG230),"")</f>
        <v/>
      </c>
      <c r="AJ230" s="251"/>
      <c r="AK230" s="251"/>
    </row>
    <row r="231" spans="1:37" ht="12" customHeight="1">
      <c r="C231" s="53" t="s">
        <v>38</v>
      </c>
      <c r="D231" s="1">
        <f>AD231</f>
        <v>0</v>
      </c>
      <c r="E231" s="1"/>
      <c r="F231" s="185"/>
      <c r="G231" s="47"/>
      <c r="H231" s="48">
        <f>SUM(H224:H230)/60</f>
        <v>0</v>
      </c>
      <c r="I231" s="63"/>
      <c r="J231" s="64"/>
      <c r="K231" s="64"/>
      <c r="L231" s="64"/>
      <c r="M231" s="64"/>
      <c r="N231" s="64"/>
      <c r="O231" s="64"/>
      <c r="P231" s="64"/>
      <c r="Q231" s="64"/>
      <c r="R231" s="64"/>
      <c r="S231" s="47"/>
      <c r="T231" s="50" t="s">
        <v>45</v>
      </c>
      <c r="U231" s="106"/>
      <c r="V231" s="244">
        <f t="shared" ref="V231:AF231" si="287">SUM(V224:V230)</f>
        <v>0</v>
      </c>
      <c r="W231" s="244">
        <f t="shared" si="287"/>
        <v>0</v>
      </c>
      <c r="X231" s="244">
        <f t="shared" si="287"/>
        <v>0</v>
      </c>
      <c r="Y231" s="244">
        <f t="shared" si="287"/>
        <v>0</v>
      </c>
      <c r="Z231" s="244">
        <f t="shared" si="287"/>
        <v>0</v>
      </c>
      <c r="AA231" s="244">
        <f t="shared" si="287"/>
        <v>0</v>
      </c>
      <c r="AB231" s="244">
        <f t="shared" si="287"/>
        <v>0</v>
      </c>
      <c r="AC231" s="244">
        <f t="shared" si="287"/>
        <v>0</v>
      </c>
      <c r="AD231" s="244">
        <f t="shared" si="287"/>
        <v>0</v>
      </c>
      <c r="AE231" s="245">
        <f t="shared" si="287"/>
        <v>0</v>
      </c>
      <c r="AF231" s="245">
        <f t="shared" si="287"/>
        <v>0</v>
      </c>
      <c r="AG231" s="245">
        <f>SUM(AG224:AG230)</f>
        <v>0</v>
      </c>
      <c r="AH231" s="251"/>
      <c r="AI231" s="251"/>
      <c r="AJ231" s="251" t="b">
        <f>IF(AG231&gt;1,AVERAGE(AG231,AG222,AG213,AG204,AG195))</f>
        <v>0</v>
      </c>
      <c r="AK231" s="251" t="b">
        <f>IF(AG231&gt;1,AVERAGE(AG231,AG222))</f>
        <v>0</v>
      </c>
    </row>
    <row r="232" spans="1:37" ht="12" customHeight="1">
      <c r="E232" s="1"/>
      <c r="F232" s="241" t="s">
        <v>197</v>
      </c>
      <c r="V232" s="1"/>
      <c r="W232" s="1"/>
      <c r="X232" s="1"/>
      <c r="Y232" s="1"/>
      <c r="Z232" s="1"/>
      <c r="AA232" s="1"/>
      <c r="AB232" s="1"/>
      <c r="AC232" s="1"/>
      <c r="AD232" s="1"/>
      <c r="AE232" s="7" t="str">
        <f>IF(SUM(V232:AD232)&gt;0,(SUM(V232:AD232)),"")</f>
        <v/>
      </c>
    </row>
    <row r="233" spans="1:37" ht="12" customHeight="1">
      <c r="A233" s="156" t="s">
        <v>18</v>
      </c>
      <c r="B233" s="16">
        <f>H240</f>
        <v>0</v>
      </c>
      <c r="C233" s="53" t="s">
        <v>34</v>
      </c>
      <c r="D233" s="1">
        <f>W240</f>
        <v>0</v>
      </c>
      <c r="F233" s="184">
        <v>40993</v>
      </c>
      <c r="G233" s="323"/>
      <c r="H233" s="45"/>
      <c r="I233" s="61"/>
      <c r="J233" s="61"/>
      <c r="K233" s="61"/>
      <c r="L233" s="61"/>
      <c r="M233" s="61"/>
      <c r="N233" s="61"/>
      <c r="O233" s="61"/>
      <c r="P233" s="61"/>
      <c r="Q233" s="380"/>
      <c r="R233" s="381"/>
      <c r="S233" s="382"/>
      <c r="T233" s="49"/>
      <c r="U233" s="113">
        <f t="shared" ref="U233:U239" si="288">$U$2</f>
        <v>1</v>
      </c>
      <c r="V233" s="259">
        <f t="shared" ref="V233:V239" si="289">IF(I233&lt;&gt;0,VLOOKUP(I233,Max_tider,2,FALSE),0)</f>
        <v>0</v>
      </c>
      <c r="W233" s="259">
        <f>IF(J233&lt;&gt;0,VLOOKUP(J233,AT_tider,2,FALSE),0)</f>
        <v>0</v>
      </c>
      <c r="X233" s="259">
        <f t="shared" ref="X233:X239" si="290">IF(K233&lt;&gt;0,VLOOKUP(K233,SubAT_tider,2,FALSE),0)</f>
        <v>0</v>
      </c>
      <c r="Y233" s="259">
        <f t="shared" ref="Y233:Y239" si="291">IF(L233&lt;&gt;0,VLOOKUP(L233,IG_tider,2,FALSE),0)</f>
        <v>0</v>
      </c>
      <c r="Z233" s="259"/>
      <c r="AA233" s="259"/>
      <c r="AB233" s="259">
        <f t="shared" ref="AB233:AB239" si="292">IF(O233&lt;&gt;0,VLOOKUP(O233,Power_tider,2,FALSE),0)</f>
        <v>0</v>
      </c>
      <c r="AC233" s="259">
        <f t="shared" ref="AC233:AC239" si="293">IF(P233&lt;&gt;0,VLOOKUP(P233,FS_tider,2,FALSE),0)</f>
        <v>0</v>
      </c>
      <c r="AD233" s="113"/>
      <c r="AE233" s="113">
        <f>SUM(V233:AD233)</f>
        <v>0</v>
      </c>
      <c r="AF233" s="114">
        <f>((AB233*2)+(V233*2)+(W233*1)+(X233*0.77)+(Y233*0.68)+(AC233*0.8))</f>
        <v>0</v>
      </c>
      <c r="AG233" s="114">
        <f t="shared" ref="AG233:AG239" si="294">(AF233+(((H233*U233)-SUM(V233:AD233))*0.3))</f>
        <v>0</v>
      </c>
      <c r="AH233" s="251" t="str">
        <f>IF(AG233&gt;1,AVERAGE(AG230,AG233),"")</f>
        <v/>
      </c>
      <c r="AI233" s="251" t="str">
        <f>IF(AG233&gt;1,AVERAGE(AG229,AG230,AG233),"")</f>
        <v/>
      </c>
      <c r="AJ233" s="251"/>
      <c r="AK233" s="251"/>
    </row>
    <row r="234" spans="1:37" ht="12" customHeight="1">
      <c r="A234" s="159" t="s">
        <v>33</v>
      </c>
      <c r="B234" s="16">
        <f>V240</f>
        <v>0</v>
      </c>
      <c r="C234" s="53" t="s">
        <v>35</v>
      </c>
      <c r="D234" s="1">
        <f>X240</f>
        <v>0</v>
      </c>
      <c r="F234" s="184">
        <v>40994</v>
      </c>
      <c r="G234" s="323"/>
      <c r="H234" s="45"/>
      <c r="I234" s="61"/>
      <c r="J234" s="61"/>
      <c r="K234" s="61"/>
      <c r="L234" s="61"/>
      <c r="M234" s="62"/>
      <c r="N234" s="62"/>
      <c r="O234" s="67"/>
      <c r="P234" s="61"/>
      <c r="Q234" s="380"/>
      <c r="R234" s="381"/>
      <c r="S234" s="382"/>
      <c r="T234" s="49"/>
      <c r="U234" s="113">
        <f t="shared" si="288"/>
        <v>1</v>
      </c>
      <c r="V234" s="259">
        <f t="shared" si="289"/>
        <v>0</v>
      </c>
      <c r="W234" s="259">
        <f t="shared" ref="W234:W239" si="295">IF(J234&lt;&gt;0,VLOOKUP(J234,AT_tider,2,FALSE),0)</f>
        <v>0</v>
      </c>
      <c r="X234" s="259">
        <f t="shared" si="290"/>
        <v>0</v>
      </c>
      <c r="Y234" s="259">
        <f t="shared" si="291"/>
        <v>0</v>
      </c>
      <c r="Z234" s="259"/>
      <c r="AA234" s="259"/>
      <c r="AB234" s="259">
        <f t="shared" si="292"/>
        <v>0</v>
      </c>
      <c r="AC234" s="259">
        <f t="shared" si="293"/>
        <v>0</v>
      </c>
      <c r="AD234" s="113"/>
      <c r="AE234" s="113">
        <f t="shared" ref="AE234:AE239" si="296">SUM(V234:AD234)</f>
        <v>0</v>
      </c>
      <c r="AF234" s="114">
        <f t="shared" ref="AF234:AF239" si="297">((AB234*2)+(V234*2)+(W234*1)+(X234*0.77)+(Y234*0.68)+(AC234*0.8))</f>
        <v>0</v>
      </c>
      <c r="AG234" s="114">
        <f t="shared" si="294"/>
        <v>0</v>
      </c>
      <c r="AH234" s="251" t="str">
        <f t="shared" ref="AH234:AH239" si="298">IF(AG234&gt;1,AVERAGE(AG233:AG234),"")</f>
        <v/>
      </c>
      <c r="AI234" s="251" t="str">
        <f>IF(AG234&gt;1,AVERAGE(AG230,AG233,AG234),"")</f>
        <v/>
      </c>
      <c r="AJ234" s="251"/>
      <c r="AK234" s="251"/>
    </row>
    <row r="235" spans="1:37" ht="12" customHeight="1">
      <c r="C235" s="15" t="s">
        <v>92</v>
      </c>
      <c r="D235" s="1">
        <f>Y240</f>
        <v>0</v>
      </c>
      <c r="F235" s="184">
        <v>40995</v>
      </c>
      <c r="G235" s="323"/>
      <c r="H235" s="46"/>
      <c r="I235" s="62"/>
      <c r="J235" s="62"/>
      <c r="K235" s="62"/>
      <c r="L235" s="62"/>
      <c r="M235" s="62"/>
      <c r="N235" s="62"/>
      <c r="O235" s="62"/>
      <c r="P235" s="62"/>
      <c r="Q235" s="383"/>
      <c r="R235" s="384"/>
      <c r="S235" s="385"/>
      <c r="T235" s="34"/>
      <c r="U235" s="113">
        <f t="shared" si="288"/>
        <v>1</v>
      </c>
      <c r="V235" s="259">
        <f t="shared" si="289"/>
        <v>0</v>
      </c>
      <c r="W235" s="259">
        <f t="shared" si="295"/>
        <v>0</v>
      </c>
      <c r="X235" s="259">
        <f t="shared" si="290"/>
        <v>0</v>
      </c>
      <c r="Y235" s="259">
        <f t="shared" si="291"/>
        <v>0</v>
      </c>
      <c r="Z235" s="259"/>
      <c r="AA235" s="259"/>
      <c r="AB235" s="259">
        <f t="shared" si="292"/>
        <v>0</v>
      </c>
      <c r="AC235" s="259">
        <f t="shared" si="293"/>
        <v>0</v>
      </c>
      <c r="AD235" s="113"/>
      <c r="AE235" s="113">
        <f t="shared" si="296"/>
        <v>0</v>
      </c>
      <c r="AF235" s="114">
        <f t="shared" si="297"/>
        <v>0</v>
      </c>
      <c r="AG235" s="114">
        <f t="shared" si="294"/>
        <v>0</v>
      </c>
      <c r="AH235" s="251" t="str">
        <f t="shared" si="298"/>
        <v/>
      </c>
      <c r="AI235" s="251" t="str">
        <f>IF(AG235&gt;1,AVERAGE(AG233:AG235),"")</f>
        <v/>
      </c>
      <c r="AJ235" s="251"/>
      <c r="AK235" s="251"/>
    </row>
    <row r="236" spans="1:37" ht="12" customHeight="1">
      <c r="C236" s="15" t="s">
        <v>78</v>
      </c>
      <c r="D236" s="1">
        <f>Z240</f>
        <v>0</v>
      </c>
      <c r="F236" s="184">
        <v>40996</v>
      </c>
      <c r="G236" s="323"/>
      <c r="H236" s="45"/>
      <c r="I236" s="61"/>
      <c r="J236" s="61"/>
      <c r="K236" s="67"/>
      <c r="L236" s="61"/>
      <c r="M236" s="61"/>
      <c r="N236" s="61"/>
      <c r="O236" s="70"/>
      <c r="P236" s="61"/>
      <c r="Q236" s="380"/>
      <c r="R236" s="381"/>
      <c r="S236" s="382"/>
      <c r="T236" s="49"/>
      <c r="U236" s="113">
        <f t="shared" si="288"/>
        <v>1</v>
      </c>
      <c r="V236" s="259">
        <f t="shared" si="289"/>
        <v>0</v>
      </c>
      <c r="W236" s="259">
        <f t="shared" si="295"/>
        <v>0</v>
      </c>
      <c r="X236" s="259">
        <f t="shared" si="290"/>
        <v>0</v>
      </c>
      <c r="Y236" s="259">
        <f t="shared" si="291"/>
        <v>0</v>
      </c>
      <c r="Z236" s="259"/>
      <c r="AA236" s="259"/>
      <c r="AB236" s="259">
        <f t="shared" si="292"/>
        <v>0</v>
      </c>
      <c r="AC236" s="259">
        <f t="shared" si="293"/>
        <v>0</v>
      </c>
      <c r="AD236" s="113"/>
      <c r="AE236" s="113">
        <f t="shared" si="296"/>
        <v>0</v>
      </c>
      <c r="AF236" s="114">
        <f t="shared" si="297"/>
        <v>0</v>
      </c>
      <c r="AG236" s="114">
        <f t="shared" si="294"/>
        <v>0</v>
      </c>
      <c r="AH236" s="251" t="str">
        <f t="shared" si="298"/>
        <v/>
      </c>
      <c r="AI236" s="251" t="str">
        <f>IF(AG236&gt;1,AVERAGE(AG234:AG236),"")</f>
        <v/>
      </c>
      <c r="AJ236" s="251"/>
      <c r="AK236" s="251"/>
    </row>
    <row r="237" spans="1:37" ht="12" customHeight="1">
      <c r="C237" s="15" t="s">
        <v>93</v>
      </c>
      <c r="D237" s="1">
        <f>AA240</f>
        <v>0</v>
      </c>
      <c r="F237" s="184">
        <v>40997</v>
      </c>
      <c r="G237" s="323"/>
      <c r="H237" s="45"/>
      <c r="I237" s="61"/>
      <c r="J237" s="61"/>
      <c r="K237" s="61"/>
      <c r="L237" s="61"/>
      <c r="M237" s="61"/>
      <c r="N237" s="61"/>
      <c r="O237" s="61"/>
      <c r="P237" s="61"/>
      <c r="Q237" s="380"/>
      <c r="R237" s="381"/>
      <c r="S237" s="382"/>
      <c r="T237" s="34"/>
      <c r="U237" s="113">
        <f>$U$2</f>
        <v>1</v>
      </c>
      <c r="V237" s="259">
        <f t="shared" si="289"/>
        <v>0</v>
      </c>
      <c r="W237" s="259">
        <f t="shared" si="295"/>
        <v>0</v>
      </c>
      <c r="X237" s="259">
        <f t="shared" si="290"/>
        <v>0</v>
      </c>
      <c r="Y237" s="259">
        <f t="shared" si="291"/>
        <v>0</v>
      </c>
      <c r="Z237" s="259"/>
      <c r="AA237" s="259"/>
      <c r="AB237" s="259">
        <f t="shared" si="292"/>
        <v>0</v>
      </c>
      <c r="AC237" s="259">
        <f t="shared" si="293"/>
        <v>0</v>
      </c>
      <c r="AD237" s="113"/>
      <c r="AE237" s="113">
        <f t="shared" si="296"/>
        <v>0</v>
      </c>
      <c r="AF237" s="114">
        <f t="shared" si="297"/>
        <v>0</v>
      </c>
      <c r="AG237" s="114">
        <f t="shared" si="294"/>
        <v>0</v>
      </c>
      <c r="AH237" s="251" t="str">
        <f t="shared" si="298"/>
        <v/>
      </c>
      <c r="AI237" s="251" t="str">
        <f>IF(AG237&gt;1,AVERAGE(AG235:AG237),"")</f>
        <v/>
      </c>
      <c r="AJ237" s="251"/>
      <c r="AK237" s="251"/>
    </row>
    <row r="238" spans="1:37" ht="12" customHeight="1">
      <c r="C238" s="53" t="s">
        <v>36</v>
      </c>
      <c r="D238" s="1">
        <f>AB240</f>
        <v>0</v>
      </c>
      <c r="F238" s="184">
        <v>40998</v>
      </c>
      <c r="G238" s="323"/>
      <c r="H238" s="45"/>
      <c r="I238" s="67"/>
      <c r="J238" s="61"/>
      <c r="K238" s="61"/>
      <c r="L238" s="61"/>
      <c r="M238" s="61"/>
      <c r="N238" s="61"/>
      <c r="O238" s="61"/>
      <c r="P238" s="61"/>
      <c r="Q238" s="380"/>
      <c r="R238" s="381"/>
      <c r="S238" s="382"/>
      <c r="T238" s="34"/>
      <c r="U238" s="113">
        <f t="shared" si="288"/>
        <v>1</v>
      </c>
      <c r="V238" s="259">
        <f t="shared" si="289"/>
        <v>0</v>
      </c>
      <c r="W238" s="259">
        <f t="shared" si="295"/>
        <v>0</v>
      </c>
      <c r="X238" s="259">
        <f t="shared" si="290"/>
        <v>0</v>
      </c>
      <c r="Y238" s="259">
        <f t="shared" si="291"/>
        <v>0</v>
      </c>
      <c r="Z238" s="259"/>
      <c r="AA238" s="259"/>
      <c r="AB238" s="259">
        <f t="shared" si="292"/>
        <v>0</v>
      </c>
      <c r="AC238" s="259">
        <f t="shared" si="293"/>
        <v>0</v>
      </c>
      <c r="AD238" s="113"/>
      <c r="AE238" s="113">
        <f t="shared" si="296"/>
        <v>0</v>
      </c>
      <c r="AF238" s="114">
        <f t="shared" si="297"/>
        <v>0</v>
      </c>
      <c r="AG238" s="114">
        <f t="shared" si="294"/>
        <v>0</v>
      </c>
      <c r="AH238" s="251" t="str">
        <f t="shared" si="298"/>
        <v/>
      </c>
      <c r="AI238" s="251" t="str">
        <f>IF(AG238&gt;1,AVERAGE(AG236:AG238),"")</f>
        <v/>
      </c>
      <c r="AJ238" s="251"/>
      <c r="AK238" s="251"/>
    </row>
    <row r="239" spans="1:37" ht="12" customHeight="1">
      <c r="C239" s="53" t="s">
        <v>37</v>
      </c>
      <c r="D239" s="1">
        <f>AC240</f>
        <v>0</v>
      </c>
      <c r="F239" s="184">
        <v>40999</v>
      </c>
      <c r="G239" s="323"/>
      <c r="H239" s="45"/>
      <c r="I239" s="61"/>
      <c r="J239" s="61"/>
      <c r="K239" s="61"/>
      <c r="L239" s="61"/>
      <c r="M239" s="61"/>
      <c r="N239" s="61"/>
      <c r="O239" s="61"/>
      <c r="P239" s="61"/>
      <c r="Q239" s="380"/>
      <c r="R239" s="381"/>
      <c r="S239" s="382"/>
      <c r="T239" s="34"/>
      <c r="U239" s="113">
        <f t="shared" si="288"/>
        <v>1</v>
      </c>
      <c r="V239" s="259">
        <f t="shared" si="289"/>
        <v>0</v>
      </c>
      <c r="W239" s="259">
        <f t="shared" si="295"/>
        <v>0</v>
      </c>
      <c r="X239" s="259">
        <f t="shared" si="290"/>
        <v>0</v>
      </c>
      <c r="Y239" s="259">
        <f t="shared" si="291"/>
        <v>0</v>
      </c>
      <c r="Z239" s="259"/>
      <c r="AA239" s="259"/>
      <c r="AB239" s="259">
        <f t="shared" si="292"/>
        <v>0</v>
      </c>
      <c r="AC239" s="259">
        <f t="shared" si="293"/>
        <v>0</v>
      </c>
      <c r="AD239" s="113"/>
      <c r="AE239" s="113">
        <f t="shared" si="296"/>
        <v>0</v>
      </c>
      <c r="AF239" s="114">
        <f t="shared" si="297"/>
        <v>0</v>
      </c>
      <c r="AG239" s="114">
        <f t="shared" si="294"/>
        <v>0</v>
      </c>
      <c r="AH239" s="251" t="str">
        <f t="shared" si="298"/>
        <v/>
      </c>
      <c r="AI239" s="251" t="str">
        <f>IF(AG239&gt;1,AVERAGE(AG237:AG239),"")</f>
        <v/>
      </c>
      <c r="AJ239" s="251"/>
      <c r="AK239" s="251"/>
    </row>
    <row r="240" spans="1:37" ht="12" customHeight="1">
      <c r="C240" s="53" t="s">
        <v>38</v>
      </c>
      <c r="D240" s="1">
        <f>AD240</f>
        <v>0</v>
      </c>
      <c r="E240" s="1"/>
      <c r="F240" s="185"/>
      <c r="G240" s="47"/>
      <c r="H240" s="48">
        <f>SUM(H233:H239)/60</f>
        <v>0</v>
      </c>
      <c r="I240" s="63"/>
      <c r="J240" s="64"/>
      <c r="K240" s="64"/>
      <c r="L240" s="64"/>
      <c r="M240" s="64"/>
      <c r="N240" s="64"/>
      <c r="O240" s="64"/>
      <c r="P240" s="64"/>
      <c r="Q240" s="64"/>
      <c r="R240" s="64"/>
      <c r="S240" s="47"/>
      <c r="T240" s="50" t="s">
        <v>45</v>
      </c>
      <c r="U240" s="106"/>
      <c r="V240" s="244">
        <f t="shared" ref="V240:AF240" si="299">SUM(V233:V239)</f>
        <v>0</v>
      </c>
      <c r="W240" s="244">
        <f t="shared" si="299"/>
        <v>0</v>
      </c>
      <c r="X240" s="244">
        <f t="shared" si="299"/>
        <v>0</v>
      </c>
      <c r="Y240" s="244">
        <f t="shared" si="299"/>
        <v>0</v>
      </c>
      <c r="Z240" s="244">
        <f t="shared" si="299"/>
        <v>0</v>
      </c>
      <c r="AA240" s="244">
        <f t="shared" si="299"/>
        <v>0</v>
      </c>
      <c r="AB240" s="244">
        <f t="shared" si="299"/>
        <v>0</v>
      </c>
      <c r="AC240" s="244">
        <f t="shared" si="299"/>
        <v>0</v>
      </c>
      <c r="AD240" s="244">
        <f t="shared" si="299"/>
        <v>0</v>
      </c>
      <c r="AE240" s="245">
        <f t="shared" si="299"/>
        <v>0</v>
      </c>
      <c r="AF240" s="245">
        <f t="shared" si="299"/>
        <v>0</v>
      </c>
      <c r="AG240" s="245">
        <f>SUM(AG233:AG239)</f>
        <v>0</v>
      </c>
      <c r="AH240" s="251"/>
      <c r="AI240" s="251"/>
      <c r="AJ240" s="251" t="b">
        <f>IF(AG240&gt;1,AVERAGE(AG240,AG231,AG222,AG213,AG204))</f>
        <v>0</v>
      </c>
      <c r="AK240" s="251" t="b">
        <f>IF(AG240&gt;1,AVERAGE(AG240,AG231))</f>
        <v>0</v>
      </c>
    </row>
    <row r="241" spans="1:37" ht="12" customHeight="1">
      <c r="E241" s="1"/>
      <c r="F241" s="241" t="s">
        <v>199</v>
      </c>
      <c r="V241" s="1"/>
      <c r="W241" s="1"/>
      <c r="X241" s="1"/>
      <c r="Y241" s="1"/>
      <c r="Z241" s="1"/>
      <c r="AA241" s="1"/>
      <c r="AB241" s="1"/>
      <c r="AC241" s="1"/>
      <c r="AD241" s="1"/>
      <c r="AE241" s="7" t="str">
        <f>IF(SUM(V241:AD241)&gt;0,(SUM(V241:AD241)),"")</f>
        <v/>
      </c>
    </row>
    <row r="242" spans="1:37" ht="12" customHeight="1">
      <c r="A242" s="156" t="s">
        <v>18</v>
      </c>
      <c r="B242" s="16">
        <f>H249</f>
        <v>0</v>
      </c>
      <c r="C242" s="53" t="s">
        <v>34</v>
      </c>
      <c r="D242" s="1">
        <f>W249</f>
        <v>0</v>
      </c>
      <c r="F242" s="184">
        <v>41000</v>
      </c>
      <c r="G242" s="323"/>
      <c r="H242" s="45"/>
      <c r="I242" s="61"/>
      <c r="J242" s="61"/>
      <c r="K242" s="61"/>
      <c r="L242" s="61"/>
      <c r="M242" s="61"/>
      <c r="N242" s="61"/>
      <c r="O242" s="61"/>
      <c r="P242" s="61"/>
      <c r="Q242" s="380"/>
      <c r="R242" s="381"/>
      <c r="S242" s="382"/>
      <c r="T242" s="49"/>
      <c r="U242" s="113">
        <f t="shared" ref="U242:U248" si="300">$U$2</f>
        <v>1</v>
      </c>
      <c r="V242" s="259">
        <f t="shared" ref="V242:V248" si="301">IF(I242&lt;&gt;0,VLOOKUP(I242,Max_tider,2,FALSE),0)</f>
        <v>0</v>
      </c>
      <c r="W242" s="259">
        <f>IF(J242&lt;&gt;0,VLOOKUP(J242,AT_tider,2,FALSE),0)</f>
        <v>0</v>
      </c>
      <c r="X242" s="259">
        <f t="shared" ref="X242:X248" si="302">IF(K242&lt;&gt;0,VLOOKUP(K242,SubAT_tider,2,FALSE),0)</f>
        <v>0</v>
      </c>
      <c r="Y242" s="259">
        <f t="shared" ref="Y242:Y248" si="303">IF(L242&lt;&gt;0,VLOOKUP(L242,IG_tider,2,FALSE),0)</f>
        <v>0</v>
      </c>
      <c r="Z242" s="259"/>
      <c r="AA242" s="259"/>
      <c r="AB242" s="259">
        <f t="shared" ref="AB242:AB248" si="304">IF(O242&lt;&gt;0,VLOOKUP(O242,Power_tider,2,FALSE),0)</f>
        <v>0</v>
      </c>
      <c r="AC242" s="259">
        <f t="shared" ref="AC242:AC248" si="305">IF(P242&lt;&gt;0,VLOOKUP(P242,FS_tider,2,FALSE),0)</f>
        <v>0</v>
      </c>
      <c r="AD242" s="113"/>
      <c r="AE242" s="113">
        <f>SUM(V242:AD242)</f>
        <v>0</v>
      </c>
      <c r="AF242" s="114">
        <f>((AB242*2)+(V242*2)+(W242*1)+(X242*0.77)+(Y242*0.68)+(AC242*0.8))</f>
        <v>0</v>
      </c>
      <c r="AG242" s="114">
        <f t="shared" ref="AG242:AG248" si="306">(AF242+(((H242*U242)-SUM(V242:AD242))*0.3))</f>
        <v>0</v>
      </c>
      <c r="AH242" s="251" t="str">
        <f>IF(AG242&gt;1,AVERAGE(AG239,AG242),"")</f>
        <v/>
      </c>
      <c r="AI242" s="251" t="str">
        <f>IF(AG242&gt;1,AVERAGE(AG238,AG239,AG242),"")</f>
        <v/>
      </c>
      <c r="AJ242" s="251"/>
      <c r="AK242" s="251"/>
    </row>
    <row r="243" spans="1:37" ht="12" customHeight="1">
      <c r="A243" s="159" t="s">
        <v>33</v>
      </c>
      <c r="B243" s="16">
        <f>V249</f>
        <v>0</v>
      </c>
      <c r="C243" s="53" t="s">
        <v>35</v>
      </c>
      <c r="D243" s="1">
        <f>X249</f>
        <v>0</v>
      </c>
      <c r="F243" s="184">
        <v>41001</v>
      </c>
      <c r="G243" s="323"/>
      <c r="H243" s="45"/>
      <c r="I243" s="46"/>
      <c r="J243" s="61"/>
      <c r="K243" s="67"/>
      <c r="L243" s="61"/>
      <c r="M243" s="62"/>
      <c r="N243" s="62"/>
      <c r="O243" s="62"/>
      <c r="P243" s="61"/>
      <c r="Q243" s="380"/>
      <c r="R243" s="381"/>
      <c r="S243" s="382"/>
      <c r="T243" s="49"/>
      <c r="U243" s="113">
        <f t="shared" si="300"/>
        <v>1</v>
      </c>
      <c r="V243" s="259">
        <f t="shared" si="301"/>
        <v>0</v>
      </c>
      <c r="W243" s="259">
        <f t="shared" ref="W243:W248" si="307">IF(J243&lt;&gt;0,VLOOKUP(J243,AT_tider,2,FALSE),0)</f>
        <v>0</v>
      </c>
      <c r="X243" s="259">
        <f t="shared" si="302"/>
        <v>0</v>
      </c>
      <c r="Y243" s="259">
        <f t="shared" si="303"/>
        <v>0</v>
      </c>
      <c r="Z243" s="259"/>
      <c r="AA243" s="259"/>
      <c r="AB243" s="259">
        <f t="shared" si="304"/>
        <v>0</v>
      </c>
      <c r="AC243" s="259">
        <f t="shared" si="305"/>
        <v>0</v>
      </c>
      <c r="AD243" s="113"/>
      <c r="AE243" s="113">
        <f t="shared" ref="AE243:AE248" si="308">SUM(V243:AD243)</f>
        <v>0</v>
      </c>
      <c r="AF243" s="114">
        <f t="shared" ref="AF243:AF248" si="309">((AB243*2)+(V243*2)+(W243*1)+(X243*0.77)+(Y243*0.68)+(AC243*0.8))</f>
        <v>0</v>
      </c>
      <c r="AG243" s="114">
        <f t="shared" si="306"/>
        <v>0</v>
      </c>
      <c r="AH243" s="251" t="str">
        <f t="shared" ref="AH243:AH248" si="310">IF(AG243&gt;1,AVERAGE(AG242:AG243),"")</f>
        <v/>
      </c>
      <c r="AI243" s="251" t="str">
        <f>IF(AG243&gt;1,AVERAGE(AG239,AG242,AG243),"")</f>
        <v/>
      </c>
      <c r="AJ243" s="251"/>
      <c r="AK243" s="251"/>
    </row>
    <row r="244" spans="1:37" ht="12" customHeight="1">
      <c r="C244" s="15" t="s">
        <v>92</v>
      </c>
      <c r="D244" s="1">
        <f>Y249</f>
        <v>0</v>
      </c>
      <c r="F244" s="184">
        <v>41002</v>
      </c>
      <c r="G244" s="323"/>
      <c r="H244" s="46"/>
      <c r="I244" s="62"/>
      <c r="J244" s="62"/>
      <c r="K244" s="62"/>
      <c r="L244" s="62"/>
      <c r="M244" s="62"/>
      <c r="N244" s="62"/>
      <c r="O244" s="62"/>
      <c r="P244" s="62"/>
      <c r="Q244" s="383"/>
      <c r="R244" s="384"/>
      <c r="S244" s="385"/>
      <c r="T244" s="34"/>
      <c r="U244" s="113">
        <f t="shared" si="300"/>
        <v>1</v>
      </c>
      <c r="V244" s="259">
        <f t="shared" si="301"/>
        <v>0</v>
      </c>
      <c r="W244" s="259">
        <f t="shared" si="307"/>
        <v>0</v>
      </c>
      <c r="X244" s="259">
        <f t="shared" si="302"/>
        <v>0</v>
      </c>
      <c r="Y244" s="259">
        <f t="shared" si="303"/>
        <v>0</v>
      </c>
      <c r="Z244" s="259"/>
      <c r="AA244" s="259"/>
      <c r="AB244" s="259">
        <f t="shared" si="304"/>
        <v>0</v>
      </c>
      <c r="AC244" s="259">
        <f t="shared" si="305"/>
        <v>0</v>
      </c>
      <c r="AD244" s="113"/>
      <c r="AE244" s="113">
        <f t="shared" si="308"/>
        <v>0</v>
      </c>
      <c r="AF244" s="114">
        <f t="shared" si="309"/>
        <v>0</v>
      </c>
      <c r="AG244" s="114">
        <f t="shared" si="306"/>
        <v>0</v>
      </c>
      <c r="AH244" s="251" t="str">
        <f t="shared" si="310"/>
        <v/>
      </c>
      <c r="AI244" s="251" t="str">
        <f>IF(AG244&gt;1,AVERAGE(AG242:AG244),"")</f>
        <v/>
      </c>
      <c r="AJ244" s="251"/>
      <c r="AK244" s="251"/>
    </row>
    <row r="245" spans="1:37" ht="12" customHeight="1">
      <c r="C245" s="15" t="s">
        <v>78</v>
      </c>
      <c r="D245" s="1">
        <f>Z249</f>
        <v>0</v>
      </c>
      <c r="F245" s="184">
        <v>41003</v>
      </c>
      <c r="G245" s="323"/>
      <c r="H245" s="45"/>
      <c r="I245" s="62"/>
      <c r="J245" s="62"/>
      <c r="K245" s="62"/>
      <c r="L245" s="62"/>
      <c r="M245" s="62"/>
      <c r="N245" s="62"/>
      <c r="O245" s="67"/>
      <c r="P245" s="62"/>
      <c r="Q245" s="380"/>
      <c r="R245" s="381"/>
      <c r="S245" s="382"/>
      <c r="T245" s="49"/>
      <c r="U245" s="113">
        <f t="shared" si="300"/>
        <v>1</v>
      </c>
      <c r="V245" s="259">
        <f t="shared" si="301"/>
        <v>0</v>
      </c>
      <c r="W245" s="259">
        <f t="shared" si="307"/>
        <v>0</v>
      </c>
      <c r="X245" s="259">
        <f t="shared" si="302"/>
        <v>0</v>
      </c>
      <c r="Y245" s="259">
        <f t="shared" si="303"/>
        <v>0</v>
      </c>
      <c r="Z245" s="259"/>
      <c r="AA245" s="259"/>
      <c r="AB245" s="259">
        <f t="shared" si="304"/>
        <v>0</v>
      </c>
      <c r="AC245" s="259">
        <f t="shared" si="305"/>
        <v>0</v>
      </c>
      <c r="AD245" s="113"/>
      <c r="AE245" s="113">
        <f t="shared" si="308"/>
        <v>0</v>
      </c>
      <c r="AF245" s="114">
        <f t="shared" si="309"/>
        <v>0</v>
      </c>
      <c r="AG245" s="114">
        <f t="shared" si="306"/>
        <v>0</v>
      </c>
      <c r="AH245" s="251" t="str">
        <f t="shared" si="310"/>
        <v/>
      </c>
      <c r="AI245" s="251" t="str">
        <f>IF(AG245&gt;1,AVERAGE(AG243:AG245),"")</f>
        <v/>
      </c>
      <c r="AJ245" s="251"/>
      <c r="AK245" s="251"/>
    </row>
    <row r="246" spans="1:37" ht="12" customHeight="1">
      <c r="C246" s="15" t="s">
        <v>93</v>
      </c>
      <c r="D246" s="1">
        <f>AA249</f>
        <v>0</v>
      </c>
      <c r="F246" s="184">
        <v>41004</v>
      </c>
      <c r="G246" s="323"/>
      <c r="H246" s="45"/>
      <c r="I246" s="67"/>
      <c r="J246" s="61"/>
      <c r="K246" s="61"/>
      <c r="L246" s="61"/>
      <c r="M246" s="61"/>
      <c r="N246" s="61"/>
      <c r="O246" s="61"/>
      <c r="P246" s="61"/>
      <c r="Q246" s="380"/>
      <c r="R246" s="381"/>
      <c r="S246" s="382"/>
      <c r="T246" s="34"/>
      <c r="U246" s="113">
        <f>$U$2</f>
        <v>1</v>
      </c>
      <c r="V246" s="259">
        <f t="shared" si="301"/>
        <v>0</v>
      </c>
      <c r="W246" s="259">
        <f t="shared" si="307"/>
        <v>0</v>
      </c>
      <c r="X246" s="259">
        <f t="shared" si="302"/>
        <v>0</v>
      </c>
      <c r="Y246" s="259">
        <f t="shared" si="303"/>
        <v>0</v>
      </c>
      <c r="Z246" s="259"/>
      <c r="AA246" s="259"/>
      <c r="AB246" s="259">
        <f t="shared" si="304"/>
        <v>0</v>
      </c>
      <c r="AC246" s="259">
        <f t="shared" si="305"/>
        <v>0</v>
      </c>
      <c r="AD246" s="113"/>
      <c r="AE246" s="113">
        <f t="shared" si="308"/>
        <v>0</v>
      </c>
      <c r="AF246" s="114">
        <f t="shared" si="309"/>
        <v>0</v>
      </c>
      <c r="AG246" s="114">
        <f t="shared" si="306"/>
        <v>0</v>
      </c>
      <c r="AH246" s="251" t="str">
        <f t="shared" si="310"/>
        <v/>
      </c>
      <c r="AI246" s="251" t="str">
        <f>IF(AG246&gt;1,AVERAGE(AG244:AG246),"")</f>
        <v/>
      </c>
      <c r="AJ246" s="251"/>
      <c r="AK246" s="251"/>
    </row>
    <row r="247" spans="1:37" ht="12" customHeight="1">
      <c r="C247" s="53" t="s">
        <v>36</v>
      </c>
      <c r="D247" s="1">
        <f>AB249</f>
        <v>0</v>
      </c>
      <c r="F247" s="184">
        <v>41005</v>
      </c>
      <c r="G247" s="323"/>
      <c r="H247" s="45"/>
      <c r="I247" s="61"/>
      <c r="J247" s="61"/>
      <c r="K247" s="61"/>
      <c r="L247" s="61"/>
      <c r="M247" s="61"/>
      <c r="N247" s="61"/>
      <c r="O247" s="61"/>
      <c r="P247" s="61"/>
      <c r="Q247" s="380"/>
      <c r="R247" s="381"/>
      <c r="S247" s="382"/>
      <c r="T247" s="34"/>
      <c r="U247" s="113">
        <f t="shared" si="300"/>
        <v>1</v>
      </c>
      <c r="V247" s="259">
        <f t="shared" si="301"/>
        <v>0</v>
      </c>
      <c r="W247" s="259">
        <f t="shared" si="307"/>
        <v>0</v>
      </c>
      <c r="X247" s="259">
        <f t="shared" si="302"/>
        <v>0</v>
      </c>
      <c r="Y247" s="259">
        <f t="shared" si="303"/>
        <v>0</v>
      </c>
      <c r="Z247" s="259"/>
      <c r="AA247" s="259"/>
      <c r="AB247" s="259">
        <f t="shared" si="304"/>
        <v>0</v>
      </c>
      <c r="AC247" s="259">
        <f t="shared" si="305"/>
        <v>0</v>
      </c>
      <c r="AD247" s="113"/>
      <c r="AE247" s="113">
        <f t="shared" si="308"/>
        <v>0</v>
      </c>
      <c r="AF247" s="114">
        <f t="shared" si="309"/>
        <v>0</v>
      </c>
      <c r="AG247" s="114">
        <f t="shared" si="306"/>
        <v>0</v>
      </c>
      <c r="AH247" s="251" t="str">
        <f t="shared" si="310"/>
        <v/>
      </c>
      <c r="AI247" s="251" t="str">
        <f>IF(AG247&gt;1,AVERAGE(AG245:AG247),"")</f>
        <v/>
      </c>
      <c r="AJ247" s="251"/>
      <c r="AK247" s="251"/>
    </row>
    <row r="248" spans="1:37" ht="12" customHeight="1">
      <c r="C248" s="53" t="s">
        <v>37</v>
      </c>
      <c r="D248" s="1">
        <f>AC249</f>
        <v>0</v>
      </c>
      <c r="F248" s="184">
        <v>41006</v>
      </c>
      <c r="G248" s="323"/>
      <c r="H248" s="45"/>
      <c r="I248" s="61"/>
      <c r="J248" s="61"/>
      <c r="K248" s="61"/>
      <c r="L248" s="61"/>
      <c r="M248" s="61"/>
      <c r="N248" s="61"/>
      <c r="O248" s="61"/>
      <c r="P248" s="61"/>
      <c r="Q248" s="380"/>
      <c r="R248" s="381"/>
      <c r="S248" s="382"/>
      <c r="T248" s="34"/>
      <c r="U248" s="113">
        <f t="shared" si="300"/>
        <v>1</v>
      </c>
      <c r="V248" s="259">
        <f t="shared" si="301"/>
        <v>0</v>
      </c>
      <c r="W248" s="259">
        <f t="shared" si="307"/>
        <v>0</v>
      </c>
      <c r="X248" s="259">
        <f t="shared" si="302"/>
        <v>0</v>
      </c>
      <c r="Y248" s="259">
        <f t="shared" si="303"/>
        <v>0</v>
      </c>
      <c r="Z248" s="259"/>
      <c r="AA248" s="259"/>
      <c r="AB248" s="259">
        <f t="shared" si="304"/>
        <v>0</v>
      </c>
      <c r="AC248" s="259">
        <f t="shared" si="305"/>
        <v>0</v>
      </c>
      <c r="AD248" s="113"/>
      <c r="AE248" s="113">
        <f t="shared" si="308"/>
        <v>0</v>
      </c>
      <c r="AF248" s="114">
        <f t="shared" si="309"/>
        <v>0</v>
      </c>
      <c r="AG248" s="114">
        <f t="shared" si="306"/>
        <v>0</v>
      </c>
      <c r="AH248" s="251" t="str">
        <f t="shared" si="310"/>
        <v/>
      </c>
      <c r="AI248" s="251" t="str">
        <f>IF(AG248&gt;1,AVERAGE(AG246:AG248),"")</f>
        <v/>
      </c>
      <c r="AJ248" s="251"/>
      <c r="AK248" s="251"/>
    </row>
    <row r="249" spans="1:37" ht="12" customHeight="1">
      <c r="C249" s="53" t="s">
        <v>38</v>
      </c>
      <c r="D249" s="1">
        <f>AD249</f>
        <v>0</v>
      </c>
      <c r="E249" s="1"/>
      <c r="F249" s="185"/>
      <c r="G249" s="47"/>
      <c r="H249" s="48">
        <f>SUM(H242:H248)/60</f>
        <v>0</v>
      </c>
      <c r="I249" s="63"/>
      <c r="J249" s="64"/>
      <c r="K249" s="64"/>
      <c r="L249" s="64"/>
      <c r="M249" s="64"/>
      <c r="N249" s="64"/>
      <c r="O249" s="64"/>
      <c r="P249" s="64"/>
      <c r="Q249" s="64"/>
      <c r="R249" s="64"/>
      <c r="S249" s="47"/>
      <c r="T249" s="50" t="s">
        <v>45</v>
      </c>
      <c r="U249" s="106"/>
      <c r="V249" s="244">
        <f t="shared" ref="V249:AF249" si="311">SUM(V242:V248)</f>
        <v>0</v>
      </c>
      <c r="W249" s="244">
        <f t="shared" si="311"/>
        <v>0</v>
      </c>
      <c r="X249" s="244">
        <f t="shared" si="311"/>
        <v>0</v>
      </c>
      <c r="Y249" s="244">
        <f t="shared" si="311"/>
        <v>0</v>
      </c>
      <c r="Z249" s="244">
        <f t="shared" si="311"/>
        <v>0</v>
      </c>
      <c r="AA249" s="244">
        <f t="shared" si="311"/>
        <v>0</v>
      </c>
      <c r="AB249" s="244">
        <f t="shared" si="311"/>
        <v>0</v>
      </c>
      <c r="AC249" s="244">
        <f t="shared" si="311"/>
        <v>0</v>
      </c>
      <c r="AD249" s="244">
        <f t="shared" si="311"/>
        <v>0</v>
      </c>
      <c r="AE249" s="245">
        <f t="shared" si="311"/>
        <v>0</v>
      </c>
      <c r="AF249" s="245">
        <f t="shared" si="311"/>
        <v>0</v>
      </c>
      <c r="AG249" s="245">
        <f>SUM(AG242:AG248)</f>
        <v>0</v>
      </c>
      <c r="AH249" s="251"/>
      <c r="AI249" s="251"/>
      <c r="AJ249" s="251" t="b">
        <f>IF(AG249&gt;1,AVERAGE(AG249,AG240,AG231,AG222,AG213))</f>
        <v>0</v>
      </c>
      <c r="AK249" s="251" t="b">
        <f>IF(AG249&gt;1,AVERAGE(AG249,AG240))</f>
        <v>0</v>
      </c>
    </row>
    <row r="250" spans="1:37" ht="12" customHeight="1">
      <c r="E250" s="1"/>
      <c r="F250" s="241" t="s">
        <v>198</v>
      </c>
      <c r="V250" s="1"/>
      <c r="W250" s="1"/>
      <c r="X250" s="1"/>
      <c r="Y250" s="1"/>
      <c r="Z250" s="1"/>
      <c r="AA250" s="1"/>
      <c r="AB250" s="1"/>
      <c r="AC250" s="1"/>
      <c r="AD250" s="1"/>
      <c r="AE250" s="7" t="str">
        <f>IF(SUM(V250:AD250)&gt;0,(SUM(V250:AD250)),"")</f>
        <v/>
      </c>
    </row>
    <row r="251" spans="1:37" ht="12" customHeight="1">
      <c r="A251" s="156" t="s">
        <v>18</v>
      </c>
      <c r="B251" s="16">
        <f>H258</f>
        <v>0</v>
      </c>
      <c r="C251" s="53" t="s">
        <v>34</v>
      </c>
      <c r="D251" s="1">
        <f>W258</f>
        <v>0</v>
      </c>
      <c r="F251" s="184">
        <v>41007</v>
      </c>
      <c r="G251" s="323"/>
      <c r="H251" s="45"/>
      <c r="I251" s="61"/>
      <c r="J251" s="61"/>
      <c r="K251" s="61"/>
      <c r="L251" s="61"/>
      <c r="M251" s="61"/>
      <c r="N251" s="61"/>
      <c r="O251" s="61"/>
      <c r="P251" s="61"/>
      <c r="Q251" s="380"/>
      <c r="R251" s="381"/>
      <c r="S251" s="382"/>
      <c r="T251" s="49"/>
      <c r="U251" s="113">
        <f t="shared" ref="U251:U257" si="312">$U$2</f>
        <v>1</v>
      </c>
      <c r="V251" s="259">
        <f t="shared" ref="V251:V257" si="313">IF(I251&lt;&gt;0,VLOOKUP(I251,Max_tider,2,FALSE),0)</f>
        <v>0</v>
      </c>
      <c r="W251" s="259">
        <f>IF(J251&lt;&gt;0,VLOOKUP(J251,AT_tider,2,FALSE),0)</f>
        <v>0</v>
      </c>
      <c r="X251" s="259">
        <f t="shared" ref="X251:X257" si="314">IF(K251&lt;&gt;0,VLOOKUP(K251,SubAT_tider,2,FALSE),0)</f>
        <v>0</v>
      </c>
      <c r="Y251" s="259">
        <f t="shared" ref="Y251:Y257" si="315">IF(L251&lt;&gt;0,VLOOKUP(L251,IG_tider,2,FALSE),0)</f>
        <v>0</v>
      </c>
      <c r="Z251" s="259"/>
      <c r="AA251" s="259"/>
      <c r="AB251" s="259">
        <f t="shared" ref="AB251:AB257" si="316">IF(O251&lt;&gt;0,VLOOKUP(O251,Power_tider,2,FALSE),0)</f>
        <v>0</v>
      </c>
      <c r="AC251" s="259">
        <f t="shared" ref="AC251:AC257" si="317">IF(P251&lt;&gt;0,VLOOKUP(P251,FS_tider,2,FALSE),0)</f>
        <v>0</v>
      </c>
      <c r="AD251" s="113"/>
      <c r="AE251" s="113">
        <f>SUM(V251:AD251)</f>
        <v>0</v>
      </c>
      <c r="AF251" s="114">
        <f>((AB251*2)+(V251*2)+(W251*1)+(X251*0.77)+(Y251*0.68)+(AC251*0.8))</f>
        <v>0</v>
      </c>
      <c r="AG251" s="114">
        <f t="shared" ref="AG251:AG257" si="318">(AF251+(((H251*U251)-SUM(V251:AD251))*0.3))</f>
        <v>0</v>
      </c>
      <c r="AH251" s="251" t="str">
        <f>IF(AG251&gt;1,AVERAGE(AG248,AG251),"")</f>
        <v/>
      </c>
      <c r="AI251" s="251" t="str">
        <f>IF(AG251&gt;1,AVERAGE(AG247,AG248,AG251),"")</f>
        <v/>
      </c>
      <c r="AJ251" s="251"/>
      <c r="AK251" s="251"/>
    </row>
    <row r="252" spans="1:37" ht="12" customHeight="1">
      <c r="A252" s="159" t="s">
        <v>33</v>
      </c>
      <c r="B252" s="16">
        <f>V258</f>
        <v>0</v>
      </c>
      <c r="C252" s="53" t="s">
        <v>35</v>
      </c>
      <c r="D252" s="1">
        <f>X258</f>
        <v>0</v>
      </c>
      <c r="F252" s="184">
        <v>41008</v>
      </c>
      <c r="G252" s="323"/>
      <c r="H252" s="45"/>
      <c r="I252" s="61"/>
      <c r="J252" s="46"/>
      <c r="K252" s="67"/>
      <c r="L252" s="61"/>
      <c r="M252" s="62"/>
      <c r="N252" s="62"/>
      <c r="O252" s="62"/>
      <c r="P252" s="61"/>
      <c r="Q252" s="380"/>
      <c r="R252" s="381"/>
      <c r="S252" s="382"/>
      <c r="T252" s="49"/>
      <c r="U252" s="113">
        <f t="shared" si="312"/>
        <v>1</v>
      </c>
      <c r="V252" s="259">
        <f t="shared" si="313"/>
        <v>0</v>
      </c>
      <c r="W252" s="259">
        <f t="shared" ref="W252:W257" si="319">IF(J252&lt;&gt;0,VLOOKUP(J252,AT_tider,2,FALSE),0)</f>
        <v>0</v>
      </c>
      <c r="X252" s="259">
        <f t="shared" si="314"/>
        <v>0</v>
      </c>
      <c r="Y252" s="259">
        <f t="shared" si="315"/>
        <v>0</v>
      </c>
      <c r="Z252" s="259"/>
      <c r="AA252" s="259"/>
      <c r="AB252" s="259">
        <f t="shared" si="316"/>
        <v>0</v>
      </c>
      <c r="AC252" s="259">
        <f t="shared" si="317"/>
        <v>0</v>
      </c>
      <c r="AD252" s="113"/>
      <c r="AE252" s="113">
        <f t="shared" ref="AE252:AE257" si="320">SUM(V252:AD252)</f>
        <v>0</v>
      </c>
      <c r="AF252" s="114">
        <f t="shared" ref="AF252:AF257" si="321">((AB252*2)+(V252*2)+(W252*1)+(X252*0.77)+(Y252*0.68)+(AC252*0.8))</f>
        <v>0</v>
      </c>
      <c r="AG252" s="114">
        <f t="shared" si="318"/>
        <v>0</v>
      </c>
      <c r="AH252" s="251" t="str">
        <f t="shared" ref="AH252:AH257" si="322">IF(AG252&gt;1,AVERAGE(AG251:AG252),"")</f>
        <v/>
      </c>
      <c r="AI252" s="251" t="str">
        <f>IF(AG252&gt;1,AVERAGE(AG248,AG251,AG252),"")</f>
        <v/>
      </c>
      <c r="AJ252" s="251"/>
      <c r="AK252" s="251"/>
    </row>
    <row r="253" spans="1:37" ht="12" customHeight="1">
      <c r="C253" s="15" t="s">
        <v>92</v>
      </c>
      <c r="D253" s="1">
        <f>Y258</f>
        <v>0</v>
      </c>
      <c r="F253" s="184">
        <v>41009</v>
      </c>
      <c r="G253" s="323"/>
      <c r="H253" s="46"/>
      <c r="I253" s="62"/>
      <c r="J253" s="62"/>
      <c r="K253" s="62"/>
      <c r="L253" s="62"/>
      <c r="M253" s="62"/>
      <c r="N253" s="62"/>
      <c r="O253" s="62"/>
      <c r="P253" s="62"/>
      <c r="Q253" s="383"/>
      <c r="R253" s="384"/>
      <c r="S253" s="385"/>
      <c r="T253" s="34"/>
      <c r="U253" s="113">
        <f t="shared" si="312"/>
        <v>1</v>
      </c>
      <c r="V253" s="259">
        <f t="shared" si="313"/>
        <v>0</v>
      </c>
      <c r="W253" s="259">
        <f t="shared" si="319"/>
        <v>0</v>
      </c>
      <c r="X253" s="259">
        <f t="shared" si="314"/>
        <v>0</v>
      </c>
      <c r="Y253" s="259">
        <f t="shared" si="315"/>
        <v>0</v>
      </c>
      <c r="Z253" s="259"/>
      <c r="AA253" s="259"/>
      <c r="AB253" s="259">
        <f t="shared" si="316"/>
        <v>0</v>
      </c>
      <c r="AC253" s="259">
        <f t="shared" si="317"/>
        <v>0</v>
      </c>
      <c r="AD253" s="113"/>
      <c r="AE253" s="113">
        <f t="shared" si="320"/>
        <v>0</v>
      </c>
      <c r="AF253" s="114">
        <f t="shared" si="321"/>
        <v>0</v>
      </c>
      <c r="AG253" s="114">
        <f t="shared" si="318"/>
        <v>0</v>
      </c>
      <c r="AH253" s="251" t="str">
        <f t="shared" si="322"/>
        <v/>
      </c>
      <c r="AI253" s="251" t="str">
        <f>IF(AG253&gt;1,AVERAGE(AG251:AG253),"")</f>
        <v/>
      </c>
      <c r="AJ253" s="251"/>
      <c r="AK253" s="251"/>
    </row>
    <row r="254" spans="1:37" ht="12" customHeight="1">
      <c r="C254" s="15" t="s">
        <v>78</v>
      </c>
      <c r="D254" s="1">
        <f>Z258</f>
        <v>0</v>
      </c>
      <c r="F254" s="184">
        <v>41010</v>
      </c>
      <c r="G254" s="323"/>
      <c r="H254" s="45"/>
      <c r="I254" s="61"/>
      <c r="J254" s="61"/>
      <c r="K254" s="67"/>
      <c r="L254" s="61"/>
      <c r="M254" s="61"/>
      <c r="N254" s="61"/>
      <c r="O254" s="61"/>
      <c r="P254" s="61"/>
      <c r="Q254" s="380"/>
      <c r="R254" s="381"/>
      <c r="S254" s="382"/>
      <c r="T254" s="49"/>
      <c r="U254" s="113">
        <f t="shared" si="312"/>
        <v>1</v>
      </c>
      <c r="V254" s="259">
        <f t="shared" si="313"/>
        <v>0</v>
      </c>
      <c r="W254" s="259">
        <f t="shared" si="319"/>
        <v>0</v>
      </c>
      <c r="X254" s="259">
        <f t="shared" si="314"/>
        <v>0</v>
      </c>
      <c r="Y254" s="259">
        <f t="shared" si="315"/>
        <v>0</v>
      </c>
      <c r="Z254" s="259"/>
      <c r="AA254" s="259"/>
      <c r="AB254" s="259">
        <f t="shared" si="316"/>
        <v>0</v>
      </c>
      <c r="AC254" s="259">
        <f t="shared" si="317"/>
        <v>0</v>
      </c>
      <c r="AD254" s="113"/>
      <c r="AE254" s="113">
        <f t="shared" si="320"/>
        <v>0</v>
      </c>
      <c r="AF254" s="114">
        <f t="shared" si="321"/>
        <v>0</v>
      </c>
      <c r="AG254" s="114">
        <f t="shared" si="318"/>
        <v>0</v>
      </c>
      <c r="AH254" s="251" t="str">
        <f t="shared" si="322"/>
        <v/>
      </c>
      <c r="AI254" s="251" t="str">
        <f>IF(AG254&gt;1,AVERAGE(AG252:AG254),"")</f>
        <v/>
      </c>
      <c r="AJ254" s="251"/>
      <c r="AK254" s="251"/>
    </row>
    <row r="255" spans="1:37" ht="12" customHeight="1">
      <c r="C255" s="15" t="s">
        <v>93</v>
      </c>
      <c r="D255" s="1">
        <f>AA258</f>
        <v>0</v>
      </c>
      <c r="F255" s="184">
        <v>41011</v>
      </c>
      <c r="G255" s="323"/>
      <c r="H255" s="45"/>
      <c r="I255" s="61"/>
      <c r="J255" s="61"/>
      <c r="K255" s="61"/>
      <c r="L255" s="61"/>
      <c r="M255" s="61"/>
      <c r="N255" s="61"/>
      <c r="O255" s="61"/>
      <c r="P255" s="61"/>
      <c r="Q255" s="380"/>
      <c r="R255" s="381"/>
      <c r="S255" s="382"/>
      <c r="T255" s="34"/>
      <c r="U255" s="113">
        <f>$U$2</f>
        <v>1</v>
      </c>
      <c r="V255" s="259">
        <f t="shared" si="313"/>
        <v>0</v>
      </c>
      <c r="W255" s="259">
        <f t="shared" si="319"/>
        <v>0</v>
      </c>
      <c r="X255" s="259">
        <f t="shared" si="314"/>
        <v>0</v>
      </c>
      <c r="Y255" s="259">
        <f t="shared" si="315"/>
        <v>0</v>
      </c>
      <c r="Z255" s="259"/>
      <c r="AA255" s="259"/>
      <c r="AB255" s="259">
        <f t="shared" si="316"/>
        <v>0</v>
      </c>
      <c r="AC255" s="259">
        <f t="shared" si="317"/>
        <v>0</v>
      </c>
      <c r="AD255" s="113"/>
      <c r="AE255" s="113">
        <f t="shared" si="320"/>
        <v>0</v>
      </c>
      <c r="AF255" s="114">
        <f t="shared" si="321"/>
        <v>0</v>
      </c>
      <c r="AG255" s="114">
        <f t="shared" si="318"/>
        <v>0</v>
      </c>
      <c r="AH255" s="251" t="str">
        <f t="shared" si="322"/>
        <v/>
      </c>
      <c r="AI255" s="251" t="str">
        <f>IF(AG255&gt;1,AVERAGE(AG253:AG255),"")</f>
        <v/>
      </c>
      <c r="AJ255" s="251"/>
      <c r="AK255" s="251"/>
    </row>
    <row r="256" spans="1:37" ht="12" customHeight="1">
      <c r="C256" s="53" t="s">
        <v>36</v>
      </c>
      <c r="D256" s="1">
        <f>AB258</f>
        <v>0</v>
      </c>
      <c r="F256" s="184">
        <v>41012</v>
      </c>
      <c r="G256" s="323"/>
      <c r="H256" s="45"/>
      <c r="I256" s="67"/>
      <c r="J256" s="61"/>
      <c r="K256" s="61"/>
      <c r="L256" s="61"/>
      <c r="M256" s="61"/>
      <c r="N256" s="61"/>
      <c r="O256" s="61"/>
      <c r="P256" s="61"/>
      <c r="Q256" s="380"/>
      <c r="R256" s="381"/>
      <c r="S256" s="382"/>
      <c r="T256" s="34"/>
      <c r="U256" s="113">
        <f t="shared" si="312"/>
        <v>1</v>
      </c>
      <c r="V256" s="259">
        <f t="shared" si="313"/>
        <v>0</v>
      </c>
      <c r="W256" s="259">
        <f t="shared" si="319"/>
        <v>0</v>
      </c>
      <c r="X256" s="259">
        <f t="shared" si="314"/>
        <v>0</v>
      </c>
      <c r="Y256" s="259">
        <f t="shared" si="315"/>
        <v>0</v>
      </c>
      <c r="Z256" s="259"/>
      <c r="AA256" s="259"/>
      <c r="AB256" s="259">
        <f t="shared" si="316"/>
        <v>0</v>
      </c>
      <c r="AC256" s="259">
        <f t="shared" si="317"/>
        <v>0</v>
      </c>
      <c r="AD256" s="113"/>
      <c r="AE256" s="113">
        <f t="shared" si="320"/>
        <v>0</v>
      </c>
      <c r="AF256" s="114">
        <f t="shared" si="321"/>
        <v>0</v>
      </c>
      <c r="AG256" s="114">
        <f t="shared" si="318"/>
        <v>0</v>
      </c>
      <c r="AH256" s="251" t="str">
        <f t="shared" si="322"/>
        <v/>
      </c>
      <c r="AI256" s="251" t="str">
        <f>IF(AG256&gt;1,AVERAGE(AG254:AG256),"")</f>
        <v/>
      </c>
      <c r="AJ256" s="251"/>
      <c r="AK256" s="251"/>
    </row>
    <row r="257" spans="1:37" ht="12" customHeight="1">
      <c r="C257" s="53" t="s">
        <v>37</v>
      </c>
      <c r="D257" s="1">
        <f>AC258</f>
        <v>0</v>
      </c>
      <c r="F257" s="184">
        <v>41013</v>
      </c>
      <c r="G257" s="323"/>
      <c r="H257" s="45"/>
      <c r="I257" s="61"/>
      <c r="J257" s="61"/>
      <c r="K257" s="61"/>
      <c r="L257" s="61"/>
      <c r="M257" s="61"/>
      <c r="N257" s="61"/>
      <c r="O257" s="61"/>
      <c r="P257" s="61"/>
      <c r="Q257" s="380"/>
      <c r="R257" s="381"/>
      <c r="S257" s="382"/>
      <c r="T257" s="34"/>
      <c r="U257" s="113">
        <f t="shared" si="312"/>
        <v>1</v>
      </c>
      <c r="V257" s="259">
        <f t="shared" si="313"/>
        <v>0</v>
      </c>
      <c r="W257" s="259">
        <f t="shared" si="319"/>
        <v>0</v>
      </c>
      <c r="X257" s="259">
        <f t="shared" si="314"/>
        <v>0</v>
      </c>
      <c r="Y257" s="259">
        <f t="shared" si="315"/>
        <v>0</v>
      </c>
      <c r="Z257" s="259"/>
      <c r="AA257" s="259"/>
      <c r="AB257" s="259">
        <f t="shared" si="316"/>
        <v>0</v>
      </c>
      <c r="AC257" s="259">
        <f t="shared" si="317"/>
        <v>0</v>
      </c>
      <c r="AD257" s="113"/>
      <c r="AE257" s="113">
        <f t="shared" si="320"/>
        <v>0</v>
      </c>
      <c r="AF257" s="114">
        <f t="shared" si="321"/>
        <v>0</v>
      </c>
      <c r="AG257" s="114">
        <f t="shared" si="318"/>
        <v>0</v>
      </c>
      <c r="AH257" s="251" t="str">
        <f t="shared" si="322"/>
        <v/>
      </c>
      <c r="AI257" s="251" t="str">
        <f>IF(AG257&gt;1,AVERAGE(AG255:AG257),"")</f>
        <v/>
      </c>
      <c r="AJ257" s="251"/>
      <c r="AK257" s="251"/>
    </row>
    <row r="258" spans="1:37" ht="12" customHeight="1">
      <c r="C258" s="53" t="s">
        <v>38</v>
      </c>
      <c r="D258" s="1">
        <f>AD258</f>
        <v>0</v>
      </c>
      <c r="E258" s="1"/>
      <c r="F258" s="185"/>
      <c r="G258" s="47"/>
      <c r="H258" s="48">
        <f>SUM(H251:H257)/60</f>
        <v>0</v>
      </c>
      <c r="I258" s="63"/>
      <c r="J258" s="64"/>
      <c r="K258" s="64"/>
      <c r="L258" s="64"/>
      <c r="M258" s="64"/>
      <c r="N258" s="64"/>
      <c r="O258" s="64"/>
      <c r="P258" s="64"/>
      <c r="Q258" s="64"/>
      <c r="R258" s="64"/>
      <c r="S258" s="47"/>
      <c r="T258" s="50" t="s">
        <v>45</v>
      </c>
      <c r="U258" s="106"/>
      <c r="V258" s="244">
        <f t="shared" ref="V258:AF258" si="323">SUM(V251:V257)</f>
        <v>0</v>
      </c>
      <c r="W258" s="244">
        <f t="shared" si="323"/>
        <v>0</v>
      </c>
      <c r="X258" s="244">
        <f t="shared" si="323"/>
        <v>0</v>
      </c>
      <c r="Y258" s="244">
        <f t="shared" si="323"/>
        <v>0</v>
      </c>
      <c r="Z258" s="244">
        <f t="shared" si="323"/>
        <v>0</v>
      </c>
      <c r="AA258" s="244">
        <f t="shared" si="323"/>
        <v>0</v>
      </c>
      <c r="AB258" s="244">
        <f t="shared" si="323"/>
        <v>0</v>
      </c>
      <c r="AC258" s="244">
        <f t="shared" si="323"/>
        <v>0</v>
      </c>
      <c r="AD258" s="244">
        <f t="shared" si="323"/>
        <v>0</v>
      </c>
      <c r="AE258" s="245">
        <f t="shared" si="323"/>
        <v>0</v>
      </c>
      <c r="AF258" s="245">
        <f t="shared" si="323"/>
        <v>0</v>
      </c>
      <c r="AG258" s="245">
        <f>SUM(AG251:AG257)</f>
        <v>0</v>
      </c>
      <c r="AH258" s="251"/>
      <c r="AI258" s="251"/>
      <c r="AJ258" s="251" t="b">
        <f>IF(AG258&gt;1,AVERAGE(AG258,AG249,AG240,AG231,AG222))</f>
        <v>0</v>
      </c>
      <c r="AK258" s="251" t="b">
        <f>IF(AG258&gt;1,AVERAGE(AG258,AG249))</f>
        <v>0</v>
      </c>
    </row>
    <row r="259" spans="1:37" ht="12" customHeight="1">
      <c r="E259" s="1"/>
      <c r="F259" s="241" t="s">
        <v>200</v>
      </c>
      <c r="V259" s="1"/>
      <c r="W259" s="1"/>
      <c r="X259" s="1"/>
      <c r="Y259" s="1"/>
      <c r="Z259" s="1"/>
      <c r="AA259" s="1"/>
      <c r="AB259" s="1"/>
      <c r="AC259" s="1"/>
      <c r="AD259" s="1"/>
      <c r="AE259" s="7" t="str">
        <f>IF(SUM(V259:AD259)&gt;0,(SUM(V259:AD259)),"")</f>
        <v/>
      </c>
    </row>
    <row r="260" spans="1:37" ht="12" customHeight="1">
      <c r="A260" s="156" t="s">
        <v>18</v>
      </c>
      <c r="B260" s="16">
        <f>H267</f>
        <v>0</v>
      </c>
      <c r="C260" s="53" t="s">
        <v>34</v>
      </c>
      <c r="D260" s="1">
        <f>W267</f>
        <v>0</v>
      </c>
      <c r="F260" s="184">
        <v>41014</v>
      </c>
      <c r="G260" s="323"/>
      <c r="H260" s="45"/>
      <c r="I260" s="61"/>
      <c r="J260" s="61"/>
      <c r="K260" s="61"/>
      <c r="L260" s="61"/>
      <c r="M260" s="61"/>
      <c r="N260" s="61"/>
      <c r="O260" s="61"/>
      <c r="P260" s="61"/>
      <c r="Q260" s="380"/>
      <c r="R260" s="381"/>
      <c r="S260" s="382"/>
      <c r="T260" s="49"/>
      <c r="U260" s="113">
        <f t="shared" ref="U260:U266" si="324">$U$2</f>
        <v>1</v>
      </c>
      <c r="V260" s="259">
        <f t="shared" ref="V260:V266" si="325">IF(I260&lt;&gt;0,VLOOKUP(I260,Max_tider,2,FALSE),0)</f>
        <v>0</v>
      </c>
      <c r="W260" s="259">
        <f>IF(J260&lt;&gt;0,VLOOKUP(J260,AT_tider,2,FALSE),0)</f>
        <v>0</v>
      </c>
      <c r="X260" s="259">
        <f t="shared" ref="X260:X266" si="326">IF(K260&lt;&gt;0,VLOOKUP(K260,SubAT_tider,2,FALSE),0)</f>
        <v>0</v>
      </c>
      <c r="Y260" s="259">
        <f t="shared" ref="Y260:Y266" si="327">IF(L260&lt;&gt;0,VLOOKUP(L260,IG_tider,2,FALSE),0)</f>
        <v>0</v>
      </c>
      <c r="Z260" s="259"/>
      <c r="AA260" s="259"/>
      <c r="AB260" s="259">
        <f t="shared" ref="AB260:AB266" si="328">IF(O260&lt;&gt;0,VLOOKUP(O260,Power_tider,2,FALSE),0)</f>
        <v>0</v>
      </c>
      <c r="AC260" s="259">
        <f t="shared" ref="AC260:AC266" si="329">IF(P260&lt;&gt;0,VLOOKUP(P260,FS_tider,2,FALSE),0)</f>
        <v>0</v>
      </c>
      <c r="AD260" s="113"/>
      <c r="AE260" s="113">
        <f>SUM(V260:AD260)</f>
        <v>0</v>
      </c>
      <c r="AF260" s="114">
        <f>((AB260*2)+(V260*2)+(W260*1)+(X260*0.77)+(Y260*0.68)+(AC260*0.8))</f>
        <v>0</v>
      </c>
      <c r="AG260" s="114">
        <f t="shared" ref="AG260:AG266" si="330">(AF260+(((H260*U260)-SUM(V260:AD260))*0.3))</f>
        <v>0</v>
      </c>
      <c r="AH260" s="251" t="str">
        <f>IF(AG260&gt;1,AVERAGE(AG257,AG260),"")</f>
        <v/>
      </c>
      <c r="AI260" s="251" t="str">
        <f>IF(AG260&gt;1,AVERAGE(AG256,AG257,AG260),"")</f>
        <v/>
      </c>
      <c r="AJ260" s="251"/>
      <c r="AK260" s="251"/>
    </row>
    <row r="261" spans="1:37" ht="12" customHeight="1">
      <c r="A261" s="159" t="s">
        <v>33</v>
      </c>
      <c r="B261" s="16">
        <f>V267</f>
        <v>0</v>
      </c>
      <c r="C261" s="53" t="s">
        <v>35</v>
      </c>
      <c r="D261" s="1">
        <f>X267</f>
        <v>0</v>
      </c>
      <c r="F261" s="184">
        <v>41015</v>
      </c>
      <c r="G261" s="323"/>
      <c r="H261" s="45"/>
      <c r="I261" s="61"/>
      <c r="J261" s="61"/>
      <c r="K261" s="46"/>
      <c r="L261" s="61"/>
      <c r="M261" s="62"/>
      <c r="N261" s="62"/>
      <c r="O261" s="62"/>
      <c r="P261" s="61"/>
      <c r="Q261" s="380"/>
      <c r="R261" s="381"/>
      <c r="S261" s="382"/>
      <c r="T261" s="49"/>
      <c r="U261" s="113">
        <f t="shared" si="324"/>
        <v>1</v>
      </c>
      <c r="V261" s="259">
        <f t="shared" si="325"/>
        <v>0</v>
      </c>
      <c r="W261" s="259">
        <f t="shared" ref="W261:W266" si="331">IF(J261&lt;&gt;0,VLOOKUP(J261,AT_tider,2,FALSE),0)</f>
        <v>0</v>
      </c>
      <c r="X261" s="259">
        <f t="shared" si="326"/>
        <v>0</v>
      </c>
      <c r="Y261" s="259">
        <f t="shared" si="327"/>
        <v>0</v>
      </c>
      <c r="Z261" s="259"/>
      <c r="AA261" s="259"/>
      <c r="AB261" s="259">
        <f t="shared" si="328"/>
        <v>0</v>
      </c>
      <c r="AC261" s="259">
        <f t="shared" si="329"/>
        <v>0</v>
      </c>
      <c r="AD261" s="113"/>
      <c r="AE261" s="113">
        <f t="shared" ref="AE261:AE266" si="332">SUM(V261:AD261)</f>
        <v>0</v>
      </c>
      <c r="AF261" s="114">
        <f t="shared" ref="AF261:AF266" si="333">((AB261*2)+(V261*2)+(W261*1)+(X261*0.77)+(Y261*0.68)+(AC261*0.8))</f>
        <v>0</v>
      </c>
      <c r="AG261" s="114">
        <f t="shared" si="330"/>
        <v>0</v>
      </c>
      <c r="AH261" s="251" t="str">
        <f t="shared" ref="AH261:AH266" si="334">IF(AG261&gt;1,AVERAGE(AG260:AG261),"")</f>
        <v/>
      </c>
      <c r="AI261" s="251" t="str">
        <f>IF(AG261&gt;1,AVERAGE(AG257,AG260,AG261),"")</f>
        <v/>
      </c>
      <c r="AJ261" s="251"/>
      <c r="AK261" s="251"/>
    </row>
    <row r="262" spans="1:37" ht="12" customHeight="1">
      <c r="C262" s="15" t="s">
        <v>92</v>
      </c>
      <c r="D262" s="1">
        <f>Y267</f>
        <v>0</v>
      </c>
      <c r="F262" s="184">
        <v>41016</v>
      </c>
      <c r="G262" s="323"/>
      <c r="H262" s="46"/>
      <c r="I262" s="62"/>
      <c r="J262" s="62"/>
      <c r="K262" s="62"/>
      <c r="L262" s="62"/>
      <c r="M262" s="62"/>
      <c r="N262" s="62"/>
      <c r="O262" s="62"/>
      <c r="P262" s="62"/>
      <c r="Q262" s="383"/>
      <c r="R262" s="384"/>
      <c r="S262" s="385"/>
      <c r="T262" s="34"/>
      <c r="U262" s="113">
        <f t="shared" si="324"/>
        <v>1</v>
      </c>
      <c r="V262" s="259">
        <f t="shared" si="325"/>
        <v>0</v>
      </c>
      <c r="W262" s="259">
        <f t="shared" si="331"/>
        <v>0</v>
      </c>
      <c r="X262" s="259">
        <f t="shared" si="326"/>
        <v>0</v>
      </c>
      <c r="Y262" s="259">
        <f t="shared" si="327"/>
        <v>0</v>
      </c>
      <c r="Z262" s="259"/>
      <c r="AA262" s="259"/>
      <c r="AB262" s="259">
        <f t="shared" si="328"/>
        <v>0</v>
      </c>
      <c r="AC262" s="259">
        <f t="shared" si="329"/>
        <v>0</v>
      </c>
      <c r="AD262" s="113"/>
      <c r="AE262" s="113">
        <f t="shared" si="332"/>
        <v>0</v>
      </c>
      <c r="AF262" s="114">
        <f t="shared" si="333"/>
        <v>0</v>
      </c>
      <c r="AG262" s="114">
        <f t="shared" si="330"/>
        <v>0</v>
      </c>
      <c r="AH262" s="251" t="str">
        <f t="shared" si="334"/>
        <v/>
      </c>
      <c r="AI262" s="251" t="str">
        <f>IF(AG262&gt;1,AVERAGE(AG260:AG262),"")</f>
        <v/>
      </c>
      <c r="AJ262" s="251"/>
      <c r="AK262" s="251"/>
    </row>
    <row r="263" spans="1:37" ht="12" customHeight="1">
      <c r="C263" s="15" t="s">
        <v>78</v>
      </c>
      <c r="D263" s="1">
        <f>Z267</f>
        <v>0</v>
      </c>
      <c r="F263" s="184">
        <v>41017</v>
      </c>
      <c r="G263" s="323"/>
      <c r="H263" s="45"/>
      <c r="I263" s="61"/>
      <c r="J263" s="61"/>
      <c r="K263" s="61"/>
      <c r="L263" s="61"/>
      <c r="M263" s="61"/>
      <c r="N263" s="61"/>
      <c r="O263" s="61"/>
      <c r="P263" s="61"/>
      <c r="Q263" s="380"/>
      <c r="R263" s="381"/>
      <c r="S263" s="382"/>
      <c r="T263" s="49"/>
      <c r="U263" s="113">
        <f t="shared" si="324"/>
        <v>1</v>
      </c>
      <c r="V263" s="259">
        <f t="shared" si="325"/>
        <v>0</v>
      </c>
      <c r="W263" s="259">
        <f t="shared" si="331"/>
        <v>0</v>
      </c>
      <c r="X263" s="259">
        <f t="shared" si="326"/>
        <v>0</v>
      </c>
      <c r="Y263" s="259">
        <f t="shared" si="327"/>
        <v>0</v>
      </c>
      <c r="Z263" s="259"/>
      <c r="AA263" s="259"/>
      <c r="AB263" s="259">
        <f t="shared" si="328"/>
        <v>0</v>
      </c>
      <c r="AC263" s="259">
        <f t="shared" si="329"/>
        <v>0</v>
      </c>
      <c r="AD263" s="113"/>
      <c r="AE263" s="113">
        <f t="shared" si="332"/>
        <v>0</v>
      </c>
      <c r="AF263" s="114">
        <f t="shared" si="333"/>
        <v>0</v>
      </c>
      <c r="AG263" s="114">
        <f t="shared" si="330"/>
        <v>0</v>
      </c>
      <c r="AH263" s="251" t="str">
        <f t="shared" si="334"/>
        <v/>
      </c>
      <c r="AI263" s="251" t="str">
        <f>IF(AG263&gt;1,AVERAGE(AG261:AG263),"")</f>
        <v/>
      </c>
      <c r="AJ263" s="251"/>
      <c r="AK263" s="251"/>
    </row>
    <row r="264" spans="1:37" ht="12" customHeight="1">
      <c r="C264" s="15" t="s">
        <v>93</v>
      </c>
      <c r="D264" s="1">
        <f>AA267</f>
        <v>0</v>
      </c>
      <c r="F264" s="184">
        <v>41018</v>
      </c>
      <c r="G264" s="323"/>
      <c r="H264" s="45"/>
      <c r="I264" s="61"/>
      <c r="J264" s="61"/>
      <c r="K264" s="61"/>
      <c r="L264" s="61"/>
      <c r="M264" s="61"/>
      <c r="N264" s="61"/>
      <c r="O264" s="61"/>
      <c r="P264" s="61"/>
      <c r="Q264" s="380"/>
      <c r="R264" s="381"/>
      <c r="S264" s="382"/>
      <c r="T264" s="34"/>
      <c r="U264" s="113">
        <f>$U$2</f>
        <v>1</v>
      </c>
      <c r="V264" s="259">
        <f t="shared" si="325"/>
        <v>0</v>
      </c>
      <c r="W264" s="259">
        <f t="shared" si="331"/>
        <v>0</v>
      </c>
      <c r="X264" s="259">
        <f t="shared" si="326"/>
        <v>0</v>
      </c>
      <c r="Y264" s="259">
        <f t="shared" si="327"/>
        <v>0</v>
      </c>
      <c r="Z264" s="259"/>
      <c r="AA264" s="259"/>
      <c r="AB264" s="259">
        <f t="shared" si="328"/>
        <v>0</v>
      </c>
      <c r="AC264" s="259">
        <f t="shared" si="329"/>
        <v>0</v>
      </c>
      <c r="AD264" s="113"/>
      <c r="AE264" s="113">
        <f t="shared" si="332"/>
        <v>0</v>
      </c>
      <c r="AF264" s="114">
        <f t="shared" si="333"/>
        <v>0</v>
      </c>
      <c r="AG264" s="114">
        <f t="shared" si="330"/>
        <v>0</v>
      </c>
      <c r="AH264" s="251" t="str">
        <f t="shared" si="334"/>
        <v/>
      </c>
      <c r="AI264" s="251" t="str">
        <f>IF(AG264&gt;1,AVERAGE(AG262:AG264),"")</f>
        <v/>
      </c>
      <c r="AJ264" s="251"/>
      <c r="AK264" s="251"/>
    </row>
    <row r="265" spans="1:37" ht="12" customHeight="1">
      <c r="C265" s="53" t="s">
        <v>36</v>
      </c>
      <c r="D265" s="1">
        <f>AB267</f>
        <v>0</v>
      </c>
      <c r="F265" s="184">
        <v>41019</v>
      </c>
      <c r="G265" s="323"/>
      <c r="H265" s="45"/>
      <c r="I265" s="61"/>
      <c r="J265" s="61"/>
      <c r="K265" s="61"/>
      <c r="L265" s="61"/>
      <c r="M265" s="61"/>
      <c r="N265" s="61"/>
      <c r="O265" s="61"/>
      <c r="P265" s="61"/>
      <c r="Q265" s="380"/>
      <c r="R265" s="381"/>
      <c r="S265" s="382"/>
      <c r="T265" s="34"/>
      <c r="U265" s="113">
        <f t="shared" si="324"/>
        <v>1</v>
      </c>
      <c r="V265" s="259">
        <f t="shared" si="325"/>
        <v>0</v>
      </c>
      <c r="W265" s="259">
        <f t="shared" si="331"/>
        <v>0</v>
      </c>
      <c r="X265" s="259">
        <f t="shared" si="326"/>
        <v>0</v>
      </c>
      <c r="Y265" s="259">
        <f t="shared" si="327"/>
        <v>0</v>
      </c>
      <c r="Z265" s="259"/>
      <c r="AA265" s="259"/>
      <c r="AB265" s="259">
        <f t="shared" si="328"/>
        <v>0</v>
      </c>
      <c r="AC265" s="259">
        <f t="shared" si="329"/>
        <v>0</v>
      </c>
      <c r="AD265" s="113"/>
      <c r="AE265" s="113">
        <f t="shared" si="332"/>
        <v>0</v>
      </c>
      <c r="AF265" s="114">
        <f t="shared" si="333"/>
        <v>0</v>
      </c>
      <c r="AG265" s="114">
        <f t="shared" si="330"/>
        <v>0</v>
      </c>
      <c r="AH265" s="251" t="str">
        <f t="shared" si="334"/>
        <v/>
      </c>
      <c r="AI265" s="251" t="str">
        <f>IF(AG265&gt;1,AVERAGE(AG263:AG265),"")</f>
        <v/>
      </c>
      <c r="AJ265" s="251"/>
      <c r="AK265" s="251"/>
    </row>
    <row r="266" spans="1:37" ht="12" customHeight="1">
      <c r="C266" s="53" t="s">
        <v>37</v>
      </c>
      <c r="D266" s="1">
        <f>AC267</f>
        <v>0</v>
      </c>
      <c r="F266" s="184">
        <v>41020</v>
      </c>
      <c r="G266" s="323"/>
      <c r="H266" s="45"/>
      <c r="I266" s="61"/>
      <c r="J266" s="61"/>
      <c r="K266" s="61"/>
      <c r="L266" s="61"/>
      <c r="M266" s="61"/>
      <c r="N266" s="61"/>
      <c r="O266" s="61"/>
      <c r="P266" s="61"/>
      <c r="Q266" s="380"/>
      <c r="R266" s="381"/>
      <c r="S266" s="382"/>
      <c r="T266" s="34"/>
      <c r="U266" s="113">
        <f t="shared" si="324"/>
        <v>1</v>
      </c>
      <c r="V266" s="259">
        <f t="shared" si="325"/>
        <v>0</v>
      </c>
      <c r="W266" s="259">
        <f t="shared" si="331"/>
        <v>0</v>
      </c>
      <c r="X266" s="259">
        <f t="shared" si="326"/>
        <v>0</v>
      </c>
      <c r="Y266" s="259">
        <f t="shared" si="327"/>
        <v>0</v>
      </c>
      <c r="Z266" s="259"/>
      <c r="AA266" s="259"/>
      <c r="AB266" s="259">
        <f t="shared" si="328"/>
        <v>0</v>
      </c>
      <c r="AC266" s="259">
        <f t="shared" si="329"/>
        <v>0</v>
      </c>
      <c r="AD266" s="113"/>
      <c r="AE266" s="113">
        <f t="shared" si="332"/>
        <v>0</v>
      </c>
      <c r="AF266" s="114">
        <f t="shared" si="333"/>
        <v>0</v>
      </c>
      <c r="AG266" s="114">
        <f t="shared" si="330"/>
        <v>0</v>
      </c>
      <c r="AH266" s="251" t="str">
        <f t="shared" si="334"/>
        <v/>
      </c>
      <c r="AI266" s="251" t="str">
        <f>IF(AG266&gt;1,AVERAGE(AG264:AG266),"")</f>
        <v/>
      </c>
      <c r="AJ266" s="251"/>
      <c r="AK266" s="251"/>
    </row>
    <row r="267" spans="1:37" ht="12" customHeight="1">
      <c r="C267" s="53" t="s">
        <v>38</v>
      </c>
      <c r="D267" s="1">
        <f>AD267</f>
        <v>0</v>
      </c>
      <c r="E267" s="1"/>
      <c r="F267" s="185"/>
      <c r="G267" s="47"/>
      <c r="H267" s="48">
        <f>SUM(H260:H266)/60</f>
        <v>0</v>
      </c>
      <c r="I267" s="63"/>
      <c r="J267" s="64"/>
      <c r="K267" s="64"/>
      <c r="L267" s="64"/>
      <c r="M267" s="64"/>
      <c r="N267" s="64"/>
      <c r="O267" s="64"/>
      <c r="P267" s="64"/>
      <c r="Q267" s="64"/>
      <c r="R267" s="64"/>
      <c r="S267" s="47"/>
      <c r="T267" s="50" t="s">
        <v>45</v>
      </c>
      <c r="U267" s="106"/>
      <c r="V267" s="244">
        <f t="shared" ref="V267:AF267" si="335">SUM(V260:V266)</f>
        <v>0</v>
      </c>
      <c r="W267" s="244">
        <f t="shared" si="335"/>
        <v>0</v>
      </c>
      <c r="X267" s="244">
        <f t="shared" si="335"/>
        <v>0</v>
      </c>
      <c r="Y267" s="244">
        <f t="shared" si="335"/>
        <v>0</v>
      </c>
      <c r="Z267" s="244">
        <f t="shared" si="335"/>
        <v>0</v>
      </c>
      <c r="AA267" s="244">
        <f t="shared" si="335"/>
        <v>0</v>
      </c>
      <c r="AB267" s="244">
        <f t="shared" si="335"/>
        <v>0</v>
      </c>
      <c r="AC267" s="244">
        <f t="shared" si="335"/>
        <v>0</v>
      </c>
      <c r="AD267" s="244">
        <f t="shared" si="335"/>
        <v>0</v>
      </c>
      <c r="AE267" s="245">
        <f t="shared" si="335"/>
        <v>0</v>
      </c>
      <c r="AF267" s="245">
        <f t="shared" si="335"/>
        <v>0</v>
      </c>
      <c r="AG267" s="245">
        <f>SUM(AG260:AG266)</f>
        <v>0</v>
      </c>
      <c r="AH267" s="251"/>
      <c r="AI267" s="251"/>
      <c r="AJ267" s="251" t="b">
        <f>IF(AG267&gt;1,AVERAGE(AG267,AG258,AG249,AG240,AG231))</f>
        <v>0</v>
      </c>
      <c r="AK267" s="251" t="b">
        <f>IF(AG267&gt;1,AVERAGE(AG267,AG258))</f>
        <v>0</v>
      </c>
    </row>
    <row r="268" spans="1:37" ht="12" customHeight="1">
      <c r="E268" s="1"/>
      <c r="F268" s="241" t="s">
        <v>201</v>
      </c>
      <c r="V268" s="1"/>
      <c r="W268" s="1"/>
      <c r="X268" s="1"/>
      <c r="Y268" s="1"/>
      <c r="Z268" s="1"/>
      <c r="AA268" s="1"/>
      <c r="AB268" s="1"/>
      <c r="AC268" s="1"/>
      <c r="AD268" s="1"/>
      <c r="AE268" s="7" t="str">
        <f>IF(SUM(V268:AD268)&gt;0,(SUM(V268:AD268)),"")</f>
        <v/>
      </c>
    </row>
    <row r="269" spans="1:37" ht="12" customHeight="1">
      <c r="A269" s="156" t="s">
        <v>18</v>
      </c>
      <c r="B269" s="16">
        <f>H276</f>
        <v>0</v>
      </c>
      <c r="C269" s="53" t="s">
        <v>34</v>
      </c>
      <c r="D269" s="1">
        <f>W276</f>
        <v>0</v>
      </c>
      <c r="F269" s="184">
        <v>41021</v>
      </c>
      <c r="G269" s="323"/>
      <c r="H269" s="45"/>
      <c r="I269" s="61"/>
      <c r="J269" s="61"/>
      <c r="K269" s="61"/>
      <c r="L269" s="61"/>
      <c r="M269" s="61"/>
      <c r="N269" s="61"/>
      <c r="O269" s="61"/>
      <c r="P269" s="61"/>
      <c r="Q269" s="380"/>
      <c r="R269" s="381"/>
      <c r="S269" s="382"/>
      <c r="T269" s="34"/>
      <c r="U269" s="113">
        <f t="shared" ref="U269:U275" si="336">$U$2</f>
        <v>1</v>
      </c>
      <c r="V269" s="259">
        <f t="shared" ref="V269:V275" si="337">IF(I269&lt;&gt;0,VLOOKUP(I269,Max_tider,2,FALSE),0)</f>
        <v>0</v>
      </c>
      <c r="W269" s="259">
        <f>IF(J269&lt;&gt;0,VLOOKUP(J269,AT_tider,2,FALSE),0)</f>
        <v>0</v>
      </c>
      <c r="X269" s="259">
        <f t="shared" ref="X269:X275" si="338">IF(K269&lt;&gt;0,VLOOKUP(K269,SubAT_tider,2,FALSE),0)</f>
        <v>0</v>
      </c>
      <c r="Y269" s="259">
        <f t="shared" ref="Y269:Y275" si="339">IF(L269&lt;&gt;0,VLOOKUP(L269,IG_tider,2,FALSE),0)</f>
        <v>0</v>
      </c>
      <c r="Z269" s="259"/>
      <c r="AA269" s="259"/>
      <c r="AB269" s="259">
        <f t="shared" ref="AB269:AB275" si="340">IF(O269&lt;&gt;0,VLOOKUP(O269,Power_tider,2,FALSE),0)</f>
        <v>0</v>
      </c>
      <c r="AC269" s="259">
        <f t="shared" ref="AC269:AC275" si="341">IF(P269&lt;&gt;0,VLOOKUP(P269,FS_tider,2,FALSE),0)</f>
        <v>0</v>
      </c>
      <c r="AD269" s="113"/>
      <c r="AE269" s="113">
        <f>SUM(V269:AD269)</f>
        <v>0</v>
      </c>
      <c r="AF269" s="114">
        <f>((AB269*2)+(V269*2)+(W269*1)+(X269*0.77)+(Y269*0.68)+(AC269*0.8))</f>
        <v>0</v>
      </c>
      <c r="AG269" s="114">
        <f t="shared" ref="AG269:AG275" si="342">(AF269+(((H269*U269)-SUM(V269:AD269))*0.3))</f>
        <v>0</v>
      </c>
      <c r="AH269" s="251" t="str">
        <f>IF(AG269&gt;1,AVERAGE(AG266,AG269),"")</f>
        <v/>
      </c>
      <c r="AI269" s="251" t="str">
        <f>IF(AG269&gt;1,AVERAGE(AG265,AG266,AG269),"")</f>
        <v/>
      </c>
      <c r="AJ269" s="251"/>
      <c r="AK269" s="251"/>
    </row>
    <row r="270" spans="1:37" ht="12" customHeight="1">
      <c r="A270" s="159" t="s">
        <v>33</v>
      </c>
      <c r="B270" s="16">
        <f>V276</f>
        <v>0</v>
      </c>
      <c r="C270" s="53" t="s">
        <v>35</v>
      </c>
      <c r="D270" s="1">
        <f>X276</f>
        <v>0</v>
      </c>
      <c r="F270" s="184">
        <v>41022</v>
      </c>
      <c r="G270" s="323"/>
      <c r="H270" s="45"/>
      <c r="I270" s="61"/>
      <c r="J270" s="61"/>
      <c r="K270" s="61"/>
      <c r="L270" s="61"/>
      <c r="M270" s="62"/>
      <c r="N270" s="62"/>
      <c r="O270" s="62"/>
      <c r="P270" s="61"/>
      <c r="Q270" s="380"/>
      <c r="R270" s="381"/>
      <c r="S270" s="382"/>
      <c r="T270" s="49"/>
      <c r="U270" s="113">
        <f t="shared" si="336"/>
        <v>1</v>
      </c>
      <c r="V270" s="259">
        <f t="shared" si="337"/>
        <v>0</v>
      </c>
      <c r="W270" s="259">
        <f t="shared" ref="W270:W275" si="343">IF(J270&lt;&gt;0,VLOOKUP(J270,AT_tider,2,FALSE),0)</f>
        <v>0</v>
      </c>
      <c r="X270" s="259">
        <f t="shared" si="338"/>
        <v>0</v>
      </c>
      <c r="Y270" s="259">
        <f t="shared" si="339"/>
        <v>0</v>
      </c>
      <c r="Z270" s="259"/>
      <c r="AA270" s="259"/>
      <c r="AB270" s="259">
        <f t="shared" si="340"/>
        <v>0</v>
      </c>
      <c r="AC270" s="259">
        <f t="shared" si="341"/>
        <v>0</v>
      </c>
      <c r="AD270" s="113"/>
      <c r="AE270" s="113">
        <f t="shared" ref="AE270:AE275" si="344">SUM(V270:AD270)</f>
        <v>0</v>
      </c>
      <c r="AF270" s="114">
        <f t="shared" ref="AF270:AF275" si="345">((AB270*2)+(V270*2)+(W270*1)+(X270*0.77)+(Y270*0.68)+(AC270*0.8))</f>
        <v>0</v>
      </c>
      <c r="AG270" s="114">
        <f t="shared" si="342"/>
        <v>0</v>
      </c>
      <c r="AH270" s="251" t="str">
        <f t="shared" ref="AH270:AH275" si="346">IF(AG270&gt;1,AVERAGE(AG269:AG270),"")</f>
        <v/>
      </c>
      <c r="AI270" s="251" t="str">
        <f>IF(AG270&gt;1,AVERAGE(AG266,AG269,AG270),"")</f>
        <v/>
      </c>
      <c r="AJ270" s="251"/>
      <c r="AK270" s="251"/>
    </row>
    <row r="271" spans="1:37" ht="12" customHeight="1">
      <c r="C271" s="15" t="s">
        <v>92</v>
      </c>
      <c r="D271" s="1">
        <f>Y276</f>
        <v>0</v>
      </c>
      <c r="F271" s="184">
        <v>41023</v>
      </c>
      <c r="G271" s="323"/>
      <c r="H271" s="45"/>
      <c r="I271" s="62"/>
      <c r="J271" s="62"/>
      <c r="K271" s="62"/>
      <c r="L271" s="62"/>
      <c r="M271" s="62"/>
      <c r="N271" s="62"/>
      <c r="O271" s="62"/>
      <c r="P271" s="62"/>
      <c r="Q271" s="383"/>
      <c r="R271" s="384"/>
      <c r="S271" s="385"/>
      <c r="T271" s="34"/>
      <c r="U271" s="113">
        <f t="shared" si="336"/>
        <v>1</v>
      </c>
      <c r="V271" s="259">
        <f t="shared" si="337"/>
        <v>0</v>
      </c>
      <c r="W271" s="259">
        <f t="shared" si="343"/>
        <v>0</v>
      </c>
      <c r="X271" s="259">
        <f t="shared" si="338"/>
        <v>0</v>
      </c>
      <c r="Y271" s="259">
        <f t="shared" si="339"/>
        <v>0</v>
      </c>
      <c r="Z271" s="259"/>
      <c r="AA271" s="259"/>
      <c r="AB271" s="259">
        <f t="shared" si="340"/>
        <v>0</v>
      </c>
      <c r="AC271" s="259">
        <f t="shared" si="341"/>
        <v>0</v>
      </c>
      <c r="AD271" s="113"/>
      <c r="AE271" s="113">
        <f t="shared" si="344"/>
        <v>0</v>
      </c>
      <c r="AF271" s="114">
        <f t="shared" si="345"/>
        <v>0</v>
      </c>
      <c r="AG271" s="114">
        <f t="shared" si="342"/>
        <v>0</v>
      </c>
      <c r="AH271" s="251" t="str">
        <f t="shared" si="346"/>
        <v/>
      </c>
      <c r="AI271" s="251" t="str">
        <f>IF(AG271&gt;1,AVERAGE(AG269:AG271),"")</f>
        <v/>
      </c>
      <c r="AJ271" s="251"/>
      <c r="AK271" s="251"/>
    </row>
    <row r="272" spans="1:37" ht="12" customHeight="1">
      <c r="C272" s="15" t="s">
        <v>78</v>
      </c>
      <c r="D272" s="1">
        <f>Z276</f>
        <v>0</v>
      </c>
      <c r="F272" s="184">
        <v>41024</v>
      </c>
      <c r="G272" s="323"/>
      <c r="H272" s="45"/>
      <c r="I272" s="61"/>
      <c r="J272" s="61"/>
      <c r="K272" s="61"/>
      <c r="L272" s="61"/>
      <c r="M272" s="61"/>
      <c r="N272" s="61"/>
      <c r="O272" s="61"/>
      <c r="P272" s="61"/>
      <c r="Q272" s="380"/>
      <c r="R272" s="381"/>
      <c r="S272" s="382"/>
      <c r="T272" s="49"/>
      <c r="U272" s="113">
        <f t="shared" si="336"/>
        <v>1</v>
      </c>
      <c r="V272" s="259">
        <f t="shared" si="337"/>
        <v>0</v>
      </c>
      <c r="W272" s="259">
        <f t="shared" si="343"/>
        <v>0</v>
      </c>
      <c r="X272" s="259">
        <f t="shared" si="338"/>
        <v>0</v>
      </c>
      <c r="Y272" s="259">
        <f t="shared" si="339"/>
        <v>0</v>
      </c>
      <c r="Z272" s="259"/>
      <c r="AA272" s="259"/>
      <c r="AB272" s="259">
        <f t="shared" si="340"/>
        <v>0</v>
      </c>
      <c r="AC272" s="259">
        <f t="shared" si="341"/>
        <v>0</v>
      </c>
      <c r="AD272" s="113"/>
      <c r="AE272" s="113">
        <f t="shared" si="344"/>
        <v>0</v>
      </c>
      <c r="AF272" s="114">
        <f t="shared" si="345"/>
        <v>0</v>
      </c>
      <c r="AG272" s="114">
        <f t="shared" si="342"/>
        <v>0</v>
      </c>
      <c r="AH272" s="251" t="str">
        <f t="shared" si="346"/>
        <v/>
      </c>
      <c r="AI272" s="251" t="str">
        <f>IF(AG272&gt;1,AVERAGE(AG270:AG272),"")</f>
        <v/>
      </c>
      <c r="AJ272" s="251"/>
      <c r="AK272" s="251"/>
    </row>
    <row r="273" spans="1:37" ht="12" customHeight="1">
      <c r="C273" s="15" t="s">
        <v>93</v>
      </c>
      <c r="D273" s="1">
        <f>AA276</f>
        <v>0</v>
      </c>
      <c r="F273" s="184">
        <v>41025</v>
      </c>
      <c r="G273" s="323"/>
      <c r="H273" s="45"/>
      <c r="I273" s="67"/>
      <c r="J273" s="61"/>
      <c r="K273" s="61"/>
      <c r="L273" s="61"/>
      <c r="M273" s="61"/>
      <c r="N273" s="61"/>
      <c r="O273" s="61"/>
      <c r="P273" s="61"/>
      <c r="Q273" s="380"/>
      <c r="R273" s="381"/>
      <c r="S273" s="382"/>
      <c r="T273" s="34"/>
      <c r="U273" s="113">
        <f>$U$2</f>
        <v>1</v>
      </c>
      <c r="V273" s="259">
        <f t="shared" si="337"/>
        <v>0</v>
      </c>
      <c r="W273" s="259">
        <f t="shared" si="343"/>
        <v>0</v>
      </c>
      <c r="X273" s="259">
        <f t="shared" si="338"/>
        <v>0</v>
      </c>
      <c r="Y273" s="259">
        <f t="shared" si="339"/>
        <v>0</v>
      </c>
      <c r="Z273" s="259"/>
      <c r="AA273" s="259"/>
      <c r="AB273" s="259">
        <f t="shared" si="340"/>
        <v>0</v>
      </c>
      <c r="AC273" s="259">
        <f t="shared" si="341"/>
        <v>0</v>
      </c>
      <c r="AD273" s="113"/>
      <c r="AE273" s="113">
        <f t="shared" si="344"/>
        <v>0</v>
      </c>
      <c r="AF273" s="114">
        <f t="shared" si="345"/>
        <v>0</v>
      </c>
      <c r="AG273" s="114">
        <f t="shared" si="342"/>
        <v>0</v>
      </c>
      <c r="AH273" s="251" t="str">
        <f t="shared" si="346"/>
        <v/>
      </c>
      <c r="AI273" s="251" t="str">
        <f>IF(AG273&gt;1,AVERAGE(AG271:AG273),"")</f>
        <v/>
      </c>
      <c r="AJ273" s="251"/>
      <c r="AK273" s="251"/>
    </row>
    <row r="274" spans="1:37" ht="12" customHeight="1">
      <c r="C274" s="53" t="s">
        <v>36</v>
      </c>
      <c r="D274" s="1">
        <f>AB276</f>
        <v>0</v>
      </c>
      <c r="F274" s="184">
        <v>41026</v>
      </c>
      <c r="G274" s="323"/>
      <c r="H274" s="45"/>
      <c r="I274" s="61"/>
      <c r="J274" s="61"/>
      <c r="K274" s="61"/>
      <c r="L274" s="61"/>
      <c r="M274" s="61"/>
      <c r="N274" s="61"/>
      <c r="O274" s="61"/>
      <c r="P274" s="61"/>
      <c r="Q274" s="380"/>
      <c r="R274" s="381"/>
      <c r="S274" s="382"/>
      <c r="T274" s="34"/>
      <c r="U274" s="113">
        <f t="shared" si="336"/>
        <v>1</v>
      </c>
      <c r="V274" s="259">
        <f t="shared" si="337"/>
        <v>0</v>
      </c>
      <c r="W274" s="259">
        <f t="shared" si="343"/>
        <v>0</v>
      </c>
      <c r="X274" s="259">
        <f t="shared" si="338"/>
        <v>0</v>
      </c>
      <c r="Y274" s="259">
        <f t="shared" si="339"/>
        <v>0</v>
      </c>
      <c r="Z274" s="259"/>
      <c r="AA274" s="259"/>
      <c r="AB274" s="259">
        <f t="shared" si="340"/>
        <v>0</v>
      </c>
      <c r="AC274" s="259">
        <f t="shared" si="341"/>
        <v>0</v>
      </c>
      <c r="AD274" s="113"/>
      <c r="AE274" s="113">
        <f t="shared" si="344"/>
        <v>0</v>
      </c>
      <c r="AF274" s="114">
        <f t="shared" si="345"/>
        <v>0</v>
      </c>
      <c r="AG274" s="114">
        <f t="shared" si="342"/>
        <v>0</v>
      </c>
      <c r="AH274" s="251" t="str">
        <f t="shared" si="346"/>
        <v/>
      </c>
      <c r="AI274" s="251" t="str">
        <f>IF(AG274&gt;1,AVERAGE(AG272:AG274),"")</f>
        <v/>
      </c>
      <c r="AJ274" s="251"/>
      <c r="AK274" s="251"/>
    </row>
    <row r="275" spans="1:37" ht="12" customHeight="1">
      <c r="C275" s="53" t="s">
        <v>37</v>
      </c>
      <c r="D275" s="1">
        <f>AC276</f>
        <v>0</v>
      </c>
      <c r="F275" s="184">
        <v>41027</v>
      </c>
      <c r="G275" s="323"/>
      <c r="H275" s="45"/>
      <c r="I275" s="61"/>
      <c r="J275" s="61"/>
      <c r="K275" s="61"/>
      <c r="L275" s="61"/>
      <c r="M275" s="61"/>
      <c r="N275" s="61"/>
      <c r="O275" s="61"/>
      <c r="P275" s="61"/>
      <c r="Q275" s="380"/>
      <c r="R275" s="381"/>
      <c r="S275" s="382"/>
      <c r="T275" s="34"/>
      <c r="U275" s="113">
        <f t="shared" si="336"/>
        <v>1</v>
      </c>
      <c r="V275" s="259">
        <f t="shared" si="337"/>
        <v>0</v>
      </c>
      <c r="W275" s="259">
        <f t="shared" si="343"/>
        <v>0</v>
      </c>
      <c r="X275" s="259">
        <f t="shared" si="338"/>
        <v>0</v>
      </c>
      <c r="Y275" s="259">
        <f t="shared" si="339"/>
        <v>0</v>
      </c>
      <c r="Z275" s="259"/>
      <c r="AA275" s="259"/>
      <c r="AB275" s="259">
        <f t="shared" si="340"/>
        <v>0</v>
      </c>
      <c r="AC275" s="259">
        <f t="shared" si="341"/>
        <v>0</v>
      </c>
      <c r="AD275" s="113"/>
      <c r="AE275" s="113">
        <f t="shared" si="344"/>
        <v>0</v>
      </c>
      <c r="AF275" s="114">
        <f t="shared" si="345"/>
        <v>0</v>
      </c>
      <c r="AG275" s="114">
        <f t="shared" si="342"/>
        <v>0</v>
      </c>
      <c r="AH275" s="251" t="str">
        <f t="shared" si="346"/>
        <v/>
      </c>
      <c r="AI275" s="251" t="str">
        <f>IF(AG275&gt;1,AVERAGE(AG273:AG275),"")</f>
        <v/>
      </c>
      <c r="AJ275" s="251"/>
      <c r="AK275" s="251"/>
    </row>
    <row r="276" spans="1:37" ht="12" customHeight="1">
      <c r="C276" s="53" t="s">
        <v>38</v>
      </c>
      <c r="D276" s="1">
        <f>AD276</f>
        <v>0</v>
      </c>
      <c r="E276" s="1"/>
      <c r="F276" s="185"/>
      <c r="G276" s="47"/>
      <c r="H276" s="48">
        <f>SUM(H269:H275)/60</f>
        <v>0</v>
      </c>
      <c r="I276" s="63"/>
      <c r="J276" s="64"/>
      <c r="K276" s="64"/>
      <c r="L276" s="64"/>
      <c r="M276" s="64"/>
      <c r="N276" s="64"/>
      <c r="O276" s="64"/>
      <c r="P276" s="64"/>
      <c r="Q276" s="64"/>
      <c r="R276" s="64"/>
      <c r="S276" s="47"/>
      <c r="T276" s="50" t="s">
        <v>45</v>
      </c>
      <c r="U276" s="106"/>
      <c r="V276" s="244">
        <f t="shared" ref="V276:AF276" si="347">SUM(V269:V275)</f>
        <v>0</v>
      </c>
      <c r="W276" s="244">
        <f t="shared" si="347"/>
        <v>0</v>
      </c>
      <c r="X276" s="244">
        <f t="shared" si="347"/>
        <v>0</v>
      </c>
      <c r="Y276" s="244">
        <f t="shared" si="347"/>
        <v>0</v>
      </c>
      <c r="Z276" s="244">
        <f t="shared" si="347"/>
        <v>0</v>
      </c>
      <c r="AA276" s="244">
        <f t="shared" si="347"/>
        <v>0</v>
      </c>
      <c r="AB276" s="244">
        <f t="shared" si="347"/>
        <v>0</v>
      </c>
      <c r="AC276" s="244">
        <f t="shared" si="347"/>
        <v>0</v>
      </c>
      <c r="AD276" s="244">
        <f t="shared" si="347"/>
        <v>0</v>
      </c>
      <c r="AE276" s="245">
        <f t="shared" si="347"/>
        <v>0</v>
      </c>
      <c r="AF276" s="245">
        <f t="shared" si="347"/>
        <v>0</v>
      </c>
      <c r="AG276" s="245">
        <f>SUM(AG269:AG275)</f>
        <v>0</v>
      </c>
      <c r="AH276" s="251"/>
      <c r="AI276" s="251"/>
      <c r="AJ276" s="251" t="b">
        <f>IF(AG276&gt;1,AVERAGE(AG276,AG267,AG258,AG249,AG240))</f>
        <v>0</v>
      </c>
      <c r="AK276" s="251" t="b">
        <f>IF(AG276&gt;1,AVERAGE(AG276,AG267))</f>
        <v>0</v>
      </c>
    </row>
    <row r="277" spans="1:37" ht="12" customHeight="1">
      <c r="E277" s="1"/>
      <c r="F277" s="241" t="s">
        <v>203</v>
      </c>
      <c r="V277" s="1"/>
      <c r="W277" s="1"/>
      <c r="X277" s="1"/>
      <c r="Y277" s="1"/>
      <c r="Z277" s="1"/>
      <c r="AA277" s="1"/>
      <c r="AB277" s="1"/>
      <c r="AC277" s="1"/>
      <c r="AD277" s="1"/>
      <c r="AE277" s="7" t="str">
        <f>IF(SUM(V277:AD277)&gt;0,(SUM(V277:AD277)),"")</f>
        <v/>
      </c>
    </row>
    <row r="278" spans="1:37" ht="12" customHeight="1">
      <c r="A278" s="156" t="s">
        <v>18</v>
      </c>
      <c r="B278" s="16">
        <f>H285</f>
        <v>0</v>
      </c>
      <c r="C278" s="53" t="s">
        <v>34</v>
      </c>
      <c r="D278" s="1">
        <f>W285</f>
        <v>0</v>
      </c>
      <c r="F278" s="184">
        <v>41028</v>
      </c>
      <c r="G278" s="323"/>
      <c r="H278" s="45"/>
      <c r="I278" s="61"/>
      <c r="J278" s="61"/>
      <c r="K278" s="61"/>
      <c r="L278" s="61"/>
      <c r="M278" s="61"/>
      <c r="N278" s="61"/>
      <c r="O278" s="61"/>
      <c r="P278" s="61"/>
      <c r="Q278" s="380"/>
      <c r="R278" s="381"/>
      <c r="S278" s="382"/>
      <c r="T278" s="49"/>
      <c r="U278" s="113">
        <f t="shared" ref="U278:U284" si="348">$U$2</f>
        <v>1</v>
      </c>
      <c r="V278" s="259">
        <f t="shared" ref="V278:V284" si="349">IF(I278&lt;&gt;0,VLOOKUP(I278,Max_tider,2,FALSE),0)</f>
        <v>0</v>
      </c>
      <c r="W278" s="259">
        <f>IF(J278&lt;&gt;0,VLOOKUP(J278,AT_tider,2,FALSE),0)</f>
        <v>0</v>
      </c>
      <c r="X278" s="259">
        <f t="shared" ref="X278:X284" si="350">IF(K278&lt;&gt;0,VLOOKUP(K278,SubAT_tider,2,FALSE),0)</f>
        <v>0</v>
      </c>
      <c r="Y278" s="259">
        <f t="shared" ref="Y278:Y284" si="351">IF(L278&lt;&gt;0,VLOOKUP(L278,IG_tider,2,FALSE),0)</f>
        <v>0</v>
      </c>
      <c r="Z278" s="259"/>
      <c r="AA278" s="259"/>
      <c r="AB278" s="259">
        <f t="shared" ref="AB278:AB284" si="352">IF(O278&lt;&gt;0,VLOOKUP(O278,Power_tider,2,FALSE),0)</f>
        <v>0</v>
      </c>
      <c r="AC278" s="259">
        <f t="shared" ref="AC278:AC284" si="353">IF(P278&lt;&gt;0,VLOOKUP(P278,FS_tider,2,FALSE),0)</f>
        <v>0</v>
      </c>
      <c r="AD278" s="113"/>
      <c r="AE278" s="113">
        <f>SUM(V278:AD278)</f>
        <v>0</v>
      </c>
      <c r="AF278" s="114">
        <f>((AB278*2)+(V278*2)+(W278*1)+(X278*0.77)+(Y278*0.68)+(AC278*0.8))</f>
        <v>0</v>
      </c>
      <c r="AG278" s="114">
        <f t="shared" ref="AG278:AG284" si="354">(AF278+(((H278*U278)-SUM(V278:AD278))*0.3))</f>
        <v>0</v>
      </c>
      <c r="AH278" s="251" t="str">
        <f>IF(AG278&gt;1,AVERAGE(AG275,AG278),"")</f>
        <v/>
      </c>
      <c r="AI278" s="251" t="str">
        <f>IF(AG278&gt;1,AVERAGE(AG274,AG275,AG278),"")</f>
        <v/>
      </c>
      <c r="AJ278" s="251"/>
      <c r="AK278" s="251"/>
    </row>
    <row r="279" spans="1:37" ht="12" customHeight="1">
      <c r="A279" s="159" t="s">
        <v>33</v>
      </c>
      <c r="B279" s="16">
        <f>V285</f>
        <v>0</v>
      </c>
      <c r="C279" s="53" t="s">
        <v>35</v>
      </c>
      <c r="D279" s="1">
        <f>X285</f>
        <v>0</v>
      </c>
      <c r="F279" s="184">
        <v>41029</v>
      </c>
      <c r="G279" s="323"/>
      <c r="H279" s="45"/>
      <c r="I279" s="61"/>
      <c r="J279" s="61"/>
      <c r="K279" s="61"/>
      <c r="L279" s="61"/>
      <c r="M279" s="62"/>
      <c r="N279" s="62"/>
      <c r="O279" s="62"/>
      <c r="P279" s="61"/>
      <c r="Q279" s="380"/>
      <c r="R279" s="381"/>
      <c r="S279" s="382"/>
      <c r="T279" s="49"/>
      <c r="U279" s="113">
        <f t="shared" si="348"/>
        <v>1</v>
      </c>
      <c r="V279" s="259">
        <f t="shared" si="349"/>
        <v>0</v>
      </c>
      <c r="W279" s="259">
        <f t="shared" ref="W279:W284" si="355">IF(J279&lt;&gt;0,VLOOKUP(J279,AT_tider,2,FALSE),0)</f>
        <v>0</v>
      </c>
      <c r="X279" s="259">
        <f t="shared" si="350"/>
        <v>0</v>
      </c>
      <c r="Y279" s="259">
        <f t="shared" si="351"/>
        <v>0</v>
      </c>
      <c r="Z279" s="259"/>
      <c r="AA279" s="259"/>
      <c r="AB279" s="259">
        <f t="shared" si="352"/>
        <v>0</v>
      </c>
      <c r="AC279" s="259">
        <f t="shared" si="353"/>
        <v>0</v>
      </c>
      <c r="AD279" s="113"/>
      <c r="AE279" s="113">
        <f t="shared" ref="AE279:AE284" si="356">SUM(V279:AD279)</f>
        <v>0</v>
      </c>
      <c r="AF279" s="114">
        <f t="shared" ref="AF279:AF284" si="357">((AB279*2)+(V279*2)+(W279*1)+(X279*0.77)+(Y279*0.68)+(AC279*0.8))</f>
        <v>0</v>
      </c>
      <c r="AG279" s="114">
        <f t="shared" si="354"/>
        <v>0</v>
      </c>
      <c r="AH279" s="251" t="str">
        <f t="shared" ref="AH279:AH284" si="358">IF(AG279&gt;1,AVERAGE(AG278:AG279),"")</f>
        <v/>
      </c>
      <c r="AI279" s="251" t="str">
        <f>IF(AG279&gt;1,AVERAGE(AG275,AG278,AG279),"")</f>
        <v/>
      </c>
      <c r="AJ279" s="251"/>
      <c r="AK279" s="251"/>
    </row>
    <row r="280" spans="1:37" ht="12" customHeight="1">
      <c r="C280" s="15" t="s">
        <v>92</v>
      </c>
      <c r="D280" s="1">
        <f>Y285</f>
        <v>0</v>
      </c>
      <c r="F280" s="184">
        <v>41030</v>
      </c>
      <c r="G280" s="323"/>
      <c r="H280" s="46"/>
      <c r="I280" s="62"/>
      <c r="J280" s="62"/>
      <c r="K280" s="62"/>
      <c r="L280" s="62"/>
      <c r="M280" s="62"/>
      <c r="N280" s="62"/>
      <c r="O280" s="62"/>
      <c r="P280" s="62"/>
      <c r="Q280" s="383"/>
      <c r="R280" s="384"/>
      <c r="S280" s="385"/>
      <c r="T280" s="34"/>
      <c r="U280" s="113">
        <f t="shared" si="348"/>
        <v>1</v>
      </c>
      <c r="V280" s="259">
        <f t="shared" si="349"/>
        <v>0</v>
      </c>
      <c r="W280" s="259">
        <f t="shared" si="355"/>
        <v>0</v>
      </c>
      <c r="X280" s="259">
        <f t="shared" si="350"/>
        <v>0</v>
      </c>
      <c r="Y280" s="259">
        <f t="shared" si="351"/>
        <v>0</v>
      </c>
      <c r="Z280" s="259"/>
      <c r="AA280" s="259"/>
      <c r="AB280" s="259">
        <f t="shared" si="352"/>
        <v>0</v>
      </c>
      <c r="AC280" s="259">
        <f t="shared" si="353"/>
        <v>0</v>
      </c>
      <c r="AD280" s="113"/>
      <c r="AE280" s="113">
        <f t="shared" si="356"/>
        <v>0</v>
      </c>
      <c r="AF280" s="114">
        <f t="shared" si="357"/>
        <v>0</v>
      </c>
      <c r="AG280" s="114">
        <f t="shared" si="354"/>
        <v>0</v>
      </c>
      <c r="AH280" s="251" t="str">
        <f t="shared" si="358"/>
        <v/>
      </c>
      <c r="AI280" s="251" t="str">
        <f>IF(AG280&gt;1,AVERAGE(AG278:AG280),"")</f>
        <v/>
      </c>
      <c r="AJ280" s="251"/>
      <c r="AK280" s="251"/>
    </row>
    <row r="281" spans="1:37" ht="12" customHeight="1">
      <c r="C281" s="15" t="s">
        <v>78</v>
      </c>
      <c r="D281" s="1">
        <f>Z285</f>
        <v>0</v>
      </c>
      <c r="F281" s="184">
        <v>41031</v>
      </c>
      <c r="G281" s="323"/>
      <c r="H281" s="45"/>
      <c r="I281" s="62"/>
      <c r="J281" s="46"/>
      <c r="K281" s="62"/>
      <c r="L281" s="62"/>
      <c r="M281" s="62"/>
      <c r="N281" s="62"/>
      <c r="O281" s="67"/>
      <c r="P281" s="62"/>
      <c r="Q281" s="380"/>
      <c r="R281" s="381"/>
      <c r="S281" s="382"/>
      <c r="T281" s="34"/>
      <c r="U281" s="113">
        <f t="shared" si="348"/>
        <v>1</v>
      </c>
      <c r="V281" s="259">
        <f t="shared" si="349"/>
        <v>0</v>
      </c>
      <c r="W281" s="259">
        <f t="shared" si="355"/>
        <v>0</v>
      </c>
      <c r="X281" s="259">
        <f t="shared" si="350"/>
        <v>0</v>
      </c>
      <c r="Y281" s="259">
        <f t="shared" si="351"/>
        <v>0</v>
      </c>
      <c r="Z281" s="259"/>
      <c r="AA281" s="259"/>
      <c r="AB281" s="259">
        <f t="shared" si="352"/>
        <v>0</v>
      </c>
      <c r="AC281" s="259">
        <f t="shared" si="353"/>
        <v>0</v>
      </c>
      <c r="AD281" s="113"/>
      <c r="AE281" s="113">
        <f t="shared" si="356"/>
        <v>0</v>
      </c>
      <c r="AF281" s="114">
        <f t="shared" si="357"/>
        <v>0</v>
      </c>
      <c r="AG281" s="114">
        <f t="shared" si="354"/>
        <v>0</v>
      </c>
      <c r="AH281" s="251" t="str">
        <f t="shared" si="358"/>
        <v/>
      </c>
      <c r="AI281" s="251" t="str">
        <f>IF(AG281&gt;1,AVERAGE(AG279:AG281),"")</f>
        <v/>
      </c>
      <c r="AJ281" s="251"/>
      <c r="AK281" s="251"/>
    </row>
    <row r="282" spans="1:37" ht="12" customHeight="1">
      <c r="C282" s="15" t="s">
        <v>93</v>
      </c>
      <c r="D282" s="1">
        <f>AA285</f>
        <v>0</v>
      </c>
      <c r="F282" s="184">
        <v>41032</v>
      </c>
      <c r="G282" s="323"/>
      <c r="H282" s="45"/>
      <c r="I282" s="61"/>
      <c r="J282" s="61"/>
      <c r="K282" s="61"/>
      <c r="L282" s="61"/>
      <c r="M282" s="61"/>
      <c r="N282" s="61"/>
      <c r="O282" s="61"/>
      <c r="P282" s="61"/>
      <c r="Q282" s="380"/>
      <c r="R282" s="381"/>
      <c r="S282" s="382"/>
      <c r="T282" s="34"/>
      <c r="U282" s="113">
        <f>$U$2</f>
        <v>1</v>
      </c>
      <c r="V282" s="259">
        <f t="shared" si="349"/>
        <v>0</v>
      </c>
      <c r="W282" s="259">
        <f t="shared" si="355"/>
        <v>0</v>
      </c>
      <c r="X282" s="259">
        <f t="shared" si="350"/>
        <v>0</v>
      </c>
      <c r="Y282" s="259">
        <f t="shared" si="351"/>
        <v>0</v>
      </c>
      <c r="Z282" s="259"/>
      <c r="AA282" s="259"/>
      <c r="AB282" s="259">
        <f t="shared" si="352"/>
        <v>0</v>
      </c>
      <c r="AC282" s="259">
        <f t="shared" si="353"/>
        <v>0</v>
      </c>
      <c r="AD282" s="113"/>
      <c r="AE282" s="113">
        <f t="shared" si="356"/>
        <v>0</v>
      </c>
      <c r="AF282" s="114">
        <f t="shared" si="357"/>
        <v>0</v>
      </c>
      <c r="AG282" s="114">
        <f t="shared" si="354"/>
        <v>0</v>
      </c>
      <c r="AH282" s="251" t="str">
        <f t="shared" si="358"/>
        <v/>
      </c>
      <c r="AI282" s="251" t="str">
        <f>IF(AG282&gt;1,AVERAGE(AG280:AG282),"")</f>
        <v/>
      </c>
      <c r="AJ282" s="251"/>
      <c r="AK282" s="251"/>
    </row>
    <row r="283" spans="1:37" ht="12" customHeight="1">
      <c r="C283" s="53" t="s">
        <v>36</v>
      </c>
      <c r="D283" s="1">
        <f>AB285</f>
        <v>0</v>
      </c>
      <c r="F283" s="184">
        <v>41033</v>
      </c>
      <c r="G283" s="323"/>
      <c r="H283" s="45"/>
      <c r="I283" s="67"/>
      <c r="J283" s="61"/>
      <c r="K283" s="61"/>
      <c r="L283" s="61"/>
      <c r="M283" s="61"/>
      <c r="N283" s="61"/>
      <c r="O283" s="61"/>
      <c r="P283" s="61"/>
      <c r="Q283" s="380"/>
      <c r="R283" s="381"/>
      <c r="S283" s="382"/>
      <c r="T283" s="34"/>
      <c r="U283" s="113">
        <f t="shared" si="348"/>
        <v>1</v>
      </c>
      <c r="V283" s="259">
        <f t="shared" si="349"/>
        <v>0</v>
      </c>
      <c r="W283" s="259">
        <f t="shared" si="355"/>
        <v>0</v>
      </c>
      <c r="X283" s="259">
        <f t="shared" si="350"/>
        <v>0</v>
      </c>
      <c r="Y283" s="259">
        <f t="shared" si="351"/>
        <v>0</v>
      </c>
      <c r="Z283" s="259"/>
      <c r="AA283" s="259"/>
      <c r="AB283" s="259">
        <f t="shared" si="352"/>
        <v>0</v>
      </c>
      <c r="AC283" s="259">
        <f t="shared" si="353"/>
        <v>0</v>
      </c>
      <c r="AD283" s="113"/>
      <c r="AE283" s="113">
        <f t="shared" si="356"/>
        <v>0</v>
      </c>
      <c r="AF283" s="114">
        <f t="shared" si="357"/>
        <v>0</v>
      </c>
      <c r="AG283" s="114">
        <f t="shared" si="354"/>
        <v>0</v>
      </c>
      <c r="AH283" s="251" t="str">
        <f t="shared" si="358"/>
        <v/>
      </c>
      <c r="AI283" s="251" t="str">
        <f>IF(AG283&gt;1,AVERAGE(AG281:AG283),"")</f>
        <v/>
      </c>
      <c r="AJ283" s="251"/>
      <c r="AK283" s="251"/>
    </row>
    <row r="284" spans="1:37" ht="12" customHeight="1">
      <c r="C284" s="53" t="s">
        <v>37</v>
      </c>
      <c r="D284" s="1">
        <f>AC285</f>
        <v>0</v>
      </c>
      <c r="F284" s="184">
        <v>41034</v>
      </c>
      <c r="G284" s="323"/>
      <c r="H284" s="45"/>
      <c r="I284" s="61"/>
      <c r="J284" s="61"/>
      <c r="K284" s="61"/>
      <c r="L284" s="61"/>
      <c r="M284" s="61"/>
      <c r="N284" s="61"/>
      <c r="O284" s="61"/>
      <c r="P284" s="61"/>
      <c r="Q284" s="380"/>
      <c r="R284" s="381"/>
      <c r="S284" s="382"/>
      <c r="T284" s="34"/>
      <c r="U284" s="113">
        <f t="shared" si="348"/>
        <v>1</v>
      </c>
      <c r="V284" s="259">
        <f t="shared" si="349"/>
        <v>0</v>
      </c>
      <c r="W284" s="259">
        <f t="shared" si="355"/>
        <v>0</v>
      </c>
      <c r="X284" s="259">
        <f t="shared" si="350"/>
        <v>0</v>
      </c>
      <c r="Y284" s="259">
        <f t="shared" si="351"/>
        <v>0</v>
      </c>
      <c r="Z284" s="259"/>
      <c r="AA284" s="259"/>
      <c r="AB284" s="259">
        <f t="shared" si="352"/>
        <v>0</v>
      </c>
      <c r="AC284" s="259">
        <f t="shared" si="353"/>
        <v>0</v>
      </c>
      <c r="AD284" s="113"/>
      <c r="AE284" s="113">
        <f t="shared" si="356"/>
        <v>0</v>
      </c>
      <c r="AF284" s="114">
        <f t="shared" si="357"/>
        <v>0</v>
      </c>
      <c r="AG284" s="114">
        <f t="shared" si="354"/>
        <v>0</v>
      </c>
      <c r="AH284" s="251" t="str">
        <f t="shared" si="358"/>
        <v/>
      </c>
      <c r="AI284" s="251" t="str">
        <f>IF(AG284&gt;1,AVERAGE(AG282:AG284),"")</f>
        <v/>
      </c>
      <c r="AJ284" s="251"/>
      <c r="AK284" s="251"/>
    </row>
    <row r="285" spans="1:37" ht="12" customHeight="1">
      <c r="C285" s="53" t="s">
        <v>38</v>
      </c>
      <c r="D285" s="1">
        <f>AD285</f>
        <v>0</v>
      </c>
      <c r="E285" s="1"/>
      <c r="F285" s="185"/>
      <c r="G285" s="47"/>
      <c r="H285" s="48">
        <f>SUM(H278:H284)/60</f>
        <v>0</v>
      </c>
      <c r="I285" s="63"/>
      <c r="J285" s="64"/>
      <c r="K285" s="64"/>
      <c r="L285" s="64"/>
      <c r="M285" s="64"/>
      <c r="N285" s="64"/>
      <c r="O285" s="64"/>
      <c r="P285" s="64"/>
      <c r="Q285" s="64"/>
      <c r="R285" s="64"/>
      <c r="S285" s="47"/>
      <c r="T285" s="50" t="s">
        <v>45</v>
      </c>
      <c r="U285" s="106"/>
      <c r="V285" s="244">
        <f t="shared" ref="V285:AF285" si="359">SUM(V278:V284)</f>
        <v>0</v>
      </c>
      <c r="W285" s="244">
        <f t="shared" si="359"/>
        <v>0</v>
      </c>
      <c r="X285" s="244">
        <f t="shared" si="359"/>
        <v>0</v>
      </c>
      <c r="Y285" s="244">
        <f t="shared" si="359"/>
        <v>0</v>
      </c>
      <c r="Z285" s="244">
        <f t="shared" si="359"/>
        <v>0</v>
      </c>
      <c r="AA285" s="244">
        <f t="shared" si="359"/>
        <v>0</v>
      </c>
      <c r="AB285" s="244">
        <f t="shared" si="359"/>
        <v>0</v>
      </c>
      <c r="AC285" s="244">
        <f t="shared" si="359"/>
        <v>0</v>
      </c>
      <c r="AD285" s="244">
        <f t="shared" si="359"/>
        <v>0</v>
      </c>
      <c r="AE285" s="245">
        <f t="shared" si="359"/>
        <v>0</v>
      </c>
      <c r="AF285" s="245">
        <f t="shared" si="359"/>
        <v>0</v>
      </c>
      <c r="AG285" s="245">
        <f>SUM(AG278:AG284)</f>
        <v>0</v>
      </c>
      <c r="AH285" s="251"/>
      <c r="AI285" s="251"/>
      <c r="AJ285" s="251" t="b">
        <f>IF(AG285&gt;1,AVERAGE(AG285,AG276,AG267,AG258,AG249))</f>
        <v>0</v>
      </c>
      <c r="AK285" s="251" t="b">
        <f>IF(AG285&gt;1,AVERAGE(AG285,AG276))</f>
        <v>0</v>
      </c>
    </row>
    <row r="286" spans="1:37" ht="12" customHeight="1">
      <c r="E286" s="1"/>
      <c r="F286" s="241" t="s">
        <v>202</v>
      </c>
      <c r="V286" s="1"/>
      <c r="W286" s="1"/>
      <c r="X286" s="1"/>
      <c r="Y286" s="1"/>
      <c r="Z286" s="1"/>
      <c r="AA286" s="1"/>
      <c r="AB286" s="1"/>
      <c r="AC286" s="1"/>
      <c r="AD286" s="1"/>
      <c r="AE286" s="7" t="str">
        <f>IF(SUM(V286:AD286)&gt;0,(SUM(V286:AD286)),"")</f>
        <v/>
      </c>
    </row>
    <row r="287" spans="1:37" ht="12" customHeight="1">
      <c r="A287" s="156" t="s">
        <v>18</v>
      </c>
      <c r="B287" s="16">
        <f>H294</f>
        <v>0</v>
      </c>
      <c r="C287" s="53" t="s">
        <v>34</v>
      </c>
      <c r="D287" s="1">
        <f>W294</f>
        <v>0</v>
      </c>
      <c r="F287" s="184">
        <v>41035</v>
      </c>
      <c r="G287" s="323"/>
      <c r="H287" s="45"/>
      <c r="I287" s="61"/>
      <c r="J287" s="61"/>
      <c r="K287" s="61"/>
      <c r="L287" s="61"/>
      <c r="M287" s="61"/>
      <c r="N287" s="61"/>
      <c r="O287" s="61"/>
      <c r="P287" s="61"/>
      <c r="Q287" s="380"/>
      <c r="R287" s="381"/>
      <c r="S287" s="382"/>
      <c r="T287" s="49"/>
      <c r="U287" s="113">
        <f t="shared" ref="U287:U293" si="360">$U$2</f>
        <v>1</v>
      </c>
      <c r="V287" s="259">
        <f t="shared" ref="V287:V293" si="361">IF(I287&lt;&gt;0,VLOOKUP(I287,Max_tider,2,FALSE),0)</f>
        <v>0</v>
      </c>
      <c r="W287" s="259">
        <f>IF(J287&lt;&gt;0,VLOOKUP(J287,AT_tider,2,FALSE),0)</f>
        <v>0</v>
      </c>
      <c r="X287" s="259">
        <f t="shared" ref="X287:X293" si="362">IF(K287&lt;&gt;0,VLOOKUP(K287,SubAT_tider,2,FALSE),0)</f>
        <v>0</v>
      </c>
      <c r="Y287" s="259">
        <f t="shared" ref="Y287:Y293" si="363">IF(L287&lt;&gt;0,VLOOKUP(L287,IG_tider,2,FALSE),0)</f>
        <v>0</v>
      </c>
      <c r="Z287" s="259"/>
      <c r="AA287" s="259"/>
      <c r="AB287" s="259">
        <f t="shared" ref="AB287:AB293" si="364">IF(O287&lt;&gt;0,VLOOKUP(O287,Power_tider,2,FALSE),0)</f>
        <v>0</v>
      </c>
      <c r="AC287" s="259">
        <f t="shared" ref="AC287:AC293" si="365">IF(P287&lt;&gt;0,VLOOKUP(P287,FS_tider,2,FALSE),0)</f>
        <v>0</v>
      </c>
      <c r="AD287" s="113"/>
      <c r="AE287" s="113">
        <f>SUM(V287:AD287)</f>
        <v>0</v>
      </c>
      <c r="AF287" s="114">
        <f>((AB287*2)+(V287*2)+(W287*1)+(X287*0.77)+(Y287*0.68)+(AC287*0.8))</f>
        <v>0</v>
      </c>
      <c r="AG287" s="114">
        <f t="shared" ref="AG287:AG293" si="366">(AF287+(((H287*U287)-SUM(V287:AD287))*0.3))</f>
        <v>0</v>
      </c>
      <c r="AH287" s="251" t="str">
        <f>IF(AG287&gt;1,AVERAGE(AG284,AG287),"")</f>
        <v/>
      </c>
      <c r="AI287" s="251" t="str">
        <f>IF(AG287&gt;1,AVERAGE(AG283,AG284,AG287),"")</f>
        <v/>
      </c>
      <c r="AJ287" s="251"/>
      <c r="AK287" s="251"/>
    </row>
    <row r="288" spans="1:37" ht="12" customHeight="1">
      <c r="A288" s="159" t="s">
        <v>33</v>
      </c>
      <c r="B288" s="16">
        <f>V294</f>
        <v>0</v>
      </c>
      <c r="C288" s="53" t="s">
        <v>35</v>
      </c>
      <c r="D288" s="1">
        <f>X294</f>
        <v>0</v>
      </c>
      <c r="F288" s="184">
        <v>41036</v>
      </c>
      <c r="G288" s="323"/>
      <c r="H288" s="45"/>
      <c r="I288" s="61"/>
      <c r="J288" s="46"/>
      <c r="K288" s="62"/>
      <c r="L288" s="62"/>
      <c r="M288" s="62"/>
      <c r="N288" s="62"/>
      <c r="O288" s="67"/>
      <c r="P288" s="62"/>
      <c r="Q288" s="380"/>
      <c r="R288" s="381"/>
      <c r="S288" s="382"/>
      <c r="T288" s="34"/>
      <c r="U288" s="113">
        <f t="shared" si="360"/>
        <v>1</v>
      </c>
      <c r="V288" s="259">
        <f t="shared" si="361"/>
        <v>0</v>
      </c>
      <c r="W288" s="259">
        <f t="shared" ref="W288:W293" si="367">IF(J288&lt;&gt;0,VLOOKUP(J288,AT_tider,2,FALSE),0)</f>
        <v>0</v>
      </c>
      <c r="X288" s="259">
        <f t="shared" si="362"/>
        <v>0</v>
      </c>
      <c r="Y288" s="259">
        <f t="shared" si="363"/>
        <v>0</v>
      </c>
      <c r="Z288" s="259"/>
      <c r="AA288" s="259"/>
      <c r="AB288" s="259">
        <f t="shared" si="364"/>
        <v>0</v>
      </c>
      <c r="AC288" s="259">
        <f t="shared" si="365"/>
        <v>0</v>
      </c>
      <c r="AD288" s="113"/>
      <c r="AE288" s="113">
        <f t="shared" ref="AE288:AE293" si="368">SUM(V288:AD288)</f>
        <v>0</v>
      </c>
      <c r="AF288" s="114">
        <f t="shared" ref="AF288:AF293" si="369">((AB288*2)+(V288*2)+(W288*1)+(X288*0.77)+(Y288*0.68)+(AC288*0.8))</f>
        <v>0</v>
      </c>
      <c r="AG288" s="114">
        <f t="shared" si="366"/>
        <v>0</v>
      </c>
      <c r="AH288" s="251" t="str">
        <f t="shared" ref="AH288:AH293" si="370">IF(AG288&gt;1,AVERAGE(AG287:AG288),"")</f>
        <v/>
      </c>
      <c r="AI288" s="251" t="str">
        <f>IF(AG288&gt;1,AVERAGE(AG284,AG287,AG288),"")</f>
        <v/>
      </c>
      <c r="AJ288" s="251"/>
      <c r="AK288" s="251"/>
    </row>
    <row r="289" spans="1:37" ht="12" customHeight="1">
      <c r="C289" s="15" t="s">
        <v>92</v>
      </c>
      <c r="D289" s="1">
        <f>Y294</f>
        <v>0</v>
      </c>
      <c r="F289" s="184">
        <v>41037</v>
      </c>
      <c r="G289" s="323"/>
      <c r="H289" s="46"/>
      <c r="I289" s="62"/>
      <c r="J289" s="62"/>
      <c r="K289" s="62"/>
      <c r="L289" s="62"/>
      <c r="M289" s="62"/>
      <c r="N289" s="62"/>
      <c r="O289" s="62"/>
      <c r="P289" s="62"/>
      <c r="Q289" s="383"/>
      <c r="R289" s="384"/>
      <c r="S289" s="385"/>
      <c r="T289" s="34"/>
      <c r="U289" s="113">
        <f t="shared" si="360"/>
        <v>1</v>
      </c>
      <c r="V289" s="259">
        <f t="shared" si="361"/>
        <v>0</v>
      </c>
      <c r="W289" s="259">
        <f t="shared" si="367"/>
        <v>0</v>
      </c>
      <c r="X289" s="259">
        <f t="shared" si="362"/>
        <v>0</v>
      </c>
      <c r="Y289" s="259">
        <f t="shared" si="363"/>
        <v>0</v>
      </c>
      <c r="Z289" s="259"/>
      <c r="AA289" s="259"/>
      <c r="AB289" s="259">
        <f t="shared" si="364"/>
        <v>0</v>
      </c>
      <c r="AC289" s="259">
        <f t="shared" si="365"/>
        <v>0</v>
      </c>
      <c r="AD289" s="113"/>
      <c r="AE289" s="113">
        <f t="shared" si="368"/>
        <v>0</v>
      </c>
      <c r="AF289" s="114">
        <f t="shared" si="369"/>
        <v>0</v>
      </c>
      <c r="AG289" s="114">
        <f t="shared" si="366"/>
        <v>0</v>
      </c>
      <c r="AH289" s="251" t="str">
        <f t="shared" si="370"/>
        <v/>
      </c>
      <c r="AI289" s="251" t="str">
        <f>IF(AG289&gt;1,AVERAGE(AG287:AG289),"")</f>
        <v/>
      </c>
      <c r="AJ289" s="251"/>
      <c r="AK289" s="251"/>
    </row>
    <row r="290" spans="1:37" ht="12" customHeight="1">
      <c r="C290" s="15" t="s">
        <v>78</v>
      </c>
      <c r="D290" s="1">
        <f>Z294</f>
        <v>0</v>
      </c>
      <c r="F290" s="184">
        <v>41038</v>
      </c>
      <c r="G290" s="323"/>
      <c r="H290" s="45"/>
      <c r="I290" s="61"/>
      <c r="J290" s="46"/>
      <c r="K290" s="61"/>
      <c r="L290" s="61"/>
      <c r="M290" s="62"/>
      <c r="N290" s="62"/>
      <c r="O290" s="67"/>
      <c r="P290" s="61"/>
      <c r="Q290" s="380"/>
      <c r="R290" s="381"/>
      <c r="S290" s="382"/>
      <c r="T290" s="49"/>
      <c r="U290" s="113">
        <f t="shared" si="360"/>
        <v>1</v>
      </c>
      <c r="V290" s="259">
        <f t="shared" si="361"/>
        <v>0</v>
      </c>
      <c r="W290" s="259">
        <f t="shared" si="367"/>
        <v>0</v>
      </c>
      <c r="X290" s="259">
        <f t="shared" si="362"/>
        <v>0</v>
      </c>
      <c r="Y290" s="259">
        <f t="shared" si="363"/>
        <v>0</v>
      </c>
      <c r="Z290" s="259"/>
      <c r="AA290" s="259"/>
      <c r="AB290" s="259">
        <f t="shared" si="364"/>
        <v>0</v>
      </c>
      <c r="AC290" s="259">
        <f t="shared" si="365"/>
        <v>0</v>
      </c>
      <c r="AD290" s="113"/>
      <c r="AE290" s="113">
        <f t="shared" si="368"/>
        <v>0</v>
      </c>
      <c r="AF290" s="114">
        <f t="shared" si="369"/>
        <v>0</v>
      </c>
      <c r="AG290" s="114">
        <f t="shared" si="366"/>
        <v>0</v>
      </c>
      <c r="AH290" s="251" t="str">
        <f t="shared" si="370"/>
        <v/>
      </c>
      <c r="AI290" s="251" t="str">
        <f>IF(AG290&gt;1,AVERAGE(AG288:AG290),"")</f>
        <v/>
      </c>
      <c r="AJ290" s="251"/>
      <c r="AK290" s="251"/>
    </row>
    <row r="291" spans="1:37" ht="12" customHeight="1">
      <c r="C291" s="15" t="s">
        <v>93</v>
      </c>
      <c r="D291" s="1">
        <f>AA294</f>
        <v>0</v>
      </c>
      <c r="F291" s="184">
        <v>41039</v>
      </c>
      <c r="G291" s="323"/>
      <c r="H291" s="45"/>
      <c r="I291" s="61"/>
      <c r="J291" s="61"/>
      <c r="K291" s="61"/>
      <c r="L291" s="61"/>
      <c r="M291" s="61"/>
      <c r="N291" s="61"/>
      <c r="O291" s="61"/>
      <c r="P291" s="61"/>
      <c r="Q291" s="380"/>
      <c r="R291" s="381"/>
      <c r="S291" s="382"/>
      <c r="T291" s="34"/>
      <c r="U291" s="113">
        <f>$U$2</f>
        <v>1</v>
      </c>
      <c r="V291" s="259">
        <f t="shared" si="361"/>
        <v>0</v>
      </c>
      <c r="W291" s="259">
        <f t="shared" si="367"/>
        <v>0</v>
      </c>
      <c r="X291" s="259">
        <f t="shared" si="362"/>
        <v>0</v>
      </c>
      <c r="Y291" s="259">
        <f t="shared" si="363"/>
        <v>0</v>
      </c>
      <c r="Z291" s="259"/>
      <c r="AA291" s="259"/>
      <c r="AB291" s="259">
        <f t="shared" si="364"/>
        <v>0</v>
      </c>
      <c r="AC291" s="259">
        <f t="shared" si="365"/>
        <v>0</v>
      </c>
      <c r="AD291" s="113"/>
      <c r="AE291" s="113">
        <f t="shared" si="368"/>
        <v>0</v>
      </c>
      <c r="AF291" s="114">
        <f t="shared" si="369"/>
        <v>0</v>
      </c>
      <c r="AG291" s="114">
        <f t="shared" si="366"/>
        <v>0</v>
      </c>
      <c r="AH291" s="251" t="str">
        <f t="shared" si="370"/>
        <v/>
      </c>
      <c r="AI291" s="251" t="str">
        <f>IF(AG291&gt;1,AVERAGE(AG289:AG291),"")</f>
        <v/>
      </c>
      <c r="AJ291" s="251"/>
      <c r="AK291" s="251"/>
    </row>
    <row r="292" spans="1:37" ht="12" customHeight="1">
      <c r="C292" s="53" t="s">
        <v>36</v>
      </c>
      <c r="D292" s="1">
        <f>AB294</f>
        <v>0</v>
      </c>
      <c r="F292" s="184">
        <v>41040</v>
      </c>
      <c r="G292" s="323"/>
      <c r="H292" s="45"/>
      <c r="I292" s="67"/>
      <c r="J292" s="61"/>
      <c r="K292" s="61"/>
      <c r="L292" s="61"/>
      <c r="M292" s="61"/>
      <c r="N292" s="61"/>
      <c r="O292" s="61"/>
      <c r="P292" s="61"/>
      <c r="Q292" s="380"/>
      <c r="R292" s="381"/>
      <c r="S292" s="382"/>
      <c r="T292" s="34"/>
      <c r="U292" s="113">
        <f t="shared" si="360"/>
        <v>1</v>
      </c>
      <c r="V292" s="259">
        <f t="shared" si="361"/>
        <v>0</v>
      </c>
      <c r="W292" s="259">
        <f t="shared" si="367"/>
        <v>0</v>
      </c>
      <c r="X292" s="259">
        <f t="shared" si="362"/>
        <v>0</v>
      </c>
      <c r="Y292" s="259">
        <f t="shared" si="363"/>
        <v>0</v>
      </c>
      <c r="Z292" s="259"/>
      <c r="AA292" s="259"/>
      <c r="AB292" s="259">
        <f t="shared" si="364"/>
        <v>0</v>
      </c>
      <c r="AC292" s="259">
        <f t="shared" si="365"/>
        <v>0</v>
      </c>
      <c r="AD292" s="113"/>
      <c r="AE292" s="113">
        <f t="shared" si="368"/>
        <v>0</v>
      </c>
      <c r="AF292" s="114">
        <f t="shared" si="369"/>
        <v>0</v>
      </c>
      <c r="AG292" s="114">
        <f t="shared" si="366"/>
        <v>0</v>
      </c>
      <c r="AH292" s="251" t="str">
        <f t="shared" si="370"/>
        <v/>
      </c>
      <c r="AI292" s="251" t="str">
        <f>IF(AG292&gt;1,AVERAGE(AG290:AG292),"")</f>
        <v/>
      </c>
      <c r="AJ292" s="251"/>
      <c r="AK292" s="251"/>
    </row>
    <row r="293" spans="1:37" ht="12" customHeight="1">
      <c r="C293" s="53" t="s">
        <v>37</v>
      </c>
      <c r="D293" s="1">
        <f>AC294</f>
        <v>0</v>
      </c>
      <c r="F293" s="184">
        <v>41041</v>
      </c>
      <c r="G293" s="323"/>
      <c r="H293" s="45"/>
      <c r="I293" s="61"/>
      <c r="J293" s="61"/>
      <c r="K293" s="61"/>
      <c r="L293" s="61"/>
      <c r="M293" s="61"/>
      <c r="N293" s="61"/>
      <c r="O293" s="61"/>
      <c r="P293" s="61"/>
      <c r="Q293" s="380"/>
      <c r="R293" s="381"/>
      <c r="S293" s="382"/>
      <c r="T293" s="49"/>
      <c r="U293" s="113">
        <f t="shared" si="360"/>
        <v>1</v>
      </c>
      <c r="V293" s="259">
        <f t="shared" si="361"/>
        <v>0</v>
      </c>
      <c r="W293" s="259">
        <f t="shared" si="367"/>
        <v>0</v>
      </c>
      <c r="X293" s="259">
        <f t="shared" si="362"/>
        <v>0</v>
      </c>
      <c r="Y293" s="259">
        <f t="shared" si="363"/>
        <v>0</v>
      </c>
      <c r="Z293" s="259"/>
      <c r="AA293" s="259"/>
      <c r="AB293" s="259">
        <f t="shared" si="364"/>
        <v>0</v>
      </c>
      <c r="AC293" s="259">
        <f t="shared" si="365"/>
        <v>0</v>
      </c>
      <c r="AD293" s="113"/>
      <c r="AE293" s="113">
        <f t="shared" si="368"/>
        <v>0</v>
      </c>
      <c r="AF293" s="114">
        <f t="shared" si="369"/>
        <v>0</v>
      </c>
      <c r="AG293" s="114">
        <f t="shared" si="366"/>
        <v>0</v>
      </c>
      <c r="AH293" s="251" t="str">
        <f t="shared" si="370"/>
        <v/>
      </c>
      <c r="AI293" s="251" t="str">
        <f>IF(AG293&gt;1,AVERAGE(AG291:AG293),"")</f>
        <v/>
      </c>
      <c r="AJ293" s="251"/>
      <c r="AK293" s="251"/>
    </row>
    <row r="294" spans="1:37" ht="12" customHeight="1">
      <c r="C294" s="53" t="s">
        <v>38</v>
      </c>
      <c r="D294" s="1">
        <f>AD294</f>
        <v>0</v>
      </c>
      <c r="E294" s="1"/>
      <c r="F294" s="185"/>
      <c r="G294" s="47"/>
      <c r="H294" s="48">
        <f>SUM(H287:H293)/60</f>
        <v>0</v>
      </c>
      <c r="I294" s="63"/>
      <c r="J294" s="64"/>
      <c r="K294" s="64"/>
      <c r="L294" s="64"/>
      <c r="M294" s="64"/>
      <c r="N294" s="64"/>
      <c r="O294" s="64"/>
      <c r="P294" s="64"/>
      <c r="Q294" s="64"/>
      <c r="R294" s="64"/>
      <c r="S294" s="47"/>
      <c r="T294" s="50" t="s">
        <v>45</v>
      </c>
      <c r="U294" s="106"/>
      <c r="V294" s="244">
        <f t="shared" ref="V294:AF294" si="371">SUM(V287:V293)</f>
        <v>0</v>
      </c>
      <c r="W294" s="244">
        <f t="shared" si="371"/>
        <v>0</v>
      </c>
      <c r="X294" s="244">
        <f t="shared" si="371"/>
        <v>0</v>
      </c>
      <c r="Y294" s="244">
        <f t="shared" si="371"/>
        <v>0</v>
      </c>
      <c r="Z294" s="244">
        <f t="shared" si="371"/>
        <v>0</v>
      </c>
      <c r="AA294" s="244">
        <f t="shared" si="371"/>
        <v>0</v>
      </c>
      <c r="AB294" s="244">
        <f t="shared" si="371"/>
        <v>0</v>
      </c>
      <c r="AC294" s="244">
        <f t="shared" si="371"/>
        <v>0</v>
      </c>
      <c r="AD294" s="244">
        <f t="shared" si="371"/>
        <v>0</v>
      </c>
      <c r="AE294" s="245">
        <f t="shared" si="371"/>
        <v>0</v>
      </c>
      <c r="AF294" s="245">
        <f t="shared" si="371"/>
        <v>0</v>
      </c>
      <c r="AG294" s="245">
        <f>SUM(AG287:AG293)</f>
        <v>0</v>
      </c>
      <c r="AH294" s="251"/>
      <c r="AI294" s="251"/>
      <c r="AJ294" s="251" t="b">
        <f>IF(AG294&gt;1,AVERAGE(AG294,AG285,AG276,AG267,AG258))</f>
        <v>0</v>
      </c>
      <c r="AK294" s="251" t="b">
        <f>IF(AG294&gt;1,AVERAGE(AG294,AG285))</f>
        <v>0</v>
      </c>
    </row>
    <row r="295" spans="1:37" ht="12" customHeight="1">
      <c r="E295" s="1"/>
      <c r="F295" s="241" t="s">
        <v>204</v>
      </c>
      <c r="V295" s="1"/>
      <c r="W295" s="1"/>
      <c r="X295" s="1"/>
      <c r="Y295" s="1"/>
      <c r="Z295" s="1"/>
      <c r="AA295" s="1"/>
      <c r="AB295" s="1"/>
      <c r="AC295" s="1"/>
      <c r="AD295" s="1"/>
      <c r="AE295" s="7" t="str">
        <f>IF(SUM(V295:AD295)&gt;0,(SUM(V295:AD295)),"")</f>
        <v/>
      </c>
    </row>
    <row r="296" spans="1:37" ht="12" customHeight="1">
      <c r="A296" s="156" t="s">
        <v>18</v>
      </c>
      <c r="B296" s="16">
        <f>H303</f>
        <v>0</v>
      </c>
      <c r="C296" s="53" t="s">
        <v>34</v>
      </c>
      <c r="D296" s="1">
        <f>W303</f>
        <v>0</v>
      </c>
      <c r="F296" s="184">
        <v>41042</v>
      </c>
      <c r="G296" s="323"/>
      <c r="H296" s="45"/>
      <c r="I296" s="61"/>
      <c r="J296" s="61"/>
      <c r="K296" s="61"/>
      <c r="L296" s="61"/>
      <c r="M296" s="61"/>
      <c r="N296" s="61"/>
      <c r="O296" s="61"/>
      <c r="P296" s="61"/>
      <c r="Q296" s="380"/>
      <c r="R296" s="381"/>
      <c r="S296" s="382"/>
      <c r="T296" s="49"/>
      <c r="U296" s="113">
        <f t="shared" ref="U296:U302" si="372">$U$2</f>
        <v>1</v>
      </c>
      <c r="V296" s="259">
        <f t="shared" ref="V296:V302" si="373">IF(I296&lt;&gt;0,VLOOKUP(I296,Max_tider,2,FALSE),0)</f>
        <v>0</v>
      </c>
      <c r="W296" s="259">
        <f>IF(J296&lt;&gt;0,VLOOKUP(J296,AT_tider,2,FALSE),0)</f>
        <v>0</v>
      </c>
      <c r="X296" s="259">
        <f t="shared" ref="X296:X302" si="374">IF(K296&lt;&gt;0,VLOOKUP(K296,SubAT_tider,2,FALSE),0)</f>
        <v>0</v>
      </c>
      <c r="Y296" s="259">
        <f t="shared" ref="Y296:Y302" si="375">IF(L296&lt;&gt;0,VLOOKUP(L296,IG_tider,2,FALSE),0)</f>
        <v>0</v>
      </c>
      <c r="Z296" s="259"/>
      <c r="AA296" s="259"/>
      <c r="AB296" s="259">
        <f t="shared" ref="AB296:AB302" si="376">IF(O296&lt;&gt;0,VLOOKUP(O296,Power_tider,2,FALSE),0)</f>
        <v>0</v>
      </c>
      <c r="AC296" s="259">
        <f t="shared" ref="AC296:AC302" si="377">IF(P296&lt;&gt;0,VLOOKUP(P296,FS_tider,2,FALSE),0)</f>
        <v>0</v>
      </c>
      <c r="AD296" s="113"/>
      <c r="AE296" s="113">
        <f>SUM(V296:AD296)</f>
        <v>0</v>
      </c>
      <c r="AF296" s="114">
        <f>((AB296*2)+(V296*2)+(W296*1)+(X296*0.77)+(Y296*0.68)+(AC296*0.8))</f>
        <v>0</v>
      </c>
      <c r="AG296" s="114">
        <f t="shared" ref="AG296:AG302" si="378">(AF296+(((H296*U296)-SUM(V296:AD296))*0.3))</f>
        <v>0</v>
      </c>
      <c r="AH296" s="251" t="str">
        <f>IF(AG296&gt;1,AVERAGE(AG293,AG296),"")</f>
        <v/>
      </c>
      <c r="AI296" s="251" t="str">
        <f>IF(AG296&gt;1,AVERAGE(AG292,AG293,AG296),"")</f>
        <v/>
      </c>
      <c r="AJ296" s="251"/>
      <c r="AK296" s="251"/>
    </row>
    <row r="297" spans="1:37" ht="12" customHeight="1">
      <c r="A297" s="159" t="s">
        <v>33</v>
      </c>
      <c r="B297" s="16">
        <f>V303</f>
        <v>0</v>
      </c>
      <c r="C297" s="53" t="s">
        <v>35</v>
      </c>
      <c r="D297" s="1">
        <f>X303</f>
        <v>0</v>
      </c>
      <c r="F297" s="184">
        <v>41043</v>
      </c>
      <c r="G297" s="323"/>
      <c r="H297" s="45"/>
      <c r="I297" s="61"/>
      <c r="J297" s="61"/>
      <c r="K297" s="61"/>
      <c r="L297" s="61"/>
      <c r="M297" s="62"/>
      <c r="N297" s="62"/>
      <c r="O297" s="62"/>
      <c r="P297" s="61"/>
      <c r="Q297" s="380"/>
      <c r="R297" s="381"/>
      <c r="S297" s="382"/>
      <c r="T297" s="49"/>
      <c r="U297" s="113">
        <f t="shared" si="372"/>
        <v>1</v>
      </c>
      <c r="V297" s="259">
        <f t="shared" si="373"/>
        <v>0</v>
      </c>
      <c r="W297" s="259">
        <f t="shared" ref="W297:W302" si="379">IF(J297&lt;&gt;0,VLOOKUP(J297,AT_tider,2,FALSE),0)</f>
        <v>0</v>
      </c>
      <c r="X297" s="259">
        <f t="shared" si="374"/>
        <v>0</v>
      </c>
      <c r="Y297" s="259">
        <f t="shared" si="375"/>
        <v>0</v>
      </c>
      <c r="Z297" s="259"/>
      <c r="AA297" s="259"/>
      <c r="AB297" s="259">
        <f t="shared" si="376"/>
        <v>0</v>
      </c>
      <c r="AC297" s="259">
        <f t="shared" si="377"/>
        <v>0</v>
      </c>
      <c r="AD297" s="113"/>
      <c r="AE297" s="113">
        <f t="shared" ref="AE297:AE302" si="380">SUM(V297:AD297)</f>
        <v>0</v>
      </c>
      <c r="AF297" s="114">
        <f t="shared" ref="AF297:AF302" si="381">((AB297*2)+(V297*2)+(W297*1)+(X297*0.77)+(Y297*0.68)+(AC297*0.8))</f>
        <v>0</v>
      </c>
      <c r="AG297" s="114">
        <f t="shared" si="378"/>
        <v>0</v>
      </c>
      <c r="AH297" s="251" t="str">
        <f t="shared" ref="AH297:AH302" si="382">IF(AG297&gt;1,AVERAGE(AG296:AG297),"")</f>
        <v/>
      </c>
      <c r="AI297" s="251" t="str">
        <f>IF(AG297&gt;1,AVERAGE(AG293,AG296,AG297),"")</f>
        <v/>
      </c>
      <c r="AJ297" s="251"/>
      <c r="AK297" s="251"/>
    </row>
    <row r="298" spans="1:37" ht="12" customHeight="1">
      <c r="C298" s="15" t="s">
        <v>92</v>
      </c>
      <c r="D298" s="1">
        <f>Y303</f>
        <v>0</v>
      </c>
      <c r="F298" s="184">
        <v>41044</v>
      </c>
      <c r="G298" s="323"/>
      <c r="H298" s="46"/>
      <c r="I298" s="62"/>
      <c r="J298" s="62"/>
      <c r="K298" s="67"/>
      <c r="L298" s="67"/>
      <c r="M298" s="62"/>
      <c r="N298" s="62"/>
      <c r="O298" s="62"/>
      <c r="P298" s="62"/>
      <c r="Q298" s="383"/>
      <c r="R298" s="384"/>
      <c r="S298" s="385"/>
      <c r="T298" s="34"/>
      <c r="U298" s="113">
        <f t="shared" si="372"/>
        <v>1</v>
      </c>
      <c r="V298" s="259">
        <f t="shared" si="373"/>
        <v>0</v>
      </c>
      <c r="W298" s="259">
        <f t="shared" si="379"/>
        <v>0</v>
      </c>
      <c r="X298" s="259">
        <f t="shared" si="374"/>
        <v>0</v>
      </c>
      <c r="Y298" s="259">
        <f t="shared" si="375"/>
        <v>0</v>
      </c>
      <c r="Z298" s="259"/>
      <c r="AA298" s="259"/>
      <c r="AB298" s="259">
        <f t="shared" si="376"/>
        <v>0</v>
      </c>
      <c r="AC298" s="259">
        <f t="shared" si="377"/>
        <v>0</v>
      </c>
      <c r="AD298" s="113"/>
      <c r="AE298" s="113">
        <f t="shared" si="380"/>
        <v>0</v>
      </c>
      <c r="AF298" s="114">
        <f t="shared" si="381"/>
        <v>0</v>
      </c>
      <c r="AG298" s="114">
        <f t="shared" si="378"/>
        <v>0</v>
      </c>
      <c r="AH298" s="251" t="str">
        <f t="shared" si="382"/>
        <v/>
      </c>
      <c r="AI298" s="251" t="str">
        <f>IF(AG298&gt;1,AVERAGE(AG296:AG298),"")</f>
        <v/>
      </c>
      <c r="AJ298" s="251"/>
      <c r="AK298" s="251"/>
    </row>
    <row r="299" spans="1:37" ht="12" customHeight="1">
      <c r="C299" s="15" t="s">
        <v>78</v>
      </c>
      <c r="D299" s="1">
        <f>Z303</f>
        <v>0</v>
      </c>
      <c r="F299" s="184">
        <v>41045</v>
      </c>
      <c r="G299" s="323"/>
      <c r="H299" s="45"/>
      <c r="I299" s="67"/>
      <c r="J299" s="61"/>
      <c r="K299" s="61"/>
      <c r="L299" s="61"/>
      <c r="M299" s="61"/>
      <c r="N299" s="61"/>
      <c r="O299" s="61"/>
      <c r="P299" s="61"/>
      <c r="Q299" s="380"/>
      <c r="R299" s="381"/>
      <c r="S299" s="382"/>
      <c r="T299" s="34"/>
      <c r="U299" s="113">
        <f t="shared" si="372"/>
        <v>1</v>
      </c>
      <c r="V299" s="259">
        <f t="shared" si="373"/>
        <v>0</v>
      </c>
      <c r="W299" s="259">
        <f t="shared" si="379"/>
        <v>0</v>
      </c>
      <c r="X299" s="259">
        <f t="shared" si="374"/>
        <v>0</v>
      </c>
      <c r="Y299" s="259">
        <f t="shared" si="375"/>
        <v>0</v>
      </c>
      <c r="Z299" s="259"/>
      <c r="AA299" s="259"/>
      <c r="AB299" s="259">
        <f t="shared" si="376"/>
        <v>0</v>
      </c>
      <c r="AC299" s="259">
        <f t="shared" si="377"/>
        <v>0</v>
      </c>
      <c r="AD299" s="113"/>
      <c r="AE299" s="113">
        <f t="shared" si="380"/>
        <v>0</v>
      </c>
      <c r="AF299" s="114">
        <f t="shared" si="381"/>
        <v>0</v>
      </c>
      <c r="AG299" s="114">
        <f t="shared" si="378"/>
        <v>0</v>
      </c>
      <c r="AH299" s="251" t="str">
        <f t="shared" si="382"/>
        <v/>
      </c>
      <c r="AI299" s="251" t="str">
        <f>IF(AG299&gt;1,AVERAGE(AG297:AG299),"")</f>
        <v/>
      </c>
      <c r="AJ299" s="251"/>
      <c r="AK299" s="251"/>
    </row>
    <row r="300" spans="1:37" ht="12" customHeight="1">
      <c r="C300" s="15" t="s">
        <v>93</v>
      </c>
      <c r="D300" s="1">
        <f>AA303</f>
        <v>0</v>
      </c>
      <c r="F300" s="184">
        <v>41046</v>
      </c>
      <c r="G300" s="323"/>
      <c r="H300" s="45"/>
      <c r="I300" s="61"/>
      <c r="J300" s="61"/>
      <c r="K300" s="61"/>
      <c r="L300" s="61"/>
      <c r="M300" s="61"/>
      <c r="N300" s="61"/>
      <c r="O300" s="61"/>
      <c r="P300" s="61"/>
      <c r="Q300" s="380"/>
      <c r="R300" s="381"/>
      <c r="S300" s="382"/>
      <c r="T300" s="49"/>
      <c r="U300" s="113">
        <f>$U$2</f>
        <v>1</v>
      </c>
      <c r="V300" s="259">
        <f t="shared" si="373"/>
        <v>0</v>
      </c>
      <c r="W300" s="259">
        <f t="shared" si="379"/>
        <v>0</v>
      </c>
      <c r="X300" s="259">
        <f t="shared" si="374"/>
        <v>0</v>
      </c>
      <c r="Y300" s="259">
        <f t="shared" si="375"/>
        <v>0</v>
      </c>
      <c r="Z300" s="259"/>
      <c r="AA300" s="259"/>
      <c r="AB300" s="259">
        <f t="shared" si="376"/>
        <v>0</v>
      </c>
      <c r="AC300" s="259">
        <f t="shared" si="377"/>
        <v>0</v>
      </c>
      <c r="AD300" s="113"/>
      <c r="AE300" s="113">
        <f t="shared" si="380"/>
        <v>0</v>
      </c>
      <c r="AF300" s="114">
        <f t="shared" si="381"/>
        <v>0</v>
      </c>
      <c r="AG300" s="114">
        <f t="shared" si="378"/>
        <v>0</v>
      </c>
      <c r="AH300" s="251" t="str">
        <f t="shared" si="382"/>
        <v/>
      </c>
      <c r="AI300" s="251" t="str">
        <f>IF(AG300&gt;1,AVERAGE(AG298:AG300),"")</f>
        <v/>
      </c>
      <c r="AJ300" s="251"/>
      <c r="AK300" s="251"/>
    </row>
    <row r="301" spans="1:37" ht="12" customHeight="1">
      <c r="C301" s="53" t="s">
        <v>36</v>
      </c>
      <c r="D301" s="1">
        <f>AB303</f>
        <v>0</v>
      </c>
      <c r="F301" s="184">
        <v>41047</v>
      </c>
      <c r="G301" s="323"/>
      <c r="H301" s="45"/>
      <c r="I301" s="61"/>
      <c r="J301" s="61"/>
      <c r="K301" s="61"/>
      <c r="L301" s="61"/>
      <c r="M301" s="61"/>
      <c r="N301" s="61"/>
      <c r="O301" s="61"/>
      <c r="P301" s="61"/>
      <c r="Q301" s="380"/>
      <c r="R301" s="381"/>
      <c r="S301" s="382"/>
      <c r="T301" s="34"/>
      <c r="U301" s="113">
        <f t="shared" si="372"/>
        <v>1</v>
      </c>
      <c r="V301" s="259">
        <f t="shared" si="373"/>
        <v>0</v>
      </c>
      <c r="W301" s="259">
        <f t="shared" si="379"/>
        <v>0</v>
      </c>
      <c r="X301" s="259">
        <f t="shared" si="374"/>
        <v>0</v>
      </c>
      <c r="Y301" s="259">
        <f t="shared" si="375"/>
        <v>0</v>
      </c>
      <c r="Z301" s="259"/>
      <c r="AA301" s="259"/>
      <c r="AB301" s="259">
        <f t="shared" si="376"/>
        <v>0</v>
      </c>
      <c r="AC301" s="259">
        <f t="shared" si="377"/>
        <v>0</v>
      </c>
      <c r="AD301" s="113"/>
      <c r="AE301" s="113">
        <f t="shared" si="380"/>
        <v>0</v>
      </c>
      <c r="AF301" s="114">
        <f t="shared" si="381"/>
        <v>0</v>
      </c>
      <c r="AG301" s="114">
        <f t="shared" si="378"/>
        <v>0</v>
      </c>
      <c r="AH301" s="251" t="str">
        <f t="shared" si="382"/>
        <v/>
      </c>
      <c r="AI301" s="251" t="str">
        <f>IF(AG301&gt;1,AVERAGE(AG299:AG301),"")</f>
        <v/>
      </c>
      <c r="AJ301" s="251"/>
      <c r="AK301" s="251"/>
    </row>
    <row r="302" spans="1:37" ht="12" customHeight="1">
      <c r="C302" s="53" t="s">
        <v>37</v>
      </c>
      <c r="D302" s="1">
        <f>AC303</f>
        <v>0</v>
      </c>
      <c r="F302" s="184">
        <v>41048</v>
      </c>
      <c r="G302" s="323"/>
      <c r="H302" s="45"/>
      <c r="I302" s="61"/>
      <c r="J302" s="61"/>
      <c r="K302" s="61"/>
      <c r="L302" s="61"/>
      <c r="M302" s="61"/>
      <c r="N302" s="61"/>
      <c r="O302" s="61"/>
      <c r="P302" s="61"/>
      <c r="Q302" s="380"/>
      <c r="R302" s="381"/>
      <c r="S302" s="382"/>
      <c r="T302" s="49"/>
      <c r="U302" s="113">
        <f t="shared" si="372"/>
        <v>1</v>
      </c>
      <c r="V302" s="259">
        <f t="shared" si="373"/>
        <v>0</v>
      </c>
      <c r="W302" s="259">
        <f t="shared" si="379"/>
        <v>0</v>
      </c>
      <c r="X302" s="259">
        <f t="shared" si="374"/>
        <v>0</v>
      </c>
      <c r="Y302" s="259">
        <f t="shared" si="375"/>
        <v>0</v>
      </c>
      <c r="Z302" s="259"/>
      <c r="AA302" s="259"/>
      <c r="AB302" s="259">
        <f t="shared" si="376"/>
        <v>0</v>
      </c>
      <c r="AC302" s="259">
        <f t="shared" si="377"/>
        <v>0</v>
      </c>
      <c r="AD302" s="113"/>
      <c r="AE302" s="113">
        <f t="shared" si="380"/>
        <v>0</v>
      </c>
      <c r="AF302" s="114">
        <f t="shared" si="381"/>
        <v>0</v>
      </c>
      <c r="AG302" s="114">
        <f t="shared" si="378"/>
        <v>0</v>
      </c>
      <c r="AH302" s="251" t="str">
        <f t="shared" si="382"/>
        <v/>
      </c>
      <c r="AI302" s="251" t="str">
        <f>IF(AG302&gt;1,AVERAGE(AG300:AG302),"")</f>
        <v/>
      </c>
      <c r="AJ302" s="251"/>
      <c r="AK302" s="251"/>
    </row>
    <row r="303" spans="1:37" ht="12" customHeight="1">
      <c r="C303" s="53" t="s">
        <v>38</v>
      </c>
      <c r="D303" s="1">
        <f>AD303</f>
        <v>0</v>
      </c>
      <c r="E303" s="1"/>
      <c r="F303" s="185"/>
      <c r="G303" s="47"/>
      <c r="H303" s="48">
        <f>SUM(H296:H302)/60</f>
        <v>0</v>
      </c>
      <c r="I303" s="63"/>
      <c r="J303" s="64"/>
      <c r="K303" s="64"/>
      <c r="L303" s="64"/>
      <c r="M303" s="64"/>
      <c r="N303" s="64"/>
      <c r="O303" s="64"/>
      <c r="P303" s="64"/>
      <c r="Q303" s="64"/>
      <c r="R303" s="64"/>
      <c r="S303" s="47"/>
      <c r="T303" s="50" t="s">
        <v>45</v>
      </c>
      <c r="U303" s="106"/>
      <c r="V303" s="244">
        <f t="shared" ref="V303:AF303" si="383">SUM(V296:V302)</f>
        <v>0</v>
      </c>
      <c r="W303" s="244">
        <f t="shared" si="383"/>
        <v>0</v>
      </c>
      <c r="X303" s="244">
        <f t="shared" si="383"/>
        <v>0</v>
      </c>
      <c r="Y303" s="244">
        <f t="shared" si="383"/>
        <v>0</v>
      </c>
      <c r="Z303" s="244">
        <f t="shared" si="383"/>
        <v>0</v>
      </c>
      <c r="AA303" s="244">
        <f t="shared" si="383"/>
        <v>0</v>
      </c>
      <c r="AB303" s="244">
        <f t="shared" si="383"/>
        <v>0</v>
      </c>
      <c r="AC303" s="244">
        <f t="shared" si="383"/>
        <v>0</v>
      </c>
      <c r="AD303" s="244">
        <f t="shared" si="383"/>
        <v>0</v>
      </c>
      <c r="AE303" s="245">
        <f t="shared" si="383"/>
        <v>0</v>
      </c>
      <c r="AF303" s="245">
        <f t="shared" si="383"/>
        <v>0</v>
      </c>
      <c r="AG303" s="245">
        <f>SUM(AG296:AG302)</f>
        <v>0</v>
      </c>
      <c r="AH303" s="251"/>
      <c r="AI303" s="251"/>
      <c r="AJ303" s="251" t="b">
        <f>IF(AG303&gt;1,AVERAGE(AG303,AG294,AG285,AG276,AG267))</f>
        <v>0</v>
      </c>
      <c r="AK303" s="251" t="b">
        <f>IF(AG303&gt;1,AVERAGE(AG303,AG294))</f>
        <v>0</v>
      </c>
    </row>
    <row r="304" spans="1:37" ht="12" customHeight="1">
      <c r="E304" s="1"/>
      <c r="F304" s="241" t="s">
        <v>205</v>
      </c>
      <c r="V304" s="1"/>
      <c r="W304" s="1"/>
      <c r="X304" s="1"/>
      <c r="Y304" s="1"/>
      <c r="Z304" s="1"/>
      <c r="AA304" s="1"/>
      <c r="AB304" s="1"/>
      <c r="AC304" s="1"/>
      <c r="AD304" s="1"/>
      <c r="AE304" s="7" t="str">
        <f>IF(SUM(V304:AD304)&gt;0,(SUM(V304:AD304)),"")</f>
        <v/>
      </c>
    </row>
    <row r="305" spans="1:37" ht="12" customHeight="1">
      <c r="A305" s="156" t="s">
        <v>18</v>
      </c>
      <c r="B305" s="16">
        <f>H312</f>
        <v>0</v>
      </c>
      <c r="C305" s="53" t="s">
        <v>34</v>
      </c>
      <c r="D305" s="1">
        <f>W312</f>
        <v>0</v>
      </c>
      <c r="F305" s="184">
        <v>41049</v>
      </c>
      <c r="G305" s="323"/>
      <c r="H305" s="45"/>
      <c r="I305" s="61"/>
      <c r="J305" s="61"/>
      <c r="K305" s="61"/>
      <c r="L305" s="61"/>
      <c r="M305" s="61"/>
      <c r="N305" s="61"/>
      <c r="O305" s="61"/>
      <c r="P305" s="61"/>
      <c r="Q305" s="380"/>
      <c r="R305" s="381"/>
      <c r="S305" s="382"/>
      <c r="T305" s="49"/>
      <c r="U305" s="113">
        <f t="shared" ref="U305:U311" si="384">$U$2</f>
        <v>1</v>
      </c>
      <c r="V305" s="259">
        <f t="shared" ref="V305:V311" si="385">IF(I305&lt;&gt;0,VLOOKUP(I305,Max_tider,2,FALSE),0)</f>
        <v>0</v>
      </c>
      <c r="W305" s="259">
        <f>IF(J305&lt;&gt;0,VLOOKUP(J305,AT_tider,2,FALSE),0)</f>
        <v>0</v>
      </c>
      <c r="X305" s="259">
        <f t="shared" ref="X305:X311" si="386">IF(K305&lt;&gt;0,VLOOKUP(K305,SubAT_tider,2,FALSE),0)</f>
        <v>0</v>
      </c>
      <c r="Y305" s="259">
        <f t="shared" ref="Y305:Y311" si="387">IF(L305&lt;&gt;0,VLOOKUP(L305,IG_tider,2,FALSE),0)</f>
        <v>0</v>
      </c>
      <c r="Z305" s="259"/>
      <c r="AA305" s="259"/>
      <c r="AB305" s="259">
        <f t="shared" ref="AB305:AB311" si="388">IF(O305&lt;&gt;0,VLOOKUP(O305,Power_tider,2,FALSE),0)</f>
        <v>0</v>
      </c>
      <c r="AC305" s="259">
        <f t="shared" ref="AC305:AC311" si="389">IF(P305&lt;&gt;0,VLOOKUP(P305,FS_tider,2,FALSE),0)</f>
        <v>0</v>
      </c>
      <c r="AD305" s="113"/>
      <c r="AE305" s="113">
        <f>SUM(V305:AD305)</f>
        <v>0</v>
      </c>
      <c r="AF305" s="114">
        <f>((AB305*2)+(V305*2)+(W305*1)+(X305*0.77)+(Y305*0.68)+(AC305*0.8))</f>
        <v>0</v>
      </c>
      <c r="AG305" s="114">
        <f t="shared" ref="AG305:AG311" si="390">(AF305+(((H305*U305)-SUM(V305:AD305))*0.3))</f>
        <v>0</v>
      </c>
      <c r="AH305" s="251" t="str">
        <f>IF(AG305&gt;1,AVERAGE(AG302,AG305),"")</f>
        <v/>
      </c>
      <c r="AI305" s="251" t="str">
        <f>IF(AG305&gt;1,AVERAGE(AG301,AG302,AG305),"")</f>
        <v/>
      </c>
      <c r="AJ305" s="251"/>
      <c r="AK305" s="251"/>
    </row>
    <row r="306" spans="1:37" ht="12" customHeight="1">
      <c r="A306" s="159" t="s">
        <v>33</v>
      </c>
      <c r="B306" s="16">
        <f>V312</f>
        <v>0</v>
      </c>
      <c r="C306" s="53" t="s">
        <v>35</v>
      </c>
      <c r="D306" s="1">
        <f>X312</f>
        <v>0</v>
      </c>
      <c r="F306" s="184">
        <v>41050</v>
      </c>
      <c r="G306" s="323"/>
      <c r="H306" s="45"/>
      <c r="I306" s="61"/>
      <c r="J306" s="61"/>
      <c r="K306" s="61"/>
      <c r="L306" s="61"/>
      <c r="M306" s="62"/>
      <c r="N306" s="62"/>
      <c r="O306" s="62"/>
      <c r="P306" s="61"/>
      <c r="Q306" s="380"/>
      <c r="R306" s="381"/>
      <c r="S306" s="382"/>
      <c r="T306" s="49"/>
      <c r="U306" s="113">
        <f t="shared" si="384"/>
        <v>1</v>
      </c>
      <c r="V306" s="259">
        <f t="shared" si="385"/>
        <v>0</v>
      </c>
      <c r="W306" s="259">
        <f t="shared" ref="W306:W311" si="391">IF(J306&lt;&gt;0,VLOOKUP(J306,AT_tider,2,FALSE),0)</f>
        <v>0</v>
      </c>
      <c r="X306" s="259">
        <f t="shared" si="386"/>
        <v>0</v>
      </c>
      <c r="Y306" s="259">
        <f t="shared" si="387"/>
        <v>0</v>
      </c>
      <c r="Z306" s="259"/>
      <c r="AA306" s="259"/>
      <c r="AB306" s="259">
        <f t="shared" si="388"/>
        <v>0</v>
      </c>
      <c r="AC306" s="259">
        <f t="shared" si="389"/>
        <v>0</v>
      </c>
      <c r="AD306" s="113"/>
      <c r="AE306" s="113">
        <f t="shared" ref="AE306:AE311" si="392">SUM(V306:AD306)</f>
        <v>0</v>
      </c>
      <c r="AF306" s="114">
        <f t="shared" ref="AF306:AF311" si="393">((AB306*2)+(V306*2)+(W306*1)+(X306*0.77)+(Y306*0.68)+(AC306*0.8))</f>
        <v>0</v>
      </c>
      <c r="AG306" s="114">
        <f t="shared" si="390"/>
        <v>0</v>
      </c>
      <c r="AH306" s="251" t="str">
        <f t="shared" ref="AH306:AH311" si="394">IF(AG306&gt;1,AVERAGE(AG305:AG306),"")</f>
        <v/>
      </c>
      <c r="AI306" s="251" t="str">
        <f>IF(AG306&gt;1,AVERAGE(AG302,AG305,AG306),"")</f>
        <v/>
      </c>
      <c r="AJ306" s="251"/>
      <c r="AK306" s="251"/>
    </row>
    <row r="307" spans="1:37" ht="12" customHeight="1">
      <c r="C307" s="15" t="s">
        <v>92</v>
      </c>
      <c r="D307" s="1">
        <f>Y312</f>
        <v>0</v>
      </c>
      <c r="F307" s="184">
        <v>41051</v>
      </c>
      <c r="G307" s="323"/>
      <c r="H307" s="46"/>
      <c r="I307" s="62"/>
      <c r="J307" s="62"/>
      <c r="K307" s="62"/>
      <c r="L307" s="62"/>
      <c r="M307" s="62"/>
      <c r="N307" s="62"/>
      <c r="O307" s="62"/>
      <c r="P307" s="62"/>
      <c r="Q307" s="383"/>
      <c r="R307" s="384"/>
      <c r="S307" s="385"/>
      <c r="T307" s="34"/>
      <c r="U307" s="113">
        <f t="shared" si="384"/>
        <v>1</v>
      </c>
      <c r="V307" s="259">
        <f t="shared" si="385"/>
        <v>0</v>
      </c>
      <c r="W307" s="259">
        <f t="shared" si="391"/>
        <v>0</v>
      </c>
      <c r="X307" s="259">
        <f t="shared" si="386"/>
        <v>0</v>
      </c>
      <c r="Y307" s="259">
        <f t="shared" si="387"/>
        <v>0</v>
      </c>
      <c r="Z307" s="259"/>
      <c r="AA307" s="259"/>
      <c r="AB307" s="259">
        <f t="shared" si="388"/>
        <v>0</v>
      </c>
      <c r="AC307" s="259">
        <f t="shared" si="389"/>
        <v>0</v>
      </c>
      <c r="AD307" s="113"/>
      <c r="AE307" s="113">
        <f t="shared" si="392"/>
        <v>0</v>
      </c>
      <c r="AF307" s="114">
        <f t="shared" si="393"/>
        <v>0</v>
      </c>
      <c r="AG307" s="114">
        <f t="shared" si="390"/>
        <v>0</v>
      </c>
      <c r="AH307" s="251" t="str">
        <f t="shared" si="394"/>
        <v/>
      </c>
      <c r="AI307" s="251" t="str">
        <f>IF(AG307&gt;1,AVERAGE(AG305:AG307),"")</f>
        <v/>
      </c>
      <c r="AJ307" s="251"/>
      <c r="AK307" s="251"/>
    </row>
    <row r="308" spans="1:37" ht="12" customHeight="1">
      <c r="C308" s="15" t="s">
        <v>78</v>
      </c>
      <c r="D308" s="1">
        <f>Z312</f>
        <v>0</v>
      </c>
      <c r="F308" s="184">
        <v>41052</v>
      </c>
      <c r="G308" s="323"/>
      <c r="H308" s="45"/>
      <c r="I308" s="61"/>
      <c r="J308" s="61"/>
      <c r="K308" s="61"/>
      <c r="L308" s="61"/>
      <c r="M308" s="61"/>
      <c r="N308" s="61"/>
      <c r="O308" s="67"/>
      <c r="P308" s="61"/>
      <c r="Q308" s="380"/>
      <c r="R308" s="381"/>
      <c r="S308" s="382"/>
      <c r="T308" s="49"/>
      <c r="U308" s="113">
        <f t="shared" si="384"/>
        <v>1</v>
      </c>
      <c r="V308" s="259">
        <f t="shared" si="385"/>
        <v>0</v>
      </c>
      <c r="W308" s="259">
        <f t="shared" si="391"/>
        <v>0</v>
      </c>
      <c r="X308" s="259">
        <f t="shared" si="386"/>
        <v>0</v>
      </c>
      <c r="Y308" s="259">
        <f t="shared" si="387"/>
        <v>0</v>
      </c>
      <c r="Z308" s="259"/>
      <c r="AA308" s="259"/>
      <c r="AB308" s="259">
        <f t="shared" si="388"/>
        <v>0</v>
      </c>
      <c r="AC308" s="259">
        <f t="shared" si="389"/>
        <v>0</v>
      </c>
      <c r="AD308" s="113"/>
      <c r="AE308" s="113">
        <f t="shared" si="392"/>
        <v>0</v>
      </c>
      <c r="AF308" s="114">
        <f t="shared" si="393"/>
        <v>0</v>
      </c>
      <c r="AG308" s="114">
        <f t="shared" si="390"/>
        <v>0</v>
      </c>
      <c r="AH308" s="251" t="str">
        <f t="shared" si="394"/>
        <v/>
      </c>
      <c r="AI308" s="251" t="str">
        <f>IF(AG308&gt;1,AVERAGE(AG306:AG308),"")</f>
        <v/>
      </c>
      <c r="AJ308" s="251"/>
      <c r="AK308" s="251"/>
    </row>
    <row r="309" spans="1:37" ht="12" customHeight="1">
      <c r="C309" s="15" t="s">
        <v>93</v>
      </c>
      <c r="D309" s="1">
        <f>AA312</f>
        <v>0</v>
      </c>
      <c r="F309" s="184">
        <v>41053</v>
      </c>
      <c r="G309" s="323"/>
      <c r="H309" s="45"/>
      <c r="I309" s="67"/>
      <c r="J309" s="61"/>
      <c r="K309" s="61"/>
      <c r="L309" s="61"/>
      <c r="M309" s="61"/>
      <c r="N309" s="61"/>
      <c r="O309" s="61"/>
      <c r="P309" s="61"/>
      <c r="Q309" s="380"/>
      <c r="R309" s="381"/>
      <c r="S309" s="382"/>
      <c r="T309" s="34"/>
      <c r="U309" s="113">
        <f>$U$2</f>
        <v>1</v>
      </c>
      <c r="V309" s="259">
        <f t="shared" si="385"/>
        <v>0</v>
      </c>
      <c r="W309" s="259">
        <f t="shared" si="391"/>
        <v>0</v>
      </c>
      <c r="X309" s="259">
        <f t="shared" si="386"/>
        <v>0</v>
      </c>
      <c r="Y309" s="259">
        <f t="shared" si="387"/>
        <v>0</v>
      </c>
      <c r="Z309" s="259"/>
      <c r="AA309" s="259"/>
      <c r="AB309" s="259">
        <f t="shared" si="388"/>
        <v>0</v>
      </c>
      <c r="AC309" s="259">
        <f t="shared" si="389"/>
        <v>0</v>
      </c>
      <c r="AD309" s="113"/>
      <c r="AE309" s="113">
        <f t="shared" si="392"/>
        <v>0</v>
      </c>
      <c r="AF309" s="114">
        <f t="shared" si="393"/>
        <v>0</v>
      </c>
      <c r="AG309" s="114">
        <f t="shared" si="390"/>
        <v>0</v>
      </c>
      <c r="AH309" s="251" t="str">
        <f t="shared" si="394"/>
        <v/>
      </c>
      <c r="AI309" s="251" t="str">
        <f>IF(AG309&gt;1,AVERAGE(AG307:AG309),"")</f>
        <v/>
      </c>
      <c r="AJ309" s="251"/>
      <c r="AK309" s="251"/>
    </row>
    <row r="310" spans="1:37" ht="12" customHeight="1">
      <c r="C310" s="53" t="s">
        <v>36</v>
      </c>
      <c r="D310" s="1">
        <f>AB312</f>
        <v>0</v>
      </c>
      <c r="F310" s="184">
        <v>41054</v>
      </c>
      <c r="G310" s="323"/>
      <c r="H310" s="45"/>
      <c r="I310" s="61"/>
      <c r="J310" s="61"/>
      <c r="K310" s="61"/>
      <c r="L310" s="61"/>
      <c r="M310" s="61"/>
      <c r="N310" s="61"/>
      <c r="O310" s="61"/>
      <c r="P310" s="61"/>
      <c r="Q310" s="380"/>
      <c r="R310" s="381"/>
      <c r="S310" s="382"/>
      <c r="T310" s="49"/>
      <c r="U310" s="113">
        <f t="shared" si="384"/>
        <v>1</v>
      </c>
      <c r="V310" s="259">
        <f t="shared" si="385"/>
        <v>0</v>
      </c>
      <c r="W310" s="259">
        <f t="shared" si="391"/>
        <v>0</v>
      </c>
      <c r="X310" s="259">
        <f t="shared" si="386"/>
        <v>0</v>
      </c>
      <c r="Y310" s="259">
        <f t="shared" si="387"/>
        <v>0</v>
      </c>
      <c r="Z310" s="259"/>
      <c r="AA310" s="259"/>
      <c r="AB310" s="259">
        <f t="shared" si="388"/>
        <v>0</v>
      </c>
      <c r="AC310" s="259">
        <f t="shared" si="389"/>
        <v>0</v>
      </c>
      <c r="AD310" s="113"/>
      <c r="AE310" s="113">
        <f t="shared" si="392"/>
        <v>0</v>
      </c>
      <c r="AF310" s="114">
        <f t="shared" si="393"/>
        <v>0</v>
      </c>
      <c r="AG310" s="114">
        <f t="shared" si="390"/>
        <v>0</v>
      </c>
      <c r="AH310" s="251" t="str">
        <f t="shared" si="394"/>
        <v/>
      </c>
      <c r="AI310" s="251" t="str">
        <f>IF(AG310&gt;1,AVERAGE(AG308:AG310),"")</f>
        <v/>
      </c>
      <c r="AJ310" s="251"/>
      <c r="AK310" s="251"/>
    </row>
    <row r="311" spans="1:37" ht="12" customHeight="1">
      <c r="C311" s="53" t="s">
        <v>37</v>
      </c>
      <c r="D311" s="1">
        <f>AC312</f>
        <v>0</v>
      </c>
      <c r="F311" s="184">
        <v>41055</v>
      </c>
      <c r="G311" s="323"/>
      <c r="H311" s="45"/>
      <c r="I311" s="61"/>
      <c r="J311" s="61"/>
      <c r="K311" s="61"/>
      <c r="L311" s="61"/>
      <c r="M311" s="61"/>
      <c r="N311" s="61"/>
      <c r="O311" s="61"/>
      <c r="P311" s="61"/>
      <c r="Q311" s="380"/>
      <c r="R311" s="381"/>
      <c r="S311" s="382"/>
      <c r="T311" s="49"/>
      <c r="U311" s="113">
        <f t="shared" si="384"/>
        <v>1</v>
      </c>
      <c r="V311" s="259">
        <f t="shared" si="385"/>
        <v>0</v>
      </c>
      <c r="W311" s="259">
        <f t="shared" si="391"/>
        <v>0</v>
      </c>
      <c r="X311" s="259">
        <f t="shared" si="386"/>
        <v>0</v>
      </c>
      <c r="Y311" s="259">
        <f t="shared" si="387"/>
        <v>0</v>
      </c>
      <c r="Z311" s="259"/>
      <c r="AA311" s="259"/>
      <c r="AB311" s="259">
        <f t="shared" si="388"/>
        <v>0</v>
      </c>
      <c r="AC311" s="259">
        <f t="shared" si="389"/>
        <v>0</v>
      </c>
      <c r="AD311" s="113"/>
      <c r="AE311" s="113">
        <f t="shared" si="392"/>
        <v>0</v>
      </c>
      <c r="AF311" s="114">
        <f t="shared" si="393"/>
        <v>0</v>
      </c>
      <c r="AG311" s="114">
        <f t="shared" si="390"/>
        <v>0</v>
      </c>
      <c r="AH311" s="251" t="str">
        <f t="shared" si="394"/>
        <v/>
      </c>
      <c r="AI311" s="251" t="str">
        <f>IF(AG311&gt;1,AVERAGE(AG309:AG311),"")</f>
        <v/>
      </c>
      <c r="AJ311" s="251"/>
      <c r="AK311" s="251"/>
    </row>
    <row r="312" spans="1:37" ht="12" customHeight="1">
      <c r="C312" s="53" t="s">
        <v>38</v>
      </c>
      <c r="D312" s="1">
        <f>AD312</f>
        <v>0</v>
      </c>
      <c r="E312" s="1"/>
      <c r="F312" s="185"/>
      <c r="G312" s="47"/>
      <c r="H312" s="48">
        <f>SUM(H305:H311)/60</f>
        <v>0</v>
      </c>
      <c r="I312" s="63"/>
      <c r="J312" s="64"/>
      <c r="K312" s="64"/>
      <c r="L312" s="64"/>
      <c r="M312" s="64"/>
      <c r="N312" s="64"/>
      <c r="O312" s="64"/>
      <c r="P312" s="64"/>
      <c r="Q312" s="64"/>
      <c r="R312" s="64"/>
      <c r="S312" s="47"/>
      <c r="T312" s="50" t="s">
        <v>45</v>
      </c>
      <c r="U312" s="106"/>
      <c r="V312" s="244">
        <f t="shared" ref="V312:AF312" si="395">SUM(V305:V311)</f>
        <v>0</v>
      </c>
      <c r="W312" s="244">
        <f t="shared" si="395"/>
        <v>0</v>
      </c>
      <c r="X312" s="244">
        <f t="shared" si="395"/>
        <v>0</v>
      </c>
      <c r="Y312" s="244">
        <f t="shared" si="395"/>
        <v>0</v>
      </c>
      <c r="Z312" s="244">
        <f t="shared" si="395"/>
        <v>0</v>
      </c>
      <c r="AA312" s="244">
        <f t="shared" si="395"/>
        <v>0</v>
      </c>
      <c r="AB312" s="244">
        <f t="shared" si="395"/>
        <v>0</v>
      </c>
      <c r="AC312" s="244">
        <f t="shared" si="395"/>
        <v>0</v>
      </c>
      <c r="AD312" s="244">
        <f t="shared" si="395"/>
        <v>0</v>
      </c>
      <c r="AE312" s="245">
        <f t="shared" si="395"/>
        <v>0</v>
      </c>
      <c r="AF312" s="245">
        <f t="shared" si="395"/>
        <v>0</v>
      </c>
      <c r="AG312" s="245">
        <f>SUM(AG305:AG311)</f>
        <v>0</v>
      </c>
      <c r="AH312" s="251"/>
      <c r="AI312" s="251"/>
      <c r="AJ312" s="251" t="b">
        <f>IF(AG312&gt;1,AVERAGE(AG312,AG303,AG294,AG285,AG276))</f>
        <v>0</v>
      </c>
      <c r="AK312" s="251" t="b">
        <f>IF(AG312&gt;1,AVERAGE(AG312,AG303))</f>
        <v>0</v>
      </c>
    </row>
    <row r="313" spans="1:37" ht="12" customHeight="1">
      <c r="E313" s="1"/>
      <c r="F313" s="241" t="s">
        <v>206</v>
      </c>
      <c r="V313" s="1"/>
      <c r="W313" s="1"/>
      <c r="X313" s="1"/>
      <c r="Y313" s="1"/>
      <c r="Z313" s="1"/>
      <c r="AA313" s="1"/>
      <c r="AB313" s="1"/>
      <c r="AC313" s="1"/>
      <c r="AD313" s="1"/>
      <c r="AE313" s="7" t="str">
        <f>IF(SUM(V313:AD313)&gt;0,(SUM(V313:AD313)),"")</f>
        <v/>
      </c>
    </row>
    <row r="314" spans="1:37" ht="12" customHeight="1">
      <c r="A314" s="156" t="s">
        <v>18</v>
      </c>
      <c r="B314" s="16">
        <f>H321</f>
        <v>0</v>
      </c>
      <c r="C314" s="53" t="s">
        <v>34</v>
      </c>
      <c r="D314" s="1">
        <f>W321</f>
        <v>0</v>
      </c>
      <c r="F314" s="184">
        <v>41056</v>
      </c>
      <c r="G314" s="323"/>
      <c r="H314" s="45"/>
      <c r="I314" s="61"/>
      <c r="J314" s="61"/>
      <c r="K314" s="61"/>
      <c r="L314" s="61"/>
      <c r="M314" s="61"/>
      <c r="N314" s="61"/>
      <c r="O314" s="61"/>
      <c r="P314" s="61"/>
      <c r="Q314" s="380"/>
      <c r="R314" s="381"/>
      <c r="S314" s="382"/>
      <c r="T314" s="49"/>
      <c r="U314" s="113">
        <f t="shared" ref="U314:U320" si="396">$U$2</f>
        <v>1</v>
      </c>
      <c r="V314" s="259">
        <f t="shared" ref="V314:V320" si="397">IF(I314&lt;&gt;0,VLOOKUP(I314,Max_tider,2,FALSE),0)</f>
        <v>0</v>
      </c>
      <c r="W314" s="259">
        <f>IF(J314&lt;&gt;0,VLOOKUP(J314,AT_tider,2,FALSE),0)</f>
        <v>0</v>
      </c>
      <c r="X314" s="259">
        <f t="shared" ref="X314:X320" si="398">IF(K314&lt;&gt;0,VLOOKUP(K314,SubAT_tider,2,FALSE),0)</f>
        <v>0</v>
      </c>
      <c r="Y314" s="259">
        <f t="shared" ref="Y314:Y320" si="399">IF(L314&lt;&gt;0,VLOOKUP(L314,IG_tider,2,FALSE),0)</f>
        <v>0</v>
      </c>
      <c r="Z314" s="259"/>
      <c r="AA314" s="259"/>
      <c r="AB314" s="259">
        <f t="shared" ref="AB314:AB320" si="400">IF(O314&lt;&gt;0,VLOOKUP(O314,Power_tider,2,FALSE),0)</f>
        <v>0</v>
      </c>
      <c r="AC314" s="259">
        <f t="shared" ref="AC314:AC320" si="401">IF(P314&lt;&gt;0,VLOOKUP(P314,FS_tider,2,FALSE),0)</f>
        <v>0</v>
      </c>
      <c r="AD314" s="113"/>
      <c r="AE314" s="113">
        <f>SUM(V314:AD314)</f>
        <v>0</v>
      </c>
      <c r="AF314" s="114">
        <f>((AB314*2)+(V314*2)+(W314*1)+(X314*0.77)+(Y314*0.68)+(AC314*0.8))</f>
        <v>0</v>
      </c>
      <c r="AG314" s="114">
        <f t="shared" ref="AG314:AG320" si="402">(AF314+(((H314*U314)-SUM(V314:AD314))*0.3))</f>
        <v>0</v>
      </c>
      <c r="AH314" s="251" t="str">
        <f>IF(AG314&gt;1,AVERAGE(AG311,AG314),"")</f>
        <v/>
      </c>
      <c r="AI314" s="251" t="str">
        <f>IF(AG314&gt;1,AVERAGE(AG310,AG311,AG314),"")</f>
        <v/>
      </c>
      <c r="AJ314" s="251"/>
      <c r="AK314" s="251"/>
    </row>
    <row r="315" spans="1:37" ht="12" customHeight="1">
      <c r="A315" s="159" t="s">
        <v>33</v>
      </c>
      <c r="B315" s="16">
        <f>V321</f>
        <v>0</v>
      </c>
      <c r="C315" s="53" t="s">
        <v>35</v>
      </c>
      <c r="D315" s="1">
        <f>X321</f>
        <v>0</v>
      </c>
      <c r="F315" s="184">
        <v>41057</v>
      </c>
      <c r="G315" s="323"/>
      <c r="H315" s="45"/>
      <c r="I315" s="61"/>
      <c r="J315" s="61"/>
      <c r="K315" s="61"/>
      <c r="L315" s="61"/>
      <c r="M315" s="62"/>
      <c r="N315" s="62"/>
      <c r="O315" s="62"/>
      <c r="P315" s="61"/>
      <c r="Q315" s="380"/>
      <c r="R315" s="381"/>
      <c r="S315" s="382"/>
      <c r="T315" s="49"/>
      <c r="U315" s="113">
        <f t="shared" si="396"/>
        <v>1</v>
      </c>
      <c r="V315" s="259">
        <f t="shared" si="397"/>
        <v>0</v>
      </c>
      <c r="W315" s="259">
        <f t="shared" ref="W315:W320" si="403">IF(J315&lt;&gt;0,VLOOKUP(J315,AT_tider,2,FALSE),0)</f>
        <v>0</v>
      </c>
      <c r="X315" s="259">
        <f t="shared" si="398"/>
        <v>0</v>
      </c>
      <c r="Y315" s="259">
        <f t="shared" si="399"/>
        <v>0</v>
      </c>
      <c r="Z315" s="259"/>
      <c r="AA315" s="259"/>
      <c r="AB315" s="259">
        <f t="shared" si="400"/>
        <v>0</v>
      </c>
      <c r="AC315" s="259">
        <f t="shared" si="401"/>
        <v>0</v>
      </c>
      <c r="AD315" s="113"/>
      <c r="AE315" s="113">
        <f t="shared" ref="AE315:AE320" si="404">SUM(V315:AD315)</f>
        <v>0</v>
      </c>
      <c r="AF315" s="114">
        <f t="shared" ref="AF315:AF320" si="405">((AB315*2)+(V315*2)+(W315*1)+(X315*0.77)+(Y315*0.68)+(AC315*0.8))</f>
        <v>0</v>
      </c>
      <c r="AG315" s="114">
        <f t="shared" si="402"/>
        <v>0</v>
      </c>
      <c r="AH315" s="251" t="str">
        <f t="shared" ref="AH315:AH320" si="406">IF(AG315&gt;1,AVERAGE(AG314:AG315),"")</f>
        <v/>
      </c>
      <c r="AI315" s="251" t="str">
        <f>IF(AG315&gt;1,AVERAGE(AG311,AG314,AG315),"")</f>
        <v/>
      </c>
      <c r="AJ315" s="251"/>
      <c r="AK315" s="251"/>
    </row>
    <row r="316" spans="1:37" ht="12" customHeight="1">
      <c r="C316" s="15" t="s">
        <v>92</v>
      </c>
      <c r="D316" s="1">
        <f>Y321</f>
        <v>0</v>
      </c>
      <c r="F316" s="184">
        <v>41058</v>
      </c>
      <c r="G316" s="323"/>
      <c r="H316" s="46"/>
      <c r="I316" s="62"/>
      <c r="J316" s="62"/>
      <c r="K316" s="62"/>
      <c r="L316" s="62"/>
      <c r="M316" s="62"/>
      <c r="N316" s="62"/>
      <c r="O316" s="62"/>
      <c r="P316" s="62"/>
      <c r="Q316" s="383"/>
      <c r="R316" s="384"/>
      <c r="S316" s="385"/>
      <c r="T316" s="34"/>
      <c r="U316" s="113">
        <f t="shared" si="396"/>
        <v>1</v>
      </c>
      <c r="V316" s="259">
        <f t="shared" si="397"/>
        <v>0</v>
      </c>
      <c r="W316" s="259">
        <f t="shared" si="403"/>
        <v>0</v>
      </c>
      <c r="X316" s="259">
        <f t="shared" si="398"/>
        <v>0</v>
      </c>
      <c r="Y316" s="259">
        <f t="shared" si="399"/>
        <v>0</v>
      </c>
      <c r="Z316" s="259"/>
      <c r="AA316" s="259"/>
      <c r="AB316" s="259">
        <f t="shared" si="400"/>
        <v>0</v>
      </c>
      <c r="AC316" s="259">
        <f t="shared" si="401"/>
        <v>0</v>
      </c>
      <c r="AD316" s="113"/>
      <c r="AE316" s="113">
        <f t="shared" si="404"/>
        <v>0</v>
      </c>
      <c r="AF316" s="114">
        <f t="shared" si="405"/>
        <v>0</v>
      </c>
      <c r="AG316" s="114">
        <f t="shared" si="402"/>
        <v>0</v>
      </c>
      <c r="AH316" s="251" t="str">
        <f t="shared" si="406"/>
        <v/>
      </c>
      <c r="AI316" s="251" t="str">
        <f>IF(AG316&gt;1,AVERAGE(AG314:AG316),"")</f>
        <v/>
      </c>
      <c r="AJ316" s="251"/>
      <c r="AK316" s="251"/>
    </row>
    <row r="317" spans="1:37" ht="12" customHeight="1">
      <c r="C317" s="15" t="s">
        <v>78</v>
      </c>
      <c r="D317" s="1">
        <f>Z321</f>
        <v>0</v>
      </c>
      <c r="F317" s="184">
        <v>41059</v>
      </c>
      <c r="G317" s="323"/>
      <c r="H317" s="45"/>
      <c r="I317" s="61"/>
      <c r="J317" s="61"/>
      <c r="K317" s="61"/>
      <c r="L317" s="61"/>
      <c r="M317" s="61"/>
      <c r="N317" s="61"/>
      <c r="O317" s="61"/>
      <c r="P317" s="61"/>
      <c r="Q317" s="380"/>
      <c r="R317" s="381"/>
      <c r="S317" s="382"/>
      <c r="T317" s="49"/>
      <c r="U317" s="113">
        <f t="shared" si="396"/>
        <v>1</v>
      </c>
      <c r="V317" s="259">
        <f t="shared" si="397"/>
        <v>0</v>
      </c>
      <c r="W317" s="259">
        <f t="shared" si="403"/>
        <v>0</v>
      </c>
      <c r="X317" s="259">
        <f t="shared" si="398"/>
        <v>0</v>
      </c>
      <c r="Y317" s="259">
        <f t="shared" si="399"/>
        <v>0</v>
      </c>
      <c r="Z317" s="259"/>
      <c r="AA317" s="259"/>
      <c r="AB317" s="259">
        <f t="shared" si="400"/>
        <v>0</v>
      </c>
      <c r="AC317" s="259">
        <f t="shared" si="401"/>
        <v>0</v>
      </c>
      <c r="AD317" s="113"/>
      <c r="AE317" s="113">
        <f t="shared" si="404"/>
        <v>0</v>
      </c>
      <c r="AF317" s="114">
        <f t="shared" si="405"/>
        <v>0</v>
      </c>
      <c r="AG317" s="114">
        <f t="shared" si="402"/>
        <v>0</v>
      </c>
      <c r="AH317" s="251" t="str">
        <f t="shared" si="406"/>
        <v/>
      </c>
      <c r="AI317" s="251" t="str">
        <f>IF(AG317&gt;1,AVERAGE(AG315:AG317),"")</f>
        <v/>
      </c>
      <c r="AJ317" s="251"/>
      <c r="AK317" s="251"/>
    </row>
    <row r="318" spans="1:37" ht="12" customHeight="1">
      <c r="C318" s="15" t="s">
        <v>93</v>
      </c>
      <c r="D318" s="1">
        <f>AA321</f>
        <v>0</v>
      </c>
      <c r="F318" s="184">
        <v>41060</v>
      </c>
      <c r="G318" s="323"/>
      <c r="H318" s="45"/>
      <c r="I318" s="61"/>
      <c r="J318" s="61"/>
      <c r="K318" s="61"/>
      <c r="L318" s="61"/>
      <c r="M318" s="61"/>
      <c r="N318" s="61"/>
      <c r="O318" s="61"/>
      <c r="P318" s="61"/>
      <c r="Q318" s="380"/>
      <c r="R318" s="381"/>
      <c r="S318" s="382"/>
      <c r="T318" s="34"/>
      <c r="U318" s="113">
        <f>$U$2</f>
        <v>1</v>
      </c>
      <c r="V318" s="259">
        <f t="shared" si="397"/>
        <v>0</v>
      </c>
      <c r="W318" s="259">
        <f t="shared" si="403"/>
        <v>0</v>
      </c>
      <c r="X318" s="259">
        <f t="shared" si="398"/>
        <v>0</v>
      </c>
      <c r="Y318" s="259">
        <f t="shared" si="399"/>
        <v>0</v>
      </c>
      <c r="Z318" s="259"/>
      <c r="AA318" s="259"/>
      <c r="AB318" s="259">
        <f t="shared" si="400"/>
        <v>0</v>
      </c>
      <c r="AC318" s="259">
        <f t="shared" si="401"/>
        <v>0</v>
      </c>
      <c r="AD318" s="113"/>
      <c r="AE318" s="113">
        <f t="shared" si="404"/>
        <v>0</v>
      </c>
      <c r="AF318" s="114">
        <f t="shared" si="405"/>
        <v>0</v>
      </c>
      <c r="AG318" s="114">
        <f t="shared" si="402"/>
        <v>0</v>
      </c>
      <c r="AH318" s="251" t="str">
        <f t="shared" si="406"/>
        <v/>
      </c>
      <c r="AI318" s="251" t="str">
        <f>IF(AG318&gt;1,AVERAGE(AG316:AG318),"")</f>
        <v/>
      </c>
      <c r="AJ318" s="251"/>
      <c r="AK318" s="251"/>
    </row>
    <row r="319" spans="1:37" ht="12" customHeight="1">
      <c r="C319" s="53" t="s">
        <v>36</v>
      </c>
      <c r="D319" s="1">
        <f>AB321</f>
        <v>0</v>
      </c>
      <c r="F319" s="184">
        <v>41061</v>
      </c>
      <c r="G319" s="323"/>
      <c r="H319" s="45"/>
      <c r="I319" s="61"/>
      <c r="J319" s="61"/>
      <c r="K319" s="61"/>
      <c r="L319" s="61"/>
      <c r="M319" s="61"/>
      <c r="N319" s="61"/>
      <c r="O319" s="61"/>
      <c r="P319" s="61"/>
      <c r="Q319" s="380"/>
      <c r="R319" s="381"/>
      <c r="S319" s="382"/>
      <c r="T319" s="34"/>
      <c r="U319" s="113">
        <f t="shared" si="396"/>
        <v>1</v>
      </c>
      <c r="V319" s="259">
        <f t="shared" si="397"/>
        <v>0</v>
      </c>
      <c r="W319" s="259">
        <f t="shared" si="403"/>
        <v>0</v>
      </c>
      <c r="X319" s="259">
        <f t="shared" si="398"/>
        <v>0</v>
      </c>
      <c r="Y319" s="259">
        <f t="shared" si="399"/>
        <v>0</v>
      </c>
      <c r="Z319" s="259"/>
      <c r="AA319" s="259"/>
      <c r="AB319" s="259">
        <f t="shared" si="400"/>
        <v>0</v>
      </c>
      <c r="AC319" s="259">
        <f t="shared" si="401"/>
        <v>0</v>
      </c>
      <c r="AD319" s="113"/>
      <c r="AE319" s="113">
        <f t="shared" si="404"/>
        <v>0</v>
      </c>
      <c r="AF319" s="114">
        <f t="shared" si="405"/>
        <v>0</v>
      </c>
      <c r="AG319" s="114">
        <f t="shared" si="402"/>
        <v>0</v>
      </c>
      <c r="AH319" s="251" t="str">
        <f t="shared" si="406"/>
        <v/>
      </c>
      <c r="AI319" s="251" t="str">
        <f>IF(AG319&gt;1,AVERAGE(AG317:AG319),"")</f>
        <v/>
      </c>
      <c r="AJ319" s="251"/>
      <c r="AK319" s="251"/>
    </row>
    <row r="320" spans="1:37" ht="12" customHeight="1">
      <c r="C320" s="53" t="s">
        <v>37</v>
      </c>
      <c r="D320" s="1">
        <f>AC321</f>
        <v>0</v>
      </c>
      <c r="F320" s="184">
        <v>41062</v>
      </c>
      <c r="G320" s="323"/>
      <c r="H320" s="45"/>
      <c r="I320" s="61"/>
      <c r="J320" s="61"/>
      <c r="K320" s="61"/>
      <c r="L320" s="61"/>
      <c r="M320" s="61"/>
      <c r="N320" s="61"/>
      <c r="O320" s="61"/>
      <c r="P320" s="61"/>
      <c r="Q320" s="380"/>
      <c r="R320" s="381"/>
      <c r="S320" s="382"/>
      <c r="T320" s="49"/>
      <c r="U320" s="113">
        <f t="shared" si="396"/>
        <v>1</v>
      </c>
      <c r="V320" s="259">
        <f t="shared" si="397"/>
        <v>0</v>
      </c>
      <c r="W320" s="259">
        <f t="shared" si="403"/>
        <v>0</v>
      </c>
      <c r="X320" s="259">
        <f t="shared" si="398"/>
        <v>0</v>
      </c>
      <c r="Y320" s="259">
        <f t="shared" si="399"/>
        <v>0</v>
      </c>
      <c r="Z320" s="259"/>
      <c r="AA320" s="259"/>
      <c r="AB320" s="259">
        <f t="shared" si="400"/>
        <v>0</v>
      </c>
      <c r="AC320" s="259">
        <f t="shared" si="401"/>
        <v>0</v>
      </c>
      <c r="AD320" s="113"/>
      <c r="AE320" s="113">
        <f t="shared" si="404"/>
        <v>0</v>
      </c>
      <c r="AF320" s="114">
        <f t="shared" si="405"/>
        <v>0</v>
      </c>
      <c r="AG320" s="114">
        <f t="shared" si="402"/>
        <v>0</v>
      </c>
      <c r="AH320" s="251" t="str">
        <f t="shared" si="406"/>
        <v/>
      </c>
      <c r="AI320" s="251" t="str">
        <f>IF(AG320&gt;1,AVERAGE(AG318:AG320),"")</f>
        <v/>
      </c>
      <c r="AJ320" s="251"/>
      <c r="AK320" s="251"/>
    </row>
    <row r="321" spans="1:37" ht="12" customHeight="1">
      <c r="C321" s="53" t="s">
        <v>38</v>
      </c>
      <c r="D321" s="1">
        <f>AD321</f>
        <v>0</v>
      </c>
      <c r="E321" s="1"/>
      <c r="F321" s="185"/>
      <c r="G321" s="47"/>
      <c r="H321" s="48">
        <f>SUM(H314:H320)/60</f>
        <v>0</v>
      </c>
      <c r="I321" s="63"/>
      <c r="J321" s="64"/>
      <c r="K321" s="64"/>
      <c r="L321" s="64"/>
      <c r="M321" s="64"/>
      <c r="N321" s="64"/>
      <c r="O321" s="64"/>
      <c r="P321" s="64"/>
      <c r="Q321" s="64"/>
      <c r="R321" s="64"/>
      <c r="S321" s="47"/>
      <c r="T321" s="50" t="s">
        <v>45</v>
      </c>
      <c r="U321" s="106"/>
      <c r="V321" s="244">
        <f t="shared" ref="V321:AF321" si="407">SUM(V314:V320)</f>
        <v>0</v>
      </c>
      <c r="W321" s="244">
        <f t="shared" si="407"/>
        <v>0</v>
      </c>
      <c r="X321" s="244">
        <f t="shared" si="407"/>
        <v>0</v>
      </c>
      <c r="Y321" s="244">
        <f t="shared" si="407"/>
        <v>0</v>
      </c>
      <c r="Z321" s="244">
        <f t="shared" si="407"/>
        <v>0</v>
      </c>
      <c r="AA321" s="244">
        <f t="shared" si="407"/>
        <v>0</v>
      </c>
      <c r="AB321" s="244">
        <f t="shared" si="407"/>
        <v>0</v>
      </c>
      <c r="AC321" s="244">
        <f t="shared" si="407"/>
        <v>0</v>
      </c>
      <c r="AD321" s="244">
        <f t="shared" si="407"/>
        <v>0</v>
      </c>
      <c r="AE321" s="245">
        <f t="shared" si="407"/>
        <v>0</v>
      </c>
      <c r="AF321" s="245">
        <f t="shared" si="407"/>
        <v>0</v>
      </c>
      <c r="AG321" s="245">
        <f>SUM(AG314:AG320)</f>
        <v>0</v>
      </c>
      <c r="AH321" s="251"/>
      <c r="AI321" s="251"/>
      <c r="AJ321" s="251" t="b">
        <f>IF(AG321&gt;1,AVERAGE(AG321,AG312,AG303,AG294,AG285))</f>
        <v>0</v>
      </c>
      <c r="AK321" s="251" t="b">
        <f>IF(AG321&gt;1,AVERAGE(AG321,AG312))</f>
        <v>0</v>
      </c>
    </row>
    <row r="322" spans="1:37" ht="12" customHeight="1">
      <c r="E322" s="1"/>
      <c r="F322" s="241" t="s">
        <v>207</v>
      </c>
      <c r="V322" s="1"/>
      <c r="W322" s="1"/>
      <c r="X322" s="1"/>
      <c r="Y322" s="1"/>
      <c r="Z322" s="1"/>
      <c r="AA322" s="1"/>
      <c r="AB322" s="1"/>
      <c r="AC322" s="1"/>
      <c r="AD322" s="1"/>
      <c r="AE322" s="7" t="str">
        <f>IF(SUM(V322:AD322)&gt;0,(SUM(V322:AD322)),"")</f>
        <v/>
      </c>
    </row>
    <row r="323" spans="1:37" ht="12" customHeight="1">
      <c r="A323" s="156" t="s">
        <v>18</v>
      </c>
      <c r="B323" s="16">
        <f>H330</f>
        <v>0</v>
      </c>
      <c r="C323" s="53" t="s">
        <v>34</v>
      </c>
      <c r="D323" s="1">
        <f>W330</f>
        <v>0</v>
      </c>
      <c r="F323" s="184">
        <v>41063</v>
      </c>
      <c r="G323" s="323"/>
      <c r="H323" s="45"/>
      <c r="I323" s="61"/>
      <c r="J323" s="61"/>
      <c r="K323" s="61"/>
      <c r="L323" s="61"/>
      <c r="M323" s="61"/>
      <c r="N323" s="61"/>
      <c r="O323" s="61"/>
      <c r="P323" s="61"/>
      <c r="Q323" s="380"/>
      <c r="R323" s="381"/>
      <c r="S323" s="382"/>
      <c r="T323" s="49"/>
      <c r="U323" s="113">
        <f t="shared" ref="U323:U329" si="408">$U$2</f>
        <v>1</v>
      </c>
      <c r="V323" s="259">
        <f t="shared" ref="V323:V329" si="409">IF(I323&lt;&gt;0,VLOOKUP(I323,Max_tider,2,FALSE),0)</f>
        <v>0</v>
      </c>
      <c r="W323" s="259">
        <f>IF(J323&lt;&gt;0,VLOOKUP(J323,AT_tider,2,FALSE),0)</f>
        <v>0</v>
      </c>
      <c r="X323" s="259">
        <f t="shared" ref="X323:X329" si="410">IF(K323&lt;&gt;0,VLOOKUP(K323,SubAT_tider,2,FALSE),0)</f>
        <v>0</v>
      </c>
      <c r="Y323" s="259">
        <f t="shared" ref="Y323:Y329" si="411">IF(L323&lt;&gt;0,VLOOKUP(L323,IG_tider,2,FALSE),0)</f>
        <v>0</v>
      </c>
      <c r="Z323" s="259"/>
      <c r="AA323" s="259"/>
      <c r="AB323" s="259">
        <f t="shared" ref="AB323:AB329" si="412">IF(O323&lt;&gt;0,VLOOKUP(O323,Power_tider,2,FALSE),0)</f>
        <v>0</v>
      </c>
      <c r="AC323" s="259">
        <f t="shared" ref="AC323:AC329" si="413">IF(P323&lt;&gt;0,VLOOKUP(P323,FS_tider,2,FALSE),0)</f>
        <v>0</v>
      </c>
      <c r="AD323" s="113"/>
      <c r="AE323" s="113">
        <f>SUM(V323:AD323)</f>
        <v>0</v>
      </c>
      <c r="AF323" s="114">
        <f>((AB323*2)+(V323*2)+(W323*1)+(X323*0.77)+(Y323*0.68)+(AC323*0.8))</f>
        <v>0</v>
      </c>
      <c r="AG323" s="114">
        <f t="shared" ref="AG323:AG329" si="414">(AF323+(((H323*U323)-SUM(V323:AD323))*0.3))</f>
        <v>0</v>
      </c>
      <c r="AH323" s="251" t="str">
        <f>IF(AG323&gt;1,AVERAGE(AG320,AG323),"")</f>
        <v/>
      </c>
      <c r="AI323" s="251" t="str">
        <f>IF(AG323&gt;1,AVERAGE(AG319,AG320,AG323),"")</f>
        <v/>
      </c>
      <c r="AJ323" s="251"/>
      <c r="AK323" s="251"/>
    </row>
    <row r="324" spans="1:37" ht="12" customHeight="1">
      <c r="A324" s="159" t="s">
        <v>33</v>
      </c>
      <c r="B324" s="16">
        <f>V330</f>
        <v>0</v>
      </c>
      <c r="C324" s="53" t="s">
        <v>35</v>
      </c>
      <c r="D324" s="1">
        <f>X330</f>
        <v>0</v>
      </c>
      <c r="F324" s="184">
        <v>41064</v>
      </c>
      <c r="G324" s="323"/>
      <c r="H324" s="45"/>
      <c r="I324" s="61"/>
      <c r="J324" s="61"/>
      <c r="K324" s="46"/>
      <c r="L324" s="61"/>
      <c r="M324" s="61"/>
      <c r="N324" s="61"/>
      <c r="O324" s="61"/>
      <c r="P324" s="61"/>
      <c r="Q324" s="380"/>
      <c r="R324" s="381"/>
      <c r="S324" s="382"/>
      <c r="T324" s="49"/>
      <c r="U324" s="113">
        <f t="shared" si="408"/>
        <v>1</v>
      </c>
      <c r="V324" s="259">
        <f t="shared" si="409"/>
        <v>0</v>
      </c>
      <c r="W324" s="259">
        <f t="shared" ref="W324:W329" si="415">IF(J324&lt;&gt;0,VLOOKUP(J324,AT_tider,2,FALSE),0)</f>
        <v>0</v>
      </c>
      <c r="X324" s="259">
        <f t="shared" si="410"/>
        <v>0</v>
      </c>
      <c r="Y324" s="259">
        <f t="shared" si="411"/>
        <v>0</v>
      </c>
      <c r="Z324" s="259"/>
      <c r="AA324" s="259"/>
      <c r="AB324" s="259">
        <f t="shared" si="412"/>
        <v>0</v>
      </c>
      <c r="AC324" s="259">
        <f t="shared" si="413"/>
        <v>0</v>
      </c>
      <c r="AD324" s="113"/>
      <c r="AE324" s="113">
        <f t="shared" ref="AE324:AE329" si="416">SUM(V324:AD324)</f>
        <v>0</v>
      </c>
      <c r="AF324" s="114">
        <f t="shared" ref="AF324:AF329" si="417">((AB324*2)+(V324*2)+(W324*1)+(X324*0.77)+(Y324*0.68)+(AC324*0.8))</f>
        <v>0</v>
      </c>
      <c r="AG324" s="114">
        <f t="shared" si="414"/>
        <v>0</v>
      </c>
      <c r="AH324" s="251" t="str">
        <f t="shared" ref="AH324:AH329" si="418">IF(AG324&gt;1,AVERAGE(AG323:AG324),"")</f>
        <v/>
      </c>
      <c r="AI324" s="251" t="str">
        <f>IF(AG324&gt;1,AVERAGE(AG320,AG323,AG324),"")</f>
        <v/>
      </c>
      <c r="AJ324" s="251"/>
      <c r="AK324" s="251"/>
    </row>
    <row r="325" spans="1:37" ht="12" customHeight="1">
      <c r="C325" s="15" t="s">
        <v>92</v>
      </c>
      <c r="D325" s="1">
        <f>Y330</f>
        <v>0</v>
      </c>
      <c r="F325" s="184">
        <v>41065</v>
      </c>
      <c r="G325" s="323"/>
      <c r="H325" s="46"/>
      <c r="I325" s="62"/>
      <c r="J325" s="62"/>
      <c r="K325" s="62"/>
      <c r="L325" s="62"/>
      <c r="M325" s="62"/>
      <c r="N325" s="62"/>
      <c r="O325" s="62"/>
      <c r="P325" s="62"/>
      <c r="Q325" s="383"/>
      <c r="R325" s="384"/>
      <c r="S325" s="385"/>
      <c r="T325" s="34"/>
      <c r="U325" s="113">
        <f t="shared" si="408"/>
        <v>1</v>
      </c>
      <c r="V325" s="259">
        <f t="shared" si="409"/>
        <v>0</v>
      </c>
      <c r="W325" s="259">
        <f t="shared" si="415"/>
        <v>0</v>
      </c>
      <c r="X325" s="259">
        <f t="shared" si="410"/>
        <v>0</v>
      </c>
      <c r="Y325" s="259">
        <f t="shared" si="411"/>
        <v>0</v>
      </c>
      <c r="Z325" s="259"/>
      <c r="AA325" s="259"/>
      <c r="AB325" s="259">
        <f t="shared" si="412"/>
        <v>0</v>
      </c>
      <c r="AC325" s="259">
        <f t="shared" si="413"/>
        <v>0</v>
      </c>
      <c r="AD325" s="113"/>
      <c r="AE325" s="113">
        <f t="shared" si="416"/>
        <v>0</v>
      </c>
      <c r="AF325" s="114">
        <f t="shared" si="417"/>
        <v>0</v>
      </c>
      <c r="AG325" s="114">
        <f t="shared" si="414"/>
        <v>0</v>
      </c>
      <c r="AH325" s="251" t="str">
        <f t="shared" si="418"/>
        <v/>
      </c>
      <c r="AI325" s="251" t="str">
        <f>IF(AG325&gt;1,AVERAGE(AG323:AG325),"")</f>
        <v/>
      </c>
      <c r="AJ325" s="251"/>
      <c r="AK325" s="251"/>
    </row>
    <row r="326" spans="1:37" ht="12" customHeight="1">
      <c r="C326" s="15" t="s">
        <v>78</v>
      </c>
      <c r="D326" s="1">
        <f>Z330</f>
        <v>0</v>
      </c>
      <c r="F326" s="184">
        <v>41066</v>
      </c>
      <c r="G326" s="323"/>
      <c r="H326" s="45"/>
      <c r="I326" s="61"/>
      <c r="J326" s="61"/>
      <c r="K326" s="46"/>
      <c r="L326" s="61"/>
      <c r="M326" s="61"/>
      <c r="N326" s="61"/>
      <c r="O326" s="61"/>
      <c r="P326" s="61"/>
      <c r="Q326" s="380"/>
      <c r="R326" s="381"/>
      <c r="S326" s="382"/>
      <c r="T326" s="49"/>
      <c r="U326" s="113">
        <f t="shared" si="408"/>
        <v>1</v>
      </c>
      <c r="V326" s="259">
        <f t="shared" si="409"/>
        <v>0</v>
      </c>
      <c r="W326" s="259">
        <f t="shared" si="415"/>
        <v>0</v>
      </c>
      <c r="X326" s="259">
        <f t="shared" si="410"/>
        <v>0</v>
      </c>
      <c r="Y326" s="259">
        <f t="shared" si="411"/>
        <v>0</v>
      </c>
      <c r="Z326" s="259"/>
      <c r="AA326" s="259"/>
      <c r="AB326" s="259">
        <f t="shared" si="412"/>
        <v>0</v>
      </c>
      <c r="AC326" s="259">
        <f t="shared" si="413"/>
        <v>0</v>
      </c>
      <c r="AD326" s="113"/>
      <c r="AE326" s="113">
        <f t="shared" si="416"/>
        <v>0</v>
      </c>
      <c r="AF326" s="114">
        <f t="shared" si="417"/>
        <v>0</v>
      </c>
      <c r="AG326" s="114">
        <f t="shared" si="414"/>
        <v>0</v>
      </c>
      <c r="AH326" s="251" t="str">
        <f t="shared" si="418"/>
        <v/>
      </c>
      <c r="AI326" s="251" t="str">
        <f>IF(AG326&gt;1,AVERAGE(AG324:AG326),"")</f>
        <v/>
      </c>
      <c r="AJ326" s="251"/>
      <c r="AK326" s="251"/>
    </row>
    <row r="327" spans="1:37" ht="12" customHeight="1">
      <c r="C327" s="15" t="s">
        <v>93</v>
      </c>
      <c r="D327" s="1">
        <f>AA330</f>
        <v>0</v>
      </c>
      <c r="F327" s="184">
        <v>41067</v>
      </c>
      <c r="G327" s="323"/>
      <c r="H327" s="45"/>
      <c r="I327" s="67"/>
      <c r="J327" s="61"/>
      <c r="K327" s="61"/>
      <c r="L327" s="61"/>
      <c r="M327" s="61"/>
      <c r="N327" s="61"/>
      <c r="O327" s="61"/>
      <c r="P327" s="61"/>
      <c r="Q327" s="380"/>
      <c r="R327" s="381"/>
      <c r="S327" s="382"/>
      <c r="T327" s="34"/>
      <c r="U327" s="113">
        <f>$U$2</f>
        <v>1</v>
      </c>
      <c r="V327" s="259">
        <f t="shared" si="409"/>
        <v>0</v>
      </c>
      <c r="W327" s="259">
        <f t="shared" si="415"/>
        <v>0</v>
      </c>
      <c r="X327" s="259">
        <f t="shared" si="410"/>
        <v>0</v>
      </c>
      <c r="Y327" s="259">
        <f t="shared" si="411"/>
        <v>0</v>
      </c>
      <c r="Z327" s="259"/>
      <c r="AA327" s="259"/>
      <c r="AB327" s="259">
        <f t="shared" si="412"/>
        <v>0</v>
      </c>
      <c r="AC327" s="259">
        <f t="shared" si="413"/>
        <v>0</v>
      </c>
      <c r="AD327" s="113"/>
      <c r="AE327" s="113">
        <f t="shared" si="416"/>
        <v>0</v>
      </c>
      <c r="AF327" s="114">
        <f t="shared" si="417"/>
        <v>0</v>
      </c>
      <c r="AG327" s="114">
        <f t="shared" si="414"/>
        <v>0</v>
      </c>
      <c r="AH327" s="251" t="str">
        <f t="shared" si="418"/>
        <v/>
      </c>
      <c r="AI327" s="251" t="str">
        <f>IF(AG327&gt;1,AVERAGE(AG325:AG327),"")</f>
        <v/>
      </c>
      <c r="AJ327" s="251"/>
      <c r="AK327" s="251"/>
    </row>
    <row r="328" spans="1:37" ht="12" customHeight="1">
      <c r="C328" s="53" t="s">
        <v>36</v>
      </c>
      <c r="D328" s="1">
        <f>AB330</f>
        <v>0</v>
      </c>
      <c r="F328" s="184">
        <v>41068</v>
      </c>
      <c r="G328" s="323"/>
      <c r="H328" s="45"/>
      <c r="I328" s="61"/>
      <c r="J328" s="61"/>
      <c r="K328" s="61"/>
      <c r="L328" s="61"/>
      <c r="M328" s="61"/>
      <c r="N328" s="61"/>
      <c r="O328" s="61"/>
      <c r="P328" s="61"/>
      <c r="Q328" s="380"/>
      <c r="R328" s="381"/>
      <c r="S328" s="382"/>
      <c r="T328" s="49"/>
      <c r="U328" s="113">
        <f t="shared" si="408"/>
        <v>1</v>
      </c>
      <c r="V328" s="259">
        <f t="shared" si="409"/>
        <v>0</v>
      </c>
      <c r="W328" s="259">
        <f t="shared" si="415"/>
        <v>0</v>
      </c>
      <c r="X328" s="259">
        <f t="shared" si="410"/>
        <v>0</v>
      </c>
      <c r="Y328" s="259">
        <f t="shared" si="411"/>
        <v>0</v>
      </c>
      <c r="Z328" s="259"/>
      <c r="AA328" s="259"/>
      <c r="AB328" s="259">
        <f t="shared" si="412"/>
        <v>0</v>
      </c>
      <c r="AC328" s="259">
        <f t="shared" si="413"/>
        <v>0</v>
      </c>
      <c r="AD328" s="113"/>
      <c r="AE328" s="113">
        <f t="shared" si="416"/>
        <v>0</v>
      </c>
      <c r="AF328" s="114">
        <f t="shared" si="417"/>
        <v>0</v>
      </c>
      <c r="AG328" s="114">
        <f t="shared" si="414"/>
        <v>0</v>
      </c>
      <c r="AH328" s="251" t="str">
        <f t="shared" si="418"/>
        <v/>
      </c>
      <c r="AI328" s="251" t="str">
        <f>IF(AG328&gt;1,AVERAGE(AG326:AG328),"")</f>
        <v/>
      </c>
      <c r="AJ328" s="251"/>
      <c r="AK328" s="251"/>
    </row>
    <row r="329" spans="1:37" ht="12" customHeight="1">
      <c r="C329" s="53" t="s">
        <v>37</v>
      </c>
      <c r="D329" s="1">
        <f>AC330</f>
        <v>0</v>
      </c>
      <c r="F329" s="184">
        <v>41069</v>
      </c>
      <c r="G329" s="323"/>
      <c r="H329" s="45"/>
      <c r="I329" s="61"/>
      <c r="J329" s="61"/>
      <c r="K329" s="61"/>
      <c r="L329" s="61"/>
      <c r="M329" s="61"/>
      <c r="N329" s="61"/>
      <c r="O329" s="61"/>
      <c r="P329" s="61"/>
      <c r="Q329" s="380"/>
      <c r="R329" s="381"/>
      <c r="S329" s="382"/>
      <c r="T329" s="49"/>
      <c r="U329" s="113">
        <f t="shared" si="408"/>
        <v>1</v>
      </c>
      <c r="V329" s="259">
        <f t="shared" si="409"/>
        <v>0</v>
      </c>
      <c r="W329" s="259">
        <f t="shared" si="415"/>
        <v>0</v>
      </c>
      <c r="X329" s="259">
        <f t="shared" si="410"/>
        <v>0</v>
      </c>
      <c r="Y329" s="259">
        <f t="shared" si="411"/>
        <v>0</v>
      </c>
      <c r="Z329" s="259"/>
      <c r="AA329" s="259"/>
      <c r="AB329" s="259">
        <f t="shared" si="412"/>
        <v>0</v>
      </c>
      <c r="AC329" s="259">
        <f t="shared" si="413"/>
        <v>0</v>
      </c>
      <c r="AD329" s="113"/>
      <c r="AE329" s="113">
        <f t="shared" si="416"/>
        <v>0</v>
      </c>
      <c r="AF329" s="114">
        <f t="shared" si="417"/>
        <v>0</v>
      </c>
      <c r="AG329" s="114">
        <f t="shared" si="414"/>
        <v>0</v>
      </c>
      <c r="AH329" s="251" t="str">
        <f t="shared" si="418"/>
        <v/>
      </c>
      <c r="AI329" s="251" t="str">
        <f>IF(AG329&gt;1,AVERAGE(AG327:AG329),"")</f>
        <v/>
      </c>
      <c r="AJ329" s="251"/>
      <c r="AK329" s="251"/>
    </row>
    <row r="330" spans="1:37" ht="12" customHeight="1">
      <c r="C330" s="53" t="s">
        <v>38</v>
      </c>
      <c r="D330" s="1">
        <f>AD330</f>
        <v>0</v>
      </c>
      <c r="E330" s="1"/>
      <c r="F330" s="185"/>
      <c r="G330" s="47"/>
      <c r="H330" s="48">
        <f>SUM(H323:H329)/60</f>
        <v>0</v>
      </c>
      <c r="I330" s="63"/>
      <c r="J330" s="64"/>
      <c r="K330" s="64"/>
      <c r="L330" s="64"/>
      <c r="M330" s="64"/>
      <c r="N330" s="64"/>
      <c r="O330" s="64"/>
      <c r="P330" s="64"/>
      <c r="Q330" s="64"/>
      <c r="R330" s="64"/>
      <c r="S330" s="47"/>
      <c r="T330" s="50" t="s">
        <v>45</v>
      </c>
      <c r="U330" s="106"/>
      <c r="V330" s="244">
        <f t="shared" ref="V330:AF330" si="419">SUM(V323:V329)</f>
        <v>0</v>
      </c>
      <c r="W330" s="244">
        <f t="shared" si="419"/>
        <v>0</v>
      </c>
      <c r="X330" s="244">
        <f t="shared" si="419"/>
        <v>0</v>
      </c>
      <c r="Y330" s="244">
        <f t="shared" si="419"/>
        <v>0</v>
      </c>
      <c r="Z330" s="244">
        <f t="shared" si="419"/>
        <v>0</v>
      </c>
      <c r="AA330" s="244">
        <f t="shared" si="419"/>
        <v>0</v>
      </c>
      <c r="AB330" s="244">
        <f t="shared" si="419"/>
        <v>0</v>
      </c>
      <c r="AC330" s="244">
        <f t="shared" si="419"/>
        <v>0</v>
      </c>
      <c r="AD330" s="244">
        <f t="shared" si="419"/>
        <v>0</v>
      </c>
      <c r="AE330" s="245">
        <f t="shared" si="419"/>
        <v>0</v>
      </c>
      <c r="AF330" s="245">
        <f t="shared" si="419"/>
        <v>0</v>
      </c>
      <c r="AG330" s="245">
        <f>SUM(AG323:AG329)</f>
        <v>0</v>
      </c>
      <c r="AH330" s="251"/>
      <c r="AI330" s="251"/>
      <c r="AJ330" s="251" t="b">
        <f>IF(AG330&gt;1,AVERAGE(AG330,AG321,AG312,AG303,AG294))</f>
        <v>0</v>
      </c>
      <c r="AK330" s="251" t="b">
        <f>IF(AG330&gt;1,AVERAGE(AG330,AG321))</f>
        <v>0</v>
      </c>
    </row>
    <row r="331" spans="1:37" ht="12" customHeight="1">
      <c r="E331" s="1"/>
      <c r="F331" s="241" t="s">
        <v>208</v>
      </c>
      <c r="V331" s="1"/>
      <c r="W331" s="1"/>
      <c r="X331" s="1"/>
      <c r="Y331" s="1"/>
      <c r="Z331" s="1"/>
      <c r="AA331" s="1"/>
      <c r="AB331" s="1"/>
      <c r="AC331" s="1"/>
      <c r="AD331" s="1"/>
      <c r="AE331" s="7" t="str">
        <f>IF(SUM(V331:AD331)&gt;0,(SUM(V331:AD331)),"")</f>
        <v/>
      </c>
    </row>
    <row r="332" spans="1:37" ht="12" customHeight="1">
      <c r="A332" s="156" t="s">
        <v>18</v>
      </c>
      <c r="B332" s="16">
        <f>H339</f>
        <v>0</v>
      </c>
      <c r="C332" s="53" t="s">
        <v>34</v>
      </c>
      <c r="D332" s="1">
        <f>W339</f>
        <v>0</v>
      </c>
      <c r="F332" s="184">
        <v>41070</v>
      </c>
      <c r="G332" s="323"/>
      <c r="H332" s="45"/>
      <c r="I332" s="61"/>
      <c r="J332" s="61"/>
      <c r="K332" s="61"/>
      <c r="L332" s="61"/>
      <c r="M332" s="61"/>
      <c r="N332" s="61"/>
      <c r="O332" s="61"/>
      <c r="P332" s="61"/>
      <c r="Q332" s="380"/>
      <c r="R332" s="381"/>
      <c r="S332" s="382"/>
      <c r="T332" s="49"/>
      <c r="U332" s="113">
        <f t="shared" ref="U332:U338" si="420">$U$2</f>
        <v>1</v>
      </c>
      <c r="V332" s="259">
        <f t="shared" ref="V332:V338" si="421">IF(I332&lt;&gt;0,VLOOKUP(I332,Max_tider,2,FALSE),0)</f>
        <v>0</v>
      </c>
      <c r="W332" s="259">
        <f>IF(J332&lt;&gt;0,VLOOKUP(J332,AT_tider,2,FALSE),0)</f>
        <v>0</v>
      </c>
      <c r="X332" s="259">
        <f t="shared" ref="X332:X338" si="422">IF(K332&lt;&gt;0,VLOOKUP(K332,SubAT_tider,2,FALSE),0)</f>
        <v>0</v>
      </c>
      <c r="Y332" s="259">
        <f t="shared" ref="Y332:Y338" si="423">IF(L332&lt;&gt;0,VLOOKUP(L332,IG_tider,2,FALSE),0)</f>
        <v>0</v>
      </c>
      <c r="Z332" s="259"/>
      <c r="AA332" s="259"/>
      <c r="AB332" s="259">
        <f t="shared" ref="AB332:AB338" si="424">IF(O332&lt;&gt;0,VLOOKUP(O332,Power_tider,2,FALSE),0)</f>
        <v>0</v>
      </c>
      <c r="AC332" s="259">
        <f t="shared" ref="AC332:AC338" si="425">IF(P332&lt;&gt;0,VLOOKUP(P332,FS_tider,2,FALSE),0)</f>
        <v>0</v>
      </c>
      <c r="AD332" s="113"/>
      <c r="AE332" s="113">
        <f>SUM(V332:AD332)</f>
        <v>0</v>
      </c>
      <c r="AF332" s="114">
        <f>((AB332*2)+(V332*2)+(W332*1)+(X332*0.77)+(Y332*0.68)+(AC332*0.8))</f>
        <v>0</v>
      </c>
      <c r="AG332" s="114">
        <f t="shared" ref="AG332:AG338" si="426">(AF332+(((H332*U332)-SUM(V332:AD332))*0.3))</f>
        <v>0</v>
      </c>
      <c r="AH332" s="251" t="str">
        <f>IF(AG332&gt;1,AVERAGE(AG329,AG332),"")</f>
        <v/>
      </c>
      <c r="AI332" s="251" t="str">
        <f>IF(AG332&gt;1,AVERAGE(AG328,AG329,AG332),"")</f>
        <v/>
      </c>
      <c r="AJ332" s="251"/>
      <c r="AK332" s="251"/>
    </row>
    <row r="333" spans="1:37" ht="12" customHeight="1">
      <c r="A333" s="159" t="s">
        <v>33</v>
      </c>
      <c r="B333" s="16">
        <f>V339</f>
        <v>0</v>
      </c>
      <c r="C333" s="53" t="s">
        <v>35</v>
      </c>
      <c r="D333" s="1">
        <f>X339</f>
        <v>0</v>
      </c>
      <c r="F333" s="184">
        <v>41071</v>
      </c>
      <c r="G333" s="323"/>
      <c r="H333" s="45"/>
      <c r="I333" s="61"/>
      <c r="J333" s="61"/>
      <c r="K333" s="61"/>
      <c r="L333" s="61"/>
      <c r="M333" s="62"/>
      <c r="N333" s="62"/>
      <c r="O333" s="62"/>
      <c r="P333" s="61"/>
      <c r="Q333" s="380"/>
      <c r="R333" s="381"/>
      <c r="S333" s="382"/>
      <c r="T333" s="49"/>
      <c r="U333" s="113">
        <f t="shared" si="420"/>
        <v>1</v>
      </c>
      <c r="V333" s="259">
        <f t="shared" si="421"/>
        <v>0</v>
      </c>
      <c r="W333" s="259">
        <f t="shared" ref="W333:W338" si="427">IF(J333&lt;&gt;0,VLOOKUP(J333,AT_tider,2,FALSE),0)</f>
        <v>0</v>
      </c>
      <c r="X333" s="259">
        <f t="shared" si="422"/>
        <v>0</v>
      </c>
      <c r="Y333" s="259">
        <f t="shared" si="423"/>
        <v>0</v>
      </c>
      <c r="Z333" s="259"/>
      <c r="AA333" s="259"/>
      <c r="AB333" s="259">
        <f t="shared" si="424"/>
        <v>0</v>
      </c>
      <c r="AC333" s="259">
        <f t="shared" si="425"/>
        <v>0</v>
      </c>
      <c r="AD333" s="113"/>
      <c r="AE333" s="113">
        <f t="shared" ref="AE333:AE338" si="428">SUM(V333:AD333)</f>
        <v>0</v>
      </c>
      <c r="AF333" s="114">
        <f t="shared" ref="AF333:AF338" si="429">((AB333*2)+(V333*2)+(W333*1)+(X333*0.77)+(Y333*0.68)+(AC333*0.8))</f>
        <v>0</v>
      </c>
      <c r="AG333" s="114">
        <f t="shared" si="426"/>
        <v>0</v>
      </c>
      <c r="AH333" s="251" t="str">
        <f t="shared" ref="AH333:AH338" si="430">IF(AG333&gt;1,AVERAGE(AG332:AG333),"")</f>
        <v/>
      </c>
      <c r="AI333" s="251" t="str">
        <f>IF(AG333&gt;1,AVERAGE(AG329,AG332,AG333),"")</f>
        <v/>
      </c>
      <c r="AJ333" s="251"/>
      <c r="AK333" s="251"/>
    </row>
    <row r="334" spans="1:37" ht="12" customHeight="1">
      <c r="C334" s="15" t="s">
        <v>92</v>
      </c>
      <c r="D334" s="1">
        <f>Y339</f>
        <v>0</v>
      </c>
      <c r="F334" s="184">
        <v>41072</v>
      </c>
      <c r="G334" s="323"/>
      <c r="H334" s="46"/>
      <c r="I334" s="62"/>
      <c r="J334" s="62"/>
      <c r="K334" s="62"/>
      <c r="L334" s="62"/>
      <c r="M334" s="62"/>
      <c r="N334" s="62"/>
      <c r="O334" s="62"/>
      <c r="P334" s="62"/>
      <c r="Q334" s="383"/>
      <c r="R334" s="384"/>
      <c r="S334" s="385"/>
      <c r="T334" s="34"/>
      <c r="U334" s="113">
        <f t="shared" si="420"/>
        <v>1</v>
      </c>
      <c r="V334" s="259">
        <f t="shared" si="421"/>
        <v>0</v>
      </c>
      <c r="W334" s="259">
        <f t="shared" si="427"/>
        <v>0</v>
      </c>
      <c r="X334" s="259">
        <f t="shared" si="422"/>
        <v>0</v>
      </c>
      <c r="Y334" s="259">
        <f t="shared" si="423"/>
        <v>0</v>
      </c>
      <c r="Z334" s="259"/>
      <c r="AA334" s="259"/>
      <c r="AB334" s="259">
        <f t="shared" si="424"/>
        <v>0</v>
      </c>
      <c r="AC334" s="259">
        <f t="shared" si="425"/>
        <v>0</v>
      </c>
      <c r="AD334" s="113"/>
      <c r="AE334" s="113">
        <f t="shared" si="428"/>
        <v>0</v>
      </c>
      <c r="AF334" s="114">
        <f t="shared" si="429"/>
        <v>0</v>
      </c>
      <c r="AG334" s="114">
        <f t="shared" si="426"/>
        <v>0</v>
      </c>
      <c r="AH334" s="251" t="str">
        <f t="shared" si="430"/>
        <v/>
      </c>
      <c r="AI334" s="251" t="str">
        <f>IF(AG334&gt;1,AVERAGE(AG332:AG334),"")</f>
        <v/>
      </c>
      <c r="AJ334" s="251"/>
      <c r="AK334" s="251"/>
    </row>
    <row r="335" spans="1:37" ht="12" customHeight="1">
      <c r="C335" s="15" t="s">
        <v>78</v>
      </c>
      <c r="D335" s="1">
        <f>Z339</f>
        <v>0</v>
      </c>
      <c r="F335" s="184">
        <v>41073</v>
      </c>
      <c r="G335" s="323"/>
      <c r="H335" s="45"/>
      <c r="I335" s="46"/>
      <c r="J335" s="61"/>
      <c r="K335" s="61"/>
      <c r="L335" s="61"/>
      <c r="M335" s="62"/>
      <c r="N335" s="62"/>
      <c r="O335" s="67"/>
      <c r="P335" s="61"/>
      <c r="Q335" s="380"/>
      <c r="R335" s="381"/>
      <c r="S335" s="382"/>
      <c r="T335" s="49"/>
      <c r="U335" s="113">
        <f t="shared" si="420"/>
        <v>1</v>
      </c>
      <c r="V335" s="259">
        <f t="shared" si="421"/>
        <v>0</v>
      </c>
      <c r="W335" s="259">
        <f t="shared" si="427"/>
        <v>0</v>
      </c>
      <c r="X335" s="259">
        <f t="shared" si="422"/>
        <v>0</v>
      </c>
      <c r="Y335" s="259">
        <f t="shared" si="423"/>
        <v>0</v>
      </c>
      <c r="Z335" s="259"/>
      <c r="AA335" s="259"/>
      <c r="AB335" s="259">
        <f t="shared" si="424"/>
        <v>0</v>
      </c>
      <c r="AC335" s="259">
        <f t="shared" si="425"/>
        <v>0</v>
      </c>
      <c r="AD335" s="113"/>
      <c r="AE335" s="113">
        <f t="shared" si="428"/>
        <v>0</v>
      </c>
      <c r="AF335" s="114">
        <f t="shared" si="429"/>
        <v>0</v>
      </c>
      <c r="AG335" s="114">
        <f t="shared" si="426"/>
        <v>0</v>
      </c>
      <c r="AH335" s="251" t="str">
        <f t="shared" si="430"/>
        <v/>
      </c>
      <c r="AI335" s="251" t="str">
        <f>IF(AG335&gt;1,AVERAGE(AG333:AG335),"")</f>
        <v/>
      </c>
      <c r="AJ335" s="251"/>
      <c r="AK335" s="251"/>
    </row>
    <row r="336" spans="1:37" ht="12" customHeight="1">
      <c r="C336" s="15" t="s">
        <v>93</v>
      </c>
      <c r="D336" s="1">
        <f>AA339</f>
        <v>0</v>
      </c>
      <c r="F336" s="184">
        <v>41074</v>
      </c>
      <c r="G336" s="323"/>
      <c r="H336" s="45"/>
      <c r="I336" s="61"/>
      <c r="J336" s="61"/>
      <c r="K336" s="61"/>
      <c r="L336" s="61"/>
      <c r="M336" s="61"/>
      <c r="N336" s="61"/>
      <c r="O336" s="61"/>
      <c r="P336" s="61"/>
      <c r="Q336" s="380"/>
      <c r="R336" s="381"/>
      <c r="S336" s="382"/>
      <c r="T336" s="34"/>
      <c r="U336" s="113">
        <f>$U$2</f>
        <v>1</v>
      </c>
      <c r="V336" s="259">
        <f t="shared" si="421"/>
        <v>0</v>
      </c>
      <c r="W336" s="259">
        <f t="shared" si="427"/>
        <v>0</v>
      </c>
      <c r="X336" s="259">
        <f t="shared" si="422"/>
        <v>0</v>
      </c>
      <c r="Y336" s="259">
        <f t="shared" si="423"/>
        <v>0</v>
      </c>
      <c r="Z336" s="259"/>
      <c r="AA336" s="259"/>
      <c r="AB336" s="259">
        <f t="shared" si="424"/>
        <v>0</v>
      </c>
      <c r="AC336" s="259">
        <f t="shared" si="425"/>
        <v>0</v>
      </c>
      <c r="AD336" s="113"/>
      <c r="AE336" s="113">
        <f t="shared" si="428"/>
        <v>0</v>
      </c>
      <c r="AF336" s="114">
        <f t="shared" si="429"/>
        <v>0</v>
      </c>
      <c r="AG336" s="114">
        <f t="shared" si="426"/>
        <v>0</v>
      </c>
      <c r="AH336" s="251" t="str">
        <f t="shared" si="430"/>
        <v/>
      </c>
      <c r="AI336" s="251" t="str">
        <f>IF(AG336&gt;1,AVERAGE(AG334:AG336),"")</f>
        <v/>
      </c>
      <c r="AJ336" s="251"/>
      <c r="AK336" s="251"/>
    </row>
    <row r="337" spans="1:37" ht="12" customHeight="1">
      <c r="C337" s="53" t="s">
        <v>36</v>
      </c>
      <c r="D337" s="1">
        <f>AB339</f>
        <v>0</v>
      </c>
      <c r="F337" s="184">
        <v>41075</v>
      </c>
      <c r="G337" s="323"/>
      <c r="H337" s="45"/>
      <c r="I337" s="67"/>
      <c r="J337" s="61"/>
      <c r="K337" s="61"/>
      <c r="L337" s="61"/>
      <c r="M337" s="61"/>
      <c r="N337" s="61"/>
      <c r="O337" s="61"/>
      <c r="P337" s="61"/>
      <c r="Q337" s="380"/>
      <c r="R337" s="381"/>
      <c r="S337" s="382"/>
      <c r="T337" s="34"/>
      <c r="U337" s="113">
        <f t="shared" si="420"/>
        <v>1</v>
      </c>
      <c r="V337" s="259">
        <f t="shared" si="421"/>
        <v>0</v>
      </c>
      <c r="W337" s="259">
        <f t="shared" si="427"/>
        <v>0</v>
      </c>
      <c r="X337" s="259">
        <f t="shared" si="422"/>
        <v>0</v>
      </c>
      <c r="Y337" s="259">
        <f t="shared" si="423"/>
        <v>0</v>
      </c>
      <c r="Z337" s="259"/>
      <c r="AA337" s="259"/>
      <c r="AB337" s="259">
        <f t="shared" si="424"/>
        <v>0</v>
      </c>
      <c r="AC337" s="259">
        <f t="shared" si="425"/>
        <v>0</v>
      </c>
      <c r="AD337" s="113"/>
      <c r="AE337" s="113">
        <f t="shared" si="428"/>
        <v>0</v>
      </c>
      <c r="AF337" s="114">
        <f t="shared" si="429"/>
        <v>0</v>
      </c>
      <c r="AG337" s="114">
        <f t="shared" si="426"/>
        <v>0</v>
      </c>
      <c r="AH337" s="251" t="str">
        <f t="shared" si="430"/>
        <v/>
      </c>
      <c r="AI337" s="251" t="str">
        <f>IF(AG337&gt;1,AVERAGE(AG335:AG337),"")</f>
        <v/>
      </c>
      <c r="AJ337" s="251"/>
      <c r="AK337" s="251"/>
    </row>
    <row r="338" spans="1:37" ht="12" customHeight="1">
      <c r="C338" s="53" t="s">
        <v>37</v>
      </c>
      <c r="D338" s="1">
        <f>AC339</f>
        <v>0</v>
      </c>
      <c r="F338" s="184">
        <v>41076</v>
      </c>
      <c r="G338" s="323"/>
      <c r="H338" s="45"/>
      <c r="I338" s="61"/>
      <c r="J338" s="61"/>
      <c r="K338" s="61"/>
      <c r="L338" s="61"/>
      <c r="M338" s="61"/>
      <c r="N338" s="61"/>
      <c r="O338" s="61"/>
      <c r="P338" s="61"/>
      <c r="Q338" s="380"/>
      <c r="R338" s="381"/>
      <c r="S338" s="382"/>
      <c r="T338" s="49"/>
      <c r="U338" s="113">
        <f t="shared" si="420"/>
        <v>1</v>
      </c>
      <c r="V338" s="259">
        <f t="shared" si="421"/>
        <v>0</v>
      </c>
      <c r="W338" s="259">
        <f t="shared" si="427"/>
        <v>0</v>
      </c>
      <c r="X338" s="259">
        <f t="shared" si="422"/>
        <v>0</v>
      </c>
      <c r="Y338" s="259">
        <f t="shared" si="423"/>
        <v>0</v>
      </c>
      <c r="Z338" s="259"/>
      <c r="AA338" s="259"/>
      <c r="AB338" s="259">
        <f t="shared" si="424"/>
        <v>0</v>
      </c>
      <c r="AC338" s="259">
        <f t="shared" si="425"/>
        <v>0</v>
      </c>
      <c r="AD338" s="113"/>
      <c r="AE338" s="113">
        <f t="shared" si="428"/>
        <v>0</v>
      </c>
      <c r="AF338" s="114">
        <f t="shared" si="429"/>
        <v>0</v>
      </c>
      <c r="AG338" s="114">
        <f t="shared" si="426"/>
        <v>0</v>
      </c>
      <c r="AH338" s="251" t="str">
        <f t="shared" si="430"/>
        <v/>
      </c>
      <c r="AI338" s="251" t="str">
        <f>IF(AG338&gt;1,AVERAGE(AG336:AG338),"")</f>
        <v/>
      </c>
      <c r="AJ338" s="251"/>
      <c r="AK338" s="251"/>
    </row>
    <row r="339" spans="1:37" ht="12" customHeight="1">
      <c r="C339" s="53" t="s">
        <v>38</v>
      </c>
      <c r="D339" s="1">
        <f>AD339</f>
        <v>0</v>
      </c>
      <c r="E339" s="1"/>
      <c r="F339" s="185"/>
      <c r="G339" s="47"/>
      <c r="H339" s="48">
        <f>SUM(H332:H338)/60</f>
        <v>0</v>
      </c>
      <c r="I339" s="63"/>
      <c r="J339" s="64"/>
      <c r="K339" s="64"/>
      <c r="L339" s="64"/>
      <c r="M339" s="64"/>
      <c r="N339" s="64"/>
      <c r="O339" s="64"/>
      <c r="P339" s="64"/>
      <c r="Q339" s="64"/>
      <c r="R339" s="64"/>
      <c r="S339" s="47"/>
      <c r="T339" s="50" t="s">
        <v>45</v>
      </c>
      <c r="U339" s="106"/>
      <c r="V339" s="244">
        <f t="shared" ref="V339:AF339" si="431">SUM(V332:V338)</f>
        <v>0</v>
      </c>
      <c r="W339" s="244">
        <f t="shared" si="431"/>
        <v>0</v>
      </c>
      <c r="X339" s="244">
        <f t="shared" si="431"/>
        <v>0</v>
      </c>
      <c r="Y339" s="244">
        <f t="shared" si="431"/>
        <v>0</v>
      </c>
      <c r="Z339" s="244">
        <f t="shared" si="431"/>
        <v>0</v>
      </c>
      <c r="AA339" s="244">
        <f t="shared" si="431"/>
        <v>0</v>
      </c>
      <c r="AB339" s="244">
        <f t="shared" si="431"/>
        <v>0</v>
      </c>
      <c r="AC339" s="244">
        <f t="shared" si="431"/>
        <v>0</v>
      </c>
      <c r="AD339" s="244">
        <f t="shared" si="431"/>
        <v>0</v>
      </c>
      <c r="AE339" s="245">
        <f t="shared" si="431"/>
        <v>0</v>
      </c>
      <c r="AF339" s="245">
        <f t="shared" si="431"/>
        <v>0</v>
      </c>
      <c r="AG339" s="245">
        <f>SUM(AG332:AG338)</f>
        <v>0</v>
      </c>
      <c r="AH339" s="251"/>
      <c r="AI339" s="251"/>
      <c r="AJ339" s="251" t="b">
        <f>IF(AG339&gt;1,AVERAGE(AG339,AG330,AG321,AG312,AG303))</f>
        <v>0</v>
      </c>
      <c r="AK339" s="251" t="b">
        <f>IF(AG339&gt;1,AVERAGE(AG339,AG330))</f>
        <v>0</v>
      </c>
    </row>
    <row r="340" spans="1:37" ht="12" customHeight="1">
      <c r="E340" s="1"/>
      <c r="F340" s="241" t="s">
        <v>209</v>
      </c>
      <c r="V340" s="1"/>
      <c r="W340" s="1"/>
      <c r="X340" s="1"/>
      <c r="Y340" s="1"/>
      <c r="Z340" s="1"/>
      <c r="AA340" s="1"/>
      <c r="AB340" s="1"/>
      <c r="AC340" s="1"/>
      <c r="AD340" s="1"/>
      <c r="AE340" s="7" t="str">
        <f>IF(SUM(V340:AD340)&gt;0,(SUM(V340:AD340)),"")</f>
        <v/>
      </c>
    </row>
    <row r="341" spans="1:37" ht="12" customHeight="1">
      <c r="A341" s="156" t="s">
        <v>18</v>
      </c>
      <c r="B341" s="16">
        <f>H348</f>
        <v>0</v>
      </c>
      <c r="C341" s="53" t="s">
        <v>34</v>
      </c>
      <c r="D341" s="1">
        <f>W348</f>
        <v>0</v>
      </c>
      <c r="F341" s="184">
        <v>41077</v>
      </c>
      <c r="G341" s="323"/>
      <c r="H341" s="45"/>
      <c r="I341" s="61"/>
      <c r="J341" s="61"/>
      <c r="K341" s="61"/>
      <c r="L341" s="61"/>
      <c r="M341" s="61"/>
      <c r="N341" s="61"/>
      <c r="O341" s="61"/>
      <c r="P341" s="61"/>
      <c r="Q341" s="380"/>
      <c r="R341" s="381"/>
      <c r="S341" s="382"/>
      <c r="T341" s="49"/>
      <c r="U341" s="113">
        <f t="shared" ref="U341:U347" si="432">$U$2</f>
        <v>1</v>
      </c>
      <c r="V341" s="259">
        <f t="shared" ref="V341:V347" si="433">IF(I341&lt;&gt;0,VLOOKUP(I341,Max_tider,2,FALSE),0)</f>
        <v>0</v>
      </c>
      <c r="W341" s="259">
        <f>IF(J341&lt;&gt;0,VLOOKUP(J341,AT_tider,2,FALSE),0)</f>
        <v>0</v>
      </c>
      <c r="X341" s="259">
        <f t="shared" ref="X341:X347" si="434">IF(K341&lt;&gt;0,VLOOKUP(K341,SubAT_tider,2,FALSE),0)</f>
        <v>0</v>
      </c>
      <c r="Y341" s="259">
        <f t="shared" ref="Y341:Y347" si="435">IF(L341&lt;&gt;0,VLOOKUP(L341,IG_tider,2,FALSE),0)</f>
        <v>0</v>
      </c>
      <c r="Z341" s="259"/>
      <c r="AA341" s="259"/>
      <c r="AB341" s="259">
        <f t="shared" ref="AB341:AB347" si="436">IF(O341&lt;&gt;0,VLOOKUP(O341,Power_tider,2,FALSE),0)</f>
        <v>0</v>
      </c>
      <c r="AC341" s="259">
        <f t="shared" ref="AC341:AC347" si="437">IF(P341&lt;&gt;0,VLOOKUP(P341,FS_tider,2,FALSE),0)</f>
        <v>0</v>
      </c>
      <c r="AD341" s="113"/>
      <c r="AE341" s="113">
        <f>SUM(V341:AD341)</f>
        <v>0</v>
      </c>
      <c r="AF341" s="114">
        <f>((AB341*2)+(V341*2)+(W341*1)+(X341*0.77)+(Y341*0.68)+(AC341*0.8))</f>
        <v>0</v>
      </c>
      <c r="AG341" s="114">
        <f t="shared" ref="AG341:AG347" si="438">(AF341+(((H341*U341)-SUM(V341:AD341))*0.3))</f>
        <v>0</v>
      </c>
      <c r="AH341" s="251" t="str">
        <f>IF(AG341&gt;1,AVERAGE(AG338,AG341),"")</f>
        <v/>
      </c>
      <c r="AI341" s="251" t="str">
        <f>IF(AG341&gt;1,AVERAGE(AG337,AG338,AG341),"")</f>
        <v/>
      </c>
      <c r="AJ341" s="251"/>
      <c r="AK341" s="251"/>
    </row>
    <row r="342" spans="1:37" ht="12" customHeight="1">
      <c r="A342" s="159" t="s">
        <v>33</v>
      </c>
      <c r="B342" s="16">
        <f>V348</f>
        <v>0</v>
      </c>
      <c r="C342" s="53" t="s">
        <v>35</v>
      </c>
      <c r="D342" s="1">
        <f>X348</f>
        <v>0</v>
      </c>
      <c r="F342" s="184">
        <v>41078</v>
      </c>
      <c r="G342" s="323"/>
      <c r="H342" s="45"/>
      <c r="I342" s="61"/>
      <c r="J342" s="61"/>
      <c r="K342" s="61"/>
      <c r="L342" s="61"/>
      <c r="M342" s="62"/>
      <c r="N342" s="62"/>
      <c r="O342" s="62"/>
      <c r="P342" s="61"/>
      <c r="Q342" s="380"/>
      <c r="R342" s="381"/>
      <c r="S342" s="382"/>
      <c r="T342" s="49"/>
      <c r="U342" s="113">
        <f t="shared" si="432"/>
        <v>1</v>
      </c>
      <c r="V342" s="259">
        <f t="shared" si="433"/>
        <v>0</v>
      </c>
      <c r="W342" s="259">
        <f t="shared" ref="W342:W347" si="439">IF(J342&lt;&gt;0,VLOOKUP(J342,AT_tider,2,FALSE),0)</f>
        <v>0</v>
      </c>
      <c r="X342" s="259">
        <f t="shared" si="434"/>
        <v>0</v>
      </c>
      <c r="Y342" s="259">
        <f t="shared" si="435"/>
        <v>0</v>
      </c>
      <c r="Z342" s="259"/>
      <c r="AA342" s="259"/>
      <c r="AB342" s="259">
        <f t="shared" si="436"/>
        <v>0</v>
      </c>
      <c r="AC342" s="259">
        <f t="shared" si="437"/>
        <v>0</v>
      </c>
      <c r="AD342" s="113"/>
      <c r="AE342" s="113">
        <f t="shared" ref="AE342:AE347" si="440">SUM(V342:AD342)</f>
        <v>0</v>
      </c>
      <c r="AF342" s="114">
        <f t="shared" ref="AF342:AF347" si="441">((AB342*2)+(V342*2)+(W342*1)+(X342*0.77)+(Y342*0.68)+(AC342*0.8))</f>
        <v>0</v>
      </c>
      <c r="AG342" s="114">
        <f t="shared" si="438"/>
        <v>0</v>
      </c>
      <c r="AH342" s="251" t="str">
        <f t="shared" ref="AH342:AH347" si="442">IF(AG342&gt;1,AVERAGE(AG341:AG342),"")</f>
        <v/>
      </c>
      <c r="AI342" s="251" t="str">
        <f>IF(AG342&gt;1,AVERAGE(AG338,AG341,AG342),"")</f>
        <v/>
      </c>
      <c r="AJ342" s="251"/>
      <c r="AK342" s="251"/>
    </row>
    <row r="343" spans="1:37" ht="12" customHeight="1">
      <c r="C343" s="15" t="s">
        <v>92</v>
      </c>
      <c r="D343" s="1">
        <f>Y348</f>
        <v>0</v>
      </c>
      <c r="F343" s="184">
        <v>41079</v>
      </c>
      <c r="G343" s="323"/>
      <c r="H343" s="46"/>
      <c r="I343" s="62"/>
      <c r="J343" s="62"/>
      <c r="K343" s="62"/>
      <c r="L343" s="62"/>
      <c r="M343" s="62"/>
      <c r="N343" s="62"/>
      <c r="O343" s="62"/>
      <c r="P343" s="62"/>
      <c r="Q343" s="383"/>
      <c r="R343" s="384"/>
      <c r="S343" s="385"/>
      <c r="T343" s="34"/>
      <c r="U343" s="113">
        <f t="shared" si="432"/>
        <v>1</v>
      </c>
      <c r="V343" s="259">
        <f t="shared" si="433"/>
        <v>0</v>
      </c>
      <c r="W343" s="259">
        <f t="shared" si="439"/>
        <v>0</v>
      </c>
      <c r="X343" s="259">
        <f t="shared" si="434"/>
        <v>0</v>
      </c>
      <c r="Y343" s="259">
        <f t="shared" si="435"/>
        <v>0</v>
      </c>
      <c r="Z343" s="259"/>
      <c r="AA343" s="259"/>
      <c r="AB343" s="259">
        <f t="shared" si="436"/>
        <v>0</v>
      </c>
      <c r="AC343" s="259">
        <f t="shared" si="437"/>
        <v>0</v>
      </c>
      <c r="AD343" s="113"/>
      <c r="AE343" s="113">
        <f t="shared" si="440"/>
        <v>0</v>
      </c>
      <c r="AF343" s="114">
        <f t="shared" si="441"/>
        <v>0</v>
      </c>
      <c r="AG343" s="114">
        <f t="shared" si="438"/>
        <v>0</v>
      </c>
      <c r="AH343" s="251" t="str">
        <f t="shared" si="442"/>
        <v/>
      </c>
      <c r="AI343" s="251" t="str">
        <f>IF(AG343&gt;1,AVERAGE(AG341:AG343),"")</f>
        <v/>
      </c>
      <c r="AJ343" s="251"/>
      <c r="AK343" s="251"/>
    </row>
    <row r="344" spans="1:37" ht="12" customHeight="1">
      <c r="C344" s="15" t="s">
        <v>78</v>
      </c>
      <c r="D344" s="1">
        <f>Z348</f>
        <v>0</v>
      </c>
      <c r="F344" s="184">
        <v>41080</v>
      </c>
      <c r="G344" s="323"/>
      <c r="H344" s="45"/>
      <c r="I344" s="61"/>
      <c r="J344" s="61"/>
      <c r="K344" s="61"/>
      <c r="L344" s="61"/>
      <c r="M344" s="61"/>
      <c r="N344" s="61"/>
      <c r="O344" s="61"/>
      <c r="P344" s="61"/>
      <c r="Q344" s="380"/>
      <c r="R344" s="381"/>
      <c r="S344" s="382"/>
      <c r="T344" s="49"/>
      <c r="U344" s="113">
        <f t="shared" si="432"/>
        <v>1</v>
      </c>
      <c r="V344" s="259">
        <f t="shared" si="433"/>
        <v>0</v>
      </c>
      <c r="W344" s="259">
        <f t="shared" si="439"/>
        <v>0</v>
      </c>
      <c r="X344" s="259">
        <f t="shared" si="434"/>
        <v>0</v>
      </c>
      <c r="Y344" s="259">
        <f t="shared" si="435"/>
        <v>0</v>
      </c>
      <c r="Z344" s="259"/>
      <c r="AA344" s="259"/>
      <c r="AB344" s="259">
        <f t="shared" si="436"/>
        <v>0</v>
      </c>
      <c r="AC344" s="259">
        <f t="shared" si="437"/>
        <v>0</v>
      </c>
      <c r="AD344" s="113"/>
      <c r="AE344" s="113">
        <f t="shared" si="440"/>
        <v>0</v>
      </c>
      <c r="AF344" s="114">
        <f t="shared" si="441"/>
        <v>0</v>
      </c>
      <c r="AG344" s="114">
        <f t="shared" si="438"/>
        <v>0</v>
      </c>
      <c r="AH344" s="251" t="str">
        <f t="shared" si="442"/>
        <v/>
      </c>
      <c r="AI344" s="251" t="str">
        <f>IF(AG344&gt;1,AVERAGE(AG342:AG344),"")</f>
        <v/>
      </c>
      <c r="AJ344" s="251"/>
      <c r="AK344" s="251"/>
    </row>
    <row r="345" spans="1:37" ht="12" customHeight="1">
      <c r="C345" s="15" t="s">
        <v>93</v>
      </c>
      <c r="D345" s="1">
        <f>AA348</f>
        <v>0</v>
      </c>
      <c r="F345" s="184">
        <v>41081</v>
      </c>
      <c r="G345" s="323"/>
      <c r="H345" s="45"/>
      <c r="I345" s="61"/>
      <c r="J345" s="61"/>
      <c r="K345" s="61"/>
      <c r="L345" s="61"/>
      <c r="M345" s="61"/>
      <c r="N345" s="61"/>
      <c r="O345" s="61"/>
      <c r="P345" s="61"/>
      <c r="Q345" s="380"/>
      <c r="R345" s="381"/>
      <c r="S345" s="382"/>
      <c r="T345" s="34"/>
      <c r="U345" s="113">
        <f>$U$2</f>
        <v>1</v>
      </c>
      <c r="V345" s="259">
        <f t="shared" si="433"/>
        <v>0</v>
      </c>
      <c r="W345" s="259">
        <f t="shared" si="439"/>
        <v>0</v>
      </c>
      <c r="X345" s="259">
        <f t="shared" si="434"/>
        <v>0</v>
      </c>
      <c r="Y345" s="259">
        <f t="shared" si="435"/>
        <v>0</v>
      </c>
      <c r="Z345" s="259"/>
      <c r="AA345" s="259"/>
      <c r="AB345" s="259">
        <f t="shared" si="436"/>
        <v>0</v>
      </c>
      <c r="AC345" s="259">
        <f t="shared" si="437"/>
        <v>0</v>
      </c>
      <c r="AD345" s="113"/>
      <c r="AE345" s="113">
        <f t="shared" si="440"/>
        <v>0</v>
      </c>
      <c r="AF345" s="114">
        <f t="shared" si="441"/>
        <v>0</v>
      </c>
      <c r="AG345" s="114">
        <f t="shared" si="438"/>
        <v>0</v>
      </c>
      <c r="AH345" s="251" t="str">
        <f t="shared" si="442"/>
        <v/>
      </c>
      <c r="AI345" s="251" t="str">
        <f>IF(AG345&gt;1,AVERAGE(AG343:AG345),"")</f>
        <v/>
      </c>
      <c r="AJ345" s="251"/>
      <c r="AK345" s="251"/>
    </row>
    <row r="346" spans="1:37" ht="12" customHeight="1">
      <c r="C346" s="53" t="s">
        <v>36</v>
      </c>
      <c r="D346" s="1">
        <f>AB348</f>
        <v>0</v>
      </c>
      <c r="F346" s="184">
        <v>41082</v>
      </c>
      <c r="G346" s="323"/>
      <c r="H346" s="45"/>
      <c r="I346" s="67"/>
      <c r="J346" s="61"/>
      <c r="K346" s="61"/>
      <c r="L346" s="61"/>
      <c r="M346" s="61"/>
      <c r="N346" s="61"/>
      <c r="O346" s="61"/>
      <c r="P346" s="61"/>
      <c r="Q346" s="380"/>
      <c r="R346" s="381"/>
      <c r="S346" s="382"/>
      <c r="T346" s="34"/>
      <c r="U346" s="113">
        <f t="shared" si="432"/>
        <v>1</v>
      </c>
      <c r="V346" s="259">
        <f t="shared" si="433"/>
        <v>0</v>
      </c>
      <c r="W346" s="259">
        <f t="shared" si="439"/>
        <v>0</v>
      </c>
      <c r="X346" s="259">
        <f t="shared" si="434"/>
        <v>0</v>
      </c>
      <c r="Y346" s="259">
        <f t="shared" si="435"/>
        <v>0</v>
      </c>
      <c r="Z346" s="259"/>
      <c r="AA346" s="259"/>
      <c r="AB346" s="259">
        <f t="shared" si="436"/>
        <v>0</v>
      </c>
      <c r="AC346" s="259">
        <f t="shared" si="437"/>
        <v>0</v>
      </c>
      <c r="AD346" s="113"/>
      <c r="AE346" s="113">
        <f t="shared" si="440"/>
        <v>0</v>
      </c>
      <c r="AF346" s="114">
        <f t="shared" si="441"/>
        <v>0</v>
      </c>
      <c r="AG346" s="114">
        <f t="shared" si="438"/>
        <v>0</v>
      </c>
      <c r="AH346" s="251" t="str">
        <f t="shared" si="442"/>
        <v/>
      </c>
      <c r="AI346" s="251" t="str">
        <f>IF(AG346&gt;1,AVERAGE(AG344:AG346),"")</f>
        <v/>
      </c>
      <c r="AJ346" s="251"/>
      <c r="AK346" s="251"/>
    </row>
    <row r="347" spans="1:37" ht="12" customHeight="1">
      <c r="C347" s="53" t="s">
        <v>37</v>
      </c>
      <c r="D347" s="1">
        <f>AC348</f>
        <v>0</v>
      </c>
      <c r="F347" s="184">
        <v>41083</v>
      </c>
      <c r="G347" s="323"/>
      <c r="H347" s="45"/>
      <c r="I347" s="61"/>
      <c r="J347" s="61"/>
      <c r="K347" s="61"/>
      <c r="L347" s="61"/>
      <c r="M347" s="61"/>
      <c r="N347" s="61"/>
      <c r="O347" s="61"/>
      <c r="P347" s="61"/>
      <c r="Q347" s="380"/>
      <c r="R347" s="381"/>
      <c r="S347" s="382"/>
      <c r="T347" s="49"/>
      <c r="U347" s="113">
        <f t="shared" si="432"/>
        <v>1</v>
      </c>
      <c r="V347" s="259">
        <f t="shared" si="433"/>
        <v>0</v>
      </c>
      <c r="W347" s="259">
        <f t="shared" si="439"/>
        <v>0</v>
      </c>
      <c r="X347" s="259">
        <f t="shared" si="434"/>
        <v>0</v>
      </c>
      <c r="Y347" s="259">
        <f t="shared" si="435"/>
        <v>0</v>
      </c>
      <c r="Z347" s="259"/>
      <c r="AA347" s="259"/>
      <c r="AB347" s="259">
        <f t="shared" si="436"/>
        <v>0</v>
      </c>
      <c r="AC347" s="259">
        <f t="shared" si="437"/>
        <v>0</v>
      </c>
      <c r="AD347" s="113"/>
      <c r="AE347" s="113">
        <f t="shared" si="440"/>
        <v>0</v>
      </c>
      <c r="AF347" s="114">
        <f t="shared" si="441"/>
        <v>0</v>
      </c>
      <c r="AG347" s="114">
        <f t="shared" si="438"/>
        <v>0</v>
      </c>
      <c r="AH347" s="251" t="str">
        <f t="shared" si="442"/>
        <v/>
      </c>
      <c r="AI347" s="251" t="str">
        <f>IF(AG347&gt;1,AVERAGE(AG345:AG347),"")</f>
        <v/>
      </c>
      <c r="AJ347" s="251"/>
      <c r="AK347" s="251"/>
    </row>
    <row r="348" spans="1:37" ht="12" customHeight="1">
      <c r="C348" s="53" t="s">
        <v>38</v>
      </c>
      <c r="D348" s="1">
        <f>AD348</f>
        <v>0</v>
      </c>
      <c r="E348" s="1"/>
      <c r="F348" s="185"/>
      <c r="G348" s="47"/>
      <c r="H348" s="48">
        <f>SUM(H341:H347)/60</f>
        <v>0</v>
      </c>
      <c r="I348" s="63"/>
      <c r="J348" s="64"/>
      <c r="K348" s="64"/>
      <c r="L348" s="64"/>
      <c r="M348" s="64"/>
      <c r="N348" s="64"/>
      <c r="O348" s="64"/>
      <c r="P348" s="64"/>
      <c r="Q348" s="64"/>
      <c r="R348" s="64"/>
      <c r="S348" s="47"/>
      <c r="T348" s="50" t="s">
        <v>45</v>
      </c>
      <c r="U348" s="106"/>
      <c r="V348" s="244">
        <f t="shared" ref="V348:AF348" si="443">SUM(V341:V347)</f>
        <v>0</v>
      </c>
      <c r="W348" s="244">
        <f t="shared" si="443"/>
        <v>0</v>
      </c>
      <c r="X348" s="244">
        <f t="shared" si="443"/>
        <v>0</v>
      </c>
      <c r="Y348" s="244">
        <f t="shared" si="443"/>
        <v>0</v>
      </c>
      <c r="Z348" s="244">
        <f t="shared" si="443"/>
        <v>0</v>
      </c>
      <c r="AA348" s="244">
        <f t="shared" si="443"/>
        <v>0</v>
      </c>
      <c r="AB348" s="244">
        <f t="shared" si="443"/>
        <v>0</v>
      </c>
      <c r="AC348" s="244">
        <f t="shared" si="443"/>
        <v>0</v>
      </c>
      <c r="AD348" s="244">
        <f t="shared" si="443"/>
        <v>0</v>
      </c>
      <c r="AE348" s="245">
        <f t="shared" si="443"/>
        <v>0</v>
      </c>
      <c r="AF348" s="245">
        <f t="shared" si="443"/>
        <v>0</v>
      </c>
      <c r="AG348" s="245">
        <f>SUM(AG341:AG347)</f>
        <v>0</v>
      </c>
      <c r="AH348" s="251"/>
      <c r="AI348" s="251"/>
      <c r="AJ348" s="251" t="b">
        <f>IF(AG348&gt;1,AVERAGE(AG348,AG339,AG330,AG321,AG312))</f>
        <v>0</v>
      </c>
      <c r="AK348" s="251" t="b">
        <f>IF(AG348&gt;1,AVERAGE(AG348,AG339))</f>
        <v>0</v>
      </c>
    </row>
    <row r="349" spans="1:37" ht="12" customHeight="1">
      <c r="E349" s="1"/>
      <c r="F349" s="241" t="s">
        <v>213</v>
      </c>
      <c r="V349" s="1"/>
      <c r="W349" s="1"/>
      <c r="X349" s="1"/>
      <c r="Y349" s="1"/>
      <c r="Z349" s="1"/>
      <c r="AA349" s="1"/>
      <c r="AB349" s="1"/>
      <c r="AC349" s="1"/>
      <c r="AD349" s="1"/>
      <c r="AE349" s="7" t="str">
        <f>IF(SUM(V349:AD349)&gt;0,(SUM(V349:AD349)),"")</f>
        <v/>
      </c>
    </row>
    <row r="350" spans="1:37" ht="12" customHeight="1">
      <c r="A350" s="156" t="s">
        <v>18</v>
      </c>
      <c r="B350" s="16">
        <f>H357</f>
        <v>0</v>
      </c>
      <c r="C350" s="53" t="s">
        <v>34</v>
      </c>
      <c r="D350" s="1">
        <f>W357</f>
        <v>0</v>
      </c>
      <c r="F350" s="184">
        <v>41084</v>
      </c>
      <c r="G350" s="323"/>
      <c r="H350" s="45"/>
      <c r="I350" s="61"/>
      <c r="J350" s="61"/>
      <c r="K350" s="61"/>
      <c r="L350" s="61"/>
      <c r="M350" s="61"/>
      <c r="N350" s="61"/>
      <c r="O350" s="61"/>
      <c r="P350" s="61"/>
      <c r="Q350" s="380"/>
      <c r="R350" s="381"/>
      <c r="S350" s="382"/>
      <c r="T350" s="49"/>
      <c r="U350" s="113">
        <f t="shared" ref="U350:U356" si="444">$U$2</f>
        <v>1</v>
      </c>
      <c r="V350" s="259">
        <f t="shared" ref="V350:V356" si="445">IF(I350&lt;&gt;0,VLOOKUP(I350,Max_tider,2,FALSE),0)</f>
        <v>0</v>
      </c>
      <c r="W350" s="259">
        <f>IF(J350&lt;&gt;0,VLOOKUP(J350,AT_tider,2,FALSE),0)</f>
        <v>0</v>
      </c>
      <c r="X350" s="259">
        <f t="shared" ref="X350:X356" si="446">IF(K350&lt;&gt;0,VLOOKUP(K350,SubAT_tider,2,FALSE),0)</f>
        <v>0</v>
      </c>
      <c r="Y350" s="259">
        <f t="shared" ref="Y350:Y356" si="447">IF(L350&lt;&gt;0,VLOOKUP(L350,IG_tider,2,FALSE),0)</f>
        <v>0</v>
      </c>
      <c r="Z350" s="259"/>
      <c r="AA350" s="259"/>
      <c r="AB350" s="259">
        <f t="shared" ref="AB350:AB356" si="448">IF(O350&lt;&gt;0,VLOOKUP(O350,Power_tider,2,FALSE),0)</f>
        <v>0</v>
      </c>
      <c r="AC350" s="259">
        <f t="shared" ref="AC350:AC356" si="449">IF(P350&lt;&gt;0,VLOOKUP(P350,FS_tider,2,FALSE),0)</f>
        <v>0</v>
      </c>
      <c r="AD350" s="113"/>
      <c r="AE350" s="113">
        <f>SUM(V350:AD350)</f>
        <v>0</v>
      </c>
      <c r="AF350" s="114">
        <f>((AB350*2)+(V350*2)+(W350*1)+(X350*0.77)+(Y350*0.68)+(AC350*0.8))</f>
        <v>0</v>
      </c>
      <c r="AG350" s="114">
        <f t="shared" ref="AG350:AG356" si="450">(AF350+(((H350*U350)-SUM(V350:AD350))*0.3))</f>
        <v>0</v>
      </c>
      <c r="AH350" s="251" t="str">
        <f>IF(AG350&gt;1,AVERAGE(AG347,AG350),"")</f>
        <v/>
      </c>
      <c r="AI350" s="251" t="str">
        <f>IF(AG350&gt;1,AVERAGE(AG346,AG347,AG350),"")</f>
        <v/>
      </c>
      <c r="AJ350" s="251"/>
      <c r="AK350" s="251"/>
    </row>
    <row r="351" spans="1:37" ht="12" customHeight="1">
      <c r="A351" s="159" t="s">
        <v>33</v>
      </c>
      <c r="B351" s="16">
        <f>V357</f>
        <v>0</v>
      </c>
      <c r="C351" s="53" t="s">
        <v>35</v>
      </c>
      <c r="D351" s="1">
        <f>X357</f>
        <v>0</v>
      </c>
      <c r="F351" s="184">
        <v>41085</v>
      </c>
      <c r="G351" s="323"/>
      <c r="H351" s="45"/>
      <c r="I351" s="61"/>
      <c r="J351" s="61"/>
      <c r="K351" s="61"/>
      <c r="L351" s="61"/>
      <c r="M351" s="62"/>
      <c r="N351" s="62"/>
      <c r="O351" s="62"/>
      <c r="P351" s="61"/>
      <c r="Q351" s="380"/>
      <c r="R351" s="381"/>
      <c r="S351" s="382"/>
      <c r="T351" s="49"/>
      <c r="U351" s="113">
        <f t="shared" si="444"/>
        <v>1</v>
      </c>
      <c r="V351" s="259">
        <f t="shared" si="445"/>
        <v>0</v>
      </c>
      <c r="W351" s="259">
        <f t="shared" ref="W351:W356" si="451">IF(J351&lt;&gt;0,VLOOKUP(J351,AT_tider,2,FALSE),0)</f>
        <v>0</v>
      </c>
      <c r="X351" s="259">
        <f t="shared" si="446"/>
        <v>0</v>
      </c>
      <c r="Y351" s="259">
        <f t="shared" si="447"/>
        <v>0</v>
      </c>
      <c r="Z351" s="259"/>
      <c r="AA351" s="259"/>
      <c r="AB351" s="259">
        <f t="shared" si="448"/>
        <v>0</v>
      </c>
      <c r="AC351" s="259">
        <f t="shared" si="449"/>
        <v>0</v>
      </c>
      <c r="AD351" s="113"/>
      <c r="AE351" s="113">
        <f t="shared" ref="AE351:AE356" si="452">SUM(V351:AD351)</f>
        <v>0</v>
      </c>
      <c r="AF351" s="114">
        <f t="shared" ref="AF351:AF356" si="453">((AB351*2)+(V351*2)+(W351*1)+(X351*0.77)+(Y351*0.68)+(AC351*0.8))</f>
        <v>0</v>
      </c>
      <c r="AG351" s="114">
        <f t="shared" si="450"/>
        <v>0</v>
      </c>
      <c r="AH351" s="251" t="str">
        <f t="shared" ref="AH351:AH356" si="454">IF(AG351&gt;1,AVERAGE(AG350:AG351),"")</f>
        <v/>
      </c>
      <c r="AI351" s="251" t="str">
        <f>IF(AG351&gt;1,AVERAGE(AG347,AG350,AG351),"")</f>
        <v/>
      </c>
      <c r="AJ351" s="251"/>
      <c r="AK351" s="251"/>
    </row>
    <row r="352" spans="1:37" ht="12" customHeight="1">
      <c r="C352" s="15" t="s">
        <v>92</v>
      </c>
      <c r="D352" s="1">
        <f>Y357</f>
        <v>0</v>
      </c>
      <c r="F352" s="184">
        <v>41086</v>
      </c>
      <c r="G352" s="323"/>
      <c r="H352" s="46"/>
      <c r="I352" s="61"/>
      <c r="J352" s="61"/>
      <c r="K352" s="46"/>
      <c r="L352" s="61"/>
      <c r="M352" s="61"/>
      <c r="N352" s="61"/>
      <c r="O352" s="61"/>
      <c r="P352" s="61"/>
      <c r="Q352" s="383"/>
      <c r="R352" s="384"/>
      <c r="S352" s="385"/>
      <c r="T352" s="49"/>
      <c r="U352" s="113">
        <f t="shared" si="444"/>
        <v>1</v>
      </c>
      <c r="V352" s="259">
        <f t="shared" si="445"/>
        <v>0</v>
      </c>
      <c r="W352" s="259">
        <f t="shared" si="451"/>
        <v>0</v>
      </c>
      <c r="X352" s="259">
        <f t="shared" si="446"/>
        <v>0</v>
      </c>
      <c r="Y352" s="259">
        <f t="shared" si="447"/>
        <v>0</v>
      </c>
      <c r="Z352" s="259"/>
      <c r="AA352" s="259"/>
      <c r="AB352" s="259">
        <f t="shared" si="448"/>
        <v>0</v>
      </c>
      <c r="AC352" s="259">
        <f t="shared" si="449"/>
        <v>0</v>
      </c>
      <c r="AD352" s="113"/>
      <c r="AE352" s="113">
        <f t="shared" si="452"/>
        <v>0</v>
      </c>
      <c r="AF352" s="114">
        <f t="shared" si="453"/>
        <v>0</v>
      </c>
      <c r="AG352" s="114">
        <f t="shared" si="450"/>
        <v>0</v>
      </c>
      <c r="AH352" s="251" t="str">
        <f t="shared" si="454"/>
        <v/>
      </c>
      <c r="AI352" s="251" t="str">
        <f>IF(AG352&gt;1,AVERAGE(AG350:AG352),"")</f>
        <v/>
      </c>
      <c r="AJ352" s="251"/>
      <c r="AK352" s="251"/>
    </row>
    <row r="353" spans="1:37" ht="12" customHeight="1">
      <c r="C353" s="15" t="s">
        <v>78</v>
      </c>
      <c r="D353" s="1">
        <f>Z357</f>
        <v>0</v>
      </c>
      <c r="F353" s="184">
        <v>41087</v>
      </c>
      <c r="G353" s="323"/>
      <c r="H353" s="45"/>
      <c r="I353" s="61"/>
      <c r="J353" s="61"/>
      <c r="K353" s="61"/>
      <c r="L353" s="61"/>
      <c r="M353" s="61"/>
      <c r="N353" s="61"/>
      <c r="O353" s="61"/>
      <c r="P353" s="61"/>
      <c r="Q353" s="380"/>
      <c r="R353" s="381"/>
      <c r="S353" s="382"/>
      <c r="T353" s="49"/>
      <c r="U353" s="113">
        <f t="shared" si="444"/>
        <v>1</v>
      </c>
      <c r="V353" s="259">
        <f t="shared" si="445"/>
        <v>0</v>
      </c>
      <c r="W353" s="259">
        <f t="shared" si="451"/>
        <v>0</v>
      </c>
      <c r="X353" s="259">
        <f t="shared" si="446"/>
        <v>0</v>
      </c>
      <c r="Y353" s="259">
        <f t="shared" si="447"/>
        <v>0</v>
      </c>
      <c r="Z353" s="259"/>
      <c r="AA353" s="259"/>
      <c r="AB353" s="259">
        <f t="shared" si="448"/>
        <v>0</v>
      </c>
      <c r="AC353" s="259">
        <f t="shared" si="449"/>
        <v>0</v>
      </c>
      <c r="AD353" s="113"/>
      <c r="AE353" s="113">
        <f t="shared" si="452"/>
        <v>0</v>
      </c>
      <c r="AF353" s="114">
        <f t="shared" si="453"/>
        <v>0</v>
      </c>
      <c r="AG353" s="114">
        <f t="shared" si="450"/>
        <v>0</v>
      </c>
      <c r="AH353" s="251" t="str">
        <f t="shared" si="454"/>
        <v/>
      </c>
      <c r="AI353" s="251" t="str">
        <f>IF(AG353&gt;1,AVERAGE(AG351:AG353),"")</f>
        <v/>
      </c>
      <c r="AJ353" s="251"/>
      <c r="AK353" s="251"/>
    </row>
    <row r="354" spans="1:37" ht="12" customHeight="1">
      <c r="C354" s="15" t="s">
        <v>93</v>
      </c>
      <c r="D354" s="1">
        <f>AA357</f>
        <v>0</v>
      </c>
      <c r="F354" s="184">
        <v>41088</v>
      </c>
      <c r="G354" s="323"/>
      <c r="H354" s="45"/>
      <c r="I354" s="61"/>
      <c r="J354" s="61"/>
      <c r="K354" s="61"/>
      <c r="L354" s="61"/>
      <c r="M354" s="61"/>
      <c r="N354" s="61"/>
      <c r="O354" s="61"/>
      <c r="P354" s="61"/>
      <c r="Q354" s="380"/>
      <c r="R354" s="381"/>
      <c r="S354" s="382"/>
      <c r="T354" s="34"/>
      <c r="U354" s="113">
        <f>$U$2</f>
        <v>1</v>
      </c>
      <c r="V354" s="259">
        <f t="shared" si="445"/>
        <v>0</v>
      </c>
      <c r="W354" s="259">
        <f t="shared" si="451"/>
        <v>0</v>
      </c>
      <c r="X354" s="259">
        <f t="shared" si="446"/>
        <v>0</v>
      </c>
      <c r="Y354" s="259">
        <f t="shared" si="447"/>
        <v>0</v>
      </c>
      <c r="Z354" s="259"/>
      <c r="AA354" s="259"/>
      <c r="AB354" s="259">
        <f t="shared" si="448"/>
        <v>0</v>
      </c>
      <c r="AC354" s="259">
        <f t="shared" si="449"/>
        <v>0</v>
      </c>
      <c r="AD354" s="113"/>
      <c r="AE354" s="113">
        <f t="shared" si="452"/>
        <v>0</v>
      </c>
      <c r="AF354" s="114">
        <f t="shared" si="453"/>
        <v>0</v>
      </c>
      <c r="AG354" s="114">
        <f t="shared" si="450"/>
        <v>0</v>
      </c>
      <c r="AH354" s="251" t="str">
        <f t="shared" si="454"/>
        <v/>
      </c>
      <c r="AI354" s="251" t="str">
        <f>IF(AG354&gt;1,AVERAGE(AG352:AG354),"")</f>
        <v/>
      </c>
      <c r="AJ354" s="251"/>
      <c r="AK354" s="251"/>
    </row>
    <row r="355" spans="1:37" ht="12" customHeight="1">
      <c r="C355" s="53" t="s">
        <v>36</v>
      </c>
      <c r="D355" s="1">
        <f>AB357</f>
        <v>0</v>
      </c>
      <c r="F355" s="184">
        <v>41089</v>
      </c>
      <c r="G355" s="323"/>
      <c r="H355" s="45"/>
      <c r="I355" s="61"/>
      <c r="J355" s="61"/>
      <c r="K355" s="61"/>
      <c r="L355" s="61"/>
      <c r="M355" s="61"/>
      <c r="N355" s="61"/>
      <c r="O355" s="61"/>
      <c r="P355" s="61"/>
      <c r="Q355" s="380"/>
      <c r="R355" s="381"/>
      <c r="S355" s="382"/>
      <c r="T355" s="34"/>
      <c r="U355" s="113">
        <f t="shared" si="444"/>
        <v>1</v>
      </c>
      <c r="V355" s="259">
        <f t="shared" si="445"/>
        <v>0</v>
      </c>
      <c r="W355" s="259">
        <f t="shared" si="451"/>
        <v>0</v>
      </c>
      <c r="X355" s="259">
        <f t="shared" si="446"/>
        <v>0</v>
      </c>
      <c r="Y355" s="259">
        <f t="shared" si="447"/>
        <v>0</v>
      </c>
      <c r="Z355" s="259"/>
      <c r="AA355" s="259"/>
      <c r="AB355" s="259">
        <f t="shared" si="448"/>
        <v>0</v>
      </c>
      <c r="AC355" s="259">
        <f t="shared" si="449"/>
        <v>0</v>
      </c>
      <c r="AD355" s="113"/>
      <c r="AE355" s="113">
        <f t="shared" si="452"/>
        <v>0</v>
      </c>
      <c r="AF355" s="114">
        <f t="shared" si="453"/>
        <v>0</v>
      </c>
      <c r="AG355" s="114">
        <f t="shared" si="450"/>
        <v>0</v>
      </c>
      <c r="AH355" s="251" t="str">
        <f t="shared" si="454"/>
        <v/>
      </c>
      <c r="AI355" s="251" t="str">
        <f>IF(AG355&gt;1,AVERAGE(AG353:AG355),"")</f>
        <v/>
      </c>
      <c r="AJ355" s="251"/>
      <c r="AK355" s="251"/>
    </row>
    <row r="356" spans="1:37" ht="12" customHeight="1">
      <c r="C356" s="53" t="s">
        <v>37</v>
      </c>
      <c r="D356" s="1">
        <f>AC357</f>
        <v>0</v>
      </c>
      <c r="F356" s="184">
        <v>41090</v>
      </c>
      <c r="G356" s="323"/>
      <c r="H356" s="45"/>
      <c r="I356" s="61"/>
      <c r="J356" s="61"/>
      <c r="K356" s="61"/>
      <c r="L356" s="61"/>
      <c r="M356" s="61"/>
      <c r="N356" s="61"/>
      <c r="O356" s="61"/>
      <c r="P356" s="61"/>
      <c r="Q356" s="380"/>
      <c r="R356" s="381"/>
      <c r="S356" s="382"/>
      <c r="T356" s="34"/>
      <c r="U356" s="113">
        <f t="shared" si="444"/>
        <v>1</v>
      </c>
      <c r="V356" s="259">
        <f t="shared" si="445"/>
        <v>0</v>
      </c>
      <c r="W356" s="259">
        <f t="shared" si="451"/>
        <v>0</v>
      </c>
      <c r="X356" s="259">
        <f t="shared" si="446"/>
        <v>0</v>
      </c>
      <c r="Y356" s="259">
        <f t="shared" si="447"/>
        <v>0</v>
      </c>
      <c r="Z356" s="259"/>
      <c r="AA356" s="259"/>
      <c r="AB356" s="259">
        <f t="shared" si="448"/>
        <v>0</v>
      </c>
      <c r="AC356" s="259">
        <f t="shared" si="449"/>
        <v>0</v>
      </c>
      <c r="AD356" s="113"/>
      <c r="AE356" s="113">
        <f t="shared" si="452"/>
        <v>0</v>
      </c>
      <c r="AF356" s="114">
        <f t="shared" si="453"/>
        <v>0</v>
      </c>
      <c r="AG356" s="114">
        <f t="shared" si="450"/>
        <v>0</v>
      </c>
      <c r="AH356" s="251" t="str">
        <f t="shared" si="454"/>
        <v/>
      </c>
      <c r="AI356" s="251" t="str">
        <f>IF(AG356&gt;1,AVERAGE(AG354:AG356),"")</f>
        <v/>
      </c>
      <c r="AJ356" s="251"/>
      <c r="AK356" s="251"/>
    </row>
    <row r="357" spans="1:37" ht="12" customHeight="1">
      <c r="C357" s="53" t="s">
        <v>38</v>
      </c>
      <c r="D357" s="1">
        <f>AD357</f>
        <v>0</v>
      </c>
      <c r="E357" s="1"/>
      <c r="F357" s="185"/>
      <c r="G357" s="47"/>
      <c r="H357" s="48">
        <f>SUM(H350:H356)/60</f>
        <v>0</v>
      </c>
      <c r="I357" s="63"/>
      <c r="J357" s="64"/>
      <c r="K357" s="64"/>
      <c r="L357" s="64"/>
      <c r="M357" s="64"/>
      <c r="N357" s="64"/>
      <c r="O357" s="64"/>
      <c r="P357" s="64"/>
      <c r="Q357" s="64"/>
      <c r="R357" s="64"/>
      <c r="S357" s="47"/>
      <c r="T357" s="50" t="s">
        <v>45</v>
      </c>
      <c r="U357" s="106"/>
      <c r="V357" s="244">
        <f t="shared" ref="V357:AF357" si="455">SUM(V350:V356)</f>
        <v>0</v>
      </c>
      <c r="W357" s="244">
        <f t="shared" si="455"/>
        <v>0</v>
      </c>
      <c r="X357" s="244">
        <f t="shared" si="455"/>
        <v>0</v>
      </c>
      <c r="Y357" s="244">
        <f t="shared" si="455"/>
        <v>0</v>
      </c>
      <c r="Z357" s="244">
        <f t="shared" si="455"/>
        <v>0</v>
      </c>
      <c r="AA357" s="244">
        <f t="shared" si="455"/>
        <v>0</v>
      </c>
      <c r="AB357" s="244">
        <f t="shared" si="455"/>
        <v>0</v>
      </c>
      <c r="AC357" s="244">
        <f t="shared" si="455"/>
        <v>0</v>
      </c>
      <c r="AD357" s="244">
        <f t="shared" si="455"/>
        <v>0</v>
      </c>
      <c r="AE357" s="245">
        <f t="shared" si="455"/>
        <v>0</v>
      </c>
      <c r="AF357" s="245">
        <f t="shared" si="455"/>
        <v>0</v>
      </c>
      <c r="AG357" s="245">
        <f>SUM(AG350:AG356)</f>
        <v>0</v>
      </c>
      <c r="AH357" s="251"/>
      <c r="AI357" s="251"/>
      <c r="AJ357" s="251" t="b">
        <f>IF(AG357&gt;1,AVERAGE(AG357,AG348,AG339,AG330,AG321))</f>
        <v>0</v>
      </c>
      <c r="AK357" s="251" t="b">
        <f>IF(AG357&gt;1,AVERAGE(AG357,AG348))</f>
        <v>0</v>
      </c>
    </row>
    <row r="358" spans="1:37" ht="12" customHeight="1">
      <c r="E358" s="1"/>
      <c r="F358" s="241" t="s">
        <v>210</v>
      </c>
      <c r="V358" s="1"/>
      <c r="W358" s="1"/>
      <c r="X358" s="1"/>
      <c r="Y358" s="1"/>
      <c r="Z358" s="1"/>
      <c r="AA358" s="1"/>
      <c r="AB358" s="1"/>
      <c r="AC358" s="1"/>
      <c r="AD358" s="1"/>
      <c r="AE358" s="7" t="str">
        <f>IF(SUM(V358:AD358)&gt;0,(SUM(V358:AD358)),"")</f>
        <v/>
      </c>
    </row>
    <row r="359" spans="1:37" ht="12" customHeight="1">
      <c r="A359" s="156" t="s">
        <v>18</v>
      </c>
      <c r="B359" s="16">
        <f>H366</f>
        <v>0</v>
      </c>
      <c r="C359" s="53" t="s">
        <v>34</v>
      </c>
      <c r="D359" s="1">
        <f>W366</f>
        <v>0</v>
      </c>
      <c r="F359" s="184">
        <v>41091</v>
      </c>
      <c r="G359" s="323"/>
      <c r="H359" s="45"/>
      <c r="I359" s="61"/>
      <c r="J359" s="61"/>
      <c r="K359" s="61"/>
      <c r="L359" s="61"/>
      <c r="M359" s="61"/>
      <c r="N359" s="61"/>
      <c r="O359" s="61"/>
      <c r="P359" s="61"/>
      <c r="Q359" s="380"/>
      <c r="R359" s="381"/>
      <c r="S359" s="382"/>
      <c r="T359" s="49"/>
      <c r="U359" s="113">
        <f t="shared" ref="U359:U365" si="456">$U$2</f>
        <v>1</v>
      </c>
      <c r="V359" s="259">
        <f t="shared" ref="V359:V365" si="457">IF(I359&lt;&gt;0,VLOOKUP(I359,Max_tider,2,FALSE),0)</f>
        <v>0</v>
      </c>
      <c r="W359" s="259">
        <f>IF(J359&lt;&gt;0,VLOOKUP(J359,AT_tider,2,FALSE),0)</f>
        <v>0</v>
      </c>
      <c r="X359" s="259">
        <f t="shared" ref="X359:X365" si="458">IF(K359&lt;&gt;0,VLOOKUP(K359,SubAT_tider,2,FALSE),0)</f>
        <v>0</v>
      </c>
      <c r="Y359" s="259">
        <f t="shared" ref="Y359:Y365" si="459">IF(L359&lt;&gt;0,VLOOKUP(L359,IG_tider,2,FALSE),0)</f>
        <v>0</v>
      </c>
      <c r="Z359" s="259"/>
      <c r="AA359" s="259"/>
      <c r="AB359" s="259">
        <f t="shared" ref="AB359:AB365" si="460">IF(O359&lt;&gt;0,VLOOKUP(O359,Power_tider,2,FALSE),0)</f>
        <v>0</v>
      </c>
      <c r="AC359" s="259">
        <f t="shared" ref="AC359:AC365" si="461">IF(P359&lt;&gt;0,VLOOKUP(P359,FS_tider,2,FALSE),0)</f>
        <v>0</v>
      </c>
      <c r="AD359" s="113"/>
      <c r="AE359" s="113">
        <f>SUM(V359:AD359)</f>
        <v>0</v>
      </c>
      <c r="AF359" s="114">
        <f>((AB359*2)+(V359*2)+(W359*1)+(X359*0.77)+(Y359*0.68)+(AC359*0.8))</f>
        <v>0</v>
      </c>
      <c r="AG359" s="114">
        <f t="shared" ref="AG359:AG365" si="462">(AF359+(((H359*U359)-SUM(V359:AD359))*0.3))</f>
        <v>0</v>
      </c>
      <c r="AH359" s="251" t="str">
        <f>IF(AG359&gt;1,AVERAGE(AG356,AG359),"")</f>
        <v/>
      </c>
      <c r="AI359" s="251" t="str">
        <f>IF(AG359&gt;1,AVERAGE(AG355,AG356,AG359),"")</f>
        <v/>
      </c>
      <c r="AJ359" s="251"/>
      <c r="AK359" s="251"/>
    </row>
    <row r="360" spans="1:37" ht="12" customHeight="1">
      <c r="A360" s="159" t="s">
        <v>33</v>
      </c>
      <c r="B360" s="16">
        <f>V366</f>
        <v>0</v>
      </c>
      <c r="C360" s="53" t="s">
        <v>35</v>
      </c>
      <c r="D360" s="1">
        <f>X366</f>
        <v>0</v>
      </c>
      <c r="F360" s="184">
        <v>41092</v>
      </c>
      <c r="G360" s="323"/>
      <c r="H360" s="45"/>
      <c r="I360" s="61"/>
      <c r="J360" s="61"/>
      <c r="K360" s="61"/>
      <c r="L360" s="61"/>
      <c r="M360" s="62"/>
      <c r="N360" s="62"/>
      <c r="O360" s="62"/>
      <c r="P360" s="61"/>
      <c r="Q360" s="380"/>
      <c r="R360" s="381"/>
      <c r="S360" s="382"/>
      <c r="T360" s="49"/>
      <c r="U360" s="113">
        <f t="shared" si="456"/>
        <v>1</v>
      </c>
      <c r="V360" s="259">
        <f t="shared" si="457"/>
        <v>0</v>
      </c>
      <c r="W360" s="259">
        <f t="shared" ref="W360:W365" si="463">IF(J360&lt;&gt;0,VLOOKUP(J360,AT_tider,2,FALSE),0)</f>
        <v>0</v>
      </c>
      <c r="X360" s="259">
        <f t="shared" si="458"/>
        <v>0</v>
      </c>
      <c r="Y360" s="259">
        <f t="shared" si="459"/>
        <v>0</v>
      </c>
      <c r="Z360" s="259"/>
      <c r="AA360" s="259"/>
      <c r="AB360" s="259">
        <f t="shared" si="460"/>
        <v>0</v>
      </c>
      <c r="AC360" s="259">
        <f t="shared" si="461"/>
        <v>0</v>
      </c>
      <c r="AD360" s="113"/>
      <c r="AE360" s="113">
        <f t="shared" ref="AE360:AE365" si="464">SUM(V360:AD360)</f>
        <v>0</v>
      </c>
      <c r="AF360" s="114">
        <f t="shared" ref="AF360:AF365" si="465">((AB360*2)+(V360*2)+(W360*1)+(X360*0.77)+(Y360*0.68)+(AC360*0.8))</f>
        <v>0</v>
      </c>
      <c r="AG360" s="114">
        <f t="shared" si="462"/>
        <v>0</v>
      </c>
      <c r="AH360" s="251" t="str">
        <f t="shared" ref="AH360:AH365" si="466">IF(AG360&gt;1,AVERAGE(AG359:AG360),"")</f>
        <v/>
      </c>
      <c r="AI360" s="251" t="str">
        <f>IF(AG360&gt;1,AVERAGE(AG356,AG359,AG360),"")</f>
        <v/>
      </c>
      <c r="AJ360" s="251"/>
      <c r="AK360" s="251"/>
    </row>
    <row r="361" spans="1:37" ht="12" customHeight="1">
      <c r="C361" s="15" t="s">
        <v>92</v>
      </c>
      <c r="D361" s="1">
        <f>Y366</f>
        <v>0</v>
      </c>
      <c r="F361" s="184">
        <v>41093</v>
      </c>
      <c r="G361" s="323"/>
      <c r="H361" s="46"/>
      <c r="I361" s="62"/>
      <c r="J361" s="62"/>
      <c r="K361" s="62"/>
      <c r="L361" s="62"/>
      <c r="M361" s="62"/>
      <c r="N361" s="62"/>
      <c r="O361" s="62"/>
      <c r="P361" s="62"/>
      <c r="Q361" s="383"/>
      <c r="R361" s="384"/>
      <c r="S361" s="385"/>
      <c r="T361" s="34"/>
      <c r="U361" s="113">
        <f t="shared" si="456"/>
        <v>1</v>
      </c>
      <c r="V361" s="259">
        <f t="shared" si="457"/>
        <v>0</v>
      </c>
      <c r="W361" s="259">
        <f t="shared" si="463"/>
        <v>0</v>
      </c>
      <c r="X361" s="259">
        <f t="shared" si="458"/>
        <v>0</v>
      </c>
      <c r="Y361" s="259">
        <f t="shared" si="459"/>
        <v>0</v>
      </c>
      <c r="Z361" s="259"/>
      <c r="AA361" s="259"/>
      <c r="AB361" s="259">
        <f t="shared" si="460"/>
        <v>0</v>
      </c>
      <c r="AC361" s="259">
        <f t="shared" si="461"/>
        <v>0</v>
      </c>
      <c r="AD361" s="113"/>
      <c r="AE361" s="113">
        <f t="shared" si="464"/>
        <v>0</v>
      </c>
      <c r="AF361" s="114">
        <f t="shared" si="465"/>
        <v>0</v>
      </c>
      <c r="AG361" s="114">
        <f t="shared" si="462"/>
        <v>0</v>
      </c>
      <c r="AH361" s="251" t="str">
        <f t="shared" si="466"/>
        <v/>
      </c>
      <c r="AI361" s="251" t="str">
        <f>IF(AG361&gt;1,AVERAGE(AG359:AG361),"")</f>
        <v/>
      </c>
      <c r="AJ361" s="251"/>
      <c r="AK361" s="251"/>
    </row>
    <row r="362" spans="1:37" ht="12" customHeight="1">
      <c r="C362" s="15" t="s">
        <v>78</v>
      </c>
      <c r="D362" s="1">
        <f>Z366</f>
        <v>0</v>
      </c>
      <c r="F362" s="184">
        <v>41094</v>
      </c>
      <c r="G362" s="323"/>
      <c r="H362" s="45"/>
      <c r="I362" s="61"/>
      <c r="J362" s="61"/>
      <c r="K362" s="67"/>
      <c r="L362" s="61"/>
      <c r="M362" s="61"/>
      <c r="N362" s="61"/>
      <c r="O362" s="61"/>
      <c r="P362" s="61"/>
      <c r="Q362" s="380"/>
      <c r="R362" s="381"/>
      <c r="S362" s="382"/>
      <c r="T362" s="49"/>
      <c r="U362" s="113">
        <f t="shared" si="456"/>
        <v>1</v>
      </c>
      <c r="V362" s="259">
        <f t="shared" si="457"/>
        <v>0</v>
      </c>
      <c r="W362" s="259">
        <f t="shared" si="463"/>
        <v>0</v>
      </c>
      <c r="X362" s="259">
        <f t="shared" si="458"/>
        <v>0</v>
      </c>
      <c r="Y362" s="259">
        <f t="shared" si="459"/>
        <v>0</v>
      </c>
      <c r="Z362" s="259"/>
      <c r="AA362" s="259"/>
      <c r="AB362" s="259">
        <f t="shared" si="460"/>
        <v>0</v>
      </c>
      <c r="AC362" s="259">
        <f t="shared" si="461"/>
        <v>0</v>
      </c>
      <c r="AD362" s="113"/>
      <c r="AE362" s="113">
        <f t="shared" si="464"/>
        <v>0</v>
      </c>
      <c r="AF362" s="114">
        <f t="shared" si="465"/>
        <v>0</v>
      </c>
      <c r="AG362" s="114">
        <f t="shared" si="462"/>
        <v>0</v>
      </c>
      <c r="AH362" s="251" t="str">
        <f t="shared" si="466"/>
        <v/>
      </c>
      <c r="AI362" s="251" t="str">
        <f>IF(AG362&gt;1,AVERAGE(AG360:AG362),"")</f>
        <v/>
      </c>
      <c r="AJ362" s="251"/>
      <c r="AK362" s="251"/>
    </row>
    <row r="363" spans="1:37" ht="12" customHeight="1">
      <c r="C363" s="15" t="s">
        <v>93</v>
      </c>
      <c r="D363" s="1">
        <f>AA366</f>
        <v>0</v>
      </c>
      <c r="F363" s="184">
        <v>41095</v>
      </c>
      <c r="G363" s="323"/>
      <c r="H363" s="45"/>
      <c r="I363" s="61"/>
      <c r="J363" s="61"/>
      <c r="K363" s="61"/>
      <c r="L363" s="61"/>
      <c r="M363" s="61"/>
      <c r="N363" s="61"/>
      <c r="O363" s="61"/>
      <c r="P363" s="61"/>
      <c r="Q363" s="380"/>
      <c r="R363" s="381"/>
      <c r="S363" s="382"/>
      <c r="T363" s="34"/>
      <c r="U363" s="113">
        <f>$U$2</f>
        <v>1</v>
      </c>
      <c r="V363" s="259">
        <f t="shared" si="457"/>
        <v>0</v>
      </c>
      <c r="W363" s="259">
        <f t="shared" si="463"/>
        <v>0</v>
      </c>
      <c r="X363" s="259">
        <f t="shared" si="458"/>
        <v>0</v>
      </c>
      <c r="Y363" s="259">
        <f t="shared" si="459"/>
        <v>0</v>
      </c>
      <c r="Z363" s="259"/>
      <c r="AA363" s="259"/>
      <c r="AB363" s="259">
        <f t="shared" si="460"/>
        <v>0</v>
      </c>
      <c r="AC363" s="259">
        <f t="shared" si="461"/>
        <v>0</v>
      </c>
      <c r="AD363" s="113"/>
      <c r="AE363" s="113">
        <f t="shared" si="464"/>
        <v>0</v>
      </c>
      <c r="AF363" s="114">
        <f t="shared" si="465"/>
        <v>0</v>
      </c>
      <c r="AG363" s="114">
        <f t="shared" si="462"/>
        <v>0</v>
      </c>
      <c r="AH363" s="251" t="str">
        <f t="shared" si="466"/>
        <v/>
      </c>
      <c r="AI363" s="251" t="str">
        <f>IF(AG363&gt;1,AVERAGE(AG361:AG363),"")</f>
        <v/>
      </c>
      <c r="AJ363" s="251"/>
      <c r="AK363" s="251"/>
    </row>
    <row r="364" spans="1:37" ht="12" customHeight="1">
      <c r="C364" s="53" t="s">
        <v>36</v>
      </c>
      <c r="D364" s="1">
        <f>AB366</f>
        <v>0</v>
      </c>
      <c r="F364" s="184">
        <v>41096</v>
      </c>
      <c r="G364" s="323"/>
      <c r="H364" s="45"/>
      <c r="I364" s="61"/>
      <c r="J364" s="61"/>
      <c r="K364" s="61"/>
      <c r="L364" s="61"/>
      <c r="M364" s="61"/>
      <c r="N364" s="61"/>
      <c r="O364" s="70"/>
      <c r="P364" s="61"/>
      <c r="Q364" s="380"/>
      <c r="R364" s="381"/>
      <c r="S364" s="382"/>
      <c r="T364" s="34"/>
      <c r="U364" s="113">
        <f t="shared" si="456"/>
        <v>1</v>
      </c>
      <c r="V364" s="259">
        <f t="shared" si="457"/>
        <v>0</v>
      </c>
      <c r="W364" s="259">
        <f t="shared" si="463"/>
        <v>0</v>
      </c>
      <c r="X364" s="259">
        <f t="shared" si="458"/>
        <v>0</v>
      </c>
      <c r="Y364" s="259">
        <f t="shared" si="459"/>
        <v>0</v>
      </c>
      <c r="Z364" s="259"/>
      <c r="AA364" s="259"/>
      <c r="AB364" s="259">
        <f t="shared" si="460"/>
        <v>0</v>
      </c>
      <c r="AC364" s="259">
        <f t="shared" si="461"/>
        <v>0</v>
      </c>
      <c r="AD364" s="113"/>
      <c r="AE364" s="113">
        <f t="shared" si="464"/>
        <v>0</v>
      </c>
      <c r="AF364" s="114">
        <f t="shared" si="465"/>
        <v>0</v>
      </c>
      <c r="AG364" s="114">
        <f t="shared" si="462"/>
        <v>0</v>
      </c>
      <c r="AH364" s="251" t="str">
        <f t="shared" si="466"/>
        <v/>
      </c>
      <c r="AI364" s="251" t="str">
        <f>IF(AG364&gt;1,AVERAGE(AG362:AG364),"")</f>
        <v/>
      </c>
      <c r="AJ364" s="251"/>
      <c r="AK364" s="251"/>
    </row>
    <row r="365" spans="1:37" ht="12" customHeight="1">
      <c r="C365" s="53" t="s">
        <v>37</v>
      </c>
      <c r="D365" s="1">
        <f>AC366</f>
        <v>0</v>
      </c>
      <c r="F365" s="184">
        <v>41097</v>
      </c>
      <c r="G365" s="323"/>
      <c r="H365" s="45"/>
      <c r="I365" s="61"/>
      <c r="J365" s="61"/>
      <c r="K365" s="61"/>
      <c r="L365" s="61"/>
      <c r="M365" s="61"/>
      <c r="N365" s="61"/>
      <c r="O365" s="61"/>
      <c r="P365" s="61"/>
      <c r="Q365" s="380"/>
      <c r="R365" s="381"/>
      <c r="S365" s="382"/>
      <c r="T365" s="34"/>
      <c r="U365" s="113">
        <f t="shared" si="456"/>
        <v>1</v>
      </c>
      <c r="V365" s="259">
        <f t="shared" si="457"/>
        <v>0</v>
      </c>
      <c r="W365" s="259">
        <f t="shared" si="463"/>
        <v>0</v>
      </c>
      <c r="X365" s="259">
        <f t="shared" si="458"/>
        <v>0</v>
      </c>
      <c r="Y365" s="259">
        <f t="shared" si="459"/>
        <v>0</v>
      </c>
      <c r="Z365" s="259"/>
      <c r="AA365" s="259"/>
      <c r="AB365" s="259">
        <f t="shared" si="460"/>
        <v>0</v>
      </c>
      <c r="AC365" s="259">
        <f t="shared" si="461"/>
        <v>0</v>
      </c>
      <c r="AD365" s="113"/>
      <c r="AE365" s="113">
        <f t="shared" si="464"/>
        <v>0</v>
      </c>
      <c r="AF365" s="114">
        <f t="shared" si="465"/>
        <v>0</v>
      </c>
      <c r="AG365" s="114">
        <f t="shared" si="462"/>
        <v>0</v>
      </c>
      <c r="AH365" s="251" t="str">
        <f t="shared" si="466"/>
        <v/>
      </c>
      <c r="AI365" s="251" t="str">
        <f>IF(AG365&gt;1,AVERAGE(AG363:AG365),"")</f>
        <v/>
      </c>
      <c r="AJ365" s="251"/>
      <c r="AK365" s="251"/>
    </row>
    <row r="366" spans="1:37" ht="12" customHeight="1">
      <c r="C366" s="53" t="s">
        <v>38</v>
      </c>
      <c r="D366" s="1">
        <f>AD366</f>
        <v>0</v>
      </c>
      <c r="E366" s="1"/>
      <c r="F366" s="185"/>
      <c r="G366" s="47"/>
      <c r="H366" s="48">
        <f>SUM(H359:H365)/60</f>
        <v>0</v>
      </c>
      <c r="I366" s="63"/>
      <c r="J366" s="64"/>
      <c r="K366" s="64"/>
      <c r="L366" s="64"/>
      <c r="M366" s="64"/>
      <c r="N366" s="64"/>
      <c r="O366" s="64"/>
      <c r="P366" s="64"/>
      <c r="Q366" s="64"/>
      <c r="R366" s="64"/>
      <c r="S366" s="47"/>
      <c r="T366" s="50" t="s">
        <v>45</v>
      </c>
      <c r="U366" s="106"/>
      <c r="V366" s="244">
        <f t="shared" ref="V366:AF366" si="467">SUM(V359:V365)</f>
        <v>0</v>
      </c>
      <c r="W366" s="244">
        <f t="shared" si="467"/>
        <v>0</v>
      </c>
      <c r="X366" s="244">
        <f t="shared" si="467"/>
        <v>0</v>
      </c>
      <c r="Y366" s="244">
        <f t="shared" si="467"/>
        <v>0</v>
      </c>
      <c r="Z366" s="244">
        <f t="shared" si="467"/>
        <v>0</v>
      </c>
      <c r="AA366" s="244">
        <f t="shared" si="467"/>
        <v>0</v>
      </c>
      <c r="AB366" s="244">
        <f t="shared" si="467"/>
        <v>0</v>
      </c>
      <c r="AC366" s="244">
        <f t="shared" si="467"/>
        <v>0</v>
      </c>
      <c r="AD366" s="244">
        <f t="shared" si="467"/>
        <v>0</v>
      </c>
      <c r="AE366" s="245">
        <f t="shared" si="467"/>
        <v>0</v>
      </c>
      <c r="AF366" s="245">
        <f t="shared" si="467"/>
        <v>0</v>
      </c>
      <c r="AG366" s="245">
        <f>SUM(AG359:AG365)</f>
        <v>0</v>
      </c>
      <c r="AH366" s="251"/>
      <c r="AI366" s="251"/>
      <c r="AJ366" s="251" t="b">
        <f>IF(AG366&gt;1,AVERAGE(AG366,AG357,AG348,AG339,AG330))</f>
        <v>0</v>
      </c>
      <c r="AK366" s="251" t="b">
        <f>IF(AG366&gt;1,AVERAGE(AG366,AG357))</f>
        <v>0</v>
      </c>
    </row>
    <row r="367" spans="1:37" ht="12" customHeight="1">
      <c r="E367" s="1"/>
      <c r="F367" s="241" t="s">
        <v>211</v>
      </c>
      <c r="V367" s="1"/>
      <c r="W367" s="1"/>
      <c r="X367" s="1"/>
      <c r="Y367" s="1"/>
      <c r="Z367" s="1"/>
      <c r="AA367" s="1"/>
      <c r="AB367" s="1"/>
      <c r="AC367" s="1"/>
      <c r="AD367" s="1"/>
      <c r="AE367" s="255"/>
    </row>
    <row r="368" spans="1:37" ht="12" customHeight="1">
      <c r="A368" s="156" t="s">
        <v>18</v>
      </c>
      <c r="B368" s="16">
        <f>H375</f>
        <v>0</v>
      </c>
      <c r="C368" s="53" t="s">
        <v>34</v>
      </c>
      <c r="D368" s="1">
        <f>W375</f>
        <v>0</v>
      </c>
      <c r="F368" s="184">
        <v>41098</v>
      </c>
      <c r="G368" s="323"/>
      <c r="H368" s="45"/>
      <c r="I368" s="61"/>
      <c r="J368" s="61"/>
      <c r="K368" s="61"/>
      <c r="L368" s="61"/>
      <c r="M368" s="61"/>
      <c r="N368" s="61"/>
      <c r="O368" s="61"/>
      <c r="P368" s="61"/>
      <c r="Q368" s="380"/>
      <c r="R368" s="381"/>
      <c r="S368" s="382"/>
      <c r="T368" s="49"/>
      <c r="U368" s="113">
        <f t="shared" ref="U368:U374" si="468">$U$2</f>
        <v>1</v>
      </c>
      <c r="V368" s="259">
        <f t="shared" ref="V368:V374" si="469">IF(I368&lt;&gt;0,VLOOKUP(I368,Max_tider,2,FALSE),0)</f>
        <v>0</v>
      </c>
      <c r="W368" s="259">
        <f>IF(J368&lt;&gt;0,VLOOKUP(J368,AT_tider,2,FALSE),0)</f>
        <v>0</v>
      </c>
      <c r="X368" s="259">
        <f t="shared" ref="X368:X374" si="470">IF(K368&lt;&gt;0,VLOOKUP(K368,SubAT_tider,2,FALSE),0)</f>
        <v>0</v>
      </c>
      <c r="Y368" s="259">
        <f t="shared" ref="Y368:Y374" si="471">IF(L368&lt;&gt;0,VLOOKUP(L368,IG_tider,2,FALSE),0)</f>
        <v>0</v>
      </c>
      <c r="Z368" s="259"/>
      <c r="AA368" s="259"/>
      <c r="AB368" s="259">
        <f t="shared" ref="AB368:AB374" si="472">IF(O368&lt;&gt;0,VLOOKUP(O368,Power_tider,2,FALSE),0)</f>
        <v>0</v>
      </c>
      <c r="AC368" s="259">
        <f t="shared" ref="AC368:AC374" si="473">IF(P368&lt;&gt;0,VLOOKUP(P368,FS_tider,2,FALSE),0)</f>
        <v>0</v>
      </c>
      <c r="AD368" s="113"/>
      <c r="AE368" s="113">
        <f>SUM(V368:AD368)</f>
        <v>0</v>
      </c>
      <c r="AF368" s="114">
        <f>((AB368*2)+(V368*2)+(W368*1)+(X368*0.77)+(Y368*0.68)+(AC368*0.8))</f>
        <v>0</v>
      </c>
      <c r="AG368" s="114">
        <f t="shared" ref="AG368:AG374" si="474">(AF368+(((H368*U368)-SUM(V368:AD368))*0.3))</f>
        <v>0</v>
      </c>
      <c r="AH368" s="251" t="str">
        <f>IF(AG368&gt;1,AVERAGE(AG365,AG368),"")</f>
        <v/>
      </c>
      <c r="AI368" s="251" t="str">
        <f>IF(AG368&gt;1,AVERAGE(AG364,AG365,AG368),"")</f>
        <v/>
      </c>
      <c r="AJ368" s="251"/>
      <c r="AK368" s="251"/>
    </row>
    <row r="369" spans="1:37" ht="12" customHeight="1">
      <c r="A369" s="159" t="s">
        <v>33</v>
      </c>
      <c r="B369" s="16">
        <f>V375</f>
        <v>0</v>
      </c>
      <c r="C369" s="53" t="s">
        <v>35</v>
      </c>
      <c r="D369" s="1">
        <f>X375</f>
        <v>0</v>
      </c>
      <c r="F369" s="184">
        <v>41099</v>
      </c>
      <c r="G369" s="323"/>
      <c r="H369" s="45"/>
      <c r="I369" s="61"/>
      <c r="J369" s="61"/>
      <c r="K369" s="67"/>
      <c r="L369" s="61"/>
      <c r="M369" s="62"/>
      <c r="N369" s="62"/>
      <c r="O369" s="70"/>
      <c r="P369" s="61"/>
      <c r="Q369" s="380"/>
      <c r="R369" s="381"/>
      <c r="S369" s="382"/>
      <c r="T369" s="49"/>
      <c r="U369" s="113">
        <f t="shared" si="468"/>
        <v>1</v>
      </c>
      <c r="V369" s="259">
        <f t="shared" si="469"/>
        <v>0</v>
      </c>
      <c r="W369" s="259">
        <f t="shared" ref="W369:W374" si="475">IF(J369&lt;&gt;0,VLOOKUP(J369,AT_tider,2,FALSE),0)</f>
        <v>0</v>
      </c>
      <c r="X369" s="259">
        <f t="shared" si="470"/>
        <v>0</v>
      </c>
      <c r="Y369" s="259">
        <f t="shared" si="471"/>
        <v>0</v>
      </c>
      <c r="Z369" s="259"/>
      <c r="AA369" s="259"/>
      <c r="AB369" s="259">
        <f t="shared" si="472"/>
        <v>0</v>
      </c>
      <c r="AC369" s="259">
        <f t="shared" si="473"/>
        <v>0</v>
      </c>
      <c r="AD369" s="113"/>
      <c r="AE369" s="113">
        <f t="shared" ref="AE369:AE374" si="476">SUM(V369:AD369)</f>
        <v>0</v>
      </c>
      <c r="AF369" s="114">
        <f t="shared" ref="AF369:AF374" si="477">((AB369*2)+(V369*2)+(W369*1)+(X369*0.77)+(Y369*0.68)+(AC369*0.8))</f>
        <v>0</v>
      </c>
      <c r="AG369" s="114">
        <f t="shared" si="474"/>
        <v>0</v>
      </c>
      <c r="AH369" s="251" t="str">
        <f t="shared" ref="AH369:AH374" si="478">IF(AG369&gt;1,AVERAGE(AG368:AG369),"")</f>
        <v/>
      </c>
      <c r="AI369" s="251" t="str">
        <f>IF(AG369&gt;1,AVERAGE(AG365,AG368,AG369),"")</f>
        <v/>
      </c>
      <c r="AJ369" s="251"/>
      <c r="AK369" s="251"/>
    </row>
    <row r="370" spans="1:37" ht="12" customHeight="1">
      <c r="C370" s="15" t="s">
        <v>92</v>
      </c>
      <c r="D370" s="1">
        <f>Y375</f>
        <v>0</v>
      </c>
      <c r="F370" s="184">
        <v>41100</v>
      </c>
      <c r="G370" s="323"/>
      <c r="H370" s="46"/>
      <c r="I370" s="62"/>
      <c r="J370" s="62"/>
      <c r="K370" s="62"/>
      <c r="L370" s="62"/>
      <c r="M370" s="62"/>
      <c r="N370" s="62"/>
      <c r="O370" s="62"/>
      <c r="P370" s="62"/>
      <c r="Q370" s="383"/>
      <c r="R370" s="384"/>
      <c r="S370" s="385"/>
      <c r="T370" s="34"/>
      <c r="U370" s="113">
        <f t="shared" si="468"/>
        <v>1</v>
      </c>
      <c r="V370" s="259">
        <f t="shared" si="469"/>
        <v>0</v>
      </c>
      <c r="W370" s="259">
        <f t="shared" si="475"/>
        <v>0</v>
      </c>
      <c r="X370" s="259">
        <f t="shared" si="470"/>
        <v>0</v>
      </c>
      <c r="Y370" s="259">
        <f t="shared" si="471"/>
        <v>0</v>
      </c>
      <c r="Z370" s="259"/>
      <c r="AA370" s="259"/>
      <c r="AB370" s="259">
        <f t="shared" si="472"/>
        <v>0</v>
      </c>
      <c r="AC370" s="259">
        <f t="shared" si="473"/>
        <v>0</v>
      </c>
      <c r="AD370" s="113"/>
      <c r="AE370" s="113">
        <f t="shared" si="476"/>
        <v>0</v>
      </c>
      <c r="AF370" s="114">
        <f t="shared" si="477"/>
        <v>0</v>
      </c>
      <c r="AG370" s="114">
        <f t="shared" si="474"/>
        <v>0</v>
      </c>
      <c r="AH370" s="251" t="str">
        <f t="shared" si="478"/>
        <v/>
      </c>
      <c r="AI370" s="251" t="str">
        <f>IF(AG370&gt;1,AVERAGE(AG368:AG370),"")</f>
        <v/>
      </c>
      <c r="AJ370" s="251"/>
      <c r="AK370" s="251"/>
    </row>
    <row r="371" spans="1:37" ht="12" customHeight="1">
      <c r="C371" s="15" t="s">
        <v>78</v>
      </c>
      <c r="D371" s="1">
        <f>Z375</f>
        <v>0</v>
      </c>
      <c r="F371" s="184">
        <v>41101</v>
      </c>
      <c r="G371" s="323"/>
      <c r="H371" s="45"/>
      <c r="I371" s="61"/>
      <c r="J371" s="61"/>
      <c r="K371" s="61"/>
      <c r="L371" s="61"/>
      <c r="M371" s="61"/>
      <c r="N371" s="61"/>
      <c r="O371" s="61"/>
      <c r="P371" s="61"/>
      <c r="Q371" s="380"/>
      <c r="R371" s="381"/>
      <c r="S371" s="382"/>
      <c r="T371" s="49"/>
      <c r="U371" s="113">
        <f t="shared" si="468"/>
        <v>1</v>
      </c>
      <c r="V371" s="259">
        <f t="shared" si="469"/>
        <v>0</v>
      </c>
      <c r="W371" s="259">
        <f t="shared" si="475"/>
        <v>0</v>
      </c>
      <c r="X371" s="259">
        <f t="shared" si="470"/>
        <v>0</v>
      </c>
      <c r="Y371" s="259">
        <f t="shared" si="471"/>
        <v>0</v>
      </c>
      <c r="Z371" s="259"/>
      <c r="AA371" s="259"/>
      <c r="AB371" s="259">
        <f t="shared" si="472"/>
        <v>0</v>
      </c>
      <c r="AC371" s="259">
        <f t="shared" si="473"/>
        <v>0</v>
      </c>
      <c r="AD371" s="113"/>
      <c r="AE371" s="113">
        <f t="shared" si="476"/>
        <v>0</v>
      </c>
      <c r="AF371" s="114">
        <f t="shared" si="477"/>
        <v>0</v>
      </c>
      <c r="AG371" s="114">
        <f t="shared" si="474"/>
        <v>0</v>
      </c>
      <c r="AH371" s="251" t="str">
        <f t="shared" si="478"/>
        <v/>
      </c>
      <c r="AI371" s="251" t="str">
        <f>IF(AG371&gt;1,AVERAGE(AG369:AG371),"")</f>
        <v/>
      </c>
      <c r="AJ371" s="251"/>
      <c r="AK371" s="251"/>
    </row>
    <row r="372" spans="1:37" ht="12" customHeight="1">
      <c r="C372" s="15" t="s">
        <v>93</v>
      </c>
      <c r="D372" s="1">
        <f>AA375</f>
        <v>0</v>
      </c>
      <c r="F372" s="184">
        <v>41102</v>
      </c>
      <c r="G372" s="323"/>
      <c r="H372" s="45"/>
      <c r="I372" s="61"/>
      <c r="J372" s="61"/>
      <c r="K372" s="61"/>
      <c r="L372" s="61"/>
      <c r="M372" s="61"/>
      <c r="N372" s="61"/>
      <c r="O372" s="61"/>
      <c r="P372" s="61"/>
      <c r="Q372" s="380"/>
      <c r="R372" s="381"/>
      <c r="S372" s="382"/>
      <c r="T372" s="34"/>
      <c r="U372" s="113">
        <f>$U$2</f>
        <v>1</v>
      </c>
      <c r="V372" s="259">
        <f t="shared" si="469"/>
        <v>0</v>
      </c>
      <c r="W372" s="259">
        <f t="shared" si="475"/>
        <v>0</v>
      </c>
      <c r="X372" s="259">
        <f t="shared" si="470"/>
        <v>0</v>
      </c>
      <c r="Y372" s="259">
        <f t="shared" si="471"/>
        <v>0</v>
      </c>
      <c r="Z372" s="259"/>
      <c r="AA372" s="259"/>
      <c r="AB372" s="259">
        <f t="shared" si="472"/>
        <v>0</v>
      </c>
      <c r="AC372" s="259">
        <f t="shared" si="473"/>
        <v>0</v>
      </c>
      <c r="AD372" s="113"/>
      <c r="AE372" s="113">
        <f t="shared" si="476"/>
        <v>0</v>
      </c>
      <c r="AF372" s="114">
        <f t="shared" si="477"/>
        <v>0</v>
      </c>
      <c r="AG372" s="114">
        <f t="shared" si="474"/>
        <v>0</v>
      </c>
      <c r="AH372" s="251" t="str">
        <f t="shared" si="478"/>
        <v/>
      </c>
      <c r="AI372" s="251" t="str">
        <f>IF(AG372&gt;1,AVERAGE(AG370:AG372),"")</f>
        <v/>
      </c>
      <c r="AJ372" s="251"/>
      <c r="AK372" s="251"/>
    </row>
    <row r="373" spans="1:37" ht="12" customHeight="1">
      <c r="C373" s="53" t="s">
        <v>36</v>
      </c>
      <c r="D373" s="1">
        <f>AB375</f>
        <v>0</v>
      </c>
      <c r="F373" s="184">
        <v>41103</v>
      </c>
      <c r="G373" s="323"/>
      <c r="H373" s="45"/>
      <c r="I373" s="61"/>
      <c r="J373" s="46"/>
      <c r="K373" s="61"/>
      <c r="L373" s="67"/>
      <c r="M373" s="61"/>
      <c r="N373" s="61"/>
      <c r="O373" s="61"/>
      <c r="P373" s="61"/>
      <c r="Q373" s="380"/>
      <c r="R373" s="381"/>
      <c r="S373" s="382"/>
      <c r="T373" s="34"/>
      <c r="U373" s="113">
        <f t="shared" si="468"/>
        <v>1</v>
      </c>
      <c r="V373" s="259">
        <f t="shared" si="469"/>
        <v>0</v>
      </c>
      <c r="W373" s="259">
        <f t="shared" si="475"/>
        <v>0</v>
      </c>
      <c r="X373" s="259">
        <f t="shared" si="470"/>
        <v>0</v>
      </c>
      <c r="Y373" s="259">
        <f t="shared" si="471"/>
        <v>0</v>
      </c>
      <c r="Z373" s="259"/>
      <c r="AA373" s="259"/>
      <c r="AB373" s="259">
        <f t="shared" si="472"/>
        <v>0</v>
      </c>
      <c r="AC373" s="259">
        <f t="shared" si="473"/>
        <v>0</v>
      </c>
      <c r="AD373" s="113"/>
      <c r="AE373" s="113">
        <f t="shared" si="476"/>
        <v>0</v>
      </c>
      <c r="AF373" s="114">
        <f t="shared" si="477"/>
        <v>0</v>
      </c>
      <c r="AG373" s="114">
        <f t="shared" si="474"/>
        <v>0</v>
      </c>
      <c r="AH373" s="251" t="str">
        <f t="shared" si="478"/>
        <v/>
      </c>
      <c r="AI373" s="251" t="str">
        <f>IF(AG373&gt;1,AVERAGE(AG371:AG373),"")</f>
        <v/>
      </c>
      <c r="AJ373" s="251"/>
      <c r="AK373" s="251"/>
    </row>
    <row r="374" spans="1:37" ht="12" customHeight="1">
      <c r="C374" s="53" t="s">
        <v>37</v>
      </c>
      <c r="D374" s="1">
        <f>AC375</f>
        <v>0</v>
      </c>
      <c r="F374" s="184">
        <v>41104</v>
      </c>
      <c r="G374" s="323"/>
      <c r="H374" s="45"/>
      <c r="I374" s="61"/>
      <c r="J374" s="61"/>
      <c r="K374" s="61"/>
      <c r="L374" s="61"/>
      <c r="M374" s="61"/>
      <c r="N374" s="61"/>
      <c r="O374" s="61"/>
      <c r="P374" s="61"/>
      <c r="Q374" s="380"/>
      <c r="R374" s="381"/>
      <c r="S374" s="382"/>
      <c r="T374" s="34"/>
      <c r="U374" s="113">
        <f t="shared" si="468"/>
        <v>1</v>
      </c>
      <c r="V374" s="259">
        <f t="shared" si="469"/>
        <v>0</v>
      </c>
      <c r="W374" s="259">
        <f t="shared" si="475"/>
        <v>0</v>
      </c>
      <c r="X374" s="259">
        <f t="shared" si="470"/>
        <v>0</v>
      </c>
      <c r="Y374" s="259">
        <f t="shared" si="471"/>
        <v>0</v>
      </c>
      <c r="Z374" s="259"/>
      <c r="AA374" s="259"/>
      <c r="AB374" s="259">
        <f t="shared" si="472"/>
        <v>0</v>
      </c>
      <c r="AC374" s="259">
        <f t="shared" si="473"/>
        <v>0</v>
      </c>
      <c r="AD374" s="113"/>
      <c r="AE374" s="113">
        <f t="shared" si="476"/>
        <v>0</v>
      </c>
      <c r="AF374" s="114">
        <f t="shared" si="477"/>
        <v>0</v>
      </c>
      <c r="AG374" s="114">
        <f t="shared" si="474"/>
        <v>0</v>
      </c>
      <c r="AH374" s="251" t="str">
        <f t="shared" si="478"/>
        <v/>
      </c>
      <c r="AI374" s="251" t="str">
        <f>IF(AG374&gt;1,AVERAGE(AG372:AG374),"")</f>
        <v/>
      </c>
      <c r="AJ374" s="251"/>
      <c r="AK374" s="251"/>
    </row>
    <row r="375" spans="1:37" ht="12" customHeight="1">
      <c r="C375" s="53" t="s">
        <v>38</v>
      </c>
      <c r="D375" s="1">
        <f>AD375</f>
        <v>0</v>
      </c>
      <c r="E375" s="1"/>
      <c r="F375" s="185"/>
      <c r="G375" s="47"/>
      <c r="H375" s="48">
        <f>SUM(H368:H374)/60</f>
        <v>0</v>
      </c>
      <c r="I375" s="63"/>
      <c r="J375" s="64"/>
      <c r="K375" s="64"/>
      <c r="L375" s="64"/>
      <c r="M375" s="64"/>
      <c r="N375" s="64"/>
      <c r="O375" s="64"/>
      <c r="P375" s="64"/>
      <c r="Q375" s="64"/>
      <c r="R375" s="64"/>
      <c r="S375" s="47"/>
      <c r="T375" s="50" t="s">
        <v>45</v>
      </c>
      <c r="U375" s="106"/>
      <c r="V375" s="244">
        <f t="shared" ref="V375:AF375" si="479">SUM(V368:V374)</f>
        <v>0</v>
      </c>
      <c r="W375" s="244">
        <f t="shared" si="479"/>
        <v>0</v>
      </c>
      <c r="X375" s="244">
        <f t="shared" si="479"/>
        <v>0</v>
      </c>
      <c r="Y375" s="244">
        <f t="shared" si="479"/>
        <v>0</v>
      </c>
      <c r="Z375" s="244">
        <f t="shared" si="479"/>
        <v>0</v>
      </c>
      <c r="AA375" s="244">
        <f t="shared" si="479"/>
        <v>0</v>
      </c>
      <c r="AB375" s="244">
        <f t="shared" si="479"/>
        <v>0</v>
      </c>
      <c r="AC375" s="244">
        <f t="shared" si="479"/>
        <v>0</v>
      </c>
      <c r="AD375" s="244">
        <f t="shared" si="479"/>
        <v>0</v>
      </c>
      <c r="AE375" s="245">
        <f t="shared" si="479"/>
        <v>0</v>
      </c>
      <c r="AF375" s="245">
        <f t="shared" si="479"/>
        <v>0</v>
      </c>
      <c r="AG375" s="245">
        <f>SUM(AG368:AG374)</f>
        <v>0</v>
      </c>
      <c r="AH375" s="251"/>
      <c r="AI375" s="251"/>
      <c r="AJ375" s="251" t="b">
        <f>IF(AG375&gt;1,AVERAGE(AG375,AG366,AG357,AG348,AG339))</f>
        <v>0</v>
      </c>
      <c r="AK375" s="251" t="b">
        <f>IF(AG375&gt;1,AVERAGE(AG375,AG366))</f>
        <v>0</v>
      </c>
    </row>
    <row r="376" spans="1:37" ht="12" customHeight="1">
      <c r="E376" s="1"/>
      <c r="F376" s="241" t="s">
        <v>212</v>
      </c>
      <c r="V376" s="1"/>
      <c r="W376" s="1"/>
      <c r="X376" s="1"/>
      <c r="Y376" s="1"/>
      <c r="Z376" s="1"/>
      <c r="AA376" s="1"/>
      <c r="AB376" s="1"/>
      <c r="AC376" s="1"/>
      <c r="AD376" s="1"/>
      <c r="AE376" s="7" t="str">
        <f>IF(SUM(V376:AD376)&gt;0,(SUM(V376:AD376)),"")</f>
        <v/>
      </c>
    </row>
    <row r="377" spans="1:37" ht="12" customHeight="1">
      <c r="A377" s="156" t="s">
        <v>18</v>
      </c>
      <c r="B377" s="16">
        <f>H384</f>
        <v>0</v>
      </c>
      <c r="C377" s="53" t="s">
        <v>34</v>
      </c>
      <c r="D377" s="1">
        <f>W384</f>
        <v>0</v>
      </c>
      <c r="F377" s="184">
        <v>41105</v>
      </c>
      <c r="G377" s="323"/>
      <c r="H377" s="45"/>
      <c r="I377" s="61"/>
      <c r="J377" s="61"/>
      <c r="K377" s="61"/>
      <c r="L377" s="61"/>
      <c r="M377" s="61"/>
      <c r="N377" s="61"/>
      <c r="O377" s="61"/>
      <c r="P377" s="61"/>
      <c r="Q377" s="380"/>
      <c r="R377" s="381"/>
      <c r="S377" s="382"/>
      <c r="T377" s="49"/>
      <c r="U377" s="113">
        <f t="shared" ref="U377:U383" si="480">$U$2</f>
        <v>1</v>
      </c>
      <c r="V377" s="259">
        <f t="shared" ref="V377:V383" si="481">IF(I377&lt;&gt;0,VLOOKUP(I377,Max_tider,2,FALSE),0)</f>
        <v>0</v>
      </c>
      <c r="W377" s="259">
        <f>IF(J377&lt;&gt;0,VLOOKUP(J377,AT_tider,2,FALSE),0)</f>
        <v>0</v>
      </c>
      <c r="X377" s="259">
        <f t="shared" ref="X377:X383" si="482">IF(K377&lt;&gt;0,VLOOKUP(K377,SubAT_tider,2,FALSE),0)</f>
        <v>0</v>
      </c>
      <c r="Y377" s="259">
        <f t="shared" ref="Y377:Y383" si="483">IF(L377&lt;&gt;0,VLOOKUP(L377,IG_tider,2,FALSE),0)</f>
        <v>0</v>
      </c>
      <c r="Z377" s="259"/>
      <c r="AA377" s="259"/>
      <c r="AB377" s="259">
        <f t="shared" ref="AB377:AB383" si="484">IF(O377&lt;&gt;0,VLOOKUP(O377,Power_tider,2,FALSE),0)</f>
        <v>0</v>
      </c>
      <c r="AC377" s="259">
        <f t="shared" ref="AC377:AC383" si="485">IF(P377&lt;&gt;0,VLOOKUP(P377,FS_tider,2,FALSE),0)</f>
        <v>0</v>
      </c>
      <c r="AD377" s="113"/>
      <c r="AE377" s="113">
        <f>SUM(V377:AD377)</f>
        <v>0</v>
      </c>
      <c r="AF377" s="114">
        <f>((AB377*2)+(V377*2)+(W377*1)+(X377*0.77)+(Y377*0.68)+(AC377*0.8))</f>
        <v>0</v>
      </c>
      <c r="AG377" s="114">
        <f t="shared" ref="AG377:AG383" si="486">(AF377+(((H377*U377)-SUM(V377:AD377))*0.3))</f>
        <v>0</v>
      </c>
      <c r="AH377" s="251" t="str">
        <f>IF(AG377&gt;1,AVERAGE(AG374,AG377),"")</f>
        <v/>
      </c>
      <c r="AI377" s="251" t="str">
        <f>IF(AG377&gt;1,AVERAGE(AG373,AG374,AG377),"")</f>
        <v/>
      </c>
      <c r="AJ377" s="251"/>
      <c r="AK377" s="251"/>
    </row>
    <row r="378" spans="1:37" ht="12" customHeight="1">
      <c r="A378" s="159" t="s">
        <v>33</v>
      </c>
      <c r="B378" s="16">
        <f>V384</f>
        <v>0</v>
      </c>
      <c r="C378" s="53" t="s">
        <v>35</v>
      </c>
      <c r="D378" s="1">
        <f>X384</f>
        <v>0</v>
      </c>
      <c r="F378" s="184">
        <v>41106</v>
      </c>
      <c r="G378" s="323"/>
      <c r="H378" s="45"/>
      <c r="I378" s="61"/>
      <c r="J378" s="67"/>
      <c r="K378" s="67"/>
      <c r="L378" s="61"/>
      <c r="M378" s="62"/>
      <c r="N378" s="62"/>
      <c r="O378" s="67"/>
      <c r="P378" s="61"/>
      <c r="Q378" s="380"/>
      <c r="R378" s="381"/>
      <c r="S378" s="382"/>
      <c r="T378" s="49"/>
      <c r="U378" s="113">
        <f t="shared" si="480"/>
        <v>1</v>
      </c>
      <c r="V378" s="259">
        <f t="shared" si="481"/>
        <v>0</v>
      </c>
      <c r="W378" s="259">
        <f t="shared" ref="W378:W383" si="487">IF(J378&lt;&gt;0,VLOOKUP(J378,AT_tider,2,FALSE),0)</f>
        <v>0</v>
      </c>
      <c r="X378" s="259">
        <f t="shared" si="482"/>
        <v>0</v>
      </c>
      <c r="Y378" s="259">
        <f t="shared" si="483"/>
        <v>0</v>
      </c>
      <c r="Z378" s="259"/>
      <c r="AA378" s="259"/>
      <c r="AB378" s="259">
        <f t="shared" si="484"/>
        <v>0</v>
      </c>
      <c r="AC378" s="259">
        <f t="shared" si="485"/>
        <v>0</v>
      </c>
      <c r="AD378" s="113"/>
      <c r="AE378" s="113">
        <f t="shared" ref="AE378:AE383" si="488">SUM(V378:AD378)</f>
        <v>0</v>
      </c>
      <c r="AF378" s="114">
        <f t="shared" ref="AF378:AF383" si="489">((AB378*2)+(V378*2)+(W378*1)+(X378*0.77)+(Y378*0.68)+(AC378*0.8))</f>
        <v>0</v>
      </c>
      <c r="AG378" s="114">
        <f t="shared" si="486"/>
        <v>0</v>
      </c>
      <c r="AH378" s="251" t="str">
        <f t="shared" ref="AH378:AH383" si="490">IF(AG378&gt;1,AVERAGE(AG377:AG378),"")</f>
        <v/>
      </c>
      <c r="AI378" s="251" t="str">
        <f>IF(AG378&gt;1,AVERAGE(AG374,AG377,AG378),"")</f>
        <v/>
      </c>
      <c r="AJ378" s="251"/>
      <c r="AK378" s="251"/>
    </row>
    <row r="379" spans="1:37" ht="12" customHeight="1">
      <c r="C379" s="15" t="s">
        <v>92</v>
      </c>
      <c r="D379" s="1">
        <f>Y384</f>
        <v>0</v>
      </c>
      <c r="F379" s="184">
        <v>41107</v>
      </c>
      <c r="G379" s="323"/>
      <c r="H379" s="46"/>
      <c r="I379" s="62"/>
      <c r="J379" s="254"/>
      <c r="K379" s="62"/>
      <c r="L379" s="62"/>
      <c r="M379" s="62"/>
      <c r="N379" s="62"/>
      <c r="O379" s="62"/>
      <c r="P379" s="62"/>
      <c r="Q379" s="383"/>
      <c r="R379" s="384"/>
      <c r="S379" s="385"/>
      <c r="T379" s="34"/>
      <c r="U379" s="113">
        <f t="shared" si="480"/>
        <v>1</v>
      </c>
      <c r="V379" s="259">
        <f t="shared" si="481"/>
        <v>0</v>
      </c>
      <c r="W379" s="259">
        <f t="shared" si="487"/>
        <v>0</v>
      </c>
      <c r="X379" s="259">
        <f t="shared" si="482"/>
        <v>0</v>
      </c>
      <c r="Y379" s="259">
        <f t="shared" si="483"/>
        <v>0</v>
      </c>
      <c r="Z379" s="259"/>
      <c r="AA379" s="259"/>
      <c r="AB379" s="259">
        <f t="shared" si="484"/>
        <v>0</v>
      </c>
      <c r="AC379" s="259">
        <f t="shared" si="485"/>
        <v>0</v>
      </c>
      <c r="AD379" s="113"/>
      <c r="AE379" s="113">
        <f t="shared" si="488"/>
        <v>0</v>
      </c>
      <c r="AF379" s="114">
        <f t="shared" si="489"/>
        <v>0</v>
      </c>
      <c r="AG379" s="114">
        <f t="shared" si="486"/>
        <v>0</v>
      </c>
      <c r="AH379" s="251" t="str">
        <f t="shared" si="490"/>
        <v/>
      </c>
      <c r="AI379" s="251" t="str">
        <f>IF(AG379&gt;1,AVERAGE(AG377:AG379),"")</f>
        <v/>
      </c>
      <c r="AJ379" s="251"/>
      <c r="AK379" s="251"/>
    </row>
    <row r="380" spans="1:37" ht="12" customHeight="1">
      <c r="C380" s="15" t="s">
        <v>78</v>
      </c>
      <c r="D380" s="1">
        <f>Z384</f>
        <v>0</v>
      </c>
      <c r="F380" s="184">
        <v>41108</v>
      </c>
      <c r="G380" s="323"/>
      <c r="H380" s="45"/>
      <c r="I380" s="61"/>
      <c r="J380" s="61"/>
      <c r="K380" s="61"/>
      <c r="L380" s="61"/>
      <c r="M380" s="61"/>
      <c r="N380" s="61"/>
      <c r="O380" s="61"/>
      <c r="P380" s="61"/>
      <c r="Q380" s="380"/>
      <c r="R380" s="381"/>
      <c r="S380" s="382"/>
      <c r="T380" s="49"/>
      <c r="U380" s="113">
        <f t="shared" si="480"/>
        <v>1</v>
      </c>
      <c r="V380" s="259">
        <f t="shared" si="481"/>
        <v>0</v>
      </c>
      <c r="W380" s="259">
        <f t="shared" si="487"/>
        <v>0</v>
      </c>
      <c r="X380" s="259">
        <f t="shared" si="482"/>
        <v>0</v>
      </c>
      <c r="Y380" s="259">
        <f t="shared" si="483"/>
        <v>0</v>
      </c>
      <c r="Z380" s="259"/>
      <c r="AA380" s="259"/>
      <c r="AB380" s="259">
        <f t="shared" si="484"/>
        <v>0</v>
      </c>
      <c r="AC380" s="259">
        <f t="shared" si="485"/>
        <v>0</v>
      </c>
      <c r="AD380" s="113"/>
      <c r="AE380" s="113">
        <f t="shared" si="488"/>
        <v>0</v>
      </c>
      <c r="AF380" s="114">
        <f t="shared" si="489"/>
        <v>0</v>
      </c>
      <c r="AG380" s="114">
        <f t="shared" si="486"/>
        <v>0</v>
      </c>
      <c r="AH380" s="251" t="str">
        <f t="shared" si="490"/>
        <v/>
      </c>
      <c r="AI380" s="251" t="str">
        <f>IF(AG380&gt;1,AVERAGE(AG378:AG380),"")</f>
        <v/>
      </c>
      <c r="AJ380" s="251"/>
      <c r="AK380" s="251"/>
    </row>
    <row r="381" spans="1:37" ht="12" customHeight="1">
      <c r="C381" s="15" t="s">
        <v>93</v>
      </c>
      <c r="D381" s="1">
        <f>AA384</f>
        <v>0</v>
      </c>
      <c r="F381" s="184">
        <v>41109</v>
      </c>
      <c r="G381" s="323"/>
      <c r="H381" s="45"/>
      <c r="I381" s="67"/>
      <c r="J381" s="61"/>
      <c r="K381" s="61"/>
      <c r="L381" s="61"/>
      <c r="M381" s="61"/>
      <c r="N381" s="61"/>
      <c r="O381" s="61"/>
      <c r="P381" s="61"/>
      <c r="Q381" s="380"/>
      <c r="R381" s="381"/>
      <c r="S381" s="382"/>
      <c r="T381" s="34"/>
      <c r="U381" s="113">
        <f>$U$2</f>
        <v>1</v>
      </c>
      <c r="V381" s="259">
        <f t="shared" si="481"/>
        <v>0</v>
      </c>
      <c r="W381" s="259">
        <f t="shared" si="487"/>
        <v>0</v>
      </c>
      <c r="X381" s="259">
        <f t="shared" si="482"/>
        <v>0</v>
      </c>
      <c r="Y381" s="259">
        <f t="shared" si="483"/>
        <v>0</v>
      </c>
      <c r="Z381" s="259"/>
      <c r="AA381" s="259"/>
      <c r="AB381" s="259">
        <f t="shared" si="484"/>
        <v>0</v>
      </c>
      <c r="AC381" s="259">
        <f t="shared" si="485"/>
        <v>0</v>
      </c>
      <c r="AD381" s="113"/>
      <c r="AE381" s="113">
        <f t="shared" si="488"/>
        <v>0</v>
      </c>
      <c r="AF381" s="114">
        <f t="shared" si="489"/>
        <v>0</v>
      </c>
      <c r="AG381" s="114">
        <f t="shared" si="486"/>
        <v>0</v>
      </c>
      <c r="AH381" s="251" t="str">
        <f t="shared" si="490"/>
        <v/>
      </c>
      <c r="AI381" s="251" t="str">
        <f>IF(AG381&gt;1,AVERAGE(AG379:AG381),"")</f>
        <v/>
      </c>
      <c r="AJ381" s="251"/>
      <c r="AK381" s="251"/>
    </row>
    <row r="382" spans="1:37" ht="12" customHeight="1">
      <c r="C382" s="53" t="s">
        <v>36</v>
      </c>
      <c r="D382" s="1">
        <f>AB384</f>
        <v>0</v>
      </c>
      <c r="F382" s="184">
        <v>41110</v>
      </c>
      <c r="G382" s="323"/>
      <c r="H382" s="45"/>
      <c r="I382" s="61"/>
      <c r="J382" s="61"/>
      <c r="K382" s="61"/>
      <c r="L382" s="61"/>
      <c r="M382" s="61"/>
      <c r="N382" s="61"/>
      <c r="O382" s="61"/>
      <c r="P382" s="61"/>
      <c r="Q382" s="380"/>
      <c r="R382" s="381"/>
      <c r="S382" s="382"/>
      <c r="T382" s="34"/>
      <c r="U382" s="113">
        <f t="shared" si="480"/>
        <v>1</v>
      </c>
      <c r="V382" s="259">
        <f t="shared" si="481"/>
        <v>0</v>
      </c>
      <c r="W382" s="259">
        <f t="shared" si="487"/>
        <v>0</v>
      </c>
      <c r="X382" s="259">
        <f t="shared" si="482"/>
        <v>0</v>
      </c>
      <c r="Y382" s="259">
        <f t="shared" si="483"/>
        <v>0</v>
      </c>
      <c r="Z382" s="259"/>
      <c r="AA382" s="259"/>
      <c r="AB382" s="259">
        <f t="shared" si="484"/>
        <v>0</v>
      </c>
      <c r="AC382" s="259">
        <f t="shared" si="485"/>
        <v>0</v>
      </c>
      <c r="AD382" s="113"/>
      <c r="AE382" s="113">
        <f t="shared" si="488"/>
        <v>0</v>
      </c>
      <c r="AF382" s="114">
        <f t="shared" si="489"/>
        <v>0</v>
      </c>
      <c r="AG382" s="114">
        <f t="shared" si="486"/>
        <v>0</v>
      </c>
      <c r="AH382" s="251" t="str">
        <f t="shared" si="490"/>
        <v/>
      </c>
      <c r="AI382" s="251" t="str">
        <f>IF(AG382&gt;1,AVERAGE(AG380:AG382),"")</f>
        <v/>
      </c>
      <c r="AJ382" s="251"/>
      <c r="AK382" s="251"/>
    </row>
    <row r="383" spans="1:37" ht="12" customHeight="1">
      <c r="C383" s="53" t="s">
        <v>37</v>
      </c>
      <c r="D383" s="1">
        <f>AC384</f>
        <v>0</v>
      </c>
      <c r="F383" s="184">
        <v>41111</v>
      </c>
      <c r="G383" s="323"/>
      <c r="H383" s="45"/>
      <c r="I383" s="61"/>
      <c r="J383" s="61"/>
      <c r="K383" s="61"/>
      <c r="L383" s="61"/>
      <c r="M383" s="61"/>
      <c r="N383" s="61"/>
      <c r="O383" s="61"/>
      <c r="P383" s="61"/>
      <c r="Q383" s="380"/>
      <c r="R383" s="381"/>
      <c r="S383" s="382"/>
      <c r="T383" s="34"/>
      <c r="U383" s="113">
        <f t="shared" si="480"/>
        <v>1</v>
      </c>
      <c r="V383" s="259">
        <f t="shared" si="481"/>
        <v>0</v>
      </c>
      <c r="W383" s="259">
        <f t="shared" si="487"/>
        <v>0</v>
      </c>
      <c r="X383" s="259">
        <f t="shared" si="482"/>
        <v>0</v>
      </c>
      <c r="Y383" s="259">
        <f t="shared" si="483"/>
        <v>0</v>
      </c>
      <c r="Z383" s="259"/>
      <c r="AA383" s="259"/>
      <c r="AB383" s="259">
        <f t="shared" si="484"/>
        <v>0</v>
      </c>
      <c r="AC383" s="259">
        <f t="shared" si="485"/>
        <v>0</v>
      </c>
      <c r="AD383" s="113"/>
      <c r="AE383" s="113">
        <f t="shared" si="488"/>
        <v>0</v>
      </c>
      <c r="AF383" s="114">
        <f t="shared" si="489"/>
        <v>0</v>
      </c>
      <c r="AG383" s="114">
        <f t="shared" si="486"/>
        <v>0</v>
      </c>
      <c r="AH383" s="251" t="str">
        <f t="shared" si="490"/>
        <v/>
      </c>
      <c r="AI383" s="251" t="str">
        <f>IF(AG383&gt;1,AVERAGE(AG381:AG383),"")</f>
        <v/>
      </c>
      <c r="AJ383" s="251"/>
      <c r="AK383" s="251"/>
    </row>
    <row r="384" spans="1:37" ht="12" customHeight="1">
      <c r="C384" s="53" t="s">
        <v>38</v>
      </c>
      <c r="D384" s="1">
        <f>AD384</f>
        <v>0</v>
      </c>
      <c r="E384" s="1"/>
      <c r="F384" s="185"/>
      <c r="G384" s="47"/>
      <c r="H384" s="48">
        <f>SUM(H377:H383)/60</f>
        <v>0</v>
      </c>
      <c r="I384" s="63"/>
      <c r="J384" s="64"/>
      <c r="K384" s="64"/>
      <c r="L384" s="64"/>
      <c r="M384" s="64"/>
      <c r="N384" s="64"/>
      <c r="O384" s="64"/>
      <c r="P384" s="64"/>
      <c r="Q384" s="64"/>
      <c r="R384" s="64"/>
      <c r="S384" s="47"/>
      <c r="T384" s="50" t="s">
        <v>45</v>
      </c>
      <c r="U384" s="106"/>
      <c r="V384" s="244">
        <f t="shared" ref="V384:AF384" si="491">SUM(V377:V383)</f>
        <v>0</v>
      </c>
      <c r="W384" s="244">
        <f t="shared" si="491"/>
        <v>0</v>
      </c>
      <c r="X384" s="244">
        <f t="shared" si="491"/>
        <v>0</v>
      </c>
      <c r="Y384" s="244">
        <f t="shared" si="491"/>
        <v>0</v>
      </c>
      <c r="Z384" s="244">
        <f t="shared" si="491"/>
        <v>0</v>
      </c>
      <c r="AA384" s="244">
        <f t="shared" si="491"/>
        <v>0</v>
      </c>
      <c r="AB384" s="244">
        <f t="shared" si="491"/>
        <v>0</v>
      </c>
      <c r="AC384" s="244">
        <f t="shared" si="491"/>
        <v>0</v>
      </c>
      <c r="AD384" s="244">
        <f t="shared" si="491"/>
        <v>0</v>
      </c>
      <c r="AE384" s="245">
        <f t="shared" si="491"/>
        <v>0</v>
      </c>
      <c r="AF384" s="245">
        <f t="shared" si="491"/>
        <v>0</v>
      </c>
      <c r="AG384" s="245">
        <f>SUM(AG377:AG383)</f>
        <v>0</v>
      </c>
      <c r="AH384" s="251"/>
      <c r="AI384" s="251"/>
      <c r="AJ384" s="251" t="b">
        <f>IF(AG384&gt;1,AVERAGE(AG384,AG375,AG366,AG357,AG348))</f>
        <v>0</v>
      </c>
      <c r="AK384" s="251" t="b">
        <f>IF(AG384&gt;1,AVERAGE(AG384,AG375))</f>
        <v>0</v>
      </c>
    </row>
    <row r="385" spans="1:37" ht="12" customHeight="1">
      <c r="E385" s="1"/>
      <c r="F385" s="241" t="s">
        <v>214</v>
      </c>
      <c r="V385" s="1"/>
      <c r="W385" s="1"/>
      <c r="X385" s="1"/>
      <c r="Y385" s="1"/>
      <c r="Z385" s="1"/>
      <c r="AA385" s="1"/>
      <c r="AB385" s="1"/>
      <c r="AC385" s="1"/>
      <c r="AD385" s="1"/>
      <c r="AE385" s="7" t="str">
        <f>IF(SUM(V385:AD385)&gt;0,(SUM(V385:AD385)),"")</f>
        <v/>
      </c>
    </row>
    <row r="386" spans="1:37" ht="12" customHeight="1">
      <c r="A386" s="156" t="s">
        <v>18</v>
      </c>
      <c r="B386" s="16">
        <f>H393</f>
        <v>0</v>
      </c>
      <c r="C386" s="53" t="s">
        <v>34</v>
      </c>
      <c r="D386" s="1">
        <f>W393</f>
        <v>0</v>
      </c>
      <c r="F386" s="184">
        <v>41112</v>
      </c>
      <c r="G386" s="323"/>
      <c r="H386" s="45"/>
      <c r="I386" s="61"/>
      <c r="J386" s="61"/>
      <c r="K386" s="61"/>
      <c r="L386" s="61"/>
      <c r="M386" s="61"/>
      <c r="N386" s="61"/>
      <c r="O386" s="61"/>
      <c r="P386" s="61"/>
      <c r="Q386" s="380"/>
      <c r="R386" s="381"/>
      <c r="S386" s="382"/>
      <c r="T386" s="49"/>
      <c r="U386" s="113">
        <f t="shared" ref="U386:U392" si="492">$U$2</f>
        <v>1</v>
      </c>
      <c r="V386" s="259">
        <f t="shared" ref="V386:V392" si="493">IF(I386&lt;&gt;0,VLOOKUP(I386,Max_tider,2,FALSE),0)</f>
        <v>0</v>
      </c>
      <c r="W386" s="259">
        <f>IF(J386&lt;&gt;0,VLOOKUP(J386,AT_tider,2,FALSE),0)</f>
        <v>0</v>
      </c>
      <c r="X386" s="259">
        <f t="shared" ref="X386:X392" si="494">IF(K386&lt;&gt;0,VLOOKUP(K386,SubAT_tider,2,FALSE),0)</f>
        <v>0</v>
      </c>
      <c r="Y386" s="259">
        <f t="shared" ref="Y386:Y392" si="495">IF(L386&lt;&gt;0,VLOOKUP(L386,IG_tider,2,FALSE),0)</f>
        <v>0</v>
      </c>
      <c r="Z386" s="259"/>
      <c r="AA386" s="259"/>
      <c r="AB386" s="259">
        <f t="shared" ref="AB386:AB392" si="496">IF(O386&lt;&gt;0,VLOOKUP(O386,Power_tider,2,FALSE),0)</f>
        <v>0</v>
      </c>
      <c r="AC386" s="259">
        <f t="shared" ref="AC386:AC392" si="497">IF(P386&lt;&gt;0,VLOOKUP(P386,FS_tider,2,FALSE),0)</f>
        <v>0</v>
      </c>
      <c r="AD386" s="113"/>
      <c r="AE386" s="113">
        <f>SUM(V386:AD386)</f>
        <v>0</v>
      </c>
      <c r="AF386" s="114">
        <f>((AB386*2)+(V386*2)+(W386*1)+(X386*0.77)+(Y386*0.68)+(AC386*0.8))</f>
        <v>0</v>
      </c>
      <c r="AG386" s="114">
        <f t="shared" ref="AG386:AG392" si="498">(AF386+(((H386*U386)-SUM(V386:AD386))*0.3))</f>
        <v>0</v>
      </c>
      <c r="AH386" s="251" t="str">
        <f>IF(AG386&gt;1,AVERAGE(AG383,AG386),"")</f>
        <v/>
      </c>
      <c r="AI386" s="251" t="str">
        <f>IF(AG386&gt;1,AVERAGE(AG382,AG383,AG386),"")</f>
        <v/>
      </c>
      <c r="AJ386" s="251"/>
      <c r="AK386" s="251"/>
    </row>
    <row r="387" spans="1:37" ht="12" customHeight="1">
      <c r="A387" s="159" t="s">
        <v>33</v>
      </c>
      <c r="B387" s="16">
        <f>V393</f>
        <v>0</v>
      </c>
      <c r="C387" s="53" t="s">
        <v>35</v>
      </c>
      <c r="D387" s="1">
        <f>X393</f>
        <v>0</v>
      </c>
      <c r="F387" s="184">
        <v>41113</v>
      </c>
      <c r="G387" s="323"/>
      <c r="H387" s="45"/>
      <c r="I387" s="61"/>
      <c r="J387" s="61"/>
      <c r="K387" s="61"/>
      <c r="L387" s="61"/>
      <c r="M387" s="62"/>
      <c r="N387" s="62"/>
      <c r="O387" s="62"/>
      <c r="P387" s="61"/>
      <c r="Q387" s="380"/>
      <c r="R387" s="381"/>
      <c r="S387" s="382"/>
      <c r="T387" s="49"/>
      <c r="U387" s="113">
        <f t="shared" si="492"/>
        <v>1</v>
      </c>
      <c r="V387" s="259">
        <f t="shared" si="493"/>
        <v>0</v>
      </c>
      <c r="W387" s="259">
        <f t="shared" ref="W387:W392" si="499">IF(J387&lt;&gt;0,VLOOKUP(J387,AT_tider,2,FALSE),0)</f>
        <v>0</v>
      </c>
      <c r="X387" s="259">
        <f t="shared" si="494"/>
        <v>0</v>
      </c>
      <c r="Y387" s="259">
        <f t="shared" si="495"/>
        <v>0</v>
      </c>
      <c r="Z387" s="259"/>
      <c r="AA387" s="259"/>
      <c r="AB387" s="259">
        <f t="shared" si="496"/>
        <v>0</v>
      </c>
      <c r="AC387" s="259">
        <f t="shared" si="497"/>
        <v>0</v>
      </c>
      <c r="AD387" s="113"/>
      <c r="AE387" s="113">
        <f t="shared" ref="AE387:AE392" si="500">SUM(V387:AD387)</f>
        <v>0</v>
      </c>
      <c r="AF387" s="114">
        <f t="shared" ref="AF387:AF392" si="501">((AB387*2)+(V387*2)+(W387*1)+(X387*0.77)+(Y387*0.68)+(AC387*0.8))</f>
        <v>0</v>
      </c>
      <c r="AG387" s="114">
        <f t="shared" si="498"/>
        <v>0</v>
      </c>
      <c r="AH387" s="251" t="str">
        <f t="shared" ref="AH387:AH392" si="502">IF(AG387&gt;1,AVERAGE(AG386:AG387),"")</f>
        <v/>
      </c>
      <c r="AI387" s="251" t="str">
        <f>IF(AG387&gt;1,AVERAGE(AG383,AG386,AG387),"")</f>
        <v/>
      </c>
      <c r="AJ387" s="251"/>
      <c r="AK387" s="251"/>
    </row>
    <row r="388" spans="1:37" ht="12" customHeight="1">
      <c r="C388" s="15" t="s">
        <v>92</v>
      </c>
      <c r="D388" s="1">
        <f>Y393</f>
        <v>0</v>
      </c>
      <c r="F388" s="184">
        <v>41114</v>
      </c>
      <c r="G388" s="323"/>
      <c r="H388" s="46"/>
      <c r="I388" s="62"/>
      <c r="J388" s="62"/>
      <c r="K388" s="62"/>
      <c r="L388" s="62"/>
      <c r="M388" s="62"/>
      <c r="N388" s="62"/>
      <c r="O388" s="62"/>
      <c r="P388" s="62"/>
      <c r="Q388" s="383"/>
      <c r="R388" s="384"/>
      <c r="S388" s="385"/>
      <c r="T388" s="34"/>
      <c r="U388" s="113">
        <f t="shared" si="492"/>
        <v>1</v>
      </c>
      <c r="V388" s="259">
        <f t="shared" si="493"/>
        <v>0</v>
      </c>
      <c r="W388" s="259">
        <f t="shared" si="499"/>
        <v>0</v>
      </c>
      <c r="X388" s="259">
        <f t="shared" si="494"/>
        <v>0</v>
      </c>
      <c r="Y388" s="259">
        <f t="shared" si="495"/>
        <v>0</v>
      </c>
      <c r="Z388" s="259"/>
      <c r="AA388" s="259"/>
      <c r="AB388" s="259">
        <f t="shared" si="496"/>
        <v>0</v>
      </c>
      <c r="AC388" s="259">
        <f t="shared" si="497"/>
        <v>0</v>
      </c>
      <c r="AD388" s="113"/>
      <c r="AE388" s="113">
        <f t="shared" si="500"/>
        <v>0</v>
      </c>
      <c r="AF388" s="114">
        <f t="shared" si="501"/>
        <v>0</v>
      </c>
      <c r="AG388" s="114">
        <f t="shared" si="498"/>
        <v>0</v>
      </c>
      <c r="AH388" s="251" t="str">
        <f t="shared" si="502"/>
        <v/>
      </c>
      <c r="AI388" s="251" t="str">
        <f>IF(AG388&gt;1,AVERAGE(AG386:AG388),"")</f>
        <v/>
      </c>
      <c r="AJ388" s="251"/>
      <c r="AK388" s="251"/>
    </row>
    <row r="389" spans="1:37" ht="12" customHeight="1">
      <c r="C389" s="15" t="s">
        <v>78</v>
      </c>
      <c r="D389" s="1">
        <f>Z393</f>
        <v>0</v>
      </c>
      <c r="F389" s="184">
        <v>41115</v>
      </c>
      <c r="G389" s="323"/>
      <c r="H389" s="45"/>
      <c r="I389" s="61"/>
      <c r="J389" s="61"/>
      <c r="K389" s="61"/>
      <c r="L389" s="61"/>
      <c r="M389" s="61"/>
      <c r="N389" s="61"/>
      <c r="O389" s="61"/>
      <c r="P389" s="61"/>
      <c r="Q389" s="380"/>
      <c r="R389" s="381"/>
      <c r="S389" s="382"/>
      <c r="T389" s="49"/>
      <c r="U389" s="113">
        <f t="shared" si="492"/>
        <v>1</v>
      </c>
      <c r="V389" s="259">
        <f t="shared" si="493"/>
        <v>0</v>
      </c>
      <c r="W389" s="259">
        <f t="shared" si="499"/>
        <v>0</v>
      </c>
      <c r="X389" s="259">
        <f t="shared" si="494"/>
        <v>0</v>
      </c>
      <c r="Y389" s="259">
        <f t="shared" si="495"/>
        <v>0</v>
      </c>
      <c r="Z389" s="259"/>
      <c r="AA389" s="259"/>
      <c r="AB389" s="259">
        <f t="shared" si="496"/>
        <v>0</v>
      </c>
      <c r="AC389" s="259">
        <f t="shared" si="497"/>
        <v>0</v>
      </c>
      <c r="AD389" s="113"/>
      <c r="AE389" s="113">
        <f t="shared" si="500"/>
        <v>0</v>
      </c>
      <c r="AF389" s="114">
        <f t="shared" si="501"/>
        <v>0</v>
      </c>
      <c r="AG389" s="114">
        <f t="shared" si="498"/>
        <v>0</v>
      </c>
      <c r="AH389" s="251" t="str">
        <f t="shared" si="502"/>
        <v/>
      </c>
      <c r="AI389" s="251" t="str">
        <f>IF(AG389&gt;1,AVERAGE(AG387:AG389),"")</f>
        <v/>
      </c>
      <c r="AJ389" s="251"/>
      <c r="AK389" s="251"/>
    </row>
    <row r="390" spans="1:37" ht="12" customHeight="1">
      <c r="C390" s="15" t="s">
        <v>93</v>
      </c>
      <c r="D390" s="1">
        <f>AA393</f>
        <v>0</v>
      </c>
      <c r="F390" s="184">
        <v>41116</v>
      </c>
      <c r="G390" s="323"/>
      <c r="H390" s="45"/>
      <c r="I390" s="61"/>
      <c r="J390" s="61"/>
      <c r="K390" s="61"/>
      <c r="L390" s="61"/>
      <c r="M390" s="61"/>
      <c r="N390" s="61"/>
      <c r="O390" s="61"/>
      <c r="P390" s="61"/>
      <c r="Q390" s="380"/>
      <c r="R390" s="381"/>
      <c r="S390" s="382"/>
      <c r="T390" s="34"/>
      <c r="U390" s="113">
        <f>$U$2</f>
        <v>1</v>
      </c>
      <c r="V390" s="259">
        <f t="shared" si="493"/>
        <v>0</v>
      </c>
      <c r="W390" s="259">
        <f t="shared" si="499"/>
        <v>0</v>
      </c>
      <c r="X390" s="259">
        <f t="shared" si="494"/>
        <v>0</v>
      </c>
      <c r="Y390" s="259">
        <f t="shared" si="495"/>
        <v>0</v>
      </c>
      <c r="Z390" s="259"/>
      <c r="AA390" s="259"/>
      <c r="AB390" s="259">
        <f t="shared" si="496"/>
        <v>0</v>
      </c>
      <c r="AC390" s="259">
        <f t="shared" si="497"/>
        <v>0</v>
      </c>
      <c r="AD390" s="113"/>
      <c r="AE390" s="113">
        <f t="shared" si="500"/>
        <v>0</v>
      </c>
      <c r="AF390" s="114">
        <f t="shared" si="501"/>
        <v>0</v>
      </c>
      <c r="AG390" s="114">
        <f t="shared" si="498"/>
        <v>0</v>
      </c>
      <c r="AH390" s="251" t="str">
        <f t="shared" si="502"/>
        <v/>
      </c>
      <c r="AI390" s="251" t="str">
        <f>IF(AG390&gt;1,AVERAGE(AG388:AG390),"")</f>
        <v/>
      </c>
      <c r="AJ390" s="251"/>
      <c r="AK390" s="251"/>
    </row>
    <row r="391" spans="1:37" ht="12" customHeight="1">
      <c r="C391" s="53" t="s">
        <v>36</v>
      </c>
      <c r="D391" s="1">
        <f>AB393</f>
        <v>0</v>
      </c>
      <c r="F391" s="184">
        <v>41117</v>
      </c>
      <c r="G391" s="323"/>
      <c r="H391" s="45"/>
      <c r="I391" s="61"/>
      <c r="J391" s="61"/>
      <c r="K391" s="61"/>
      <c r="L391" s="61"/>
      <c r="M391" s="61"/>
      <c r="N391" s="61"/>
      <c r="O391" s="61"/>
      <c r="P391" s="61"/>
      <c r="Q391" s="380"/>
      <c r="R391" s="381"/>
      <c r="S391" s="382"/>
      <c r="T391" s="34"/>
      <c r="U391" s="113">
        <f t="shared" si="492"/>
        <v>1</v>
      </c>
      <c r="V391" s="259">
        <f t="shared" si="493"/>
        <v>0</v>
      </c>
      <c r="W391" s="259">
        <f t="shared" si="499"/>
        <v>0</v>
      </c>
      <c r="X391" s="259">
        <f t="shared" si="494"/>
        <v>0</v>
      </c>
      <c r="Y391" s="259">
        <f t="shared" si="495"/>
        <v>0</v>
      </c>
      <c r="Z391" s="259"/>
      <c r="AA391" s="259"/>
      <c r="AB391" s="259">
        <f t="shared" si="496"/>
        <v>0</v>
      </c>
      <c r="AC391" s="259">
        <f t="shared" si="497"/>
        <v>0</v>
      </c>
      <c r="AD391" s="113"/>
      <c r="AE391" s="113">
        <f t="shared" si="500"/>
        <v>0</v>
      </c>
      <c r="AF391" s="114">
        <f t="shared" si="501"/>
        <v>0</v>
      </c>
      <c r="AG391" s="114">
        <f t="shared" si="498"/>
        <v>0</v>
      </c>
      <c r="AH391" s="251" t="str">
        <f t="shared" si="502"/>
        <v/>
      </c>
      <c r="AI391" s="251" t="str">
        <f>IF(AG391&gt;1,AVERAGE(AG389:AG391),"")</f>
        <v/>
      </c>
      <c r="AJ391" s="251"/>
      <c r="AK391" s="251"/>
    </row>
    <row r="392" spans="1:37" ht="12" customHeight="1">
      <c r="C392" s="53" t="s">
        <v>37</v>
      </c>
      <c r="D392" s="1">
        <f>AC393</f>
        <v>0</v>
      </c>
      <c r="F392" s="184">
        <v>41118</v>
      </c>
      <c r="G392" s="323"/>
      <c r="H392" s="45"/>
      <c r="I392" s="61"/>
      <c r="J392" s="61"/>
      <c r="K392" s="61"/>
      <c r="L392" s="61"/>
      <c r="M392" s="61"/>
      <c r="N392" s="61"/>
      <c r="O392" s="61"/>
      <c r="P392" s="61"/>
      <c r="Q392" s="380"/>
      <c r="R392" s="381"/>
      <c r="S392" s="382"/>
      <c r="T392" s="34"/>
      <c r="U392" s="113">
        <f t="shared" si="492"/>
        <v>1</v>
      </c>
      <c r="V392" s="259">
        <f t="shared" si="493"/>
        <v>0</v>
      </c>
      <c r="W392" s="259">
        <f t="shared" si="499"/>
        <v>0</v>
      </c>
      <c r="X392" s="259">
        <f t="shared" si="494"/>
        <v>0</v>
      </c>
      <c r="Y392" s="259">
        <f t="shared" si="495"/>
        <v>0</v>
      </c>
      <c r="Z392" s="259"/>
      <c r="AA392" s="259"/>
      <c r="AB392" s="259">
        <f t="shared" si="496"/>
        <v>0</v>
      </c>
      <c r="AC392" s="259">
        <f t="shared" si="497"/>
        <v>0</v>
      </c>
      <c r="AD392" s="113"/>
      <c r="AE392" s="113">
        <f t="shared" si="500"/>
        <v>0</v>
      </c>
      <c r="AF392" s="114">
        <f t="shared" si="501"/>
        <v>0</v>
      </c>
      <c r="AG392" s="114">
        <f t="shared" si="498"/>
        <v>0</v>
      </c>
      <c r="AH392" s="251" t="str">
        <f t="shared" si="502"/>
        <v/>
      </c>
      <c r="AI392" s="251" t="str">
        <f>IF(AG392&gt;1,AVERAGE(AG390:AG392),"")</f>
        <v/>
      </c>
      <c r="AJ392" s="251"/>
      <c r="AK392" s="251"/>
    </row>
    <row r="393" spans="1:37" ht="12" customHeight="1">
      <c r="C393" s="53" t="s">
        <v>38</v>
      </c>
      <c r="D393" s="1">
        <f>AD393</f>
        <v>0</v>
      </c>
      <c r="E393" s="1"/>
      <c r="F393" s="185"/>
      <c r="G393" s="47"/>
      <c r="H393" s="48">
        <f>SUM(H386:H392)/60</f>
        <v>0</v>
      </c>
      <c r="I393" s="63"/>
      <c r="J393" s="64"/>
      <c r="K393" s="64"/>
      <c r="L393" s="64"/>
      <c r="M393" s="64"/>
      <c r="N393" s="64"/>
      <c r="O393" s="64"/>
      <c r="P393" s="64"/>
      <c r="Q393" s="64"/>
      <c r="R393" s="64"/>
      <c r="S393" s="47"/>
      <c r="T393" s="50" t="s">
        <v>45</v>
      </c>
      <c r="U393" s="106"/>
      <c r="V393" s="244">
        <f t="shared" ref="V393:AF393" si="503">SUM(V386:V392)</f>
        <v>0</v>
      </c>
      <c r="W393" s="244">
        <f t="shared" si="503"/>
        <v>0</v>
      </c>
      <c r="X393" s="244">
        <f t="shared" si="503"/>
        <v>0</v>
      </c>
      <c r="Y393" s="244">
        <f t="shared" si="503"/>
        <v>0</v>
      </c>
      <c r="Z393" s="244">
        <f t="shared" si="503"/>
        <v>0</v>
      </c>
      <c r="AA393" s="244">
        <f t="shared" si="503"/>
        <v>0</v>
      </c>
      <c r="AB393" s="244">
        <f t="shared" si="503"/>
        <v>0</v>
      </c>
      <c r="AC393" s="244">
        <f t="shared" si="503"/>
        <v>0</v>
      </c>
      <c r="AD393" s="244">
        <f t="shared" si="503"/>
        <v>0</v>
      </c>
      <c r="AE393" s="245">
        <f t="shared" si="503"/>
        <v>0</v>
      </c>
      <c r="AF393" s="245">
        <f t="shared" si="503"/>
        <v>0</v>
      </c>
      <c r="AG393" s="245">
        <f>SUM(AG386:AG392)</f>
        <v>0</v>
      </c>
      <c r="AH393" s="251"/>
      <c r="AI393" s="251"/>
      <c r="AJ393" s="251" t="b">
        <f>IF(AG393&gt;1,AVERAGE(AG393,AG384,AG375,AG366,AG357))</f>
        <v>0</v>
      </c>
      <c r="AK393" s="251" t="b">
        <f>IF(AG393&gt;1,AVERAGE(AG393,AG384))</f>
        <v>0</v>
      </c>
    </row>
    <row r="394" spans="1:37" ht="12" customHeight="1">
      <c r="E394" s="1"/>
      <c r="F394" s="241" t="s">
        <v>215</v>
      </c>
      <c r="V394" s="1"/>
      <c r="W394" s="1"/>
      <c r="X394" s="1"/>
      <c r="Y394" s="1"/>
      <c r="Z394" s="1"/>
      <c r="AA394" s="1"/>
      <c r="AB394" s="1"/>
      <c r="AC394" s="1"/>
      <c r="AD394" s="1"/>
      <c r="AE394" s="7" t="str">
        <f>IF(SUM(V394:AD394)&gt;0,(SUM(V394:AD394)),"")</f>
        <v/>
      </c>
    </row>
    <row r="395" spans="1:37" ht="12" customHeight="1">
      <c r="A395" s="156" t="s">
        <v>18</v>
      </c>
      <c r="B395" s="16">
        <f>H402</f>
        <v>0</v>
      </c>
      <c r="C395" s="53" t="s">
        <v>34</v>
      </c>
      <c r="D395" s="1">
        <f>W402</f>
        <v>0</v>
      </c>
      <c r="F395" s="184">
        <v>41119</v>
      </c>
      <c r="G395" s="323"/>
      <c r="H395" s="45"/>
      <c r="I395" s="61"/>
      <c r="J395" s="61"/>
      <c r="K395" s="61"/>
      <c r="L395" s="61"/>
      <c r="M395" s="61"/>
      <c r="N395" s="61"/>
      <c r="O395" s="61"/>
      <c r="P395" s="61"/>
      <c r="Q395" s="380"/>
      <c r="R395" s="381"/>
      <c r="S395" s="382"/>
      <c r="T395" s="49"/>
      <c r="U395" s="113">
        <f t="shared" ref="U395:U401" si="504">$U$2</f>
        <v>1</v>
      </c>
      <c r="V395" s="259">
        <f t="shared" ref="V395:V401" si="505">IF(I395&lt;&gt;0,VLOOKUP(I395,Max_tider,2,FALSE),0)</f>
        <v>0</v>
      </c>
      <c r="W395" s="259">
        <f>IF(J395&lt;&gt;0,VLOOKUP(J395,AT_tider,2,FALSE),0)</f>
        <v>0</v>
      </c>
      <c r="X395" s="259">
        <f t="shared" ref="X395:X401" si="506">IF(K395&lt;&gt;0,VLOOKUP(K395,SubAT_tider,2,FALSE),0)</f>
        <v>0</v>
      </c>
      <c r="Y395" s="259">
        <f t="shared" ref="Y395:Y401" si="507">IF(L395&lt;&gt;0,VLOOKUP(L395,IG_tider,2,FALSE),0)</f>
        <v>0</v>
      </c>
      <c r="Z395" s="259"/>
      <c r="AA395" s="259"/>
      <c r="AB395" s="259">
        <f t="shared" ref="AB395:AB401" si="508">IF(O395&lt;&gt;0,VLOOKUP(O395,Power_tider,2,FALSE),0)</f>
        <v>0</v>
      </c>
      <c r="AC395" s="259">
        <f t="shared" ref="AC395:AC401" si="509">IF(P395&lt;&gt;0,VLOOKUP(P395,FS_tider,2,FALSE),0)</f>
        <v>0</v>
      </c>
      <c r="AD395" s="113"/>
      <c r="AE395" s="113">
        <f>SUM(V395:AD395)</f>
        <v>0</v>
      </c>
      <c r="AF395" s="114">
        <f>((AB395*2)+(V395*2)+(W395*1)+(X395*0.77)+(Y395*0.68)+(AC395*0.8))</f>
        <v>0</v>
      </c>
      <c r="AG395" s="114">
        <f t="shared" ref="AG395:AG401" si="510">(AF395+(((H395*U395)-SUM(V395:AD395))*0.3))</f>
        <v>0</v>
      </c>
      <c r="AH395" s="251" t="str">
        <f>IF(AG395&gt;1,AVERAGE(AG392,AG395),"")</f>
        <v/>
      </c>
      <c r="AI395" s="251" t="str">
        <f>IF(AG395&gt;1,AVERAGE(AG391,AG392,AG395),"")</f>
        <v/>
      </c>
      <c r="AJ395" s="251"/>
      <c r="AK395" s="251"/>
    </row>
    <row r="396" spans="1:37" ht="12" customHeight="1">
      <c r="A396" s="159" t="s">
        <v>33</v>
      </c>
      <c r="B396" s="16">
        <f>V402</f>
        <v>0</v>
      </c>
      <c r="C396" s="53" t="s">
        <v>35</v>
      </c>
      <c r="D396" s="1">
        <f>X402</f>
        <v>0</v>
      </c>
      <c r="F396" s="184">
        <v>41120</v>
      </c>
      <c r="G396" s="323"/>
      <c r="H396" s="45"/>
      <c r="I396" s="61"/>
      <c r="J396" s="61"/>
      <c r="K396" s="61"/>
      <c r="L396" s="61"/>
      <c r="M396" s="62"/>
      <c r="N396" s="62"/>
      <c r="O396" s="62"/>
      <c r="P396" s="61"/>
      <c r="Q396" s="380"/>
      <c r="R396" s="381"/>
      <c r="S396" s="382"/>
      <c r="T396" s="49"/>
      <c r="U396" s="113">
        <f t="shared" si="504"/>
        <v>1</v>
      </c>
      <c r="V396" s="259">
        <f t="shared" si="505"/>
        <v>0</v>
      </c>
      <c r="W396" s="259">
        <f t="shared" ref="W396:W401" si="511">IF(J396&lt;&gt;0,VLOOKUP(J396,AT_tider,2,FALSE),0)</f>
        <v>0</v>
      </c>
      <c r="X396" s="259">
        <f t="shared" si="506"/>
        <v>0</v>
      </c>
      <c r="Y396" s="259">
        <f t="shared" si="507"/>
        <v>0</v>
      </c>
      <c r="Z396" s="259"/>
      <c r="AA396" s="259"/>
      <c r="AB396" s="259">
        <f t="shared" si="508"/>
        <v>0</v>
      </c>
      <c r="AC396" s="259">
        <f t="shared" si="509"/>
        <v>0</v>
      </c>
      <c r="AD396" s="113"/>
      <c r="AE396" s="113">
        <f t="shared" ref="AE396:AE401" si="512">SUM(V396:AD396)</f>
        <v>0</v>
      </c>
      <c r="AF396" s="114">
        <f t="shared" ref="AF396:AF401" si="513">((AB396*2)+(V396*2)+(W396*1)+(X396*0.77)+(Y396*0.68)+(AC396*0.8))</f>
        <v>0</v>
      </c>
      <c r="AG396" s="114">
        <f t="shared" si="510"/>
        <v>0</v>
      </c>
      <c r="AH396" s="251" t="str">
        <f t="shared" ref="AH396:AH401" si="514">IF(AG396&gt;1,AVERAGE(AG395:AG396),"")</f>
        <v/>
      </c>
      <c r="AI396" s="251" t="str">
        <f>IF(AG396&gt;1,AVERAGE(AG392,AG395,AG396),"")</f>
        <v/>
      </c>
      <c r="AJ396" s="251"/>
      <c r="AK396" s="251"/>
    </row>
    <row r="397" spans="1:37" ht="12" customHeight="1">
      <c r="C397" s="15" t="s">
        <v>92</v>
      </c>
      <c r="D397" s="1">
        <f>Y402</f>
        <v>0</v>
      </c>
      <c r="F397" s="184">
        <v>41121</v>
      </c>
      <c r="G397" s="323"/>
      <c r="H397" s="46"/>
      <c r="I397" s="62"/>
      <c r="J397" s="62"/>
      <c r="K397" s="62"/>
      <c r="L397" s="62"/>
      <c r="M397" s="62"/>
      <c r="N397" s="62"/>
      <c r="O397" s="62"/>
      <c r="P397" s="62"/>
      <c r="Q397" s="383"/>
      <c r="R397" s="384"/>
      <c r="S397" s="385"/>
      <c r="T397" s="34"/>
      <c r="U397" s="113">
        <f t="shared" si="504"/>
        <v>1</v>
      </c>
      <c r="V397" s="259">
        <f t="shared" si="505"/>
        <v>0</v>
      </c>
      <c r="W397" s="259">
        <f t="shared" si="511"/>
        <v>0</v>
      </c>
      <c r="X397" s="259">
        <f t="shared" si="506"/>
        <v>0</v>
      </c>
      <c r="Y397" s="259">
        <f t="shared" si="507"/>
        <v>0</v>
      </c>
      <c r="Z397" s="259"/>
      <c r="AA397" s="259"/>
      <c r="AB397" s="259">
        <f t="shared" si="508"/>
        <v>0</v>
      </c>
      <c r="AC397" s="259">
        <f t="shared" si="509"/>
        <v>0</v>
      </c>
      <c r="AD397" s="113"/>
      <c r="AE397" s="113">
        <f t="shared" si="512"/>
        <v>0</v>
      </c>
      <c r="AF397" s="114">
        <f t="shared" si="513"/>
        <v>0</v>
      </c>
      <c r="AG397" s="114">
        <f t="shared" si="510"/>
        <v>0</v>
      </c>
      <c r="AH397" s="251" t="str">
        <f t="shared" si="514"/>
        <v/>
      </c>
      <c r="AI397" s="251" t="str">
        <f>IF(AG397&gt;1,AVERAGE(AG395:AG397),"")</f>
        <v/>
      </c>
      <c r="AJ397" s="251"/>
      <c r="AK397" s="251"/>
    </row>
    <row r="398" spans="1:37" ht="12" customHeight="1">
      <c r="C398" s="15" t="s">
        <v>78</v>
      </c>
      <c r="D398" s="1">
        <f>Z402</f>
        <v>0</v>
      </c>
      <c r="F398" s="184">
        <v>41122</v>
      </c>
      <c r="G398" s="323"/>
      <c r="H398" s="45"/>
      <c r="I398" s="61"/>
      <c r="J398" s="61"/>
      <c r="K398" s="61"/>
      <c r="L398" s="61"/>
      <c r="M398" s="61"/>
      <c r="N398" s="61"/>
      <c r="O398" s="61"/>
      <c r="P398" s="61"/>
      <c r="Q398" s="380"/>
      <c r="R398" s="381"/>
      <c r="S398" s="382"/>
      <c r="T398" s="49"/>
      <c r="U398" s="113">
        <f t="shared" si="504"/>
        <v>1</v>
      </c>
      <c r="V398" s="259">
        <f t="shared" si="505"/>
        <v>0</v>
      </c>
      <c r="W398" s="259">
        <f t="shared" si="511"/>
        <v>0</v>
      </c>
      <c r="X398" s="259">
        <f t="shared" si="506"/>
        <v>0</v>
      </c>
      <c r="Y398" s="259">
        <f t="shared" si="507"/>
        <v>0</v>
      </c>
      <c r="Z398" s="259"/>
      <c r="AA398" s="259"/>
      <c r="AB398" s="259">
        <f t="shared" si="508"/>
        <v>0</v>
      </c>
      <c r="AC398" s="259">
        <f t="shared" si="509"/>
        <v>0</v>
      </c>
      <c r="AD398" s="113"/>
      <c r="AE398" s="113">
        <f t="shared" si="512"/>
        <v>0</v>
      </c>
      <c r="AF398" s="114">
        <f t="shared" si="513"/>
        <v>0</v>
      </c>
      <c r="AG398" s="114">
        <f t="shared" si="510"/>
        <v>0</v>
      </c>
      <c r="AH398" s="251" t="str">
        <f t="shared" si="514"/>
        <v/>
      </c>
      <c r="AI398" s="251" t="str">
        <f>IF(AG398&gt;1,AVERAGE(AG396:AG398),"")</f>
        <v/>
      </c>
      <c r="AJ398" s="251"/>
      <c r="AK398" s="251"/>
    </row>
    <row r="399" spans="1:37" ht="12" customHeight="1">
      <c r="C399" s="15" t="s">
        <v>93</v>
      </c>
      <c r="D399" s="1">
        <f>AA402</f>
        <v>0</v>
      </c>
      <c r="F399" s="184">
        <v>41123</v>
      </c>
      <c r="G399" s="323"/>
      <c r="H399" s="45"/>
      <c r="I399" s="61"/>
      <c r="J399" s="61"/>
      <c r="K399" s="61"/>
      <c r="L399" s="61"/>
      <c r="M399" s="61"/>
      <c r="N399" s="61"/>
      <c r="O399" s="61"/>
      <c r="P399" s="61"/>
      <c r="Q399" s="380"/>
      <c r="R399" s="381"/>
      <c r="S399" s="382"/>
      <c r="T399" s="34"/>
      <c r="U399" s="113">
        <f>$U$2</f>
        <v>1</v>
      </c>
      <c r="V399" s="259">
        <f t="shared" si="505"/>
        <v>0</v>
      </c>
      <c r="W399" s="259">
        <f t="shared" si="511"/>
        <v>0</v>
      </c>
      <c r="X399" s="259">
        <f t="shared" si="506"/>
        <v>0</v>
      </c>
      <c r="Y399" s="259">
        <f t="shared" si="507"/>
        <v>0</v>
      </c>
      <c r="Z399" s="259"/>
      <c r="AA399" s="259"/>
      <c r="AB399" s="259">
        <f t="shared" si="508"/>
        <v>0</v>
      </c>
      <c r="AC399" s="259">
        <f t="shared" si="509"/>
        <v>0</v>
      </c>
      <c r="AD399" s="113"/>
      <c r="AE399" s="113">
        <f t="shared" si="512"/>
        <v>0</v>
      </c>
      <c r="AF399" s="114">
        <f t="shared" si="513"/>
        <v>0</v>
      </c>
      <c r="AG399" s="114">
        <f t="shared" si="510"/>
        <v>0</v>
      </c>
      <c r="AH399" s="251" t="str">
        <f t="shared" si="514"/>
        <v/>
      </c>
      <c r="AI399" s="251" t="str">
        <f>IF(AG399&gt;1,AVERAGE(AG397:AG399),"")</f>
        <v/>
      </c>
      <c r="AJ399" s="251"/>
      <c r="AK399" s="251"/>
    </row>
    <row r="400" spans="1:37" ht="12" customHeight="1">
      <c r="C400" s="53" t="s">
        <v>36</v>
      </c>
      <c r="D400" s="1">
        <f>AB402</f>
        <v>0</v>
      </c>
      <c r="F400" s="184">
        <v>41124</v>
      </c>
      <c r="G400" s="323"/>
      <c r="H400" s="45"/>
      <c r="I400" s="61"/>
      <c r="J400" s="61"/>
      <c r="K400" s="61"/>
      <c r="L400" s="61"/>
      <c r="M400" s="61"/>
      <c r="N400" s="61"/>
      <c r="O400" s="61"/>
      <c r="P400" s="61"/>
      <c r="Q400" s="380"/>
      <c r="R400" s="381"/>
      <c r="S400" s="382"/>
      <c r="T400" s="34"/>
      <c r="U400" s="113">
        <f t="shared" si="504"/>
        <v>1</v>
      </c>
      <c r="V400" s="259">
        <f t="shared" si="505"/>
        <v>0</v>
      </c>
      <c r="W400" s="259">
        <f t="shared" si="511"/>
        <v>0</v>
      </c>
      <c r="X400" s="259">
        <f t="shared" si="506"/>
        <v>0</v>
      </c>
      <c r="Y400" s="259">
        <f t="shared" si="507"/>
        <v>0</v>
      </c>
      <c r="Z400" s="259"/>
      <c r="AA400" s="259"/>
      <c r="AB400" s="259">
        <f t="shared" si="508"/>
        <v>0</v>
      </c>
      <c r="AC400" s="259">
        <f t="shared" si="509"/>
        <v>0</v>
      </c>
      <c r="AD400" s="113"/>
      <c r="AE400" s="113">
        <f t="shared" si="512"/>
        <v>0</v>
      </c>
      <c r="AF400" s="114">
        <f t="shared" si="513"/>
        <v>0</v>
      </c>
      <c r="AG400" s="114">
        <f t="shared" si="510"/>
        <v>0</v>
      </c>
      <c r="AH400" s="251" t="str">
        <f t="shared" si="514"/>
        <v/>
      </c>
      <c r="AI400" s="251" t="str">
        <f>IF(AG400&gt;1,AVERAGE(AG398:AG400),"")</f>
        <v/>
      </c>
      <c r="AJ400" s="251"/>
      <c r="AK400" s="251"/>
    </row>
    <row r="401" spans="1:37" ht="12" customHeight="1">
      <c r="C401" s="53" t="s">
        <v>37</v>
      </c>
      <c r="D401" s="1">
        <f>AC402</f>
        <v>0</v>
      </c>
      <c r="F401" s="184">
        <v>41125</v>
      </c>
      <c r="G401" s="323"/>
      <c r="H401" s="45"/>
      <c r="I401" s="61"/>
      <c r="J401" s="61"/>
      <c r="K401" s="61"/>
      <c r="L401" s="61"/>
      <c r="M401" s="61"/>
      <c r="N401" s="61"/>
      <c r="O401" s="61"/>
      <c r="P401" s="61"/>
      <c r="Q401" s="380"/>
      <c r="R401" s="381"/>
      <c r="S401" s="382"/>
      <c r="T401" s="34"/>
      <c r="U401" s="113">
        <f t="shared" si="504"/>
        <v>1</v>
      </c>
      <c r="V401" s="259">
        <f t="shared" si="505"/>
        <v>0</v>
      </c>
      <c r="W401" s="259">
        <f t="shared" si="511"/>
        <v>0</v>
      </c>
      <c r="X401" s="259">
        <f t="shared" si="506"/>
        <v>0</v>
      </c>
      <c r="Y401" s="259">
        <f t="shared" si="507"/>
        <v>0</v>
      </c>
      <c r="Z401" s="259"/>
      <c r="AA401" s="259"/>
      <c r="AB401" s="259">
        <f t="shared" si="508"/>
        <v>0</v>
      </c>
      <c r="AC401" s="259">
        <f t="shared" si="509"/>
        <v>0</v>
      </c>
      <c r="AD401" s="113"/>
      <c r="AE401" s="113">
        <f t="shared" si="512"/>
        <v>0</v>
      </c>
      <c r="AF401" s="114">
        <f t="shared" si="513"/>
        <v>0</v>
      </c>
      <c r="AG401" s="114">
        <f t="shared" si="510"/>
        <v>0</v>
      </c>
      <c r="AH401" s="251" t="str">
        <f t="shared" si="514"/>
        <v/>
      </c>
      <c r="AI401" s="251" t="str">
        <f>IF(AG401&gt;1,AVERAGE(AG399:AG401),"")</f>
        <v/>
      </c>
      <c r="AJ401" s="251"/>
      <c r="AK401" s="251"/>
    </row>
    <row r="402" spans="1:37" ht="12" customHeight="1">
      <c r="C402" s="53" t="s">
        <v>38</v>
      </c>
      <c r="D402" s="1">
        <f>AD402</f>
        <v>0</v>
      </c>
      <c r="E402" s="1"/>
      <c r="F402" s="185"/>
      <c r="G402" s="47"/>
      <c r="H402" s="48">
        <f>SUM(H395:H401)/60</f>
        <v>0</v>
      </c>
      <c r="I402" s="63"/>
      <c r="J402" s="64"/>
      <c r="K402" s="64"/>
      <c r="L402" s="64"/>
      <c r="M402" s="64"/>
      <c r="N402" s="64"/>
      <c r="O402" s="64"/>
      <c r="P402" s="64"/>
      <c r="Q402" s="64"/>
      <c r="R402" s="64"/>
      <c r="S402" s="47"/>
      <c r="T402" s="50" t="s">
        <v>45</v>
      </c>
      <c r="U402" s="106"/>
      <c r="V402" s="244">
        <f t="shared" ref="V402:AF402" si="515">SUM(V395:V401)</f>
        <v>0</v>
      </c>
      <c r="W402" s="244">
        <f t="shared" si="515"/>
        <v>0</v>
      </c>
      <c r="X402" s="244">
        <f t="shared" si="515"/>
        <v>0</v>
      </c>
      <c r="Y402" s="244">
        <f t="shared" si="515"/>
        <v>0</v>
      </c>
      <c r="Z402" s="244">
        <f t="shared" si="515"/>
        <v>0</v>
      </c>
      <c r="AA402" s="244">
        <f t="shared" si="515"/>
        <v>0</v>
      </c>
      <c r="AB402" s="244">
        <f t="shared" si="515"/>
        <v>0</v>
      </c>
      <c r="AC402" s="244">
        <f t="shared" si="515"/>
        <v>0</v>
      </c>
      <c r="AD402" s="244">
        <f t="shared" si="515"/>
        <v>0</v>
      </c>
      <c r="AE402" s="245">
        <f t="shared" si="515"/>
        <v>0</v>
      </c>
      <c r="AF402" s="245">
        <f t="shared" si="515"/>
        <v>0</v>
      </c>
      <c r="AG402" s="245">
        <f>SUM(AG395:AG401)</f>
        <v>0</v>
      </c>
      <c r="AH402" s="251"/>
      <c r="AI402" s="251"/>
      <c r="AJ402" s="251" t="b">
        <f>IF(AG402&gt;1,AVERAGE(AG402,AG393,AG384,AG375,AG366))</f>
        <v>0</v>
      </c>
      <c r="AK402" s="251" t="b">
        <f>IF(AG402&gt;1,AVERAGE(AG402,AG393))</f>
        <v>0</v>
      </c>
    </row>
    <row r="403" spans="1:37" ht="12" customHeight="1">
      <c r="E403" s="1"/>
      <c r="F403" s="241" t="s">
        <v>216</v>
      </c>
      <c r="V403" s="1"/>
      <c r="W403" s="1"/>
      <c r="X403" s="1"/>
      <c r="Y403" s="1"/>
      <c r="Z403" s="1"/>
      <c r="AA403" s="1"/>
      <c r="AB403" s="1"/>
      <c r="AC403" s="1"/>
      <c r="AD403" s="1"/>
      <c r="AE403" s="7" t="str">
        <f>IF(SUM(V403:AD403)&gt;0,(SUM(V403:AD403)),"")</f>
        <v/>
      </c>
    </row>
    <row r="404" spans="1:37" ht="12" customHeight="1">
      <c r="A404" s="156" t="s">
        <v>18</v>
      </c>
      <c r="B404" s="16">
        <f>H411</f>
        <v>0</v>
      </c>
      <c r="C404" s="53" t="s">
        <v>34</v>
      </c>
      <c r="D404" s="1">
        <f>W411</f>
        <v>0</v>
      </c>
      <c r="F404" s="184">
        <v>41126</v>
      </c>
      <c r="G404" s="323"/>
      <c r="H404" s="45"/>
      <c r="I404" s="61"/>
      <c r="J404" s="61"/>
      <c r="K404" s="61"/>
      <c r="L404" s="61"/>
      <c r="M404" s="61"/>
      <c r="N404" s="61"/>
      <c r="O404" s="61"/>
      <c r="P404" s="61"/>
      <c r="Q404" s="380"/>
      <c r="R404" s="381"/>
      <c r="S404" s="382"/>
      <c r="T404" s="49"/>
      <c r="U404" s="113">
        <f t="shared" ref="U404:U410" si="516">$U$2</f>
        <v>1</v>
      </c>
      <c r="V404" s="259">
        <f t="shared" ref="V404:V410" si="517">IF(I404&lt;&gt;0,VLOOKUP(I404,Max_tider,2,FALSE),0)</f>
        <v>0</v>
      </c>
      <c r="W404" s="259">
        <f>IF(J404&lt;&gt;0,VLOOKUP(J404,AT_tider,2,FALSE),0)</f>
        <v>0</v>
      </c>
      <c r="X404" s="259">
        <f t="shared" ref="X404:X410" si="518">IF(K404&lt;&gt;0,VLOOKUP(K404,SubAT_tider,2,FALSE),0)</f>
        <v>0</v>
      </c>
      <c r="Y404" s="259">
        <f t="shared" ref="Y404:Y410" si="519">IF(L404&lt;&gt;0,VLOOKUP(L404,IG_tider,2,FALSE),0)</f>
        <v>0</v>
      </c>
      <c r="Z404" s="259"/>
      <c r="AA404" s="259"/>
      <c r="AB404" s="259">
        <f t="shared" ref="AB404:AB410" si="520">IF(O404&lt;&gt;0,VLOOKUP(O404,Power_tider,2,FALSE),0)</f>
        <v>0</v>
      </c>
      <c r="AC404" s="259">
        <f t="shared" ref="AC404:AC410" si="521">IF(P404&lt;&gt;0,VLOOKUP(P404,FS_tider,2,FALSE),0)</f>
        <v>0</v>
      </c>
      <c r="AD404" s="113"/>
      <c r="AE404" s="113">
        <f>SUM(V404:AD404)</f>
        <v>0</v>
      </c>
      <c r="AF404" s="114">
        <f>((AB404*2)+(V404*2)+(W404*1)+(X404*0.77)+(Y404*0.68)+(AC404*0.8))</f>
        <v>0</v>
      </c>
      <c r="AG404" s="114">
        <f t="shared" ref="AG404:AG410" si="522">(AF404+(((H404*U404)-SUM(V404:AD404))*0.3))</f>
        <v>0</v>
      </c>
      <c r="AH404" s="251" t="str">
        <f>IF(AG404&gt;1,AVERAGE(AG401,AG404),"")</f>
        <v/>
      </c>
      <c r="AI404" s="251" t="str">
        <f>IF(AG404&gt;1,AVERAGE(AG400,AG401,AG404),"")</f>
        <v/>
      </c>
      <c r="AJ404" s="251"/>
      <c r="AK404" s="251"/>
    </row>
    <row r="405" spans="1:37" ht="12" customHeight="1">
      <c r="A405" s="159" t="s">
        <v>33</v>
      </c>
      <c r="B405" s="16">
        <f>V411</f>
        <v>0</v>
      </c>
      <c r="C405" s="53" t="s">
        <v>35</v>
      </c>
      <c r="D405" s="1">
        <f>X411</f>
        <v>0</v>
      </c>
      <c r="F405" s="184">
        <v>41127</v>
      </c>
      <c r="G405" s="323"/>
      <c r="H405" s="45"/>
      <c r="I405" s="61"/>
      <c r="J405" s="61"/>
      <c r="K405" s="61"/>
      <c r="L405" s="61"/>
      <c r="M405" s="62"/>
      <c r="N405" s="62"/>
      <c r="O405" s="62"/>
      <c r="P405" s="61"/>
      <c r="Q405" s="380"/>
      <c r="R405" s="381"/>
      <c r="S405" s="382"/>
      <c r="T405" s="49"/>
      <c r="U405" s="113">
        <f t="shared" si="516"/>
        <v>1</v>
      </c>
      <c r="V405" s="259">
        <f t="shared" si="517"/>
        <v>0</v>
      </c>
      <c r="W405" s="259">
        <f t="shared" ref="W405:W410" si="523">IF(J405&lt;&gt;0,VLOOKUP(J405,AT_tider,2,FALSE),0)</f>
        <v>0</v>
      </c>
      <c r="X405" s="259">
        <f t="shared" si="518"/>
        <v>0</v>
      </c>
      <c r="Y405" s="259">
        <f t="shared" si="519"/>
        <v>0</v>
      </c>
      <c r="Z405" s="259"/>
      <c r="AA405" s="259"/>
      <c r="AB405" s="259">
        <f t="shared" si="520"/>
        <v>0</v>
      </c>
      <c r="AC405" s="259">
        <f t="shared" si="521"/>
        <v>0</v>
      </c>
      <c r="AD405" s="113"/>
      <c r="AE405" s="113">
        <f t="shared" ref="AE405:AE410" si="524">SUM(V405:AD405)</f>
        <v>0</v>
      </c>
      <c r="AF405" s="114">
        <f t="shared" ref="AF405:AF410" si="525">((AB405*2)+(V405*2)+(W405*1)+(X405*0.77)+(Y405*0.68)+(AC405*0.8))</f>
        <v>0</v>
      </c>
      <c r="AG405" s="114">
        <f t="shared" si="522"/>
        <v>0</v>
      </c>
      <c r="AH405" s="251" t="str">
        <f t="shared" ref="AH405:AH410" si="526">IF(AG405&gt;1,AVERAGE(AG404:AG405),"")</f>
        <v/>
      </c>
      <c r="AI405" s="251" t="str">
        <f>IF(AG405&gt;1,AVERAGE(AG401,AG404,AG405),"")</f>
        <v/>
      </c>
      <c r="AJ405" s="251"/>
      <c r="AK405" s="251"/>
    </row>
    <row r="406" spans="1:37" ht="12" customHeight="1">
      <c r="C406" s="15" t="s">
        <v>92</v>
      </c>
      <c r="D406" s="1">
        <f>Y411</f>
        <v>0</v>
      </c>
      <c r="F406" s="184">
        <v>41128</v>
      </c>
      <c r="G406" s="323"/>
      <c r="H406" s="46"/>
      <c r="I406" s="62"/>
      <c r="J406" s="62"/>
      <c r="K406" s="62"/>
      <c r="L406" s="62"/>
      <c r="M406" s="62"/>
      <c r="N406" s="62"/>
      <c r="O406" s="62"/>
      <c r="P406" s="62"/>
      <c r="Q406" s="383"/>
      <c r="R406" s="384"/>
      <c r="S406" s="385"/>
      <c r="T406" s="34"/>
      <c r="U406" s="113">
        <f t="shared" si="516"/>
        <v>1</v>
      </c>
      <c r="V406" s="259">
        <f t="shared" si="517"/>
        <v>0</v>
      </c>
      <c r="W406" s="259">
        <f t="shared" si="523"/>
        <v>0</v>
      </c>
      <c r="X406" s="259">
        <f t="shared" si="518"/>
        <v>0</v>
      </c>
      <c r="Y406" s="259">
        <f t="shared" si="519"/>
        <v>0</v>
      </c>
      <c r="Z406" s="259"/>
      <c r="AA406" s="259"/>
      <c r="AB406" s="259">
        <f t="shared" si="520"/>
        <v>0</v>
      </c>
      <c r="AC406" s="259">
        <f t="shared" si="521"/>
        <v>0</v>
      </c>
      <c r="AD406" s="113"/>
      <c r="AE406" s="113">
        <f t="shared" si="524"/>
        <v>0</v>
      </c>
      <c r="AF406" s="114">
        <f t="shared" si="525"/>
        <v>0</v>
      </c>
      <c r="AG406" s="114">
        <f t="shared" si="522"/>
        <v>0</v>
      </c>
      <c r="AH406" s="251" t="str">
        <f t="shared" si="526"/>
        <v/>
      </c>
      <c r="AI406" s="251" t="str">
        <f>IF(AG406&gt;1,AVERAGE(AG404:AG406),"")</f>
        <v/>
      </c>
      <c r="AJ406" s="251"/>
      <c r="AK406" s="251"/>
    </row>
    <row r="407" spans="1:37" ht="12" customHeight="1">
      <c r="C407" s="15" t="s">
        <v>78</v>
      </c>
      <c r="D407" s="1">
        <f>Z411</f>
        <v>0</v>
      </c>
      <c r="F407" s="184">
        <v>41129</v>
      </c>
      <c r="G407" s="323"/>
      <c r="H407" s="45"/>
      <c r="I407" s="61"/>
      <c r="J407" s="61"/>
      <c r="K407" s="61"/>
      <c r="L407" s="61"/>
      <c r="M407" s="61"/>
      <c r="N407" s="61"/>
      <c r="O407" s="61"/>
      <c r="P407" s="61"/>
      <c r="Q407" s="380"/>
      <c r="R407" s="381"/>
      <c r="S407" s="382"/>
      <c r="T407" s="49"/>
      <c r="U407" s="113">
        <f t="shared" si="516"/>
        <v>1</v>
      </c>
      <c r="V407" s="259">
        <f t="shared" si="517"/>
        <v>0</v>
      </c>
      <c r="W407" s="259">
        <f t="shared" si="523"/>
        <v>0</v>
      </c>
      <c r="X407" s="259">
        <f t="shared" si="518"/>
        <v>0</v>
      </c>
      <c r="Y407" s="259">
        <f t="shared" si="519"/>
        <v>0</v>
      </c>
      <c r="Z407" s="259"/>
      <c r="AA407" s="259"/>
      <c r="AB407" s="259">
        <f t="shared" si="520"/>
        <v>0</v>
      </c>
      <c r="AC407" s="259">
        <f t="shared" si="521"/>
        <v>0</v>
      </c>
      <c r="AD407" s="113"/>
      <c r="AE407" s="113">
        <f t="shared" si="524"/>
        <v>0</v>
      </c>
      <c r="AF407" s="114">
        <f t="shared" si="525"/>
        <v>0</v>
      </c>
      <c r="AG407" s="114">
        <f t="shared" si="522"/>
        <v>0</v>
      </c>
      <c r="AH407" s="251" t="str">
        <f t="shared" si="526"/>
        <v/>
      </c>
      <c r="AI407" s="251" t="str">
        <f>IF(AG407&gt;1,AVERAGE(AG405:AG407),"")</f>
        <v/>
      </c>
      <c r="AJ407" s="251"/>
      <c r="AK407" s="251"/>
    </row>
    <row r="408" spans="1:37" ht="12" customHeight="1">
      <c r="C408" s="15" t="s">
        <v>93</v>
      </c>
      <c r="D408" s="1">
        <f>AA411</f>
        <v>0</v>
      </c>
      <c r="F408" s="184">
        <v>41130</v>
      </c>
      <c r="G408" s="323"/>
      <c r="H408" s="45"/>
      <c r="I408" s="61"/>
      <c r="J408" s="61"/>
      <c r="K408" s="61"/>
      <c r="L408" s="61"/>
      <c r="M408" s="61"/>
      <c r="N408" s="61"/>
      <c r="O408" s="61"/>
      <c r="P408" s="61"/>
      <c r="Q408" s="380"/>
      <c r="R408" s="381"/>
      <c r="S408" s="382"/>
      <c r="T408" s="34"/>
      <c r="U408" s="113">
        <f>$U$2</f>
        <v>1</v>
      </c>
      <c r="V408" s="259">
        <f t="shared" si="517"/>
        <v>0</v>
      </c>
      <c r="W408" s="259">
        <f t="shared" si="523"/>
        <v>0</v>
      </c>
      <c r="X408" s="259">
        <f t="shared" si="518"/>
        <v>0</v>
      </c>
      <c r="Y408" s="259">
        <f t="shared" si="519"/>
        <v>0</v>
      </c>
      <c r="Z408" s="259"/>
      <c r="AA408" s="259"/>
      <c r="AB408" s="259">
        <f t="shared" si="520"/>
        <v>0</v>
      </c>
      <c r="AC408" s="259">
        <f t="shared" si="521"/>
        <v>0</v>
      </c>
      <c r="AD408" s="113"/>
      <c r="AE408" s="113">
        <f t="shared" si="524"/>
        <v>0</v>
      </c>
      <c r="AF408" s="114">
        <f t="shared" si="525"/>
        <v>0</v>
      </c>
      <c r="AG408" s="114">
        <f t="shared" si="522"/>
        <v>0</v>
      </c>
      <c r="AH408" s="251" t="str">
        <f t="shared" si="526"/>
        <v/>
      </c>
      <c r="AI408" s="251" t="str">
        <f>IF(AG408&gt;1,AVERAGE(AG406:AG408),"")</f>
        <v/>
      </c>
      <c r="AJ408" s="251"/>
      <c r="AK408" s="251"/>
    </row>
    <row r="409" spans="1:37" ht="12" customHeight="1">
      <c r="C409" s="53" t="s">
        <v>36</v>
      </c>
      <c r="D409" s="1">
        <f>AB411</f>
        <v>0</v>
      </c>
      <c r="F409" s="184">
        <v>41131</v>
      </c>
      <c r="G409" s="323"/>
      <c r="H409" s="45"/>
      <c r="I409" s="61"/>
      <c r="J409" s="61"/>
      <c r="K409" s="61"/>
      <c r="L409" s="61"/>
      <c r="M409" s="61"/>
      <c r="N409" s="61"/>
      <c r="O409" s="61"/>
      <c r="P409" s="61"/>
      <c r="Q409" s="380"/>
      <c r="R409" s="381"/>
      <c r="S409" s="382"/>
      <c r="T409" s="34"/>
      <c r="U409" s="113">
        <f t="shared" si="516"/>
        <v>1</v>
      </c>
      <c r="V409" s="259">
        <f t="shared" si="517"/>
        <v>0</v>
      </c>
      <c r="W409" s="259">
        <f t="shared" si="523"/>
        <v>0</v>
      </c>
      <c r="X409" s="259">
        <f t="shared" si="518"/>
        <v>0</v>
      </c>
      <c r="Y409" s="259">
        <f t="shared" si="519"/>
        <v>0</v>
      </c>
      <c r="Z409" s="259"/>
      <c r="AA409" s="259"/>
      <c r="AB409" s="259">
        <f t="shared" si="520"/>
        <v>0</v>
      </c>
      <c r="AC409" s="259">
        <f t="shared" si="521"/>
        <v>0</v>
      </c>
      <c r="AD409" s="113"/>
      <c r="AE409" s="113">
        <f t="shared" si="524"/>
        <v>0</v>
      </c>
      <c r="AF409" s="114">
        <f t="shared" si="525"/>
        <v>0</v>
      </c>
      <c r="AG409" s="114">
        <f t="shared" si="522"/>
        <v>0</v>
      </c>
      <c r="AH409" s="251" t="str">
        <f t="shared" si="526"/>
        <v/>
      </c>
      <c r="AI409" s="251" t="str">
        <f>IF(AG409&gt;1,AVERAGE(AG407:AG409),"")</f>
        <v/>
      </c>
      <c r="AJ409" s="251"/>
      <c r="AK409" s="251"/>
    </row>
    <row r="410" spans="1:37" ht="12" customHeight="1">
      <c r="C410" s="53" t="s">
        <v>37</v>
      </c>
      <c r="D410" s="1">
        <f>AC411</f>
        <v>0</v>
      </c>
      <c r="F410" s="184">
        <v>41132</v>
      </c>
      <c r="G410" s="323"/>
      <c r="H410" s="45"/>
      <c r="I410" s="61"/>
      <c r="J410" s="61"/>
      <c r="K410" s="61"/>
      <c r="L410" s="61"/>
      <c r="M410" s="61"/>
      <c r="N410" s="61"/>
      <c r="O410" s="61"/>
      <c r="P410" s="61"/>
      <c r="Q410" s="380"/>
      <c r="R410" s="381"/>
      <c r="S410" s="382"/>
      <c r="T410" s="34"/>
      <c r="U410" s="113">
        <f t="shared" si="516"/>
        <v>1</v>
      </c>
      <c r="V410" s="259">
        <f t="shared" si="517"/>
        <v>0</v>
      </c>
      <c r="W410" s="259">
        <f t="shared" si="523"/>
        <v>0</v>
      </c>
      <c r="X410" s="259">
        <f t="shared" si="518"/>
        <v>0</v>
      </c>
      <c r="Y410" s="259">
        <f t="shared" si="519"/>
        <v>0</v>
      </c>
      <c r="Z410" s="259"/>
      <c r="AA410" s="259"/>
      <c r="AB410" s="259">
        <f t="shared" si="520"/>
        <v>0</v>
      </c>
      <c r="AC410" s="259">
        <f t="shared" si="521"/>
        <v>0</v>
      </c>
      <c r="AD410" s="113"/>
      <c r="AE410" s="113">
        <f t="shared" si="524"/>
        <v>0</v>
      </c>
      <c r="AF410" s="114">
        <f t="shared" si="525"/>
        <v>0</v>
      </c>
      <c r="AG410" s="114">
        <f t="shared" si="522"/>
        <v>0</v>
      </c>
      <c r="AH410" s="251" t="str">
        <f t="shared" si="526"/>
        <v/>
      </c>
      <c r="AI410" s="251" t="str">
        <f>IF(AG410&gt;1,AVERAGE(AG408:AG410),"")</f>
        <v/>
      </c>
      <c r="AJ410" s="251"/>
      <c r="AK410" s="251"/>
    </row>
    <row r="411" spans="1:37" ht="12" customHeight="1">
      <c r="C411" s="53" t="s">
        <v>38</v>
      </c>
      <c r="D411" s="1">
        <f>AD411</f>
        <v>0</v>
      </c>
      <c r="E411" s="1"/>
      <c r="F411" s="185"/>
      <c r="G411" s="47"/>
      <c r="H411" s="48">
        <f>SUM(H404:H410)/60</f>
        <v>0</v>
      </c>
      <c r="I411" s="63"/>
      <c r="J411" s="64"/>
      <c r="K411" s="64"/>
      <c r="L411" s="64"/>
      <c r="M411" s="64"/>
      <c r="N411" s="64"/>
      <c r="O411" s="64"/>
      <c r="P411" s="64"/>
      <c r="Q411" s="64"/>
      <c r="R411" s="64"/>
      <c r="S411" s="47"/>
      <c r="T411" s="50" t="s">
        <v>45</v>
      </c>
      <c r="U411" s="106"/>
      <c r="V411" s="244">
        <f t="shared" ref="V411:AF411" si="527">SUM(V404:V410)</f>
        <v>0</v>
      </c>
      <c r="W411" s="244">
        <f t="shared" si="527"/>
        <v>0</v>
      </c>
      <c r="X411" s="244">
        <f t="shared" si="527"/>
        <v>0</v>
      </c>
      <c r="Y411" s="244">
        <f t="shared" si="527"/>
        <v>0</v>
      </c>
      <c r="Z411" s="244">
        <f t="shared" si="527"/>
        <v>0</v>
      </c>
      <c r="AA411" s="244">
        <f t="shared" si="527"/>
        <v>0</v>
      </c>
      <c r="AB411" s="244">
        <f t="shared" si="527"/>
        <v>0</v>
      </c>
      <c r="AC411" s="244">
        <f t="shared" si="527"/>
        <v>0</v>
      </c>
      <c r="AD411" s="244">
        <f t="shared" si="527"/>
        <v>0</v>
      </c>
      <c r="AE411" s="245">
        <f t="shared" si="527"/>
        <v>0</v>
      </c>
      <c r="AF411" s="245">
        <f t="shared" si="527"/>
        <v>0</v>
      </c>
      <c r="AG411" s="245">
        <f>SUM(AG404:AG410)</f>
        <v>0</v>
      </c>
      <c r="AH411" s="251"/>
      <c r="AI411" s="251"/>
      <c r="AJ411" s="251" t="b">
        <f>IF(AG411&gt;1,AVERAGE(AG411,AG402,AG393,AG384,AG375))</f>
        <v>0</v>
      </c>
      <c r="AK411" s="251" t="b">
        <f>IF(AG411&gt;1,AVERAGE(AG411,AG402))</f>
        <v>0</v>
      </c>
    </row>
    <row r="412" spans="1:37" ht="12" customHeight="1">
      <c r="E412" s="1"/>
      <c r="F412" s="241" t="s">
        <v>217</v>
      </c>
      <c r="V412" s="1"/>
      <c r="W412" s="1"/>
      <c r="X412" s="1"/>
      <c r="Y412" s="1"/>
      <c r="Z412" s="1"/>
      <c r="AA412" s="1"/>
      <c r="AB412" s="1"/>
      <c r="AC412" s="1"/>
      <c r="AD412" s="1"/>
      <c r="AE412" s="7" t="str">
        <f>IF(SUM(V412:AD412)&gt;0,(SUM(V412:AD412)),"")</f>
        <v/>
      </c>
    </row>
    <row r="413" spans="1:37" ht="12" customHeight="1">
      <c r="A413" s="156" t="s">
        <v>18</v>
      </c>
      <c r="B413" s="16">
        <f>H420</f>
        <v>0</v>
      </c>
      <c r="C413" s="53" t="s">
        <v>34</v>
      </c>
      <c r="D413" s="1">
        <f>W420</f>
        <v>0</v>
      </c>
      <c r="F413" s="184">
        <v>41133</v>
      </c>
      <c r="G413" s="323"/>
      <c r="H413" s="45"/>
      <c r="I413" s="61"/>
      <c r="J413" s="61"/>
      <c r="K413" s="61"/>
      <c r="L413" s="61"/>
      <c r="M413" s="61"/>
      <c r="N413" s="61"/>
      <c r="O413" s="61"/>
      <c r="P413" s="61"/>
      <c r="Q413" s="380"/>
      <c r="R413" s="381"/>
      <c r="S413" s="382"/>
      <c r="T413" s="49"/>
      <c r="U413" s="113">
        <f t="shared" ref="U413:U419" si="528">$U$2</f>
        <v>1</v>
      </c>
      <c r="V413" s="259">
        <f t="shared" ref="V413:V419" si="529">IF(I413&lt;&gt;0,VLOOKUP(I413,Max_tider,2,FALSE),0)</f>
        <v>0</v>
      </c>
      <c r="W413" s="259">
        <f>IF(J413&lt;&gt;0,VLOOKUP(J413,AT_tider,2,FALSE),0)</f>
        <v>0</v>
      </c>
      <c r="X413" s="259">
        <f t="shared" ref="X413:X419" si="530">IF(K413&lt;&gt;0,VLOOKUP(K413,SubAT_tider,2,FALSE),0)</f>
        <v>0</v>
      </c>
      <c r="Y413" s="259">
        <f t="shared" ref="Y413:Y419" si="531">IF(L413&lt;&gt;0,VLOOKUP(L413,IG_tider,2,FALSE),0)</f>
        <v>0</v>
      </c>
      <c r="Z413" s="259"/>
      <c r="AA413" s="259"/>
      <c r="AB413" s="259">
        <f t="shared" ref="AB413:AB419" si="532">IF(O413&lt;&gt;0,VLOOKUP(O413,Power_tider,2,FALSE),0)</f>
        <v>0</v>
      </c>
      <c r="AC413" s="259">
        <f t="shared" ref="AC413:AC419" si="533">IF(P413&lt;&gt;0,VLOOKUP(P413,FS_tider,2,FALSE),0)</f>
        <v>0</v>
      </c>
      <c r="AD413" s="113"/>
      <c r="AE413" s="113">
        <f>SUM(V413:AD413)</f>
        <v>0</v>
      </c>
      <c r="AF413" s="114">
        <f>((AB413*2)+(V413*2)+(W413*1)+(X413*0.77)+(Y413*0.68)+(AC413*0.8))</f>
        <v>0</v>
      </c>
      <c r="AG413" s="114">
        <f t="shared" ref="AG413:AG419" si="534">(AF413+(((H413*U413)-SUM(V413:AD413))*0.3))</f>
        <v>0</v>
      </c>
      <c r="AH413" s="251" t="str">
        <f>IF(AG413&gt;1,AVERAGE(AG410,AG413),"")</f>
        <v/>
      </c>
      <c r="AI413" s="251" t="str">
        <f>IF(AG413&gt;1,AVERAGE(AG409,AG410,AG413),"")</f>
        <v/>
      </c>
      <c r="AJ413" s="251"/>
      <c r="AK413" s="251"/>
    </row>
    <row r="414" spans="1:37" ht="12" customHeight="1">
      <c r="A414" s="159" t="s">
        <v>33</v>
      </c>
      <c r="B414" s="16">
        <f>V420</f>
        <v>0</v>
      </c>
      <c r="C414" s="53" t="s">
        <v>35</v>
      </c>
      <c r="D414" s="1">
        <f>X420</f>
        <v>0</v>
      </c>
      <c r="F414" s="184">
        <v>41134</v>
      </c>
      <c r="G414" s="323"/>
      <c r="H414" s="45"/>
      <c r="I414" s="61"/>
      <c r="J414" s="61"/>
      <c r="K414" s="61"/>
      <c r="L414" s="61"/>
      <c r="M414" s="62"/>
      <c r="N414" s="62"/>
      <c r="O414" s="62"/>
      <c r="P414" s="61"/>
      <c r="Q414" s="380"/>
      <c r="R414" s="381"/>
      <c r="S414" s="382"/>
      <c r="T414" s="49"/>
      <c r="U414" s="113">
        <f t="shared" si="528"/>
        <v>1</v>
      </c>
      <c r="V414" s="259">
        <f t="shared" si="529"/>
        <v>0</v>
      </c>
      <c r="W414" s="259">
        <f t="shared" ref="W414:W419" si="535">IF(J414&lt;&gt;0,VLOOKUP(J414,AT_tider,2,FALSE),0)</f>
        <v>0</v>
      </c>
      <c r="X414" s="259">
        <f t="shared" si="530"/>
        <v>0</v>
      </c>
      <c r="Y414" s="259">
        <f t="shared" si="531"/>
        <v>0</v>
      </c>
      <c r="Z414" s="259"/>
      <c r="AA414" s="259"/>
      <c r="AB414" s="259">
        <f t="shared" si="532"/>
        <v>0</v>
      </c>
      <c r="AC414" s="259">
        <f t="shared" si="533"/>
        <v>0</v>
      </c>
      <c r="AD414" s="113"/>
      <c r="AE414" s="113">
        <f t="shared" ref="AE414:AE419" si="536">SUM(V414:AD414)</f>
        <v>0</v>
      </c>
      <c r="AF414" s="114">
        <f t="shared" ref="AF414:AF419" si="537">((AB414*2)+(V414*2)+(W414*1)+(X414*0.77)+(Y414*0.68)+(AC414*0.8))</f>
        <v>0</v>
      </c>
      <c r="AG414" s="114">
        <f t="shared" si="534"/>
        <v>0</v>
      </c>
      <c r="AH414" s="251" t="str">
        <f t="shared" ref="AH414:AH419" si="538">IF(AG414&gt;1,AVERAGE(AG413:AG414),"")</f>
        <v/>
      </c>
      <c r="AI414" s="251" t="str">
        <f>IF(AG414&gt;1,AVERAGE(AG410,AG413,AG414),"")</f>
        <v/>
      </c>
      <c r="AJ414" s="251"/>
      <c r="AK414" s="251"/>
    </row>
    <row r="415" spans="1:37" ht="12" customHeight="1">
      <c r="C415" s="15" t="s">
        <v>92</v>
      </c>
      <c r="D415" s="1">
        <f>Y420</f>
        <v>0</v>
      </c>
      <c r="F415" s="184">
        <v>41135</v>
      </c>
      <c r="G415" s="323"/>
      <c r="H415" s="46"/>
      <c r="I415" s="62"/>
      <c r="J415" s="62"/>
      <c r="K415" s="62"/>
      <c r="L415" s="62"/>
      <c r="M415" s="62"/>
      <c r="N415" s="62"/>
      <c r="O415" s="62"/>
      <c r="P415" s="62"/>
      <c r="Q415" s="383"/>
      <c r="R415" s="384"/>
      <c r="S415" s="385"/>
      <c r="T415" s="34"/>
      <c r="U415" s="113">
        <f t="shared" si="528"/>
        <v>1</v>
      </c>
      <c r="V415" s="259">
        <f t="shared" si="529"/>
        <v>0</v>
      </c>
      <c r="W415" s="259">
        <f t="shared" si="535"/>
        <v>0</v>
      </c>
      <c r="X415" s="259">
        <f t="shared" si="530"/>
        <v>0</v>
      </c>
      <c r="Y415" s="259">
        <f t="shared" si="531"/>
        <v>0</v>
      </c>
      <c r="Z415" s="259"/>
      <c r="AA415" s="259"/>
      <c r="AB415" s="259">
        <f t="shared" si="532"/>
        <v>0</v>
      </c>
      <c r="AC415" s="259">
        <f t="shared" si="533"/>
        <v>0</v>
      </c>
      <c r="AD415" s="113"/>
      <c r="AE415" s="113">
        <f t="shared" si="536"/>
        <v>0</v>
      </c>
      <c r="AF415" s="114">
        <f t="shared" si="537"/>
        <v>0</v>
      </c>
      <c r="AG415" s="114">
        <f t="shared" si="534"/>
        <v>0</v>
      </c>
      <c r="AH415" s="251" t="str">
        <f t="shared" si="538"/>
        <v/>
      </c>
      <c r="AI415" s="251" t="str">
        <f>IF(AG415&gt;1,AVERAGE(AG413:AG415),"")</f>
        <v/>
      </c>
      <c r="AJ415" s="251"/>
      <c r="AK415" s="251"/>
    </row>
    <row r="416" spans="1:37" ht="12" customHeight="1">
      <c r="C416" s="15" t="s">
        <v>78</v>
      </c>
      <c r="D416" s="1">
        <f>Z420</f>
        <v>0</v>
      </c>
      <c r="F416" s="184">
        <v>41136</v>
      </c>
      <c r="G416" s="323"/>
      <c r="H416" s="45"/>
      <c r="I416" s="61"/>
      <c r="J416" s="61"/>
      <c r="K416" s="61"/>
      <c r="L416" s="61"/>
      <c r="M416" s="61"/>
      <c r="N416" s="61"/>
      <c r="O416" s="61"/>
      <c r="P416" s="61"/>
      <c r="Q416" s="380"/>
      <c r="R416" s="381"/>
      <c r="S416" s="382"/>
      <c r="T416" s="49"/>
      <c r="U416" s="113">
        <f t="shared" si="528"/>
        <v>1</v>
      </c>
      <c r="V416" s="259">
        <f t="shared" si="529"/>
        <v>0</v>
      </c>
      <c r="W416" s="259">
        <f t="shared" si="535"/>
        <v>0</v>
      </c>
      <c r="X416" s="259">
        <f t="shared" si="530"/>
        <v>0</v>
      </c>
      <c r="Y416" s="259">
        <f t="shared" si="531"/>
        <v>0</v>
      </c>
      <c r="Z416" s="259"/>
      <c r="AA416" s="259"/>
      <c r="AB416" s="259">
        <f t="shared" si="532"/>
        <v>0</v>
      </c>
      <c r="AC416" s="259">
        <f t="shared" si="533"/>
        <v>0</v>
      </c>
      <c r="AD416" s="113"/>
      <c r="AE416" s="113">
        <f t="shared" si="536"/>
        <v>0</v>
      </c>
      <c r="AF416" s="114">
        <f t="shared" si="537"/>
        <v>0</v>
      </c>
      <c r="AG416" s="114">
        <f t="shared" si="534"/>
        <v>0</v>
      </c>
      <c r="AH416" s="251" t="str">
        <f t="shared" si="538"/>
        <v/>
      </c>
      <c r="AI416" s="251" t="str">
        <f>IF(AG416&gt;1,AVERAGE(AG414:AG416),"")</f>
        <v/>
      </c>
      <c r="AJ416" s="251"/>
      <c r="AK416" s="251"/>
    </row>
    <row r="417" spans="1:37" ht="12" customHeight="1">
      <c r="C417" s="15" t="s">
        <v>93</v>
      </c>
      <c r="D417" s="1">
        <f>AA420</f>
        <v>0</v>
      </c>
      <c r="F417" s="184">
        <v>41137</v>
      </c>
      <c r="G417" s="323"/>
      <c r="H417" s="45"/>
      <c r="I417" s="61"/>
      <c r="J417" s="61"/>
      <c r="K417" s="61"/>
      <c r="L417" s="61"/>
      <c r="M417" s="61"/>
      <c r="N417" s="61"/>
      <c r="O417" s="61"/>
      <c r="P417" s="61"/>
      <c r="Q417" s="380"/>
      <c r="R417" s="381"/>
      <c r="S417" s="382"/>
      <c r="T417" s="34"/>
      <c r="U417" s="113">
        <f>$U$2</f>
        <v>1</v>
      </c>
      <c r="V417" s="259">
        <f t="shared" si="529"/>
        <v>0</v>
      </c>
      <c r="W417" s="259">
        <f t="shared" si="535"/>
        <v>0</v>
      </c>
      <c r="X417" s="259">
        <f t="shared" si="530"/>
        <v>0</v>
      </c>
      <c r="Y417" s="259">
        <f t="shared" si="531"/>
        <v>0</v>
      </c>
      <c r="Z417" s="259"/>
      <c r="AA417" s="259"/>
      <c r="AB417" s="259">
        <f t="shared" si="532"/>
        <v>0</v>
      </c>
      <c r="AC417" s="259">
        <f t="shared" si="533"/>
        <v>0</v>
      </c>
      <c r="AD417" s="113"/>
      <c r="AE417" s="113">
        <f t="shared" si="536"/>
        <v>0</v>
      </c>
      <c r="AF417" s="114">
        <f t="shared" si="537"/>
        <v>0</v>
      </c>
      <c r="AG417" s="114">
        <f t="shared" si="534"/>
        <v>0</v>
      </c>
      <c r="AH417" s="251" t="str">
        <f t="shared" si="538"/>
        <v/>
      </c>
      <c r="AI417" s="251" t="str">
        <f>IF(AG417&gt;1,AVERAGE(AG415:AG417),"")</f>
        <v/>
      </c>
      <c r="AJ417" s="251"/>
      <c r="AK417" s="251"/>
    </row>
    <row r="418" spans="1:37" ht="12" customHeight="1">
      <c r="C418" s="53" t="s">
        <v>36</v>
      </c>
      <c r="D418" s="1">
        <f>AB420</f>
        <v>0</v>
      </c>
      <c r="F418" s="184">
        <v>41138</v>
      </c>
      <c r="G418" s="323"/>
      <c r="H418" s="45"/>
      <c r="I418" s="61"/>
      <c r="J418" s="61"/>
      <c r="K418" s="61"/>
      <c r="L418" s="61"/>
      <c r="M418" s="61"/>
      <c r="N418" s="61"/>
      <c r="O418" s="61"/>
      <c r="P418" s="61"/>
      <c r="Q418" s="380"/>
      <c r="R418" s="381"/>
      <c r="S418" s="382"/>
      <c r="T418" s="34"/>
      <c r="U418" s="113">
        <f t="shared" si="528"/>
        <v>1</v>
      </c>
      <c r="V418" s="259">
        <f t="shared" si="529"/>
        <v>0</v>
      </c>
      <c r="W418" s="259">
        <f t="shared" si="535"/>
        <v>0</v>
      </c>
      <c r="X418" s="259">
        <f t="shared" si="530"/>
        <v>0</v>
      </c>
      <c r="Y418" s="259">
        <f t="shared" si="531"/>
        <v>0</v>
      </c>
      <c r="Z418" s="259"/>
      <c r="AA418" s="259"/>
      <c r="AB418" s="259">
        <f t="shared" si="532"/>
        <v>0</v>
      </c>
      <c r="AC418" s="259">
        <f t="shared" si="533"/>
        <v>0</v>
      </c>
      <c r="AD418" s="113"/>
      <c r="AE418" s="113">
        <f t="shared" si="536"/>
        <v>0</v>
      </c>
      <c r="AF418" s="114">
        <f t="shared" si="537"/>
        <v>0</v>
      </c>
      <c r="AG418" s="114">
        <f t="shared" si="534"/>
        <v>0</v>
      </c>
      <c r="AH418" s="251" t="str">
        <f t="shared" si="538"/>
        <v/>
      </c>
      <c r="AI418" s="251" t="str">
        <f>IF(AG418&gt;1,AVERAGE(AG416:AG418),"")</f>
        <v/>
      </c>
      <c r="AJ418" s="251"/>
      <c r="AK418" s="251"/>
    </row>
    <row r="419" spans="1:37" ht="12" customHeight="1">
      <c r="C419" s="53" t="s">
        <v>37</v>
      </c>
      <c r="D419" s="1">
        <f>AC420</f>
        <v>0</v>
      </c>
      <c r="F419" s="184">
        <v>41139</v>
      </c>
      <c r="G419" s="323"/>
      <c r="H419" s="45"/>
      <c r="I419" s="61"/>
      <c r="J419" s="61"/>
      <c r="K419" s="61"/>
      <c r="L419" s="61"/>
      <c r="M419" s="61"/>
      <c r="N419" s="61"/>
      <c r="O419" s="61"/>
      <c r="P419" s="61"/>
      <c r="Q419" s="380"/>
      <c r="R419" s="381"/>
      <c r="S419" s="382"/>
      <c r="T419" s="34"/>
      <c r="U419" s="113">
        <f t="shared" si="528"/>
        <v>1</v>
      </c>
      <c r="V419" s="259">
        <f t="shared" si="529"/>
        <v>0</v>
      </c>
      <c r="W419" s="259">
        <f t="shared" si="535"/>
        <v>0</v>
      </c>
      <c r="X419" s="259">
        <f t="shared" si="530"/>
        <v>0</v>
      </c>
      <c r="Y419" s="259">
        <f t="shared" si="531"/>
        <v>0</v>
      </c>
      <c r="Z419" s="259"/>
      <c r="AA419" s="259"/>
      <c r="AB419" s="259">
        <f t="shared" si="532"/>
        <v>0</v>
      </c>
      <c r="AC419" s="259">
        <f t="shared" si="533"/>
        <v>0</v>
      </c>
      <c r="AD419" s="113"/>
      <c r="AE419" s="113">
        <f t="shared" si="536"/>
        <v>0</v>
      </c>
      <c r="AF419" s="114">
        <f t="shared" si="537"/>
        <v>0</v>
      </c>
      <c r="AG419" s="114">
        <f t="shared" si="534"/>
        <v>0</v>
      </c>
      <c r="AH419" s="251" t="str">
        <f t="shared" si="538"/>
        <v/>
      </c>
      <c r="AI419" s="251" t="str">
        <f>IF(AG419&gt;1,AVERAGE(AG417:AG419),"")</f>
        <v/>
      </c>
      <c r="AJ419" s="251"/>
      <c r="AK419" s="251"/>
    </row>
    <row r="420" spans="1:37" ht="12" customHeight="1">
      <c r="C420" s="53" t="s">
        <v>38</v>
      </c>
      <c r="D420" s="1">
        <f>AD420</f>
        <v>0</v>
      </c>
      <c r="E420" s="1"/>
      <c r="F420" s="185"/>
      <c r="G420" s="47"/>
      <c r="H420" s="48">
        <f>SUM(H413:H419)/60</f>
        <v>0</v>
      </c>
      <c r="I420" s="63"/>
      <c r="J420" s="64"/>
      <c r="K420" s="64"/>
      <c r="L420" s="64"/>
      <c r="M420" s="64"/>
      <c r="N420" s="64"/>
      <c r="O420" s="64"/>
      <c r="P420" s="64"/>
      <c r="Q420" s="64"/>
      <c r="R420" s="64"/>
      <c r="S420" s="47"/>
      <c r="T420" s="50" t="s">
        <v>45</v>
      </c>
      <c r="U420" s="106"/>
      <c r="V420" s="244">
        <f t="shared" ref="V420:AF420" si="539">SUM(V413:V419)</f>
        <v>0</v>
      </c>
      <c r="W420" s="244">
        <f t="shared" si="539"/>
        <v>0</v>
      </c>
      <c r="X420" s="244">
        <f t="shared" si="539"/>
        <v>0</v>
      </c>
      <c r="Y420" s="244">
        <f t="shared" si="539"/>
        <v>0</v>
      </c>
      <c r="Z420" s="244">
        <f t="shared" si="539"/>
        <v>0</v>
      </c>
      <c r="AA420" s="244">
        <f t="shared" si="539"/>
        <v>0</v>
      </c>
      <c r="AB420" s="244">
        <f t="shared" si="539"/>
        <v>0</v>
      </c>
      <c r="AC420" s="244">
        <f t="shared" si="539"/>
        <v>0</v>
      </c>
      <c r="AD420" s="244">
        <f t="shared" si="539"/>
        <v>0</v>
      </c>
      <c r="AE420" s="245">
        <f t="shared" si="539"/>
        <v>0</v>
      </c>
      <c r="AF420" s="245">
        <f t="shared" si="539"/>
        <v>0</v>
      </c>
      <c r="AG420" s="245">
        <f>SUM(AG413:AG419)</f>
        <v>0</v>
      </c>
      <c r="AH420" s="251"/>
      <c r="AI420" s="251"/>
      <c r="AJ420" s="251" t="b">
        <f>IF(AG420&gt;1,AVERAGE(AG420,AG411,AG402,AG393,AG384))</f>
        <v>0</v>
      </c>
      <c r="AK420" s="251" t="b">
        <f>IF(AG420&gt;1,AVERAGE(AG420,AG411))</f>
        <v>0</v>
      </c>
    </row>
    <row r="421" spans="1:37" ht="12" customHeight="1">
      <c r="E421" s="1"/>
      <c r="F421" s="241" t="s">
        <v>218</v>
      </c>
      <c r="V421" s="1"/>
      <c r="W421" s="1"/>
      <c r="X421" s="1"/>
      <c r="Y421" s="1"/>
      <c r="Z421" s="1"/>
      <c r="AA421" s="1"/>
      <c r="AB421" s="1"/>
      <c r="AC421" s="1"/>
      <c r="AD421" s="1"/>
      <c r="AE421" s="7" t="str">
        <f>IF(SUM(V421:AD421)&gt;0,(SUM(V421:AD421)),"")</f>
        <v/>
      </c>
    </row>
    <row r="422" spans="1:37" ht="12" customHeight="1">
      <c r="A422" s="156" t="s">
        <v>18</v>
      </c>
      <c r="B422" s="16">
        <f>H429</f>
        <v>0</v>
      </c>
      <c r="C422" s="53" t="s">
        <v>34</v>
      </c>
      <c r="D422" s="1">
        <f>W429</f>
        <v>0</v>
      </c>
      <c r="F422" s="184">
        <v>41140</v>
      </c>
      <c r="G422" s="323"/>
      <c r="H422" s="45"/>
      <c r="I422" s="61"/>
      <c r="J422" s="61"/>
      <c r="K422" s="61"/>
      <c r="L422" s="61"/>
      <c r="M422" s="61"/>
      <c r="N422" s="61"/>
      <c r="O422" s="61"/>
      <c r="P422" s="61"/>
      <c r="Q422" s="380"/>
      <c r="R422" s="381"/>
      <c r="S422" s="382"/>
      <c r="T422" s="49"/>
      <c r="U422" s="113">
        <f t="shared" ref="U422:U428" si="540">$U$2</f>
        <v>1</v>
      </c>
      <c r="V422" s="259">
        <f t="shared" ref="V422:V428" si="541">IF(I422&lt;&gt;0,VLOOKUP(I422,Max_tider,2,FALSE),0)</f>
        <v>0</v>
      </c>
      <c r="W422" s="259">
        <f>IF(J422&lt;&gt;0,VLOOKUP(J422,AT_tider,2,FALSE),0)</f>
        <v>0</v>
      </c>
      <c r="X422" s="259">
        <f t="shared" ref="X422:X428" si="542">IF(K422&lt;&gt;0,VLOOKUP(K422,SubAT_tider,2,FALSE),0)</f>
        <v>0</v>
      </c>
      <c r="Y422" s="259">
        <f t="shared" ref="Y422:Y428" si="543">IF(L422&lt;&gt;0,VLOOKUP(L422,IG_tider,2,FALSE),0)</f>
        <v>0</v>
      </c>
      <c r="Z422" s="259"/>
      <c r="AA422" s="259"/>
      <c r="AB422" s="259">
        <f t="shared" ref="AB422:AB428" si="544">IF(O422&lt;&gt;0,VLOOKUP(O422,Power_tider,2,FALSE),0)</f>
        <v>0</v>
      </c>
      <c r="AC422" s="259">
        <f t="shared" ref="AC422:AC428" si="545">IF(P422&lt;&gt;0,VLOOKUP(P422,FS_tider,2,FALSE),0)</f>
        <v>0</v>
      </c>
      <c r="AD422" s="113"/>
      <c r="AE422" s="113">
        <f>SUM(V422:AD422)</f>
        <v>0</v>
      </c>
      <c r="AF422" s="114">
        <f>((AB422*2)+(V422*2)+(W422*1)+(X422*0.77)+(Y422*0.68)+(AC422*0.8))</f>
        <v>0</v>
      </c>
      <c r="AG422" s="114">
        <f t="shared" ref="AG422:AG428" si="546">(AF422+(((H422*U422)-SUM(V422:AD422))*0.3))</f>
        <v>0</v>
      </c>
      <c r="AH422" s="251" t="str">
        <f>IF(AG422&gt;1,AVERAGE(AG419,AG422),"")</f>
        <v/>
      </c>
      <c r="AI422" s="251" t="str">
        <f>IF(AG422&gt;1,AVERAGE(AG418,AG419,AG422),"")</f>
        <v/>
      </c>
      <c r="AJ422" s="251"/>
      <c r="AK422" s="251"/>
    </row>
    <row r="423" spans="1:37" ht="12" customHeight="1">
      <c r="A423" s="159" t="s">
        <v>33</v>
      </c>
      <c r="B423" s="16">
        <f>V429</f>
        <v>0</v>
      </c>
      <c r="C423" s="53" t="s">
        <v>35</v>
      </c>
      <c r="D423" s="1">
        <f>X429</f>
        <v>0</v>
      </c>
      <c r="F423" s="184">
        <v>41141</v>
      </c>
      <c r="G423" s="323"/>
      <c r="H423" s="45"/>
      <c r="I423" s="61"/>
      <c r="J423" s="61"/>
      <c r="K423" s="67"/>
      <c r="L423" s="61"/>
      <c r="M423" s="62"/>
      <c r="N423" s="62"/>
      <c r="O423" s="62"/>
      <c r="P423" s="61"/>
      <c r="Q423" s="380"/>
      <c r="R423" s="381"/>
      <c r="S423" s="382"/>
      <c r="T423" s="49"/>
      <c r="U423" s="113">
        <f t="shared" si="540"/>
        <v>1</v>
      </c>
      <c r="V423" s="259">
        <f t="shared" si="541"/>
        <v>0</v>
      </c>
      <c r="W423" s="259">
        <f t="shared" ref="W423:W428" si="547">IF(J423&lt;&gt;0,VLOOKUP(J423,AT_tider,2,FALSE),0)</f>
        <v>0</v>
      </c>
      <c r="X423" s="259">
        <f t="shared" si="542"/>
        <v>0</v>
      </c>
      <c r="Y423" s="259">
        <f t="shared" si="543"/>
        <v>0</v>
      </c>
      <c r="Z423" s="259"/>
      <c r="AA423" s="259"/>
      <c r="AB423" s="259">
        <f t="shared" si="544"/>
        <v>0</v>
      </c>
      <c r="AC423" s="259">
        <f t="shared" si="545"/>
        <v>0</v>
      </c>
      <c r="AD423" s="113"/>
      <c r="AE423" s="113">
        <f t="shared" ref="AE423:AE428" si="548">SUM(V423:AD423)</f>
        <v>0</v>
      </c>
      <c r="AF423" s="114">
        <f t="shared" ref="AF423:AF428" si="549">((AB423*2)+(V423*2)+(W423*1)+(X423*0.77)+(Y423*0.68)+(AC423*0.8))</f>
        <v>0</v>
      </c>
      <c r="AG423" s="114">
        <f t="shared" si="546"/>
        <v>0</v>
      </c>
      <c r="AH423" s="251" t="str">
        <f t="shared" ref="AH423:AH428" si="550">IF(AG423&gt;1,AVERAGE(AG422:AG423),"")</f>
        <v/>
      </c>
      <c r="AI423" s="251" t="str">
        <f>IF(AG423&gt;1,AVERAGE(AG419,AG422,AG423),"")</f>
        <v/>
      </c>
      <c r="AJ423" s="251"/>
      <c r="AK423" s="251"/>
    </row>
    <row r="424" spans="1:37" ht="12" customHeight="1">
      <c r="C424" s="15" t="s">
        <v>92</v>
      </c>
      <c r="D424" s="1">
        <f>Y429</f>
        <v>0</v>
      </c>
      <c r="F424" s="184">
        <v>41142</v>
      </c>
      <c r="G424" s="323"/>
      <c r="H424" s="46"/>
      <c r="I424" s="62"/>
      <c r="J424" s="62"/>
      <c r="K424" s="62"/>
      <c r="L424" s="62"/>
      <c r="M424" s="62"/>
      <c r="N424" s="62"/>
      <c r="O424" s="62"/>
      <c r="P424" s="62"/>
      <c r="Q424" s="383"/>
      <c r="R424" s="384"/>
      <c r="S424" s="385"/>
      <c r="T424" s="34"/>
      <c r="U424" s="113">
        <f t="shared" si="540"/>
        <v>1</v>
      </c>
      <c r="V424" s="259">
        <f t="shared" si="541"/>
        <v>0</v>
      </c>
      <c r="W424" s="259">
        <f t="shared" si="547"/>
        <v>0</v>
      </c>
      <c r="X424" s="259">
        <f t="shared" si="542"/>
        <v>0</v>
      </c>
      <c r="Y424" s="259">
        <f t="shared" si="543"/>
        <v>0</v>
      </c>
      <c r="Z424" s="259"/>
      <c r="AA424" s="259"/>
      <c r="AB424" s="259">
        <f t="shared" si="544"/>
        <v>0</v>
      </c>
      <c r="AC424" s="259">
        <f t="shared" si="545"/>
        <v>0</v>
      </c>
      <c r="AD424" s="113"/>
      <c r="AE424" s="113">
        <f t="shared" si="548"/>
        <v>0</v>
      </c>
      <c r="AF424" s="114">
        <f t="shared" si="549"/>
        <v>0</v>
      </c>
      <c r="AG424" s="114">
        <f t="shared" si="546"/>
        <v>0</v>
      </c>
      <c r="AH424" s="251" t="str">
        <f t="shared" si="550"/>
        <v/>
      </c>
      <c r="AI424" s="251" t="str">
        <f>IF(AG424&gt;1,AVERAGE(AG422:AG424),"")</f>
        <v/>
      </c>
      <c r="AJ424" s="251"/>
      <c r="AK424" s="251"/>
    </row>
    <row r="425" spans="1:37" ht="12" customHeight="1">
      <c r="C425" s="15" t="s">
        <v>78</v>
      </c>
      <c r="D425" s="1">
        <f>Z429</f>
        <v>0</v>
      </c>
      <c r="F425" s="184">
        <v>41143</v>
      </c>
      <c r="G425" s="323"/>
      <c r="H425" s="45"/>
      <c r="I425" s="61"/>
      <c r="J425" s="61"/>
      <c r="K425" s="61"/>
      <c r="L425" s="61"/>
      <c r="M425" s="61"/>
      <c r="N425" s="61"/>
      <c r="O425" s="61"/>
      <c r="P425" s="61"/>
      <c r="Q425" s="380"/>
      <c r="R425" s="381"/>
      <c r="S425" s="382"/>
      <c r="T425" s="49"/>
      <c r="U425" s="113">
        <f t="shared" si="540"/>
        <v>1</v>
      </c>
      <c r="V425" s="259">
        <f t="shared" si="541"/>
        <v>0</v>
      </c>
      <c r="W425" s="259">
        <f t="shared" si="547"/>
        <v>0</v>
      </c>
      <c r="X425" s="259">
        <f t="shared" si="542"/>
        <v>0</v>
      </c>
      <c r="Y425" s="259">
        <f t="shared" si="543"/>
        <v>0</v>
      </c>
      <c r="Z425" s="259"/>
      <c r="AA425" s="259"/>
      <c r="AB425" s="259">
        <f t="shared" si="544"/>
        <v>0</v>
      </c>
      <c r="AC425" s="259">
        <f t="shared" si="545"/>
        <v>0</v>
      </c>
      <c r="AD425" s="113"/>
      <c r="AE425" s="113">
        <f t="shared" si="548"/>
        <v>0</v>
      </c>
      <c r="AF425" s="114">
        <f t="shared" si="549"/>
        <v>0</v>
      </c>
      <c r="AG425" s="114">
        <f t="shared" si="546"/>
        <v>0</v>
      </c>
      <c r="AH425" s="251" t="str">
        <f t="shared" si="550"/>
        <v/>
      </c>
      <c r="AI425" s="251" t="str">
        <f>IF(AG425&gt;1,AVERAGE(AG423:AG425),"")</f>
        <v/>
      </c>
      <c r="AJ425" s="251"/>
      <c r="AK425" s="251"/>
    </row>
    <row r="426" spans="1:37" ht="12" customHeight="1">
      <c r="C426" s="15" t="s">
        <v>93</v>
      </c>
      <c r="D426" s="1">
        <f>AA429</f>
        <v>0</v>
      </c>
      <c r="F426" s="184">
        <v>41144</v>
      </c>
      <c r="G426" s="323"/>
      <c r="H426" s="45"/>
      <c r="I426" s="61"/>
      <c r="J426" s="61"/>
      <c r="K426" s="61"/>
      <c r="L426" s="61"/>
      <c r="M426" s="61"/>
      <c r="N426" s="61"/>
      <c r="O426" s="61"/>
      <c r="P426" s="61"/>
      <c r="Q426" s="380"/>
      <c r="R426" s="381"/>
      <c r="S426" s="382"/>
      <c r="T426" s="34"/>
      <c r="U426" s="113">
        <f>$U$2</f>
        <v>1</v>
      </c>
      <c r="V426" s="259">
        <f t="shared" si="541"/>
        <v>0</v>
      </c>
      <c r="W426" s="259">
        <f t="shared" si="547"/>
        <v>0</v>
      </c>
      <c r="X426" s="259">
        <f t="shared" si="542"/>
        <v>0</v>
      </c>
      <c r="Y426" s="259">
        <f t="shared" si="543"/>
        <v>0</v>
      </c>
      <c r="Z426" s="259"/>
      <c r="AA426" s="259"/>
      <c r="AB426" s="259">
        <f t="shared" si="544"/>
        <v>0</v>
      </c>
      <c r="AC426" s="259">
        <f t="shared" si="545"/>
        <v>0</v>
      </c>
      <c r="AD426" s="113"/>
      <c r="AE426" s="113">
        <f t="shared" si="548"/>
        <v>0</v>
      </c>
      <c r="AF426" s="114">
        <f t="shared" si="549"/>
        <v>0</v>
      </c>
      <c r="AG426" s="114">
        <f t="shared" si="546"/>
        <v>0</v>
      </c>
      <c r="AH426" s="251" t="str">
        <f t="shared" si="550"/>
        <v/>
      </c>
      <c r="AI426" s="251" t="str">
        <f>IF(AG426&gt;1,AVERAGE(AG424:AG426),"")</f>
        <v/>
      </c>
      <c r="AJ426" s="251"/>
      <c r="AK426" s="251"/>
    </row>
    <row r="427" spans="1:37" ht="12" customHeight="1">
      <c r="C427" s="53" t="s">
        <v>36</v>
      </c>
      <c r="D427" s="1">
        <f>AB429</f>
        <v>0</v>
      </c>
      <c r="F427" s="184">
        <v>41145</v>
      </c>
      <c r="G427" s="323"/>
      <c r="H427" s="45"/>
      <c r="I427" s="61"/>
      <c r="J427" s="61"/>
      <c r="K427" s="61"/>
      <c r="L427" s="61"/>
      <c r="M427" s="61"/>
      <c r="N427" s="61"/>
      <c r="O427" s="61"/>
      <c r="P427" s="61"/>
      <c r="Q427" s="380"/>
      <c r="R427" s="381"/>
      <c r="S427" s="382"/>
      <c r="T427" s="34"/>
      <c r="U427" s="113">
        <f t="shared" si="540"/>
        <v>1</v>
      </c>
      <c r="V427" s="259">
        <f t="shared" si="541"/>
        <v>0</v>
      </c>
      <c r="W427" s="259">
        <f t="shared" si="547"/>
        <v>0</v>
      </c>
      <c r="X427" s="259">
        <f t="shared" si="542"/>
        <v>0</v>
      </c>
      <c r="Y427" s="259">
        <f t="shared" si="543"/>
        <v>0</v>
      </c>
      <c r="Z427" s="259"/>
      <c r="AA427" s="259"/>
      <c r="AB427" s="259">
        <f t="shared" si="544"/>
        <v>0</v>
      </c>
      <c r="AC427" s="259">
        <f t="shared" si="545"/>
        <v>0</v>
      </c>
      <c r="AD427" s="113"/>
      <c r="AE427" s="113">
        <f t="shared" si="548"/>
        <v>0</v>
      </c>
      <c r="AF427" s="114">
        <f t="shared" si="549"/>
        <v>0</v>
      </c>
      <c r="AG427" s="114">
        <f t="shared" si="546"/>
        <v>0</v>
      </c>
      <c r="AH427" s="251" t="str">
        <f t="shared" si="550"/>
        <v/>
      </c>
      <c r="AI427" s="251" t="str">
        <f>IF(AG427&gt;1,AVERAGE(AG425:AG427),"")</f>
        <v/>
      </c>
      <c r="AJ427" s="251"/>
      <c r="AK427" s="251"/>
    </row>
    <row r="428" spans="1:37" ht="12" customHeight="1">
      <c r="C428" s="53" t="s">
        <v>37</v>
      </c>
      <c r="D428" s="1">
        <f>AC429</f>
        <v>0</v>
      </c>
      <c r="F428" s="184">
        <v>41146</v>
      </c>
      <c r="G428" s="323"/>
      <c r="H428" s="45"/>
      <c r="I428" s="61"/>
      <c r="J428" s="61"/>
      <c r="K428" s="61"/>
      <c r="L428" s="61"/>
      <c r="M428" s="61"/>
      <c r="N428" s="61"/>
      <c r="O428" s="61"/>
      <c r="P428" s="61"/>
      <c r="Q428" s="380"/>
      <c r="R428" s="381"/>
      <c r="S428" s="382"/>
      <c r="T428" s="34"/>
      <c r="U428" s="113">
        <f t="shared" si="540"/>
        <v>1</v>
      </c>
      <c r="V428" s="259">
        <f t="shared" si="541"/>
        <v>0</v>
      </c>
      <c r="W428" s="259">
        <f t="shared" si="547"/>
        <v>0</v>
      </c>
      <c r="X428" s="259">
        <f t="shared" si="542"/>
        <v>0</v>
      </c>
      <c r="Y428" s="259">
        <f t="shared" si="543"/>
        <v>0</v>
      </c>
      <c r="Z428" s="259"/>
      <c r="AA428" s="259"/>
      <c r="AB428" s="259">
        <f t="shared" si="544"/>
        <v>0</v>
      </c>
      <c r="AC428" s="259">
        <f t="shared" si="545"/>
        <v>0</v>
      </c>
      <c r="AD428" s="113"/>
      <c r="AE428" s="113">
        <f t="shared" si="548"/>
        <v>0</v>
      </c>
      <c r="AF428" s="114">
        <f t="shared" si="549"/>
        <v>0</v>
      </c>
      <c r="AG428" s="114">
        <f t="shared" si="546"/>
        <v>0</v>
      </c>
      <c r="AH428" s="251" t="str">
        <f t="shared" si="550"/>
        <v/>
      </c>
      <c r="AI428" s="251" t="str">
        <f>IF(AG428&gt;1,AVERAGE(AG426:AG428),"")</f>
        <v/>
      </c>
      <c r="AJ428" s="251"/>
      <c r="AK428" s="251"/>
    </row>
    <row r="429" spans="1:37" ht="12" customHeight="1">
      <c r="C429" s="53" t="s">
        <v>38</v>
      </c>
      <c r="D429" s="1">
        <f>AD429</f>
        <v>0</v>
      </c>
      <c r="E429" s="1"/>
      <c r="F429" s="185"/>
      <c r="G429" s="47"/>
      <c r="H429" s="48">
        <f>SUM(H422:H428)/60</f>
        <v>0</v>
      </c>
      <c r="I429" s="63"/>
      <c r="J429" s="64"/>
      <c r="K429" s="64"/>
      <c r="L429" s="64"/>
      <c r="M429" s="64"/>
      <c r="N429" s="64"/>
      <c r="O429" s="64"/>
      <c r="P429" s="64"/>
      <c r="Q429" s="64"/>
      <c r="R429" s="64"/>
      <c r="S429" s="47"/>
      <c r="T429" s="50" t="s">
        <v>45</v>
      </c>
      <c r="U429" s="106"/>
      <c r="V429" s="244">
        <f t="shared" ref="V429:AF429" si="551">SUM(V422:V428)</f>
        <v>0</v>
      </c>
      <c r="W429" s="244">
        <f t="shared" si="551"/>
        <v>0</v>
      </c>
      <c r="X429" s="244">
        <f t="shared" si="551"/>
        <v>0</v>
      </c>
      <c r="Y429" s="244">
        <f t="shared" si="551"/>
        <v>0</v>
      </c>
      <c r="Z429" s="244">
        <f t="shared" si="551"/>
        <v>0</v>
      </c>
      <c r="AA429" s="244">
        <f t="shared" si="551"/>
        <v>0</v>
      </c>
      <c r="AB429" s="244">
        <f t="shared" si="551"/>
        <v>0</v>
      </c>
      <c r="AC429" s="244">
        <f t="shared" si="551"/>
        <v>0</v>
      </c>
      <c r="AD429" s="244">
        <f t="shared" si="551"/>
        <v>0</v>
      </c>
      <c r="AE429" s="245">
        <f t="shared" si="551"/>
        <v>0</v>
      </c>
      <c r="AF429" s="245">
        <f t="shared" si="551"/>
        <v>0</v>
      </c>
      <c r="AG429" s="245">
        <f>SUM(AG422:AG428)</f>
        <v>0</v>
      </c>
      <c r="AH429" s="251"/>
      <c r="AI429" s="251"/>
      <c r="AJ429" s="251" t="b">
        <f>IF(AG429&gt;1,AVERAGE(AG429,AG420,AG411,AG402,AG393))</f>
        <v>0</v>
      </c>
      <c r="AK429" s="251" t="b">
        <f>IF(AG429&gt;1,AVERAGE(AG429,AG420))</f>
        <v>0</v>
      </c>
    </row>
    <row r="430" spans="1:37" ht="12" customHeight="1">
      <c r="E430" s="1"/>
      <c r="F430" s="241" t="s">
        <v>219</v>
      </c>
      <c r="V430" s="1"/>
      <c r="W430" s="1"/>
      <c r="X430" s="1"/>
      <c r="Y430" s="1"/>
      <c r="Z430" s="1"/>
      <c r="AA430" s="1"/>
      <c r="AB430" s="1"/>
      <c r="AC430" s="1"/>
      <c r="AD430" s="1"/>
      <c r="AE430" s="7" t="str">
        <f>IF(SUM(V430:AD430)&gt;0,(SUM(V430:AD430)),"")</f>
        <v/>
      </c>
    </row>
    <row r="431" spans="1:37" ht="12" customHeight="1">
      <c r="A431" s="156" t="s">
        <v>18</v>
      </c>
      <c r="B431" s="16">
        <f>H438</f>
        <v>0</v>
      </c>
      <c r="C431" s="53" t="s">
        <v>34</v>
      </c>
      <c r="D431" s="1">
        <f>W438</f>
        <v>0</v>
      </c>
      <c r="F431" s="184">
        <v>41147</v>
      </c>
      <c r="G431" s="323"/>
      <c r="H431" s="45"/>
      <c r="I431" s="61"/>
      <c r="J431" s="61"/>
      <c r="K431" s="61"/>
      <c r="L431" s="61"/>
      <c r="M431" s="61"/>
      <c r="N431" s="61"/>
      <c r="O431" s="61"/>
      <c r="P431" s="61"/>
      <c r="Q431" s="380"/>
      <c r="R431" s="381"/>
      <c r="S431" s="382"/>
      <c r="T431" s="49"/>
      <c r="U431" s="113">
        <f t="shared" ref="U431:U437" si="552">$U$2</f>
        <v>1</v>
      </c>
      <c r="V431" s="259">
        <f t="shared" ref="V431:V437" si="553">IF(I431&lt;&gt;0,VLOOKUP(I431,Max_tider,2,FALSE),0)</f>
        <v>0</v>
      </c>
      <c r="W431" s="259">
        <f>IF(J431&lt;&gt;0,VLOOKUP(J431,AT_tider,2,FALSE),0)</f>
        <v>0</v>
      </c>
      <c r="X431" s="259">
        <f t="shared" ref="X431:X437" si="554">IF(K431&lt;&gt;0,VLOOKUP(K431,SubAT_tider,2,FALSE),0)</f>
        <v>0</v>
      </c>
      <c r="Y431" s="259">
        <f t="shared" ref="Y431:Y437" si="555">IF(L431&lt;&gt;0,VLOOKUP(L431,IG_tider,2,FALSE),0)</f>
        <v>0</v>
      </c>
      <c r="Z431" s="259"/>
      <c r="AA431" s="259"/>
      <c r="AB431" s="259">
        <f t="shared" ref="AB431:AB437" si="556">IF(O431&lt;&gt;0,VLOOKUP(O431,Power_tider,2,FALSE),0)</f>
        <v>0</v>
      </c>
      <c r="AC431" s="259">
        <f t="shared" ref="AC431:AC437" si="557">IF(P431&lt;&gt;0,VLOOKUP(P431,FS_tider,2,FALSE),0)</f>
        <v>0</v>
      </c>
      <c r="AD431" s="113"/>
      <c r="AE431" s="113">
        <f>SUM(V431:AD431)</f>
        <v>0</v>
      </c>
      <c r="AF431" s="114">
        <f>((AB431*2)+(V431*2)+(W431*1)+(X431*0.77)+(Y431*0.68)+(AC431*0.8))</f>
        <v>0</v>
      </c>
      <c r="AG431" s="114">
        <f t="shared" ref="AG431:AG437" si="558">(AF431+(((H431*U431)-SUM(V431:AD431))*0.3))</f>
        <v>0</v>
      </c>
      <c r="AH431" s="251" t="str">
        <f>IF(AG431&gt;1,AVERAGE(AG428,AG431),"")</f>
        <v/>
      </c>
      <c r="AI431" s="251" t="str">
        <f>IF(AG431&gt;1,AVERAGE(AG427,AG428,AG431),"")</f>
        <v/>
      </c>
      <c r="AJ431" s="251"/>
      <c r="AK431" s="251"/>
    </row>
    <row r="432" spans="1:37" ht="12" customHeight="1">
      <c r="A432" s="159" t="s">
        <v>33</v>
      </c>
      <c r="B432" s="16">
        <f>V438</f>
        <v>0</v>
      </c>
      <c r="C432" s="53" t="s">
        <v>35</v>
      </c>
      <c r="D432" s="1">
        <f>X438</f>
        <v>0</v>
      </c>
      <c r="F432" s="184">
        <v>41148</v>
      </c>
      <c r="G432" s="323"/>
      <c r="H432" s="45"/>
      <c r="I432" s="61"/>
      <c r="J432" s="61"/>
      <c r="K432" s="61"/>
      <c r="L432" s="61"/>
      <c r="M432" s="62"/>
      <c r="N432" s="62"/>
      <c r="O432" s="62"/>
      <c r="P432" s="61"/>
      <c r="Q432" s="380"/>
      <c r="R432" s="381"/>
      <c r="S432" s="382"/>
      <c r="T432" s="49"/>
      <c r="U432" s="113">
        <f t="shared" si="552"/>
        <v>1</v>
      </c>
      <c r="V432" s="259">
        <f t="shared" si="553"/>
        <v>0</v>
      </c>
      <c r="W432" s="259">
        <f t="shared" ref="W432:W437" si="559">IF(J432&lt;&gt;0,VLOOKUP(J432,AT_tider,2,FALSE),0)</f>
        <v>0</v>
      </c>
      <c r="X432" s="259">
        <f t="shared" si="554"/>
        <v>0</v>
      </c>
      <c r="Y432" s="259">
        <f t="shared" si="555"/>
        <v>0</v>
      </c>
      <c r="Z432" s="259"/>
      <c r="AA432" s="259"/>
      <c r="AB432" s="259">
        <f t="shared" si="556"/>
        <v>0</v>
      </c>
      <c r="AC432" s="259">
        <f t="shared" si="557"/>
        <v>0</v>
      </c>
      <c r="AD432" s="113"/>
      <c r="AE432" s="113">
        <f t="shared" ref="AE432:AE437" si="560">SUM(V432:AD432)</f>
        <v>0</v>
      </c>
      <c r="AF432" s="114">
        <f t="shared" ref="AF432:AF437" si="561">((AB432*2)+(V432*2)+(W432*1)+(X432*0.77)+(Y432*0.68)+(AC432*0.8))</f>
        <v>0</v>
      </c>
      <c r="AG432" s="114">
        <f t="shared" si="558"/>
        <v>0</v>
      </c>
      <c r="AH432" s="251" t="str">
        <f t="shared" ref="AH432:AH437" si="562">IF(AG432&gt;1,AVERAGE(AG431:AG432),"")</f>
        <v/>
      </c>
      <c r="AI432" s="251" t="str">
        <f>IF(AG432&gt;1,AVERAGE(AG428,AG431,AG432),"")</f>
        <v/>
      </c>
      <c r="AJ432" s="251"/>
      <c r="AK432" s="251"/>
    </row>
    <row r="433" spans="1:37" ht="12" customHeight="1">
      <c r="C433" s="15" t="s">
        <v>92</v>
      </c>
      <c r="D433" s="1">
        <f>Y438</f>
        <v>0</v>
      </c>
      <c r="F433" s="184">
        <v>41149</v>
      </c>
      <c r="G433" s="323"/>
      <c r="H433" s="46"/>
      <c r="I433" s="62"/>
      <c r="J433" s="62"/>
      <c r="K433" s="62"/>
      <c r="L433" s="62"/>
      <c r="M433" s="62"/>
      <c r="N433" s="62"/>
      <c r="O433" s="62"/>
      <c r="P433" s="62"/>
      <c r="Q433" s="383"/>
      <c r="R433" s="384"/>
      <c r="S433" s="385"/>
      <c r="T433" s="34"/>
      <c r="U433" s="113">
        <f t="shared" si="552"/>
        <v>1</v>
      </c>
      <c r="V433" s="259">
        <f t="shared" si="553"/>
        <v>0</v>
      </c>
      <c r="W433" s="259">
        <f t="shared" si="559"/>
        <v>0</v>
      </c>
      <c r="X433" s="259">
        <f t="shared" si="554"/>
        <v>0</v>
      </c>
      <c r="Y433" s="259">
        <f t="shared" si="555"/>
        <v>0</v>
      </c>
      <c r="Z433" s="259"/>
      <c r="AA433" s="259"/>
      <c r="AB433" s="259">
        <f t="shared" si="556"/>
        <v>0</v>
      </c>
      <c r="AC433" s="259">
        <f t="shared" si="557"/>
        <v>0</v>
      </c>
      <c r="AD433" s="113"/>
      <c r="AE433" s="113">
        <f t="shared" si="560"/>
        <v>0</v>
      </c>
      <c r="AF433" s="114">
        <f t="shared" si="561"/>
        <v>0</v>
      </c>
      <c r="AG433" s="114">
        <f t="shared" si="558"/>
        <v>0</v>
      </c>
      <c r="AH433" s="251" t="str">
        <f t="shared" si="562"/>
        <v/>
      </c>
      <c r="AI433" s="251" t="str">
        <f>IF(AG433&gt;1,AVERAGE(AG431:AG433),"")</f>
        <v/>
      </c>
      <c r="AJ433" s="251"/>
      <c r="AK433" s="251"/>
    </row>
    <row r="434" spans="1:37" ht="12" customHeight="1">
      <c r="C434" s="15" t="s">
        <v>78</v>
      </c>
      <c r="D434" s="1">
        <f>Z438</f>
        <v>0</v>
      </c>
      <c r="F434" s="184">
        <v>41150</v>
      </c>
      <c r="G434" s="323"/>
      <c r="H434" s="45"/>
      <c r="I434" s="61"/>
      <c r="J434" s="61"/>
      <c r="K434" s="61"/>
      <c r="L434" s="61"/>
      <c r="M434" s="61"/>
      <c r="N434" s="61"/>
      <c r="O434" s="61"/>
      <c r="P434" s="61"/>
      <c r="Q434" s="380"/>
      <c r="R434" s="381"/>
      <c r="S434" s="382"/>
      <c r="T434" s="49"/>
      <c r="U434" s="113">
        <f t="shared" si="552"/>
        <v>1</v>
      </c>
      <c r="V434" s="259">
        <f t="shared" si="553"/>
        <v>0</v>
      </c>
      <c r="W434" s="259">
        <f t="shared" si="559"/>
        <v>0</v>
      </c>
      <c r="X434" s="259">
        <f t="shared" si="554"/>
        <v>0</v>
      </c>
      <c r="Y434" s="259">
        <f t="shared" si="555"/>
        <v>0</v>
      </c>
      <c r="Z434" s="259"/>
      <c r="AA434" s="259"/>
      <c r="AB434" s="259">
        <f t="shared" si="556"/>
        <v>0</v>
      </c>
      <c r="AC434" s="259">
        <f t="shared" si="557"/>
        <v>0</v>
      </c>
      <c r="AD434" s="113"/>
      <c r="AE434" s="113">
        <f t="shared" si="560"/>
        <v>0</v>
      </c>
      <c r="AF434" s="114">
        <f t="shared" si="561"/>
        <v>0</v>
      </c>
      <c r="AG434" s="114">
        <f t="shared" si="558"/>
        <v>0</v>
      </c>
      <c r="AH434" s="251" t="str">
        <f t="shared" si="562"/>
        <v/>
      </c>
      <c r="AI434" s="251" t="str">
        <f>IF(AG434&gt;1,AVERAGE(AG432:AG434),"")</f>
        <v/>
      </c>
      <c r="AJ434" s="251"/>
      <c r="AK434" s="251"/>
    </row>
    <row r="435" spans="1:37" ht="12" customHeight="1">
      <c r="C435" s="15" t="s">
        <v>93</v>
      </c>
      <c r="D435" s="1">
        <f>AA438</f>
        <v>0</v>
      </c>
      <c r="F435" s="184">
        <v>41151</v>
      </c>
      <c r="G435" s="323"/>
      <c r="H435" s="45"/>
      <c r="I435" s="61"/>
      <c r="J435" s="61"/>
      <c r="K435" s="61"/>
      <c r="L435" s="61"/>
      <c r="M435" s="61"/>
      <c r="N435" s="61"/>
      <c r="O435" s="61"/>
      <c r="P435" s="61"/>
      <c r="Q435" s="380"/>
      <c r="R435" s="381"/>
      <c r="S435" s="382"/>
      <c r="T435" s="34"/>
      <c r="U435" s="113">
        <f>$U$2</f>
        <v>1</v>
      </c>
      <c r="V435" s="259">
        <f t="shared" si="553"/>
        <v>0</v>
      </c>
      <c r="W435" s="259">
        <f t="shared" si="559"/>
        <v>0</v>
      </c>
      <c r="X435" s="259">
        <f t="shared" si="554"/>
        <v>0</v>
      </c>
      <c r="Y435" s="259">
        <f t="shared" si="555"/>
        <v>0</v>
      </c>
      <c r="Z435" s="259"/>
      <c r="AA435" s="259"/>
      <c r="AB435" s="259">
        <f t="shared" si="556"/>
        <v>0</v>
      </c>
      <c r="AC435" s="259">
        <f t="shared" si="557"/>
        <v>0</v>
      </c>
      <c r="AD435" s="113"/>
      <c r="AE435" s="113">
        <f t="shared" si="560"/>
        <v>0</v>
      </c>
      <c r="AF435" s="114">
        <f t="shared" si="561"/>
        <v>0</v>
      </c>
      <c r="AG435" s="114">
        <f t="shared" si="558"/>
        <v>0</v>
      </c>
      <c r="AH435" s="251" t="str">
        <f t="shared" si="562"/>
        <v/>
      </c>
      <c r="AI435" s="251" t="str">
        <f>IF(AG435&gt;1,AVERAGE(AG433:AG435),"")</f>
        <v/>
      </c>
      <c r="AJ435" s="251"/>
      <c r="AK435" s="251"/>
    </row>
    <row r="436" spans="1:37" ht="12" customHeight="1">
      <c r="C436" s="53" t="s">
        <v>36</v>
      </c>
      <c r="D436" s="1">
        <f>AB438</f>
        <v>0</v>
      </c>
      <c r="F436" s="184">
        <v>41152</v>
      </c>
      <c r="G436" s="323"/>
      <c r="H436" s="45"/>
      <c r="I436" s="61"/>
      <c r="J436" s="61"/>
      <c r="K436" s="61"/>
      <c r="L436" s="61"/>
      <c r="M436" s="61"/>
      <c r="N436" s="61"/>
      <c r="O436" s="61"/>
      <c r="P436" s="61"/>
      <c r="Q436" s="380"/>
      <c r="R436" s="381"/>
      <c r="S436" s="382"/>
      <c r="T436" s="34"/>
      <c r="U436" s="113">
        <f t="shared" si="552"/>
        <v>1</v>
      </c>
      <c r="V436" s="259">
        <f t="shared" si="553"/>
        <v>0</v>
      </c>
      <c r="W436" s="259">
        <f t="shared" si="559"/>
        <v>0</v>
      </c>
      <c r="X436" s="259">
        <f t="shared" si="554"/>
        <v>0</v>
      </c>
      <c r="Y436" s="259">
        <f t="shared" si="555"/>
        <v>0</v>
      </c>
      <c r="Z436" s="259"/>
      <c r="AA436" s="259"/>
      <c r="AB436" s="259">
        <f t="shared" si="556"/>
        <v>0</v>
      </c>
      <c r="AC436" s="259">
        <f t="shared" si="557"/>
        <v>0</v>
      </c>
      <c r="AD436" s="113"/>
      <c r="AE436" s="113">
        <f t="shared" si="560"/>
        <v>0</v>
      </c>
      <c r="AF436" s="114">
        <f t="shared" si="561"/>
        <v>0</v>
      </c>
      <c r="AG436" s="114">
        <f t="shared" si="558"/>
        <v>0</v>
      </c>
      <c r="AH436" s="251" t="str">
        <f t="shared" si="562"/>
        <v/>
      </c>
      <c r="AI436" s="251" t="str">
        <f>IF(AG436&gt;1,AVERAGE(AG434:AG436),"")</f>
        <v/>
      </c>
      <c r="AJ436" s="251"/>
      <c r="AK436" s="251"/>
    </row>
    <row r="437" spans="1:37" ht="12" customHeight="1">
      <c r="C437" s="53" t="s">
        <v>37</v>
      </c>
      <c r="D437" s="1">
        <f>AC438</f>
        <v>0</v>
      </c>
      <c r="F437" s="184">
        <v>41153</v>
      </c>
      <c r="G437" s="323"/>
      <c r="H437" s="45"/>
      <c r="I437" s="61"/>
      <c r="J437" s="61"/>
      <c r="K437" s="61"/>
      <c r="L437" s="61"/>
      <c r="M437" s="61"/>
      <c r="N437" s="61"/>
      <c r="O437" s="61"/>
      <c r="P437" s="61"/>
      <c r="Q437" s="380"/>
      <c r="R437" s="381"/>
      <c r="S437" s="382"/>
      <c r="T437" s="34"/>
      <c r="U437" s="113">
        <f t="shared" si="552"/>
        <v>1</v>
      </c>
      <c r="V437" s="259">
        <f t="shared" si="553"/>
        <v>0</v>
      </c>
      <c r="W437" s="259">
        <f t="shared" si="559"/>
        <v>0</v>
      </c>
      <c r="X437" s="259">
        <f t="shared" si="554"/>
        <v>0</v>
      </c>
      <c r="Y437" s="259">
        <f t="shared" si="555"/>
        <v>0</v>
      </c>
      <c r="Z437" s="259"/>
      <c r="AA437" s="259"/>
      <c r="AB437" s="259">
        <f t="shared" si="556"/>
        <v>0</v>
      </c>
      <c r="AC437" s="259">
        <f t="shared" si="557"/>
        <v>0</v>
      </c>
      <c r="AD437" s="113"/>
      <c r="AE437" s="113">
        <f t="shared" si="560"/>
        <v>0</v>
      </c>
      <c r="AF437" s="114">
        <f t="shared" si="561"/>
        <v>0</v>
      </c>
      <c r="AG437" s="114">
        <f t="shared" si="558"/>
        <v>0</v>
      </c>
      <c r="AH437" s="251" t="str">
        <f t="shared" si="562"/>
        <v/>
      </c>
      <c r="AI437" s="251" t="str">
        <f>IF(AG437&gt;1,AVERAGE(AG435:AG437),"")</f>
        <v/>
      </c>
      <c r="AJ437" s="251"/>
      <c r="AK437" s="251"/>
    </row>
    <row r="438" spans="1:37" ht="12" customHeight="1">
      <c r="C438" s="53" t="s">
        <v>38</v>
      </c>
      <c r="D438" s="1">
        <f>AD438</f>
        <v>0</v>
      </c>
      <c r="E438" s="1"/>
      <c r="F438" s="185"/>
      <c r="G438" s="47"/>
      <c r="H438" s="48">
        <f>SUM(H431:H437)/60</f>
        <v>0</v>
      </c>
      <c r="I438" s="63"/>
      <c r="J438" s="64"/>
      <c r="K438" s="64"/>
      <c r="L438" s="64"/>
      <c r="M438" s="64"/>
      <c r="N438" s="64"/>
      <c r="O438" s="64"/>
      <c r="P438" s="64"/>
      <c r="Q438" s="64"/>
      <c r="R438" s="64"/>
      <c r="S438" s="47"/>
      <c r="T438" s="50" t="s">
        <v>45</v>
      </c>
      <c r="U438" s="106"/>
      <c r="V438" s="244">
        <f t="shared" ref="V438:AF438" si="563">SUM(V431:V437)</f>
        <v>0</v>
      </c>
      <c r="W438" s="244">
        <f t="shared" si="563"/>
        <v>0</v>
      </c>
      <c r="X438" s="244">
        <f t="shared" si="563"/>
        <v>0</v>
      </c>
      <c r="Y438" s="244">
        <f t="shared" si="563"/>
        <v>0</v>
      </c>
      <c r="Z438" s="244">
        <f t="shared" si="563"/>
        <v>0</v>
      </c>
      <c r="AA438" s="244">
        <f t="shared" si="563"/>
        <v>0</v>
      </c>
      <c r="AB438" s="244">
        <f t="shared" si="563"/>
        <v>0</v>
      </c>
      <c r="AC438" s="244">
        <f t="shared" si="563"/>
        <v>0</v>
      </c>
      <c r="AD438" s="244">
        <f t="shared" si="563"/>
        <v>0</v>
      </c>
      <c r="AE438" s="245">
        <f t="shared" si="563"/>
        <v>0</v>
      </c>
      <c r="AF438" s="245">
        <f t="shared" si="563"/>
        <v>0</v>
      </c>
      <c r="AG438" s="245">
        <f>SUM(AG431:AG437)</f>
        <v>0</v>
      </c>
      <c r="AH438" s="251"/>
      <c r="AI438" s="251"/>
      <c r="AJ438" s="251" t="b">
        <f>IF(AG438&gt;1,AVERAGE(AG438,AG429,AG420,AG411,AG402))</f>
        <v>0</v>
      </c>
      <c r="AK438" s="251" t="b">
        <f>IF(AG438&gt;1,AVERAGE(AG438,AG429))</f>
        <v>0</v>
      </c>
    </row>
    <row r="439" spans="1:37" ht="12" customHeight="1">
      <c r="E439" s="1"/>
      <c r="F439" s="241" t="s">
        <v>220</v>
      </c>
      <c r="V439" s="1"/>
      <c r="W439" s="1"/>
      <c r="X439" s="1"/>
      <c r="Y439" s="1"/>
      <c r="Z439" s="1"/>
      <c r="AA439" s="1"/>
      <c r="AB439" s="1"/>
      <c r="AC439" s="1"/>
      <c r="AD439" s="1"/>
      <c r="AE439" s="7" t="str">
        <f>IF(SUM(V439:AD439)&gt;0,(SUM(V439:AD439)),"")</f>
        <v/>
      </c>
    </row>
    <row r="440" spans="1:37" ht="12" customHeight="1">
      <c r="A440" s="156" t="s">
        <v>18</v>
      </c>
      <c r="B440" s="16">
        <f>H447</f>
        <v>0</v>
      </c>
      <c r="C440" s="53" t="s">
        <v>34</v>
      </c>
      <c r="D440" s="1">
        <f>W447</f>
        <v>0</v>
      </c>
      <c r="F440" s="184">
        <v>41154</v>
      </c>
      <c r="G440" s="323"/>
      <c r="H440" s="45"/>
      <c r="I440" s="61"/>
      <c r="J440" s="61"/>
      <c r="K440" s="61"/>
      <c r="L440" s="61"/>
      <c r="M440" s="61"/>
      <c r="N440" s="61"/>
      <c r="O440" s="61"/>
      <c r="P440" s="61"/>
      <c r="Q440" s="380"/>
      <c r="R440" s="381"/>
      <c r="S440" s="382"/>
      <c r="T440" s="49"/>
      <c r="U440" s="113">
        <f t="shared" ref="U440:U446" si="564">$U$2</f>
        <v>1</v>
      </c>
      <c r="V440" s="259">
        <f t="shared" ref="V440:V446" si="565">IF(I440&lt;&gt;0,VLOOKUP(I440,Max_tider,2,FALSE),0)</f>
        <v>0</v>
      </c>
      <c r="W440" s="259">
        <f>IF(J440&lt;&gt;0,VLOOKUP(J440,AT_tider,2,FALSE),0)</f>
        <v>0</v>
      </c>
      <c r="X440" s="259">
        <f t="shared" ref="X440:X446" si="566">IF(K440&lt;&gt;0,VLOOKUP(K440,SubAT_tider,2,FALSE),0)</f>
        <v>0</v>
      </c>
      <c r="Y440" s="259">
        <f t="shared" ref="Y440:Y446" si="567">IF(L440&lt;&gt;0,VLOOKUP(L440,IG_tider,2,FALSE),0)</f>
        <v>0</v>
      </c>
      <c r="Z440" s="259"/>
      <c r="AA440" s="259"/>
      <c r="AB440" s="259">
        <f t="shared" ref="AB440:AB446" si="568">IF(O440&lt;&gt;0,VLOOKUP(O440,Power_tider,2,FALSE),0)</f>
        <v>0</v>
      </c>
      <c r="AC440" s="259">
        <f t="shared" ref="AC440:AC446" si="569">IF(P440&lt;&gt;0,VLOOKUP(P440,FS_tider,2,FALSE),0)</f>
        <v>0</v>
      </c>
      <c r="AD440" s="113"/>
      <c r="AE440" s="113">
        <f>SUM(V440:AD440)</f>
        <v>0</v>
      </c>
      <c r="AF440" s="114">
        <f>((AB440*2)+(V440*2)+(W440*1)+(X440*0.77)+(Y440*0.68)+(AC440*0.8))</f>
        <v>0</v>
      </c>
      <c r="AG440" s="114">
        <f t="shared" ref="AG440:AG446" si="570">(AF440+(((H440*U440)-SUM(V440:AD440))*0.3))</f>
        <v>0</v>
      </c>
      <c r="AH440" s="251" t="str">
        <f>IF(AG440&gt;1,AVERAGE(AG437,AG440),"")</f>
        <v/>
      </c>
      <c r="AI440" s="251" t="str">
        <f>IF(AG440&gt;1,AVERAGE(AG436,AG437,AG440),"")</f>
        <v/>
      </c>
      <c r="AJ440" s="251"/>
      <c r="AK440" s="251"/>
    </row>
    <row r="441" spans="1:37" ht="12" customHeight="1">
      <c r="A441" s="159" t="s">
        <v>33</v>
      </c>
      <c r="B441" s="16">
        <f>V447</f>
        <v>0</v>
      </c>
      <c r="C441" s="53" t="s">
        <v>35</v>
      </c>
      <c r="D441" s="1">
        <f>X447</f>
        <v>0</v>
      </c>
      <c r="F441" s="184">
        <v>41155</v>
      </c>
      <c r="G441" s="323"/>
      <c r="H441" s="45"/>
      <c r="I441" s="61"/>
      <c r="J441" s="61"/>
      <c r="K441" s="61"/>
      <c r="L441" s="61"/>
      <c r="M441" s="62"/>
      <c r="N441" s="62"/>
      <c r="O441" s="62"/>
      <c r="P441" s="61"/>
      <c r="Q441" s="380"/>
      <c r="R441" s="381"/>
      <c r="S441" s="382"/>
      <c r="T441" s="49"/>
      <c r="U441" s="113">
        <f t="shared" si="564"/>
        <v>1</v>
      </c>
      <c r="V441" s="259">
        <f t="shared" si="565"/>
        <v>0</v>
      </c>
      <c r="W441" s="259">
        <f t="shared" ref="W441:W446" si="571">IF(J441&lt;&gt;0,VLOOKUP(J441,AT_tider,2,FALSE),0)</f>
        <v>0</v>
      </c>
      <c r="X441" s="259">
        <f t="shared" si="566"/>
        <v>0</v>
      </c>
      <c r="Y441" s="259">
        <f t="shared" si="567"/>
        <v>0</v>
      </c>
      <c r="Z441" s="259"/>
      <c r="AA441" s="259"/>
      <c r="AB441" s="259">
        <f t="shared" si="568"/>
        <v>0</v>
      </c>
      <c r="AC441" s="259">
        <f t="shared" si="569"/>
        <v>0</v>
      </c>
      <c r="AD441" s="113"/>
      <c r="AE441" s="113">
        <f t="shared" ref="AE441:AE446" si="572">SUM(V441:AD441)</f>
        <v>0</v>
      </c>
      <c r="AF441" s="114">
        <f t="shared" ref="AF441:AF446" si="573">((AB441*2)+(V441*2)+(W441*1)+(X441*0.77)+(Y441*0.68)+(AC441*0.8))</f>
        <v>0</v>
      </c>
      <c r="AG441" s="114">
        <f t="shared" si="570"/>
        <v>0</v>
      </c>
      <c r="AH441" s="251" t="str">
        <f t="shared" ref="AH441:AH446" si="574">IF(AG441&gt;1,AVERAGE(AG440:AG441),"")</f>
        <v/>
      </c>
      <c r="AI441" s="251" t="str">
        <f>IF(AG441&gt;1,AVERAGE(AG437,AG440,AG441),"")</f>
        <v/>
      </c>
      <c r="AJ441" s="251"/>
      <c r="AK441" s="251"/>
    </row>
    <row r="442" spans="1:37" ht="12" customHeight="1">
      <c r="C442" s="15" t="s">
        <v>92</v>
      </c>
      <c r="D442" s="1">
        <f>Y447</f>
        <v>0</v>
      </c>
      <c r="F442" s="184">
        <v>41156</v>
      </c>
      <c r="G442" s="323"/>
      <c r="H442" s="46"/>
      <c r="I442" s="62"/>
      <c r="J442" s="62"/>
      <c r="K442" s="62"/>
      <c r="L442" s="62"/>
      <c r="M442" s="62"/>
      <c r="N442" s="62"/>
      <c r="O442" s="62"/>
      <c r="P442" s="62"/>
      <c r="Q442" s="383"/>
      <c r="R442" s="384"/>
      <c r="S442" s="385"/>
      <c r="T442" s="34" t="s">
        <v>263</v>
      </c>
      <c r="U442" s="113">
        <f t="shared" si="564"/>
        <v>1</v>
      </c>
      <c r="V442" s="259">
        <f t="shared" si="565"/>
        <v>0</v>
      </c>
      <c r="W442" s="259">
        <f t="shared" si="571"/>
        <v>0</v>
      </c>
      <c r="X442" s="259">
        <f t="shared" si="566"/>
        <v>0</v>
      </c>
      <c r="Y442" s="259">
        <f t="shared" si="567"/>
        <v>0</v>
      </c>
      <c r="Z442" s="259"/>
      <c r="AA442" s="259"/>
      <c r="AB442" s="259">
        <f t="shared" si="568"/>
        <v>0</v>
      </c>
      <c r="AC442" s="259">
        <f t="shared" si="569"/>
        <v>0</v>
      </c>
      <c r="AD442" s="113"/>
      <c r="AE442" s="113">
        <f t="shared" si="572"/>
        <v>0</v>
      </c>
      <c r="AF442" s="114">
        <f t="shared" si="573"/>
        <v>0</v>
      </c>
      <c r="AG442" s="114">
        <f t="shared" si="570"/>
        <v>0</v>
      </c>
      <c r="AH442" s="251" t="str">
        <f t="shared" si="574"/>
        <v/>
      </c>
      <c r="AI442" s="251" t="str">
        <f>IF(AG442&gt;1,AVERAGE(AG440:AG442),"")</f>
        <v/>
      </c>
      <c r="AJ442" s="251"/>
      <c r="AK442" s="251"/>
    </row>
    <row r="443" spans="1:37" ht="12" customHeight="1">
      <c r="C443" s="15" t="s">
        <v>78</v>
      </c>
      <c r="D443" s="1">
        <f>Z447</f>
        <v>0</v>
      </c>
      <c r="F443" s="184">
        <v>41157</v>
      </c>
      <c r="G443" s="323"/>
      <c r="H443" s="45"/>
      <c r="I443" s="61"/>
      <c r="J443" s="61"/>
      <c r="K443" s="61"/>
      <c r="L443" s="61"/>
      <c r="M443" s="61"/>
      <c r="N443" s="61"/>
      <c r="O443" s="61"/>
      <c r="P443" s="61"/>
      <c r="Q443" s="380"/>
      <c r="R443" s="381"/>
      <c r="S443" s="382"/>
      <c r="T443" s="49"/>
      <c r="U443" s="113">
        <f t="shared" si="564"/>
        <v>1</v>
      </c>
      <c r="V443" s="259">
        <f t="shared" si="565"/>
        <v>0</v>
      </c>
      <c r="W443" s="259">
        <f t="shared" si="571"/>
        <v>0</v>
      </c>
      <c r="X443" s="259">
        <f t="shared" si="566"/>
        <v>0</v>
      </c>
      <c r="Y443" s="259">
        <f t="shared" si="567"/>
        <v>0</v>
      </c>
      <c r="Z443" s="259"/>
      <c r="AA443" s="259"/>
      <c r="AB443" s="259">
        <f t="shared" si="568"/>
        <v>0</v>
      </c>
      <c r="AC443" s="259">
        <f t="shared" si="569"/>
        <v>0</v>
      </c>
      <c r="AD443" s="113"/>
      <c r="AE443" s="113">
        <f t="shared" si="572"/>
        <v>0</v>
      </c>
      <c r="AF443" s="114">
        <f t="shared" si="573"/>
        <v>0</v>
      </c>
      <c r="AG443" s="114">
        <f t="shared" si="570"/>
        <v>0</v>
      </c>
      <c r="AH443" s="251" t="str">
        <f t="shared" si="574"/>
        <v/>
      </c>
      <c r="AI443" s="251" t="str">
        <f>IF(AG443&gt;1,AVERAGE(AG441:AG443),"")</f>
        <v/>
      </c>
      <c r="AJ443" s="251"/>
      <c r="AK443" s="251"/>
    </row>
    <row r="444" spans="1:37" ht="12" customHeight="1">
      <c r="C444" s="15" t="s">
        <v>93</v>
      </c>
      <c r="D444" s="1">
        <f>AA447</f>
        <v>0</v>
      </c>
      <c r="F444" s="184">
        <v>41158</v>
      </c>
      <c r="G444" s="323"/>
      <c r="H444" s="45"/>
      <c r="I444" s="61"/>
      <c r="J444" s="61"/>
      <c r="K444" s="61"/>
      <c r="L444" s="61"/>
      <c r="M444" s="61"/>
      <c r="N444" s="61"/>
      <c r="O444" s="61"/>
      <c r="P444" s="61"/>
      <c r="Q444" s="380"/>
      <c r="R444" s="381"/>
      <c r="S444" s="382"/>
      <c r="T444" s="34"/>
      <c r="U444" s="113">
        <f>$U$2</f>
        <v>1</v>
      </c>
      <c r="V444" s="259">
        <f t="shared" si="565"/>
        <v>0</v>
      </c>
      <c r="W444" s="259">
        <f t="shared" si="571"/>
        <v>0</v>
      </c>
      <c r="X444" s="259">
        <f t="shared" si="566"/>
        <v>0</v>
      </c>
      <c r="Y444" s="259">
        <f t="shared" si="567"/>
        <v>0</v>
      </c>
      <c r="Z444" s="259"/>
      <c r="AA444" s="259"/>
      <c r="AB444" s="259">
        <f t="shared" si="568"/>
        <v>0</v>
      </c>
      <c r="AC444" s="259">
        <f t="shared" si="569"/>
        <v>0</v>
      </c>
      <c r="AD444" s="113"/>
      <c r="AE444" s="113">
        <f t="shared" si="572"/>
        <v>0</v>
      </c>
      <c r="AF444" s="114">
        <f t="shared" si="573"/>
        <v>0</v>
      </c>
      <c r="AG444" s="114">
        <f t="shared" si="570"/>
        <v>0</v>
      </c>
      <c r="AH444" s="251" t="str">
        <f t="shared" si="574"/>
        <v/>
      </c>
      <c r="AI444" s="251" t="str">
        <f>IF(AG444&gt;1,AVERAGE(AG442:AG444),"")</f>
        <v/>
      </c>
      <c r="AJ444" s="251"/>
      <c r="AK444" s="251"/>
    </row>
    <row r="445" spans="1:37" ht="12" customHeight="1">
      <c r="C445" s="53" t="s">
        <v>36</v>
      </c>
      <c r="D445" s="1">
        <f>AB447</f>
        <v>0</v>
      </c>
      <c r="F445" s="184">
        <v>41159</v>
      </c>
      <c r="G445" s="323"/>
      <c r="H445" s="45"/>
      <c r="I445" s="61"/>
      <c r="J445" s="61"/>
      <c r="K445" s="61"/>
      <c r="L445" s="61"/>
      <c r="M445" s="61"/>
      <c r="N445" s="61"/>
      <c r="O445" s="61"/>
      <c r="P445" s="61"/>
      <c r="Q445" s="380"/>
      <c r="R445" s="381"/>
      <c r="S445" s="382"/>
      <c r="T445" s="34"/>
      <c r="U445" s="113">
        <f t="shared" si="564"/>
        <v>1</v>
      </c>
      <c r="V445" s="259">
        <f t="shared" si="565"/>
        <v>0</v>
      </c>
      <c r="W445" s="259">
        <f t="shared" si="571"/>
        <v>0</v>
      </c>
      <c r="X445" s="259">
        <f t="shared" si="566"/>
        <v>0</v>
      </c>
      <c r="Y445" s="259">
        <f t="shared" si="567"/>
        <v>0</v>
      </c>
      <c r="Z445" s="259"/>
      <c r="AA445" s="259"/>
      <c r="AB445" s="259">
        <f t="shared" si="568"/>
        <v>0</v>
      </c>
      <c r="AC445" s="259">
        <f t="shared" si="569"/>
        <v>0</v>
      </c>
      <c r="AD445" s="113"/>
      <c r="AE445" s="113">
        <f t="shared" si="572"/>
        <v>0</v>
      </c>
      <c r="AF445" s="114">
        <f t="shared" si="573"/>
        <v>0</v>
      </c>
      <c r="AG445" s="114">
        <f t="shared" si="570"/>
        <v>0</v>
      </c>
      <c r="AH445" s="251" t="str">
        <f t="shared" si="574"/>
        <v/>
      </c>
      <c r="AI445" s="251" t="str">
        <f>IF(AG445&gt;1,AVERAGE(AG443:AG445),"")</f>
        <v/>
      </c>
      <c r="AJ445" s="251"/>
      <c r="AK445" s="251"/>
    </row>
    <row r="446" spans="1:37" ht="12" customHeight="1">
      <c r="C446" s="53" t="s">
        <v>37</v>
      </c>
      <c r="D446" s="1">
        <f>AC447</f>
        <v>0</v>
      </c>
      <c r="F446" s="184">
        <v>41160</v>
      </c>
      <c r="G446" s="323"/>
      <c r="H446" s="45"/>
      <c r="I446" s="61"/>
      <c r="J446" s="61"/>
      <c r="K446" s="61"/>
      <c r="L446" s="61"/>
      <c r="M446" s="61"/>
      <c r="N446" s="61"/>
      <c r="O446" s="61"/>
      <c r="P446" s="61"/>
      <c r="Q446" s="380"/>
      <c r="R446" s="381"/>
      <c r="S446" s="382"/>
      <c r="T446" s="34"/>
      <c r="U446" s="113">
        <f t="shared" si="564"/>
        <v>1</v>
      </c>
      <c r="V446" s="259">
        <f t="shared" si="565"/>
        <v>0</v>
      </c>
      <c r="W446" s="259">
        <f t="shared" si="571"/>
        <v>0</v>
      </c>
      <c r="X446" s="259">
        <f t="shared" si="566"/>
        <v>0</v>
      </c>
      <c r="Y446" s="259">
        <f t="shared" si="567"/>
        <v>0</v>
      </c>
      <c r="Z446" s="259"/>
      <c r="AA446" s="259"/>
      <c r="AB446" s="259">
        <f t="shared" si="568"/>
        <v>0</v>
      </c>
      <c r="AC446" s="259">
        <f t="shared" si="569"/>
        <v>0</v>
      </c>
      <c r="AD446" s="113"/>
      <c r="AE446" s="113">
        <f t="shared" si="572"/>
        <v>0</v>
      </c>
      <c r="AF446" s="114">
        <f t="shared" si="573"/>
        <v>0</v>
      </c>
      <c r="AG446" s="114">
        <f t="shared" si="570"/>
        <v>0</v>
      </c>
      <c r="AH446" s="251" t="str">
        <f t="shared" si="574"/>
        <v/>
      </c>
      <c r="AI446" s="251" t="str">
        <f>IF(AG446&gt;1,AVERAGE(AG444:AG446),"")</f>
        <v/>
      </c>
      <c r="AJ446" s="251"/>
      <c r="AK446" s="251"/>
    </row>
    <row r="447" spans="1:37" ht="12" customHeight="1">
      <c r="C447" s="53" t="s">
        <v>38</v>
      </c>
      <c r="D447" s="1">
        <f>AD447</f>
        <v>0</v>
      </c>
      <c r="E447" s="1"/>
      <c r="F447" s="185"/>
      <c r="G447" s="47"/>
      <c r="H447" s="48">
        <f>SUM(H440:H446)/60</f>
        <v>0</v>
      </c>
      <c r="I447" s="63"/>
      <c r="J447" s="64"/>
      <c r="K447" s="64"/>
      <c r="L447" s="64"/>
      <c r="M447" s="64"/>
      <c r="N447" s="64"/>
      <c r="O447" s="64"/>
      <c r="P447" s="64"/>
      <c r="Q447" s="64"/>
      <c r="R447" s="64"/>
      <c r="S447" s="47"/>
      <c r="T447" s="50" t="s">
        <v>45</v>
      </c>
      <c r="U447" s="106"/>
      <c r="V447" s="244">
        <f t="shared" ref="V447:AF447" si="575">SUM(V440:V446)</f>
        <v>0</v>
      </c>
      <c r="W447" s="244">
        <f t="shared" si="575"/>
        <v>0</v>
      </c>
      <c r="X447" s="244">
        <f t="shared" si="575"/>
        <v>0</v>
      </c>
      <c r="Y447" s="244">
        <f t="shared" si="575"/>
        <v>0</v>
      </c>
      <c r="Z447" s="244">
        <f t="shared" si="575"/>
        <v>0</v>
      </c>
      <c r="AA447" s="244">
        <f t="shared" si="575"/>
        <v>0</v>
      </c>
      <c r="AB447" s="244">
        <f t="shared" si="575"/>
        <v>0</v>
      </c>
      <c r="AC447" s="244">
        <f t="shared" si="575"/>
        <v>0</v>
      </c>
      <c r="AD447" s="244">
        <f t="shared" si="575"/>
        <v>0</v>
      </c>
      <c r="AE447" s="245">
        <f t="shared" si="575"/>
        <v>0</v>
      </c>
      <c r="AF447" s="245">
        <f t="shared" si="575"/>
        <v>0</v>
      </c>
      <c r="AG447" s="245">
        <f>SUM(AG440:AG446)</f>
        <v>0</v>
      </c>
      <c r="AH447" s="251"/>
      <c r="AI447" s="251"/>
      <c r="AJ447" s="251" t="b">
        <f>IF(AG447&gt;1,AVERAGE(AG447,AG438,AG429,AG420,AG411))</f>
        <v>0</v>
      </c>
      <c r="AK447" s="251" t="b">
        <f>IF(AG447&gt;1,AVERAGE(AG447,AG438))</f>
        <v>0</v>
      </c>
    </row>
    <row r="448" spans="1:37" ht="12" customHeight="1">
      <c r="E448" s="1"/>
      <c r="F448" s="241" t="s">
        <v>221</v>
      </c>
      <c r="V448" s="1"/>
      <c r="W448" s="1"/>
      <c r="X448" s="1"/>
      <c r="Y448" s="1"/>
      <c r="Z448" s="1"/>
      <c r="AA448" s="1"/>
      <c r="AB448" s="1"/>
      <c r="AC448" s="1"/>
      <c r="AD448" s="1"/>
      <c r="AE448" s="7" t="str">
        <f>IF(SUM(V448:AD448)&gt;0,(SUM(V448:AD448)),"")</f>
        <v/>
      </c>
    </row>
    <row r="449" spans="1:37" ht="12" customHeight="1">
      <c r="A449" s="156" t="s">
        <v>18</v>
      </c>
      <c r="B449" s="16">
        <f>H456</f>
        <v>0</v>
      </c>
      <c r="C449" s="53" t="s">
        <v>34</v>
      </c>
      <c r="D449" s="1">
        <f>W456</f>
        <v>0</v>
      </c>
      <c r="F449" s="184">
        <v>41161</v>
      </c>
      <c r="G449" s="323"/>
      <c r="H449" s="45"/>
      <c r="I449" s="61"/>
      <c r="J449" s="61"/>
      <c r="K449" s="61"/>
      <c r="L449" s="61"/>
      <c r="M449" s="61"/>
      <c r="N449" s="61"/>
      <c r="O449" s="61"/>
      <c r="P449" s="61"/>
      <c r="Q449" s="380"/>
      <c r="R449" s="381"/>
      <c r="S449" s="382"/>
      <c r="T449" s="49"/>
      <c r="U449" s="113">
        <f t="shared" ref="U449:U455" si="576">$U$2</f>
        <v>1</v>
      </c>
      <c r="V449" s="259">
        <f t="shared" ref="V449:V455" si="577">IF(I449&lt;&gt;0,VLOOKUP(I449,Max_tider,2,FALSE),0)</f>
        <v>0</v>
      </c>
      <c r="W449" s="259">
        <f>IF(J449&lt;&gt;0,VLOOKUP(J449,AT_tider,2,FALSE),0)</f>
        <v>0</v>
      </c>
      <c r="X449" s="259">
        <f t="shared" ref="X449:X455" si="578">IF(K449&lt;&gt;0,VLOOKUP(K449,SubAT_tider,2,FALSE),0)</f>
        <v>0</v>
      </c>
      <c r="Y449" s="259">
        <f t="shared" ref="Y449:Y455" si="579">IF(L449&lt;&gt;0,VLOOKUP(L449,IG_tider,2,FALSE),0)</f>
        <v>0</v>
      </c>
      <c r="Z449" s="259"/>
      <c r="AA449" s="259"/>
      <c r="AB449" s="259">
        <f t="shared" ref="AB449:AB455" si="580">IF(O449&lt;&gt;0,VLOOKUP(O449,Power_tider,2,FALSE),0)</f>
        <v>0</v>
      </c>
      <c r="AC449" s="259">
        <f t="shared" ref="AC449:AC455" si="581">IF(P449&lt;&gt;0,VLOOKUP(P449,FS_tider,2,FALSE),0)</f>
        <v>0</v>
      </c>
      <c r="AD449" s="113"/>
      <c r="AE449" s="113">
        <f>SUM(V449:AD449)</f>
        <v>0</v>
      </c>
      <c r="AF449" s="114">
        <f>((AB449*2)+(V449*2)+(W449*1)+(X449*0.77)+(Y449*0.68)+(AC449*0.8))</f>
        <v>0</v>
      </c>
      <c r="AG449" s="114">
        <f t="shared" ref="AG449:AG455" si="582">(AF449+(((H449*U449)-SUM(V449:AD449))*0.3))</f>
        <v>0</v>
      </c>
      <c r="AH449" s="251" t="str">
        <f>IF(AG449&gt;1,AVERAGE(AG446,AG449),"")</f>
        <v/>
      </c>
      <c r="AI449" s="251" t="str">
        <f>IF(AG449&gt;1,AVERAGE(AG445,AG446,AG449),"")</f>
        <v/>
      </c>
      <c r="AJ449" s="251"/>
      <c r="AK449" s="251"/>
    </row>
    <row r="450" spans="1:37" ht="12" customHeight="1">
      <c r="A450" s="159" t="s">
        <v>33</v>
      </c>
      <c r="B450" s="16">
        <f>V456</f>
        <v>0</v>
      </c>
      <c r="C450" s="53" t="s">
        <v>35</v>
      </c>
      <c r="D450" s="1">
        <f>X456</f>
        <v>0</v>
      </c>
      <c r="F450" s="184">
        <v>41162</v>
      </c>
      <c r="G450" s="323"/>
      <c r="H450" s="45"/>
      <c r="I450" s="61"/>
      <c r="J450" s="61"/>
      <c r="K450" s="61"/>
      <c r="L450" s="61"/>
      <c r="M450" s="62"/>
      <c r="N450" s="62"/>
      <c r="O450" s="62"/>
      <c r="P450" s="61"/>
      <c r="Q450" s="380"/>
      <c r="R450" s="381"/>
      <c r="S450" s="382"/>
      <c r="T450" s="49"/>
      <c r="U450" s="113">
        <f t="shared" si="576"/>
        <v>1</v>
      </c>
      <c r="V450" s="259">
        <f t="shared" si="577"/>
        <v>0</v>
      </c>
      <c r="W450" s="259">
        <f t="shared" ref="W450:W455" si="583">IF(J450&lt;&gt;0,VLOOKUP(J450,AT_tider,2,FALSE),0)</f>
        <v>0</v>
      </c>
      <c r="X450" s="259">
        <f t="shared" si="578"/>
        <v>0</v>
      </c>
      <c r="Y450" s="259">
        <f t="shared" si="579"/>
        <v>0</v>
      </c>
      <c r="Z450" s="259"/>
      <c r="AA450" s="259"/>
      <c r="AB450" s="259">
        <f t="shared" si="580"/>
        <v>0</v>
      </c>
      <c r="AC450" s="259">
        <f t="shared" si="581"/>
        <v>0</v>
      </c>
      <c r="AD450" s="113"/>
      <c r="AE450" s="113">
        <f t="shared" ref="AE450:AE455" si="584">SUM(V450:AD450)</f>
        <v>0</v>
      </c>
      <c r="AF450" s="114">
        <f t="shared" ref="AF450:AF455" si="585">((AB450*2)+(V450*2)+(W450*1)+(X450*0.77)+(Y450*0.68)+(AC450*0.8))</f>
        <v>0</v>
      </c>
      <c r="AG450" s="114">
        <f t="shared" si="582"/>
        <v>0</v>
      </c>
      <c r="AH450" s="251" t="str">
        <f t="shared" ref="AH450:AH455" si="586">IF(AG450&gt;1,AVERAGE(AG449:AG450),"")</f>
        <v/>
      </c>
      <c r="AI450" s="251" t="str">
        <f>IF(AG450&gt;1,AVERAGE(AG446,AG449,AG450),"")</f>
        <v/>
      </c>
      <c r="AJ450" s="251"/>
      <c r="AK450" s="251"/>
    </row>
    <row r="451" spans="1:37" ht="12" customHeight="1">
      <c r="C451" s="15" t="s">
        <v>92</v>
      </c>
      <c r="D451" s="1">
        <f>Y456</f>
        <v>0</v>
      </c>
      <c r="F451" s="184">
        <v>41163</v>
      </c>
      <c r="G451" s="323"/>
      <c r="H451" s="46"/>
      <c r="I451" s="62"/>
      <c r="J451" s="62"/>
      <c r="K451" s="62"/>
      <c r="L451" s="62"/>
      <c r="M451" s="62"/>
      <c r="N451" s="62"/>
      <c r="O451" s="62"/>
      <c r="P451" s="62"/>
      <c r="Q451" s="383"/>
      <c r="R451" s="384"/>
      <c r="S451" s="385"/>
      <c r="T451" s="34"/>
      <c r="U451" s="113">
        <f t="shared" si="576"/>
        <v>1</v>
      </c>
      <c r="V451" s="259">
        <f t="shared" si="577"/>
        <v>0</v>
      </c>
      <c r="W451" s="259">
        <f t="shared" si="583"/>
        <v>0</v>
      </c>
      <c r="X451" s="259">
        <f t="shared" si="578"/>
        <v>0</v>
      </c>
      <c r="Y451" s="259">
        <f t="shared" si="579"/>
        <v>0</v>
      </c>
      <c r="Z451" s="259"/>
      <c r="AA451" s="259"/>
      <c r="AB451" s="259">
        <f t="shared" si="580"/>
        <v>0</v>
      </c>
      <c r="AC451" s="259">
        <f t="shared" si="581"/>
        <v>0</v>
      </c>
      <c r="AD451" s="113"/>
      <c r="AE451" s="113">
        <f t="shared" si="584"/>
        <v>0</v>
      </c>
      <c r="AF451" s="114">
        <f t="shared" si="585"/>
        <v>0</v>
      </c>
      <c r="AG451" s="114">
        <f t="shared" si="582"/>
        <v>0</v>
      </c>
      <c r="AH451" s="251" t="str">
        <f t="shared" si="586"/>
        <v/>
      </c>
      <c r="AI451" s="251" t="str">
        <f>IF(AG451&gt;1,AVERAGE(AG449:AG451),"")</f>
        <v/>
      </c>
      <c r="AJ451" s="251"/>
      <c r="AK451" s="251"/>
    </row>
    <row r="452" spans="1:37" ht="12" customHeight="1">
      <c r="C452" s="15" t="s">
        <v>78</v>
      </c>
      <c r="D452" s="1">
        <f>Z456</f>
        <v>0</v>
      </c>
      <c r="F452" s="184">
        <v>41164</v>
      </c>
      <c r="G452" s="323"/>
      <c r="H452" s="45"/>
      <c r="I452" s="61"/>
      <c r="J452" s="61"/>
      <c r="K452" s="61"/>
      <c r="L452" s="61"/>
      <c r="M452" s="61"/>
      <c r="N452" s="61"/>
      <c r="O452" s="61"/>
      <c r="P452" s="61"/>
      <c r="Q452" s="380"/>
      <c r="R452" s="381"/>
      <c r="S452" s="382"/>
      <c r="T452" s="49"/>
      <c r="U452" s="113">
        <f t="shared" si="576"/>
        <v>1</v>
      </c>
      <c r="V452" s="259">
        <f t="shared" si="577"/>
        <v>0</v>
      </c>
      <c r="W452" s="259">
        <f t="shared" si="583"/>
        <v>0</v>
      </c>
      <c r="X452" s="259">
        <f t="shared" si="578"/>
        <v>0</v>
      </c>
      <c r="Y452" s="259">
        <f t="shared" si="579"/>
        <v>0</v>
      </c>
      <c r="Z452" s="259"/>
      <c r="AA452" s="259"/>
      <c r="AB452" s="259">
        <f t="shared" si="580"/>
        <v>0</v>
      </c>
      <c r="AC452" s="259">
        <f t="shared" si="581"/>
        <v>0</v>
      </c>
      <c r="AD452" s="113"/>
      <c r="AE452" s="113">
        <f t="shared" si="584"/>
        <v>0</v>
      </c>
      <c r="AF452" s="114">
        <f t="shared" si="585"/>
        <v>0</v>
      </c>
      <c r="AG452" s="114">
        <f t="shared" si="582"/>
        <v>0</v>
      </c>
      <c r="AH452" s="251" t="str">
        <f t="shared" si="586"/>
        <v/>
      </c>
      <c r="AI452" s="251" t="str">
        <f>IF(AG452&gt;1,AVERAGE(AG450:AG452),"")</f>
        <v/>
      </c>
      <c r="AJ452" s="251"/>
      <c r="AK452" s="251"/>
    </row>
    <row r="453" spans="1:37" ht="12" customHeight="1">
      <c r="C453" s="15" t="s">
        <v>93</v>
      </c>
      <c r="D453" s="1">
        <f>AA456</f>
        <v>0</v>
      </c>
      <c r="F453" s="184">
        <v>41165</v>
      </c>
      <c r="G453" s="323"/>
      <c r="H453" s="45"/>
      <c r="I453" s="61"/>
      <c r="J453" s="61"/>
      <c r="K453" s="61"/>
      <c r="L453" s="61"/>
      <c r="M453" s="61"/>
      <c r="N453" s="61"/>
      <c r="O453" s="61"/>
      <c r="P453" s="61"/>
      <c r="Q453" s="380"/>
      <c r="R453" s="381"/>
      <c r="S453" s="382"/>
      <c r="T453" s="34"/>
      <c r="U453" s="113">
        <f>$U$2</f>
        <v>1</v>
      </c>
      <c r="V453" s="259">
        <f t="shared" si="577"/>
        <v>0</v>
      </c>
      <c r="W453" s="259">
        <f t="shared" si="583"/>
        <v>0</v>
      </c>
      <c r="X453" s="259">
        <f t="shared" si="578"/>
        <v>0</v>
      </c>
      <c r="Y453" s="259">
        <f t="shared" si="579"/>
        <v>0</v>
      </c>
      <c r="Z453" s="259"/>
      <c r="AA453" s="259"/>
      <c r="AB453" s="259">
        <f t="shared" si="580"/>
        <v>0</v>
      </c>
      <c r="AC453" s="259">
        <f t="shared" si="581"/>
        <v>0</v>
      </c>
      <c r="AD453" s="113"/>
      <c r="AE453" s="113">
        <f t="shared" si="584"/>
        <v>0</v>
      </c>
      <c r="AF453" s="114">
        <f t="shared" si="585"/>
        <v>0</v>
      </c>
      <c r="AG453" s="114">
        <f t="shared" si="582"/>
        <v>0</v>
      </c>
      <c r="AH453" s="251" t="str">
        <f t="shared" si="586"/>
        <v/>
      </c>
      <c r="AI453" s="251" t="str">
        <f>IF(AG453&gt;1,AVERAGE(AG451:AG453),"")</f>
        <v/>
      </c>
      <c r="AJ453" s="251"/>
      <c r="AK453" s="251"/>
    </row>
    <row r="454" spans="1:37" ht="12" customHeight="1">
      <c r="C454" s="53" t="s">
        <v>36</v>
      </c>
      <c r="D454" s="1">
        <f>AB456</f>
        <v>0</v>
      </c>
      <c r="F454" s="184">
        <v>41166</v>
      </c>
      <c r="G454" s="323"/>
      <c r="H454" s="45"/>
      <c r="I454" s="61"/>
      <c r="J454" s="61"/>
      <c r="K454" s="61"/>
      <c r="L454" s="61"/>
      <c r="M454" s="61"/>
      <c r="N454" s="61"/>
      <c r="O454" s="61"/>
      <c r="P454" s="61"/>
      <c r="Q454" s="380"/>
      <c r="R454" s="381"/>
      <c r="S454" s="382"/>
      <c r="T454" s="34"/>
      <c r="U454" s="113">
        <f t="shared" si="576"/>
        <v>1</v>
      </c>
      <c r="V454" s="259">
        <f t="shared" si="577"/>
        <v>0</v>
      </c>
      <c r="W454" s="259">
        <f t="shared" si="583"/>
        <v>0</v>
      </c>
      <c r="X454" s="259">
        <f t="shared" si="578"/>
        <v>0</v>
      </c>
      <c r="Y454" s="259">
        <f t="shared" si="579"/>
        <v>0</v>
      </c>
      <c r="Z454" s="259"/>
      <c r="AA454" s="259"/>
      <c r="AB454" s="259">
        <f t="shared" si="580"/>
        <v>0</v>
      </c>
      <c r="AC454" s="259">
        <f t="shared" si="581"/>
        <v>0</v>
      </c>
      <c r="AD454" s="113"/>
      <c r="AE454" s="113">
        <f t="shared" si="584"/>
        <v>0</v>
      </c>
      <c r="AF454" s="114">
        <f t="shared" si="585"/>
        <v>0</v>
      </c>
      <c r="AG454" s="114">
        <f t="shared" si="582"/>
        <v>0</v>
      </c>
      <c r="AH454" s="251" t="str">
        <f t="shared" si="586"/>
        <v/>
      </c>
      <c r="AI454" s="251" t="str">
        <f>IF(AG454&gt;1,AVERAGE(AG452:AG454),"")</f>
        <v/>
      </c>
      <c r="AJ454" s="251"/>
      <c r="AK454" s="251"/>
    </row>
    <row r="455" spans="1:37" ht="12" customHeight="1">
      <c r="C455" s="53" t="s">
        <v>37</v>
      </c>
      <c r="D455" s="1">
        <f>AC456</f>
        <v>0</v>
      </c>
      <c r="F455" s="184">
        <v>41167</v>
      </c>
      <c r="G455" s="323"/>
      <c r="H455" s="45"/>
      <c r="I455" s="61"/>
      <c r="J455" s="61"/>
      <c r="K455" s="61"/>
      <c r="L455" s="61"/>
      <c r="M455" s="61"/>
      <c r="N455" s="61"/>
      <c r="O455" s="61"/>
      <c r="P455" s="61"/>
      <c r="Q455" s="380"/>
      <c r="R455" s="381"/>
      <c r="S455" s="382"/>
      <c r="T455" s="34"/>
      <c r="U455" s="113">
        <f t="shared" si="576"/>
        <v>1</v>
      </c>
      <c r="V455" s="259">
        <f t="shared" si="577"/>
        <v>0</v>
      </c>
      <c r="W455" s="259">
        <f t="shared" si="583"/>
        <v>0</v>
      </c>
      <c r="X455" s="259">
        <f t="shared" si="578"/>
        <v>0</v>
      </c>
      <c r="Y455" s="259">
        <f t="shared" si="579"/>
        <v>0</v>
      </c>
      <c r="Z455" s="259"/>
      <c r="AA455" s="259"/>
      <c r="AB455" s="259">
        <f t="shared" si="580"/>
        <v>0</v>
      </c>
      <c r="AC455" s="259">
        <f t="shared" si="581"/>
        <v>0</v>
      </c>
      <c r="AD455" s="113"/>
      <c r="AE455" s="113">
        <f t="shared" si="584"/>
        <v>0</v>
      </c>
      <c r="AF455" s="114">
        <f t="shared" si="585"/>
        <v>0</v>
      </c>
      <c r="AG455" s="114">
        <f t="shared" si="582"/>
        <v>0</v>
      </c>
      <c r="AH455" s="251" t="str">
        <f t="shared" si="586"/>
        <v/>
      </c>
      <c r="AI455" s="251" t="str">
        <f>IF(AG455&gt;1,AVERAGE(AG453:AG455),"")</f>
        <v/>
      </c>
      <c r="AJ455" s="251"/>
      <c r="AK455" s="251"/>
    </row>
    <row r="456" spans="1:37" ht="12" customHeight="1">
      <c r="C456" s="53" t="s">
        <v>38</v>
      </c>
      <c r="D456" s="1">
        <f>AD456</f>
        <v>0</v>
      </c>
      <c r="E456" s="1"/>
      <c r="F456" s="185"/>
      <c r="G456" s="47"/>
      <c r="H456" s="48">
        <f>SUM(H449:H455)/60</f>
        <v>0</v>
      </c>
      <c r="I456" s="63"/>
      <c r="J456" s="64"/>
      <c r="K456" s="64"/>
      <c r="L456" s="64"/>
      <c r="M456" s="64"/>
      <c r="N456" s="64"/>
      <c r="O456" s="64"/>
      <c r="P456" s="64"/>
      <c r="Q456" s="64"/>
      <c r="R456" s="64"/>
      <c r="S456" s="47"/>
      <c r="T456" s="50" t="s">
        <v>45</v>
      </c>
      <c r="U456" s="106"/>
      <c r="V456" s="244">
        <f t="shared" ref="V456:AF456" si="587">SUM(V449:V455)</f>
        <v>0</v>
      </c>
      <c r="W456" s="244">
        <f t="shared" si="587"/>
        <v>0</v>
      </c>
      <c r="X456" s="244">
        <f t="shared" si="587"/>
        <v>0</v>
      </c>
      <c r="Y456" s="244">
        <f t="shared" si="587"/>
        <v>0</v>
      </c>
      <c r="Z456" s="244">
        <f t="shared" si="587"/>
        <v>0</v>
      </c>
      <c r="AA456" s="244">
        <f t="shared" si="587"/>
        <v>0</v>
      </c>
      <c r="AB456" s="244">
        <f t="shared" si="587"/>
        <v>0</v>
      </c>
      <c r="AC456" s="244">
        <f t="shared" si="587"/>
        <v>0</v>
      </c>
      <c r="AD456" s="244">
        <f t="shared" si="587"/>
        <v>0</v>
      </c>
      <c r="AE456" s="245">
        <f t="shared" si="587"/>
        <v>0</v>
      </c>
      <c r="AF456" s="245">
        <f t="shared" si="587"/>
        <v>0</v>
      </c>
      <c r="AG456" s="245">
        <f>SUM(AG449:AG455)</f>
        <v>0</v>
      </c>
      <c r="AH456" s="251"/>
      <c r="AI456" s="251"/>
      <c r="AJ456" s="251" t="b">
        <f>IF(AG456&gt;1,AVERAGE(AG456,AG447,AG438,AG429,AG420))</f>
        <v>0</v>
      </c>
      <c r="AK456" s="251" t="b">
        <f>IF(AG456&gt;1,AVERAGE(AG456,AG447))</f>
        <v>0</v>
      </c>
    </row>
    <row r="457" spans="1:37" ht="12" customHeight="1">
      <c r="E457" s="1"/>
      <c r="F457" s="241" t="s">
        <v>222</v>
      </c>
      <c r="V457" s="1"/>
      <c r="W457" s="1"/>
      <c r="X457" s="1"/>
      <c r="Y457" s="1"/>
      <c r="Z457" s="1"/>
      <c r="AA457" s="1"/>
      <c r="AB457" s="1"/>
      <c r="AC457" s="1"/>
      <c r="AD457" s="1"/>
      <c r="AE457" s="7" t="str">
        <f>IF(SUM(V457:AD457)&gt;0,(SUM(V457:AD457)),"")</f>
        <v/>
      </c>
    </row>
    <row r="458" spans="1:37" ht="12" customHeight="1">
      <c r="A458" s="156" t="s">
        <v>18</v>
      </c>
      <c r="B458" s="16">
        <f>H465</f>
        <v>0</v>
      </c>
      <c r="C458" s="53" t="s">
        <v>34</v>
      </c>
      <c r="D458" s="1">
        <f>W465</f>
        <v>0</v>
      </c>
      <c r="F458" s="184">
        <v>41168</v>
      </c>
      <c r="G458" s="323"/>
      <c r="H458" s="45"/>
      <c r="I458" s="61"/>
      <c r="J458" s="61"/>
      <c r="K458" s="61"/>
      <c r="L458" s="61"/>
      <c r="M458" s="61"/>
      <c r="N458" s="61"/>
      <c r="O458" s="61"/>
      <c r="P458" s="61"/>
      <c r="Q458" s="380"/>
      <c r="R458" s="381"/>
      <c r="S458" s="382"/>
      <c r="T458" s="49"/>
      <c r="U458" s="113">
        <f t="shared" ref="U458:U464" si="588">$U$2</f>
        <v>1</v>
      </c>
      <c r="V458" s="259">
        <f t="shared" ref="V458:V464" si="589">IF(I458&lt;&gt;0,VLOOKUP(I458,Max_tider,2,FALSE),0)</f>
        <v>0</v>
      </c>
      <c r="W458" s="259">
        <f>IF(J458&lt;&gt;0,VLOOKUP(J458,AT_tider,2,FALSE),0)</f>
        <v>0</v>
      </c>
      <c r="X458" s="259">
        <f t="shared" ref="X458:X464" si="590">IF(K458&lt;&gt;0,VLOOKUP(K458,SubAT_tider,2,FALSE),0)</f>
        <v>0</v>
      </c>
      <c r="Y458" s="259">
        <f t="shared" ref="Y458:Y464" si="591">IF(L458&lt;&gt;0,VLOOKUP(L458,IG_tider,2,FALSE),0)</f>
        <v>0</v>
      </c>
      <c r="Z458" s="259"/>
      <c r="AA458" s="259"/>
      <c r="AB458" s="259">
        <f t="shared" ref="AB458:AB464" si="592">IF(O458&lt;&gt;0,VLOOKUP(O458,Power_tider,2,FALSE),0)</f>
        <v>0</v>
      </c>
      <c r="AC458" s="259">
        <f t="shared" ref="AC458:AC464" si="593">IF(P458&lt;&gt;0,VLOOKUP(P458,FS_tider,2,FALSE),0)</f>
        <v>0</v>
      </c>
      <c r="AD458" s="113"/>
      <c r="AE458" s="113">
        <f>SUM(V458:AD458)</f>
        <v>0</v>
      </c>
      <c r="AF458" s="114">
        <f>((AB458*2)+(V458*2)+(W458*1)+(X458*0.77)+(Y458*0.68)+(AC458*0.8))</f>
        <v>0</v>
      </c>
      <c r="AG458" s="114">
        <f t="shared" ref="AG458:AG464" si="594">(AF458+(((H458*U458)-SUM(V458:AD458))*0.3))</f>
        <v>0</v>
      </c>
      <c r="AH458" s="251" t="str">
        <f>IF(AG458&gt;1,AVERAGE(AG455,AG458),"")</f>
        <v/>
      </c>
      <c r="AI458" s="251" t="str">
        <f>IF(AG458&gt;1,AVERAGE(AG454,AG455,AG458),"")</f>
        <v/>
      </c>
      <c r="AJ458" s="251"/>
      <c r="AK458" s="251"/>
    </row>
    <row r="459" spans="1:37" ht="12" customHeight="1">
      <c r="A459" s="159" t="s">
        <v>33</v>
      </c>
      <c r="B459" s="16">
        <f>V465</f>
        <v>0</v>
      </c>
      <c r="C459" s="53" t="s">
        <v>35</v>
      </c>
      <c r="D459" s="1">
        <f>X465</f>
        <v>0</v>
      </c>
      <c r="F459" s="184">
        <v>41169</v>
      </c>
      <c r="G459" s="323"/>
      <c r="H459" s="45"/>
      <c r="I459" s="61"/>
      <c r="J459" s="61"/>
      <c r="K459" s="61"/>
      <c r="L459" s="61"/>
      <c r="M459" s="62"/>
      <c r="N459" s="62"/>
      <c r="O459" s="62"/>
      <c r="P459" s="61"/>
      <c r="Q459" s="380"/>
      <c r="R459" s="381"/>
      <c r="S459" s="382"/>
      <c r="T459" s="49"/>
      <c r="U459" s="113">
        <f t="shared" si="588"/>
        <v>1</v>
      </c>
      <c r="V459" s="259">
        <f t="shared" si="589"/>
        <v>0</v>
      </c>
      <c r="W459" s="259">
        <f t="shared" ref="W459:W464" si="595">IF(J459&lt;&gt;0,VLOOKUP(J459,AT_tider,2,FALSE),0)</f>
        <v>0</v>
      </c>
      <c r="X459" s="259">
        <f t="shared" si="590"/>
        <v>0</v>
      </c>
      <c r="Y459" s="259">
        <f t="shared" si="591"/>
        <v>0</v>
      </c>
      <c r="Z459" s="259"/>
      <c r="AA459" s="259"/>
      <c r="AB459" s="259">
        <f t="shared" si="592"/>
        <v>0</v>
      </c>
      <c r="AC459" s="259">
        <f t="shared" si="593"/>
        <v>0</v>
      </c>
      <c r="AD459" s="113"/>
      <c r="AE459" s="113">
        <f t="shared" ref="AE459:AE464" si="596">SUM(V459:AD459)</f>
        <v>0</v>
      </c>
      <c r="AF459" s="114">
        <f t="shared" ref="AF459:AF464" si="597">((AB459*2)+(V459*2)+(W459*1)+(X459*0.77)+(Y459*0.68)+(AC459*0.8))</f>
        <v>0</v>
      </c>
      <c r="AG459" s="114">
        <f t="shared" si="594"/>
        <v>0</v>
      </c>
      <c r="AH459" s="251" t="str">
        <f t="shared" ref="AH459:AH464" si="598">IF(AG459&gt;1,AVERAGE(AG458:AG459),"")</f>
        <v/>
      </c>
      <c r="AI459" s="251" t="str">
        <f>IF(AG459&gt;1,AVERAGE(AG455,AG458,AG459),"")</f>
        <v/>
      </c>
      <c r="AJ459" s="251"/>
      <c r="AK459" s="251"/>
    </row>
    <row r="460" spans="1:37" ht="12" customHeight="1">
      <c r="C460" s="15" t="s">
        <v>92</v>
      </c>
      <c r="D460" s="1">
        <f>Y465</f>
        <v>0</v>
      </c>
      <c r="F460" s="184">
        <v>41170</v>
      </c>
      <c r="G460" s="323"/>
      <c r="H460" s="46"/>
      <c r="I460" s="62"/>
      <c r="J460" s="62"/>
      <c r="K460" s="62"/>
      <c r="L460" s="62"/>
      <c r="M460" s="62"/>
      <c r="N460" s="62"/>
      <c r="O460" s="62"/>
      <c r="P460" s="62"/>
      <c r="Q460" s="383"/>
      <c r="R460" s="384"/>
      <c r="S460" s="385"/>
      <c r="T460" s="34"/>
      <c r="U460" s="113">
        <f t="shared" si="588"/>
        <v>1</v>
      </c>
      <c r="V460" s="259">
        <f t="shared" si="589"/>
        <v>0</v>
      </c>
      <c r="W460" s="259">
        <f t="shared" si="595"/>
        <v>0</v>
      </c>
      <c r="X460" s="259">
        <f t="shared" si="590"/>
        <v>0</v>
      </c>
      <c r="Y460" s="259">
        <f t="shared" si="591"/>
        <v>0</v>
      </c>
      <c r="Z460" s="259"/>
      <c r="AA460" s="259"/>
      <c r="AB460" s="259">
        <f t="shared" si="592"/>
        <v>0</v>
      </c>
      <c r="AC460" s="259">
        <f t="shared" si="593"/>
        <v>0</v>
      </c>
      <c r="AD460" s="113"/>
      <c r="AE460" s="113">
        <f t="shared" si="596"/>
        <v>0</v>
      </c>
      <c r="AF460" s="114">
        <f t="shared" si="597"/>
        <v>0</v>
      </c>
      <c r="AG460" s="114">
        <f t="shared" si="594"/>
        <v>0</v>
      </c>
      <c r="AH460" s="251" t="str">
        <f t="shared" si="598"/>
        <v/>
      </c>
      <c r="AI460" s="251" t="str">
        <f>IF(AG460&gt;1,AVERAGE(AG458:AG460),"")</f>
        <v/>
      </c>
      <c r="AJ460" s="251"/>
      <c r="AK460" s="251"/>
    </row>
    <row r="461" spans="1:37" ht="12" customHeight="1">
      <c r="C461" s="15" t="s">
        <v>78</v>
      </c>
      <c r="D461" s="1">
        <f>Z465</f>
        <v>0</v>
      </c>
      <c r="F461" s="184">
        <v>41171</v>
      </c>
      <c r="G461" s="323"/>
      <c r="H461" s="45"/>
      <c r="I461" s="61"/>
      <c r="J461" s="61"/>
      <c r="K461" s="61"/>
      <c r="L461" s="61"/>
      <c r="M461" s="61"/>
      <c r="N461" s="61"/>
      <c r="O461" s="61"/>
      <c r="P461" s="61"/>
      <c r="Q461" s="380"/>
      <c r="R461" s="381"/>
      <c r="S461" s="382"/>
      <c r="T461" s="49"/>
      <c r="U461" s="113">
        <f t="shared" si="588"/>
        <v>1</v>
      </c>
      <c r="V461" s="259">
        <f t="shared" si="589"/>
        <v>0</v>
      </c>
      <c r="W461" s="259">
        <f t="shared" si="595"/>
        <v>0</v>
      </c>
      <c r="X461" s="259">
        <f t="shared" si="590"/>
        <v>0</v>
      </c>
      <c r="Y461" s="259">
        <f t="shared" si="591"/>
        <v>0</v>
      </c>
      <c r="Z461" s="259"/>
      <c r="AA461" s="259"/>
      <c r="AB461" s="259">
        <f t="shared" si="592"/>
        <v>0</v>
      </c>
      <c r="AC461" s="259">
        <f t="shared" si="593"/>
        <v>0</v>
      </c>
      <c r="AD461" s="113"/>
      <c r="AE461" s="113">
        <f t="shared" si="596"/>
        <v>0</v>
      </c>
      <c r="AF461" s="114">
        <f t="shared" si="597"/>
        <v>0</v>
      </c>
      <c r="AG461" s="114">
        <f t="shared" si="594"/>
        <v>0</v>
      </c>
      <c r="AH461" s="251" t="str">
        <f t="shared" si="598"/>
        <v/>
      </c>
      <c r="AI461" s="251" t="str">
        <f>IF(AG461&gt;1,AVERAGE(AG459:AG461),"")</f>
        <v/>
      </c>
      <c r="AJ461" s="251"/>
      <c r="AK461" s="251"/>
    </row>
    <row r="462" spans="1:37" ht="12" customHeight="1">
      <c r="C462" s="15" t="s">
        <v>93</v>
      </c>
      <c r="D462" s="1">
        <f>AA465</f>
        <v>0</v>
      </c>
      <c r="F462" s="184">
        <v>41172</v>
      </c>
      <c r="G462" s="323"/>
      <c r="H462" s="45"/>
      <c r="I462" s="61"/>
      <c r="J462" s="61"/>
      <c r="K462" s="61"/>
      <c r="L462" s="61"/>
      <c r="M462" s="61"/>
      <c r="N462" s="61"/>
      <c r="O462" s="61"/>
      <c r="P462" s="61"/>
      <c r="Q462" s="380"/>
      <c r="R462" s="381"/>
      <c r="S462" s="382"/>
      <c r="T462" s="34"/>
      <c r="U462" s="113">
        <f>$U$2</f>
        <v>1</v>
      </c>
      <c r="V462" s="259">
        <f t="shared" si="589"/>
        <v>0</v>
      </c>
      <c r="W462" s="259">
        <f t="shared" si="595"/>
        <v>0</v>
      </c>
      <c r="X462" s="259">
        <f t="shared" si="590"/>
        <v>0</v>
      </c>
      <c r="Y462" s="259">
        <f t="shared" si="591"/>
        <v>0</v>
      </c>
      <c r="Z462" s="259"/>
      <c r="AA462" s="259"/>
      <c r="AB462" s="259">
        <f t="shared" si="592"/>
        <v>0</v>
      </c>
      <c r="AC462" s="259">
        <f t="shared" si="593"/>
        <v>0</v>
      </c>
      <c r="AD462" s="113"/>
      <c r="AE462" s="113">
        <f t="shared" si="596"/>
        <v>0</v>
      </c>
      <c r="AF462" s="114">
        <f t="shared" si="597"/>
        <v>0</v>
      </c>
      <c r="AG462" s="114">
        <f t="shared" si="594"/>
        <v>0</v>
      </c>
      <c r="AH462" s="251" t="str">
        <f t="shared" si="598"/>
        <v/>
      </c>
      <c r="AI462" s="251" t="str">
        <f>IF(AG462&gt;1,AVERAGE(AG460:AG462),"")</f>
        <v/>
      </c>
      <c r="AJ462" s="251"/>
      <c r="AK462" s="251"/>
    </row>
    <row r="463" spans="1:37" ht="12" customHeight="1">
      <c r="C463" s="53" t="s">
        <v>36</v>
      </c>
      <c r="D463" s="1">
        <f>AB465</f>
        <v>0</v>
      </c>
      <c r="F463" s="184">
        <v>41173</v>
      </c>
      <c r="G463" s="323"/>
      <c r="H463" s="45"/>
      <c r="I463" s="61"/>
      <c r="J463" s="61"/>
      <c r="K463" s="61"/>
      <c r="L463" s="61"/>
      <c r="M463" s="61"/>
      <c r="N463" s="61"/>
      <c r="O463" s="61"/>
      <c r="P463" s="61"/>
      <c r="Q463" s="380"/>
      <c r="R463" s="381"/>
      <c r="S463" s="382"/>
      <c r="T463" s="34"/>
      <c r="U463" s="113">
        <f t="shared" si="588"/>
        <v>1</v>
      </c>
      <c r="V463" s="259">
        <f t="shared" si="589"/>
        <v>0</v>
      </c>
      <c r="W463" s="259">
        <f t="shared" si="595"/>
        <v>0</v>
      </c>
      <c r="X463" s="259">
        <f t="shared" si="590"/>
        <v>0</v>
      </c>
      <c r="Y463" s="259">
        <f t="shared" si="591"/>
        <v>0</v>
      </c>
      <c r="Z463" s="259"/>
      <c r="AA463" s="259"/>
      <c r="AB463" s="259">
        <f t="shared" si="592"/>
        <v>0</v>
      </c>
      <c r="AC463" s="259">
        <f t="shared" si="593"/>
        <v>0</v>
      </c>
      <c r="AD463" s="113"/>
      <c r="AE463" s="113">
        <f t="shared" si="596"/>
        <v>0</v>
      </c>
      <c r="AF463" s="114">
        <f t="shared" si="597"/>
        <v>0</v>
      </c>
      <c r="AG463" s="114">
        <f t="shared" si="594"/>
        <v>0</v>
      </c>
      <c r="AH463" s="251" t="str">
        <f t="shared" si="598"/>
        <v/>
      </c>
      <c r="AI463" s="251" t="str">
        <f>IF(AG463&gt;1,AVERAGE(AG461:AG463),"")</f>
        <v/>
      </c>
      <c r="AJ463" s="251"/>
      <c r="AK463" s="251"/>
    </row>
    <row r="464" spans="1:37" ht="12" customHeight="1">
      <c r="C464" s="53" t="s">
        <v>37</v>
      </c>
      <c r="D464" s="1">
        <f>AC465</f>
        <v>0</v>
      </c>
      <c r="F464" s="184">
        <v>41174</v>
      </c>
      <c r="G464" s="323"/>
      <c r="H464" s="45"/>
      <c r="I464" s="61"/>
      <c r="J464" s="61"/>
      <c r="K464" s="61"/>
      <c r="L464" s="61"/>
      <c r="M464" s="61"/>
      <c r="N464" s="61"/>
      <c r="O464" s="61"/>
      <c r="P464" s="61"/>
      <c r="Q464" s="380"/>
      <c r="R464" s="381"/>
      <c r="S464" s="382"/>
      <c r="T464" s="34"/>
      <c r="U464" s="113">
        <f t="shared" si="588"/>
        <v>1</v>
      </c>
      <c r="V464" s="259">
        <f t="shared" si="589"/>
        <v>0</v>
      </c>
      <c r="W464" s="259">
        <f t="shared" si="595"/>
        <v>0</v>
      </c>
      <c r="X464" s="259">
        <f t="shared" si="590"/>
        <v>0</v>
      </c>
      <c r="Y464" s="259">
        <f t="shared" si="591"/>
        <v>0</v>
      </c>
      <c r="Z464" s="259"/>
      <c r="AA464" s="259"/>
      <c r="AB464" s="259">
        <f t="shared" si="592"/>
        <v>0</v>
      </c>
      <c r="AC464" s="259">
        <f t="shared" si="593"/>
        <v>0</v>
      </c>
      <c r="AD464" s="113"/>
      <c r="AE464" s="113">
        <f t="shared" si="596"/>
        <v>0</v>
      </c>
      <c r="AF464" s="114">
        <f t="shared" si="597"/>
        <v>0</v>
      </c>
      <c r="AG464" s="114">
        <f t="shared" si="594"/>
        <v>0</v>
      </c>
      <c r="AH464" s="251" t="str">
        <f t="shared" si="598"/>
        <v/>
      </c>
      <c r="AI464" s="251" t="str">
        <f>IF(AG464&gt;1,AVERAGE(AG462:AG464),"")</f>
        <v/>
      </c>
      <c r="AJ464" s="251"/>
      <c r="AK464" s="251"/>
    </row>
    <row r="465" spans="1:37" ht="12" customHeight="1">
      <c r="C465" s="53" t="s">
        <v>38</v>
      </c>
      <c r="D465" s="1">
        <f>AD465</f>
        <v>0</v>
      </c>
      <c r="E465" s="1"/>
      <c r="F465" s="185"/>
      <c r="G465" s="47"/>
      <c r="H465" s="48">
        <f>SUM(H458:H464)/60</f>
        <v>0</v>
      </c>
      <c r="I465" s="63"/>
      <c r="J465" s="64"/>
      <c r="K465" s="64"/>
      <c r="L465" s="64"/>
      <c r="M465" s="64"/>
      <c r="N465" s="64"/>
      <c r="O465" s="64"/>
      <c r="P465" s="64"/>
      <c r="Q465" s="64"/>
      <c r="R465" s="64"/>
      <c r="S465" s="47"/>
      <c r="T465" s="50" t="s">
        <v>45</v>
      </c>
      <c r="U465" s="106"/>
      <c r="V465" s="244">
        <f t="shared" ref="V465:AF465" si="599">SUM(V458:V464)</f>
        <v>0</v>
      </c>
      <c r="W465" s="244">
        <f t="shared" si="599"/>
        <v>0</v>
      </c>
      <c r="X465" s="244">
        <f t="shared" si="599"/>
        <v>0</v>
      </c>
      <c r="Y465" s="244">
        <f t="shared" si="599"/>
        <v>0</v>
      </c>
      <c r="Z465" s="244">
        <f t="shared" si="599"/>
        <v>0</v>
      </c>
      <c r="AA465" s="244">
        <f t="shared" si="599"/>
        <v>0</v>
      </c>
      <c r="AB465" s="244">
        <f t="shared" si="599"/>
        <v>0</v>
      </c>
      <c r="AC465" s="244">
        <f t="shared" si="599"/>
        <v>0</v>
      </c>
      <c r="AD465" s="244">
        <f t="shared" si="599"/>
        <v>0</v>
      </c>
      <c r="AE465" s="245">
        <f t="shared" si="599"/>
        <v>0</v>
      </c>
      <c r="AF465" s="245">
        <f t="shared" si="599"/>
        <v>0</v>
      </c>
      <c r="AG465" s="245">
        <f>SUM(AG458:AG464)</f>
        <v>0</v>
      </c>
      <c r="AH465" s="251"/>
      <c r="AI465" s="251"/>
      <c r="AJ465" s="251" t="b">
        <f>IF(AG465&gt;1,AVERAGE(AG465,AG456,AG447,AG438,AG429))</f>
        <v>0</v>
      </c>
      <c r="AK465" s="251" t="b">
        <f>IF(AG465&gt;1,AVERAGE(AG465,AG456))</f>
        <v>0</v>
      </c>
    </row>
    <row r="466" spans="1:37" ht="12" customHeight="1">
      <c r="E466" s="1"/>
      <c r="F466" s="241" t="s">
        <v>223</v>
      </c>
      <c r="V466" s="1"/>
      <c r="W466" s="1"/>
      <c r="X466" s="1"/>
      <c r="Y466" s="1"/>
      <c r="Z466" s="1"/>
      <c r="AA466" s="1"/>
      <c r="AB466" s="1"/>
      <c r="AC466" s="1"/>
      <c r="AD466" s="1"/>
      <c r="AE466" s="7" t="str">
        <f>IF(SUM(V466:AD466)&gt;0,(SUM(V466:AD466)),"")</f>
        <v/>
      </c>
    </row>
    <row r="467" spans="1:37" ht="12" customHeight="1">
      <c r="A467" s="156" t="s">
        <v>18</v>
      </c>
      <c r="B467" s="16">
        <f>H474</f>
        <v>0</v>
      </c>
      <c r="C467" s="53" t="s">
        <v>34</v>
      </c>
      <c r="D467" s="1">
        <f>W474</f>
        <v>0</v>
      </c>
      <c r="F467" s="184">
        <v>41175</v>
      </c>
      <c r="G467" s="323"/>
      <c r="H467" s="45"/>
      <c r="I467" s="61"/>
      <c r="J467" s="61"/>
      <c r="K467" s="61"/>
      <c r="L467" s="61"/>
      <c r="M467" s="61"/>
      <c r="N467" s="61"/>
      <c r="O467" s="61"/>
      <c r="P467" s="61"/>
      <c r="Q467" s="380"/>
      <c r="R467" s="381"/>
      <c r="S467" s="382"/>
      <c r="T467" s="49"/>
      <c r="U467" s="113">
        <f t="shared" ref="U467:U473" si="600">$U$2</f>
        <v>1</v>
      </c>
      <c r="V467" s="259">
        <f t="shared" ref="V467:V473" si="601">IF(I467&lt;&gt;0,VLOOKUP(I467,Max_tider,2,FALSE),0)</f>
        <v>0</v>
      </c>
      <c r="W467" s="259">
        <f>IF(J467&lt;&gt;0,VLOOKUP(J467,AT_tider,2,FALSE),0)</f>
        <v>0</v>
      </c>
      <c r="X467" s="259">
        <f t="shared" ref="X467:X473" si="602">IF(K467&lt;&gt;0,VLOOKUP(K467,SubAT_tider,2,FALSE),0)</f>
        <v>0</v>
      </c>
      <c r="Y467" s="259">
        <f t="shared" ref="Y467:Y473" si="603">IF(L467&lt;&gt;0,VLOOKUP(L467,IG_tider,2,FALSE),0)</f>
        <v>0</v>
      </c>
      <c r="Z467" s="259"/>
      <c r="AA467" s="259"/>
      <c r="AB467" s="259">
        <f t="shared" ref="AB467:AB473" si="604">IF(O467&lt;&gt;0,VLOOKUP(O467,Power_tider,2,FALSE),0)</f>
        <v>0</v>
      </c>
      <c r="AC467" s="259">
        <f t="shared" ref="AC467:AC473" si="605">IF(P467&lt;&gt;0,VLOOKUP(P467,FS_tider,2,FALSE),0)</f>
        <v>0</v>
      </c>
      <c r="AD467" s="113"/>
      <c r="AE467" s="113">
        <f>SUM(V467:AD467)</f>
        <v>0</v>
      </c>
      <c r="AF467" s="114">
        <f>((AB467*2)+(V467*2)+(W467*1)+(X467*0.77)+(Y467*0.68)+(AC467*0.8))</f>
        <v>0</v>
      </c>
      <c r="AG467" s="114">
        <f t="shared" ref="AG467:AG473" si="606">(AF467+(((H467*U467)-SUM(V467:AD467))*0.3))</f>
        <v>0</v>
      </c>
      <c r="AH467" s="251" t="str">
        <f>IF(AG467&gt;1,AVERAGE(AG464,AG467),"")</f>
        <v/>
      </c>
      <c r="AI467" s="251" t="str">
        <f>IF(AG467&gt;1,AVERAGE(AG463,AG464,AG467),"")</f>
        <v/>
      </c>
      <c r="AJ467" s="251"/>
      <c r="AK467" s="251"/>
    </row>
    <row r="468" spans="1:37" ht="12" customHeight="1">
      <c r="A468" s="159" t="s">
        <v>33</v>
      </c>
      <c r="B468" s="16">
        <f>V474</f>
        <v>0</v>
      </c>
      <c r="C468" s="53" t="s">
        <v>35</v>
      </c>
      <c r="D468" s="1">
        <f>X474</f>
        <v>0</v>
      </c>
      <c r="F468" s="184">
        <v>41176</v>
      </c>
      <c r="G468" s="323"/>
      <c r="H468" s="45"/>
      <c r="I468" s="61"/>
      <c r="J468" s="61"/>
      <c r="K468" s="61"/>
      <c r="L468" s="61"/>
      <c r="M468" s="62"/>
      <c r="N468" s="62"/>
      <c r="O468" s="62"/>
      <c r="P468" s="61"/>
      <c r="Q468" s="380"/>
      <c r="R468" s="381"/>
      <c r="S468" s="382"/>
      <c r="T468" s="49"/>
      <c r="U468" s="113">
        <f t="shared" si="600"/>
        <v>1</v>
      </c>
      <c r="V468" s="259">
        <f t="shared" si="601"/>
        <v>0</v>
      </c>
      <c r="W468" s="259">
        <f t="shared" ref="W468:W473" si="607">IF(J468&lt;&gt;0,VLOOKUP(J468,AT_tider,2,FALSE),0)</f>
        <v>0</v>
      </c>
      <c r="X468" s="259">
        <f t="shared" si="602"/>
        <v>0</v>
      </c>
      <c r="Y468" s="259">
        <f t="shared" si="603"/>
        <v>0</v>
      </c>
      <c r="Z468" s="259"/>
      <c r="AA468" s="259"/>
      <c r="AB468" s="259">
        <f t="shared" si="604"/>
        <v>0</v>
      </c>
      <c r="AC468" s="259">
        <f t="shared" si="605"/>
        <v>0</v>
      </c>
      <c r="AD468" s="113"/>
      <c r="AE468" s="113">
        <f t="shared" ref="AE468:AE473" si="608">SUM(V468:AD468)</f>
        <v>0</v>
      </c>
      <c r="AF468" s="114">
        <f t="shared" ref="AF468:AF473" si="609">((AB468*2)+(V468*2)+(W468*1)+(X468*0.77)+(Y468*0.68)+(AC468*0.8))</f>
        <v>0</v>
      </c>
      <c r="AG468" s="114">
        <f t="shared" si="606"/>
        <v>0</v>
      </c>
      <c r="AH468" s="251" t="str">
        <f t="shared" ref="AH468:AH473" si="610">IF(AG468&gt;1,AVERAGE(AG467:AG468),"")</f>
        <v/>
      </c>
      <c r="AI468" s="251" t="str">
        <f>IF(AG468&gt;1,AVERAGE(AG464,AG467,AG468),"")</f>
        <v/>
      </c>
      <c r="AJ468" s="251"/>
      <c r="AK468" s="251"/>
    </row>
    <row r="469" spans="1:37" ht="12" customHeight="1">
      <c r="C469" s="15" t="s">
        <v>92</v>
      </c>
      <c r="D469" s="1">
        <f>Y474</f>
        <v>0</v>
      </c>
      <c r="F469" s="184">
        <v>41177</v>
      </c>
      <c r="G469" s="323"/>
      <c r="H469" s="46"/>
      <c r="I469" s="62"/>
      <c r="J469" s="62"/>
      <c r="K469" s="62"/>
      <c r="L469" s="62"/>
      <c r="M469" s="62"/>
      <c r="N469" s="62"/>
      <c r="O469" s="62"/>
      <c r="P469" s="62"/>
      <c r="Q469" s="383"/>
      <c r="R469" s="384"/>
      <c r="S469" s="385"/>
      <c r="T469" s="34"/>
      <c r="U469" s="113">
        <f t="shared" si="600"/>
        <v>1</v>
      </c>
      <c r="V469" s="259">
        <f t="shared" si="601"/>
        <v>0</v>
      </c>
      <c r="W469" s="259">
        <f t="shared" si="607"/>
        <v>0</v>
      </c>
      <c r="X469" s="259">
        <f t="shared" si="602"/>
        <v>0</v>
      </c>
      <c r="Y469" s="259">
        <f t="shared" si="603"/>
        <v>0</v>
      </c>
      <c r="Z469" s="259"/>
      <c r="AA469" s="259"/>
      <c r="AB469" s="259">
        <f t="shared" si="604"/>
        <v>0</v>
      </c>
      <c r="AC469" s="259">
        <f t="shared" si="605"/>
        <v>0</v>
      </c>
      <c r="AD469" s="113"/>
      <c r="AE469" s="113">
        <f t="shared" si="608"/>
        <v>0</v>
      </c>
      <c r="AF469" s="114">
        <f t="shared" si="609"/>
        <v>0</v>
      </c>
      <c r="AG469" s="114">
        <f t="shared" si="606"/>
        <v>0</v>
      </c>
      <c r="AH469" s="251" t="str">
        <f t="shared" si="610"/>
        <v/>
      </c>
      <c r="AI469" s="251" t="str">
        <f>IF(AG469&gt;1,AVERAGE(AG467:AG469),"")</f>
        <v/>
      </c>
      <c r="AJ469" s="251"/>
      <c r="AK469" s="251"/>
    </row>
    <row r="470" spans="1:37" ht="12" customHeight="1">
      <c r="C470" s="15" t="s">
        <v>78</v>
      </c>
      <c r="D470" s="1">
        <f>Z474</f>
        <v>0</v>
      </c>
      <c r="F470" s="184">
        <v>41178</v>
      </c>
      <c r="G470" s="323"/>
      <c r="H470" s="45"/>
      <c r="I470" s="61"/>
      <c r="J470" s="61"/>
      <c r="K470" s="61"/>
      <c r="L470" s="61"/>
      <c r="M470" s="61"/>
      <c r="N470" s="61"/>
      <c r="O470" s="61"/>
      <c r="P470" s="61"/>
      <c r="Q470" s="380"/>
      <c r="R470" s="381"/>
      <c r="S470" s="382"/>
      <c r="T470" s="49"/>
      <c r="U470" s="113">
        <f t="shared" si="600"/>
        <v>1</v>
      </c>
      <c r="V470" s="259">
        <f t="shared" si="601"/>
        <v>0</v>
      </c>
      <c r="W470" s="259">
        <f t="shared" si="607"/>
        <v>0</v>
      </c>
      <c r="X470" s="259">
        <f t="shared" si="602"/>
        <v>0</v>
      </c>
      <c r="Y470" s="259">
        <f t="shared" si="603"/>
        <v>0</v>
      </c>
      <c r="Z470" s="259"/>
      <c r="AA470" s="259"/>
      <c r="AB470" s="259">
        <f t="shared" si="604"/>
        <v>0</v>
      </c>
      <c r="AC470" s="259">
        <f t="shared" si="605"/>
        <v>0</v>
      </c>
      <c r="AD470" s="113"/>
      <c r="AE470" s="113">
        <f t="shared" si="608"/>
        <v>0</v>
      </c>
      <c r="AF470" s="114">
        <f t="shared" si="609"/>
        <v>0</v>
      </c>
      <c r="AG470" s="114">
        <f t="shared" si="606"/>
        <v>0</v>
      </c>
      <c r="AH470" s="251" t="str">
        <f t="shared" si="610"/>
        <v/>
      </c>
      <c r="AI470" s="251" t="str">
        <f>IF(AG470&gt;1,AVERAGE(AG468:AG470),"")</f>
        <v/>
      </c>
      <c r="AJ470" s="251"/>
      <c r="AK470" s="251"/>
    </row>
    <row r="471" spans="1:37" ht="12" customHeight="1">
      <c r="C471" s="15" t="s">
        <v>93</v>
      </c>
      <c r="D471" s="1">
        <f>AA474</f>
        <v>0</v>
      </c>
      <c r="F471" s="184">
        <v>41179</v>
      </c>
      <c r="G471" s="323"/>
      <c r="H471" s="45"/>
      <c r="I471" s="61"/>
      <c r="J471" s="61"/>
      <c r="K471" s="61"/>
      <c r="L471" s="61"/>
      <c r="M471" s="61"/>
      <c r="N471" s="61"/>
      <c r="O471" s="61"/>
      <c r="P471" s="61"/>
      <c r="Q471" s="380"/>
      <c r="R471" s="381"/>
      <c r="S471" s="382"/>
      <c r="T471" s="34"/>
      <c r="U471" s="113">
        <f>$U$2</f>
        <v>1</v>
      </c>
      <c r="V471" s="259">
        <f t="shared" si="601"/>
        <v>0</v>
      </c>
      <c r="W471" s="259">
        <f t="shared" si="607"/>
        <v>0</v>
      </c>
      <c r="X471" s="259">
        <f t="shared" si="602"/>
        <v>0</v>
      </c>
      <c r="Y471" s="259">
        <f t="shared" si="603"/>
        <v>0</v>
      </c>
      <c r="Z471" s="259"/>
      <c r="AA471" s="259"/>
      <c r="AB471" s="259">
        <f t="shared" si="604"/>
        <v>0</v>
      </c>
      <c r="AC471" s="259">
        <f t="shared" si="605"/>
        <v>0</v>
      </c>
      <c r="AD471" s="113"/>
      <c r="AE471" s="113">
        <f t="shared" si="608"/>
        <v>0</v>
      </c>
      <c r="AF471" s="114">
        <f t="shared" si="609"/>
        <v>0</v>
      </c>
      <c r="AG471" s="114">
        <f t="shared" si="606"/>
        <v>0</v>
      </c>
      <c r="AH471" s="251" t="str">
        <f t="shared" si="610"/>
        <v/>
      </c>
      <c r="AI471" s="251" t="str">
        <f>IF(AG471&gt;1,AVERAGE(AG469:AG471),"")</f>
        <v/>
      </c>
      <c r="AJ471" s="251"/>
      <c r="AK471" s="251"/>
    </row>
    <row r="472" spans="1:37" ht="12" customHeight="1">
      <c r="C472" s="53" t="s">
        <v>36</v>
      </c>
      <c r="D472" s="1">
        <f>AB474</f>
        <v>0</v>
      </c>
      <c r="F472" s="184">
        <v>41180</v>
      </c>
      <c r="G472" s="323"/>
      <c r="H472" s="45"/>
      <c r="I472" s="61"/>
      <c r="J472" s="61"/>
      <c r="K472" s="61"/>
      <c r="L472" s="61"/>
      <c r="M472" s="61"/>
      <c r="N472" s="61"/>
      <c r="O472" s="61"/>
      <c r="P472" s="61"/>
      <c r="Q472" s="380"/>
      <c r="R472" s="381"/>
      <c r="S472" s="382"/>
      <c r="T472" s="34"/>
      <c r="U472" s="113">
        <f t="shared" si="600"/>
        <v>1</v>
      </c>
      <c r="V472" s="259">
        <f t="shared" si="601"/>
        <v>0</v>
      </c>
      <c r="W472" s="259">
        <f t="shared" si="607"/>
        <v>0</v>
      </c>
      <c r="X472" s="259">
        <f t="shared" si="602"/>
        <v>0</v>
      </c>
      <c r="Y472" s="259">
        <f t="shared" si="603"/>
        <v>0</v>
      </c>
      <c r="Z472" s="259"/>
      <c r="AA472" s="259"/>
      <c r="AB472" s="259">
        <f t="shared" si="604"/>
        <v>0</v>
      </c>
      <c r="AC472" s="259">
        <f t="shared" si="605"/>
        <v>0</v>
      </c>
      <c r="AD472" s="113"/>
      <c r="AE472" s="113">
        <f t="shared" si="608"/>
        <v>0</v>
      </c>
      <c r="AF472" s="114">
        <f t="shared" si="609"/>
        <v>0</v>
      </c>
      <c r="AG472" s="114">
        <f t="shared" si="606"/>
        <v>0</v>
      </c>
      <c r="AH472" s="251" t="str">
        <f t="shared" si="610"/>
        <v/>
      </c>
      <c r="AI472" s="251" t="str">
        <f>IF(AG472&gt;1,AVERAGE(AG470:AG472),"")</f>
        <v/>
      </c>
      <c r="AJ472" s="251"/>
      <c r="AK472" s="251"/>
    </row>
    <row r="473" spans="1:37" ht="12" customHeight="1">
      <c r="C473" s="53" t="s">
        <v>37</v>
      </c>
      <c r="D473" s="1">
        <f>AC474</f>
        <v>0</v>
      </c>
      <c r="F473" s="184">
        <v>41181</v>
      </c>
      <c r="G473" s="323"/>
      <c r="H473" s="45"/>
      <c r="I473" s="61"/>
      <c r="J473" s="61"/>
      <c r="K473" s="61"/>
      <c r="L473" s="61"/>
      <c r="M473" s="61"/>
      <c r="N473" s="61"/>
      <c r="O473" s="61"/>
      <c r="P473" s="61"/>
      <c r="Q473" s="380"/>
      <c r="R473" s="381"/>
      <c r="S473" s="382"/>
      <c r="T473" s="34"/>
      <c r="U473" s="113">
        <f t="shared" si="600"/>
        <v>1</v>
      </c>
      <c r="V473" s="259">
        <f t="shared" si="601"/>
        <v>0</v>
      </c>
      <c r="W473" s="259">
        <f t="shared" si="607"/>
        <v>0</v>
      </c>
      <c r="X473" s="259">
        <f t="shared" si="602"/>
        <v>0</v>
      </c>
      <c r="Y473" s="259">
        <f t="shared" si="603"/>
        <v>0</v>
      </c>
      <c r="Z473" s="259"/>
      <c r="AA473" s="259"/>
      <c r="AB473" s="259">
        <f t="shared" si="604"/>
        <v>0</v>
      </c>
      <c r="AC473" s="259">
        <f t="shared" si="605"/>
        <v>0</v>
      </c>
      <c r="AD473" s="113"/>
      <c r="AE473" s="113">
        <f t="shared" si="608"/>
        <v>0</v>
      </c>
      <c r="AF473" s="114">
        <f t="shared" si="609"/>
        <v>0</v>
      </c>
      <c r="AG473" s="114">
        <f t="shared" si="606"/>
        <v>0</v>
      </c>
      <c r="AH473" s="251" t="str">
        <f t="shared" si="610"/>
        <v/>
      </c>
      <c r="AI473" s="251" t="str">
        <f>IF(AG473&gt;1,AVERAGE(AG471:AG473),"")</f>
        <v/>
      </c>
      <c r="AJ473" s="251"/>
      <c r="AK473" s="251"/>
    </row>
    <row r="474" spans="1:37" ht="12" customHeight="1">
      <c r="C474" s="53" t="s">
        <v>38</v>
      </c>
      <c r="D474" s="1">
        <f>AD474</f>
        <v>0</v>
      </c>
      <c r="E474" s="1"/>
      <c r="F474" s="185"/>
      <c r="G474" s="47"/>
      <c r="H474" s="48">
        <f>SUM(H467:H473)/60</f>
        <v>0</v>
      </c>
      <c r="I474" s="63"/>
      <c r="J474" s="64"/>
      <c r="K474" s="64"/>
      <c r="L474" s="64"/>
      <c r="M474" s="64"/>
      <c r="N474" s="64"/>
      <c r="O474" s="64"/>
      <c r="P474" s="64"/>
      <c r="Q474" s="64"/>
      <c r="R474" s="64"/>
      <c r="S474" s="47"/>
      <c r="T474" s="50" t="s">
        <v>45</v>
      </c>
      <c r="U474" s="106"/>
      <c r="V474" s="244">
        <f t="shared" ref="V474:AF474" si="611">SUM(V467:V473)</f>
        <v>0</v>
      </c>
      <c r="W474" s="244">
        <f t="shared" si="611"/>
        <v>0</v>
      </c>
      <c r="X474" s="244">
        <f t="shared" si="611"/>
        <v>0</v>
      </c>
      <c r="Y474" s="244">
        <f t="shared" si="611"/>
        <v>0</v>
      </c>
      <c r="Z474" s="244">
        <f t="shared" si="611"/>
        <v>0</v>
      </c>
      <c r="AA474" s="244">
        <f t="shared" si="611"/>
        <v>0</v>
      </c>
      <c r="AB474" s="244">
        <f t="shared" si="611"/>
        <v>0</v>
      </c>
      <c r="AC474" s="244">
        <f t="shared" si="611"/>
        <v>0</v>
      </c>
      <c r="AD474" s="244">
        <f t="shared" si="611"/>
        <v>0</v>
      </c>
      <c r="AE474" s="245">
        <f t="shared" si="611"/>
        <v>0</v>
      </c>
      <c r="AF474" s="245">
        <f t="shared" si="611"/>
        <v>0</v>
      </c>
      <c r="AG474" s="245">
        <f>SUM(AG467:AG473)</f>
        <v>0</v>
      </c>
      <c r="AH474" s="251"/>
      <c r="AI474" s="251"/>
      <c r="AJ474" s="251" t="b">
        <f>IF(AG474&gt;1,AVERAGE(AG474,AG465,AG456,AG447,AG438))</f>
        <v>0</v>
      </c>
      <c r="AK474" s="251" t="b">
        <f>IF(AG474&gt;1,AVERAGE(AG474,AG465))</f>
        <v>0</v>
      </c>
    </row>
    <row r="475" spans="1:37" ht="12" customHeight="1">
      <c r="E475" s="1"/>
      <c r="F475" s="241" t="s">
        <v>224</v>
      </c>
      <c r="V475" s="1"/>
      <c r="W475" s="1"/>
      <c r="X475" s="1"/>
      <c r="Y475" s="1"/>
      <c r="Z475" s="1"/>
      <c r="AA475" s="1"/>
      <c r="AB475" s="1"/>
      <c r="AC475" s="1"/>
      <c r="AD475" s="1"/>
      <c r="AE475" s="7" t="str">
        <f>IF(SUM(V475:AD475)&gt;0,(SUM(V475:AD475)),"")</f>
        <v/>
      </c>
    </row>
    <row r="476" spans="1:37" ht="12" customHeight="1">
      <c r="A476" s="156" t="s">
        <v>18</v>
      </c>
      <c r="B476" s="16">
        <f>H483</f>
        <v>0</v>
      </c>
      <c r="C476" s="53" t="s">
        <v>34</v>
      </c>
      <c r="D476" s="1">
        <f>W483</f>
        <v>0</v>
      </c>
      <c r="F476" s="184">
        <v>41182</v>
      </c>
      <c r="G476" s="323"/>
      <c r="H476" s="45"/>
      <c r="I476" s="61"/>
      <c r="J476" s="61"/>
      <c r="K476" s="61"/>
      <c r="L476" s="61"/>
      <c r="M476" s="61"/>
      <c r="N476" s="61"/>
      <c r="O476" s="61"/>
      <c r="P476" s="61"/>
      <c r="Q476" s="380"/>
      <c r="R476" s="381"/>
      <c r="S476" s="382"/>
      <c r="T476" s="49"/>
      <c r="U476" s="113">
        <f t="shared" ref="U476:U482" si="612">$U$2</f>
        <v>1</v>
      </c>
      <c r="V476" s="259">
        <f t="shared" ref="V476:V482" si="613">IF(I476&lt;&gt;0,VLOOKUP(I476,Max_tider,2,FALSE),0)</f>
        <v>0</v>
      </c>
      <c r="W476" s="259">
        <f>IF(J476&lt;&gt;0,VLOOKUP(J476,AT_tider,2,FALSE),0)</f>
        <v>0</v>
      </c>
      <c r="X476" s="259">
        <f t="shared" ref="X476:X482" si="614">IF(K476&lt;&gt;0,VLOOKUP(K476,SubAT_tider,2,FALSE),0)</f>
        <v>0</v>
      </c>
      <c r="Y476" s="259">
        <f t="shared" ref="Y476:Y482" si="615">IF(L476&lt;&gt;0,VLOOKUP(L476,IG_tider,2,FALSE),0)</f>
        <v>0</v>
      </c>
      <c r="Z476" s="259"/>
      <c r="AA476" s="259"/>
      <c r="AB476" s="259">
        <f t="shared" ref="AB476:AB482" si="616">IF(O476&lt;&gt;0,VLOOKUP(O476,Power_tider,2,FALSE),0)</f>
        <v>0</v>
      </c>
      <c r="AC476" s="259">
        <f t="shared" ref="AC476:AC482" si="617">IF(P476&lt;&gt;0,VLOOKUP(P476,FS_tider,2,FALSE),0)</f>
        <v>0</v>
      </c>
      <c r="AD476" s="113"/>
      <c r="AE476" s="113">
        <f>SUM(V476:AD476)</f>
        <v>0</v>
      </c>
      <c r="AF476" s="114">
        <f>((AB476*2)+(V476*2)+(W476*1)+(X476*0.77)+(Y476*0.68)+(AC476*0.8))</f>
        <v>0</v>
      </c>
      <c r="AG476" s="114">
        <f t="shared" ref="AG476:AG482" si="618">(AF476+(((H476*U476)-SUM(V476:AD476))*0.3))</f>
        <v>0</v>
      </c>
      <c r="AH476" s="251" t="str">
        <f>IF(AG476&gt;1,AVERAGE(AG473,AG476),"")</f>
        <v/>
      </c>
      <c r="AI476" s="251" t="str">
        <f>IF(AG476&gt;1,AVERAGE(AG472,AG473,AG476),"")</f>
        <v/>
      </c>
      <c r="AJ476" s="251"/>
      <c r="AK476" s="251"/>
    </row>
    <row r="477" spans="1:37" ht="12" customHeight="1">
      <c r="A477" s="159" t="s">
        <v>33</v>
      </c>
      <c r="B477" s="16">
        <f>V483</f>
        <v>0</v>
      </c>
      <c r="C477" s="53" t="s">
        <v>35</v>
      </c>
      <c r="D477" s="1">
        <f>X483</f>
        <v>0</v>
      </c>
      <c r="F477" s="184">
        <v>41183</v>
      </c>
      <c r="G477" s="323"/>
      <c r="H477" s="45"/>
      <c r="I477" s="61"/>
      <c r="J477" s="61"/>
      <c r="K477" s="61"/>
      <c r="L477" s="61"/>
      <c r="M477" s="62"/>
      <c r="N477" s="62"/>
      <c r="O477" s="62"/>
      <c r="P477" s="61"/>
      <c r="Q477" s="380"/>
      <c r="R477" s="381"/>
      <c r="S477" s="382"/>
      <c r="T477" s="49"/>
      <c r="U477" s="113">
        <f t="shared" si="612"/>
        <v>1</v>
      </c>
      <c r="V477" s="259">
        <f t="shared" si="613"/>
        <v>0</v>
      </c>
      <c r="W477" s="259">
        <f t="shared" ref="W477:W482" si="619">IF(J477&lt;&gt;0,VLOOKUP(J477,AT_tider,2,FALSE),0)</f>
        <v>0</v>
      </c>
      <c r="X477" s="259">
        <f t="shared" si="614"/>
        <v>0</v>
      </c>
      <c r="Y477" s="259">
        <f t="shared" si="615"/>
        <v>0</v>
      </c>
      <c r="Z477" s="259"/>
      <c r="AA477" s="259"/>
      <c r="AB477" s="259">
        <f t="shared" si="616"/>
        <v>0</v>
      </c>
      <c r="AC477" s="259">
        <f t="shared" si="617"/>
        <v>0</v>
      </c>
      <c r="AD477" s="113"/>
      <c r="AE477" s="113">
        <f t="shared" ref="AE477:AE482" si="620">SUM(V477:AD477)</f>
        <v>0</v>
      </c>
      <c r="AF477" s="114">
        <f t="shared" ref="AF477:AF482" si="621">((AB477*2)+(V477*2)+(W477*1)+(X477*0.77)+(Y477*0.68)+(AC477*0.8))</f>
        <v>0</v>
      </c>
      <c r="AG477" s="114">
        <f t="shared" si="618"/>
        <v>0</v>
      </c>
      <c r="AH477" s="251" t="str">
        <f t="shared" ref="AH477:AH482" si="622">IF(AG477&gt;1,AVERAGE(AG476:AG477),"")</f>
        <v/>
      </c>
      <c r="AI477" s="251" t="str">
        <f>IF(AG477&gt;1,AVERAGE(AG473,AG476,AG477),"")</f>
        <v/>
      </c>
      <c r="AJ477" s="251"/>
      <c r="AK477" s="251"/>
    </row>
    <row r="478" spans="1:37" ht="12" customHeight="1">
      <c r="C478" s="15" t="s">
        <v>92</v>
      </c>
      <c r="D478" s="1">
        <f>Y483</f>
        <v>0</v>
      </c>
      <c r="F478" s="184">
        <v>41184</v>
      </c>
      <c r="G478" s="323"/>
      <c r="H478" s="46"/>
      <c r="I478" s="62"/>
      <c r="J478" s="62"/>
      <c r="K478" s="62"/>
      <c r="L478" s="62"/>
      <c r="M478" s="62"/>
      <c r="N478" s="62"/>
      <c r="O478" s="62"/>
      <c r="P478" s="62"/>
      <c r="Q478" s="383"/>
      <c r="R478" s="384"/>
      <c r="S478" s="385"/>
      <c r="T478" s="34"/>
      <c r="U478" s="113">
        <f t="shared" si="612"/>
        <v>1</v>
      </c>
      <c r="V478" s="259">
        <f t="shared" si="613"/>
        <v>0</v>
      </c>
      <c r="W478" s="259">
        <f t="shared" si="619"/>
        <v>0</v>
      </c>
      <c r="X478" s="259">
        <f t="shared" si="614"/>
        <v>0</v>
      </c>
      <c r="Y478" s="259">
        <f t="shared" si="615"/>
        <v>0</v>
      </c>
      <c r="Z478" s="259"/>
      <c r="AA478" s="259"/>
      <c r="AB478" s="259">
        <f t="shared" si="616"/>
        <v>0</v>
      </c>
      <c r="AC478" s="259">
        <f t="shared" si="617"/>
        <v>0</v>
      </c>
      <c r="AD478" s="113"/>
      <c r="AE478" s="113">
        <f t="shared" si="620"/>
        <v>0</v>
      </c>
      <c r="AF478" s="114">
        <f t="shared" si="621"/>
        <v>0</v>
      </c>
      <c r="AG478" s="114">
        <f t="shared" si="618"/>
        <v>0</v>
      </c>
      <c r="AH478" s="251" t="str">
        <f t="shared" si="622"/>
        <v/>
      </c>
      <c r="AI478" s="251" t="str">
        <f>IF(AG478&gt;1,AVERAGE(AG476:AG478),"")</f>
        <v/>
      </c>
      <c r="AJ478" s="251"/>
      <c r="AK478" s="251"/>
    </row>
    <row r="479" spans="1:37" ht="12" customHeight="1">
      <c r="C479" s="15" t="s">
        <v>78</v>
      </c>
      <c r="D479" s="1">
        <f>Z483</f>
        <v>0</v>
      </c>
      <c r="F479" s="184">
        <v>41185</v>
      </c>
      <c r="G479" s="323"/>
      <c r="H479" s="45"/>
      <c r="I479" s="61"/>
      <c r="J479" s="61"/>
      <c r="K479" s="61"/>
      <c r="L479" s="61"/>
      <c r="M479" s="61"/>
      <c r="N479" s="61"/>
      <c r="O479" s="61"/>
      <c r="P479" s="61"/>
      <c r="Q479" s="380"/>
      <c r="R479" s="381"/>
      <c r="S479" s="382"/>
      <c r="T479" s="49"/>
      <c r="U479" s="113">
        <f t="shared" si="612"/>
        <v>1</v>
      </c>
      <c r="V479" s="259">
        <f t="shared" si="613"/>
        <v>0</v>
      </c>
      <c r="W479" s="259">
        <f t="shared" si="619"/>
        <v>0</v>
      </c>
      <c r="X479" s="259">
        <f t="shared" si="614"/>
        <v>0</v>
      </c>
      <c r="Y479" s="259">
        <f t="shared" si="615"/>
        <v>0</v>
      </c>
      <c r="Z479" s="259"/>
      <c r="AA479" s="259"/>
      <c r="AB479" s="259">
        <f t="shared" si="616"/>
        <v>0</v>
      </c>
      <c r="AC479" s="259">
        <f t="shared" si="617"/>
        <v>0</v>
      </c>
      <c r="AD479" s="113"/>
      <c r="AE479" s="113">
        <f t="shared" si="620"/>
        <v>0</v>
      </c>
      <c r="AF479" s="114">
        <f t="shared" si="621"/>
        <v>0</v>
      </c>
      <c r="AG479" s="114">
        <f t="shared" si="618"/>
        <v>0</v>
      </c>
      <c r="AH479" s="251" t="str">
        <f t="shared" si="622"/>
        <v/>
      </c>
      <c r="AI479" s="251" t="str">
        <f>IF(AG479&gt;1,AVERAGE(AG477:AG479),"")</f>
        <v/>
      </c>
      <c r="AJ479" s="251"/>
      <c r="AK479" s="251"/>
    </row>
    <row r="480" spans="1:37" ht="12" customHeight="1">
      <c r="C480" s="15" t="s">
        <v>93</v>
      </c>
      <c r="D480" s="1">
        <f>AA483</f>
        <v>0</v>
      </c>
      <c r="F480" s="184">
        <v>41186</v>
      </c>
      <c r="G480" s="323"/>
      <c r="H480" s="45"/>
      <c r="I480" s="61"/>
      <c r="J480" s="61"/>
      <c r="K480" s="61"/>
      <c r="L480" s="61"/>
      <c r="M480" s="61"/>
      <c r="N480" s="61"/>
      <c r="O480" s="61"/>
      <c r="P480" s="61"/>
      <c r="Q480" s="380"/>
      <c r="R480" s="381"/>
      <c r="S480" s="382"/>
      <c r="T480" s="34"/>
      <c r="U480" s="113">
        <f>$U$2</f>
        <v>1</v>
      </c>
      <c r="V480" s="259">
        <f t="shared" si="613"/>
        <v>0</v>
      </c>
      <c r="W480" s="259">
        <f t="shared" si="619"/>
        <v>0</v>
      </c>
      <c r="X480" s="259">
        <f t="shared" si="614"/>
        <v>0</v>
      </c>
      <c r="Y480" s="259">
        <f t="shared" si="615"/>
        <v>0</v>
      </c>
      <c r="Z480" s="259"/>
      <c r="AA480" s="259"/>
      <c r="AB480" s="259">
        <f t="shared" si="616"/>
        <v>0</v>
      </c>
      <c r="AC480" s="259">
        <f t="shared" si="617"/>
        <v>0</v>
      </c>
      <c r="AD480" s="113"/>
      <c r="AE480" s="113">
        <f t="shared" si="620"/>
        <v>0</v>
      </c>
      <c r="AF480" s="114">
        <f t="shared" si="621"/>
        <v>0</v>
      </c>
      <c r="AG480" s="114">
        <f t="shared" si="618"/>
        <v>0</v>
      </c>
      <c r="AH480" s="251" t="str">
        <f t="shared" si="622"/>
        <v/>
      </c>
      <c r="AI480" s="251" t="str">
        <f>IF(AG480&gt;1,AVERAGE(AG478:AG480),"")</f>
        <v/>
      </c>
      <c r="AJ480" s="251"/>
      <c r="AK480" s="251"/>
    </row>
    <row r="481" spans="1:37" ht="12" customHeight="1">
      <c r="C481" s="53" t="s">
        <v>36</v>
      </c>
      <c r="D481" s="1">
        <f>AB483</f>
        <v>0</v>
      </c>
      <c r="F481" s="184">
        <v>41187</v>
      </c>
      <c r="G481" s="323"/>
      <c r="H481" s="45"/>
      <c r="I481" s="61"/>
      <c r="J481" s="61"/>
      <c r="K481" s="61"/>
      <c r="L481" s="61"/>
      <c r="M481" s="61"/>
      <c r="N481" s="61"/>
      <c r="O481" s="61"/>
      <c r="P481" s="61"/>
      <c r="Q481" s="380"/>
      <c r="R481" s="381"/>
      <c r="S481" s="382"/>
      <c r="T481" s="34"/>
      <c r="U481" s="113">
        <f t="shared" si="612"/>
        <v>1</v>
      </c>
      <c r="V481" s="259">
        <f t="shared" si="613"/>
        <v>0</v>
      </c>
      <c r="W481" s="259">
        <f t="shared" si="619"/>
        <v>0</v>
      </c>
      <c r="X481" s="259">
        <f t="shared" si="614"/>
        <v>0</v>
      </c>
      <c r="Y481" s="259">
        <f t="shared" si="615"/>
        <v>0</v>
      </c>
      <c r="Z481" s="259"/>
      <c r="AA481" s="259"/>
      <c r="AB481" s="259">
        <f t="shared" si="616"/>
        <v>0</v>
      </c>
      <c r="AC481" s="259">
        <f t="shared" si="617"/>
        <v>0</v>
      </c>
      <c r="AD481" s="113"/>
      <c r="AE481" s="113">
        <f t="shared" si="620"/>
        <v>0</v>
      </c>
      <c r="AF481" s="114">
        <f t="shared" si="621"/>
        <v>0</v>
      </c>
      <c r="AG481" s="114">
        <f t="shared" si="618"/>
        <v>0</v>
      </c>
      <c r="AH481" s="251" t="str">
        <f t="shared" si="622"/>
        <v/>
      </c>
      <c r="AI481" s="251" t="str">
        <f>IF(AG481&gt;1,AVERAGE(AG479:AG481),"")</f>
        <v/>
      </c>
      <c r="AJ481" s="251"/>
      <c r="AK481" s="251"/>
    </row>
    <row r="482" spans="1:37" ht="12" customHeight="1">
      <c r="C482" s="53" t="s">
        <v>37</v>
      </c>
      <c r="D482" s="1">
        <f>AC483</f>
        <v>0</v>
      </c>
      <c r="F482" s="184">
        <v>41188</v>
      </c>
      <c r="G482" s="323"/>
      <c r="H482" s="45"/>
      <c r="I482" s="61"/>
      <c r="J482" s="61"/>
      <c r="K482" s="61"/>
      <c r="L482" s="61"/>
      <c r="M482" s="61"/>
      <c r="N482" s="61"/>
      <c r="O482" s="61"/>
      <c r="P482" s="61"/>
      <c r="Q482" s="380"/>
      <c r="R482" s="381"/>
      <c r="S482" s="382"/>
      <c r="T482" s="34"/>
      <c r="U482" s="113">
        <f t="shared" si="612"/>
        <v>1</v>
      </c>
      <c r="V482" s="259">
        <f t="shared" si="613"/>
        <v>0</v>
      </c>
      <c r="W482" s="259">
        <f t="shared" si="619"/>
        <v>0</v>
      </c>
      <c r="X482" s="259">
        <f t="shared" si="614"/>
        <v>0</v>
      </c>
      <c r="Y482" s="259">
        <f t="shared" si="615"/>
        <v>0</v>
      </c>
      <c r="Z482" s="259"/>
      <c r="AA482" s="259"/>
      <c r="AB482" s="259">
        <f t="shared" si="616"/>
        <v>0</v>
      </c>
      <c r="AC482" s="259">
        <f t="shared" si="617"/>
        <v>0</v>
      </c>
      <c r="AD482" s="113"/>
      <c r="AE482" s="113">
        <f t="shared" si="620"/>
        <v>0</v>
      </c>
      <c r="AF482" s="114">
        <f t="shared" si="621"/>
        <v>0</v>
      </c>
      <c r="AG482" s="114">
        <f t="shared" si="618"/>
        <v>0</v>
      </c>
      <c r="AH482" s="251" t="str">
        <f t="shared" si="622"/>
        <v/>
      </c>
      <c r="AI482" s="251" t="str">
        <f>IF(AG482&gt;1,AVERAGE(AG480:AG482),"")</f>
        <v/>
      </c>
      <c r="AJ482" s="251"/>
      <c r="AK482" s="251"/>
    </row>
    <row r="483" spans="1:37" ht="12" customHeight="1">
      <c r="C483" s="53" t="s">
        <v>38</v>
      </c>
      <c r="D483" s="1">
        <f>AD483</f>
        <v>0</v>
      </c>
      <c r="E483" s="1"/>
      <c r="F483" s="185"/>
      <c r="G483" s="47"/>
      <c r="H483" s="48">
        <f>SUM(H476:H482)/60</f>
        <v>0</v>
      </c>
      <c r="I483" s="63"/>
      <c r="J483" s="64"/>
      <c r="K483" s="64"/>
      <c r="L483" s="64"/>
      <c r="M483" s="64"/>
      <c r="N483" s="64"/>
      <c r="O483" s="64"/>
      <c r="P483" s="64"/>
      <c r="Q483" s="64"/>
      <c r="R483" s="64"/>
      <c r="S483" s="47"/>
      <c r="T483" s="50" t="s">
        <v>45</v>
      </c>
      <c r="U483" s="106"/>
      <c r="V483" s="244">
        <f t="shared" ref="V483:AF483" si="623">SUM(V476:V482)</f>
        <v>0</v>
      </c>
      <c r="W483" s="244">
        <f t="shared" si="623"/>
        <v>0</v>
      </c>
      <c r="X483" s="244">
        <f t="shared" si="623"/>
        <v>0</v>
      </c>
      <c r="Y483" s="244">
        <f t="shared" si="623"/>
        <v>0</v>
      </c>
      <c r="Z483" s="244">
        <f t="shared" si="623"/>
        <v>0</v>
      </c>
      <c r="AA483" s="244">
        <f t="shared" si="623"/>
        <v>0</v>
      </c>
      <c r="AB483" s="244">
        <f t="shared" si="623"/>
        <v>0</v>
      </c>
      <c r="AC483" s="244">
        <f t="shared" si="623"/>
        <v>0</v>
      </c>
      <c r="AD483" s="244">
        <f t="shared" si="623"/>
        <v>0</v>
      </c>
      <c r="AE483" s="245">
        <f t="shared" si="623"/>
        <v>0</v>
      </c>
      <c r="AF483" s="245">
        <f t="shared" si="623"/>
        <v>0</v>
      </c>
      <c r="AG483" s="245">
        <f>SUM(AG476:AG482)</f>
        <v>0</v>
      </c>
      <c r="AH483" s="251"/>
      <c r="AI483" s="251"/>
      <c r="AJ483" s="251" t="b">
        <f>IF(AG483&gt;1,AVERAGE(AG483,AG474,AG465,AG456,AG447))</f>
        <v>0</v>
      </c>
      <c r="AK483" s="251" t="b">
        <f>IF(AG483&gt;1,AVERAGE(AG483,AG474))</f>
        <v>0</v>
      </c>
    </row>
    <row r="484" spans="1:37" ht="12" customHeight="1">
      <c r="E484" s="1"/>
      <c r="F484" s="241" t="s">
        <v>181</v>
      </c>
      <c r="V484" s="1"/>
      <c r="W484" s="1"/>
      <c r="X484" s="1"/>
      <c r="Y484" s="1"/>
      <c r="Z484" s="1"/>
      <c r="AA484" s="1"/>
      <c r="AB484" s="1"/>
      <c r="AC484" s="1"/>
      <c r="AD484" s="1"/>
      <c r="AE484" s="7" t="str">
        <f>IF(SUM(V484:AD484)&gt;0,(SUM(V484:AD484)),"")</f>
        <v/>
      </c>
    </row>
    <row r="485" spans="1:37" ht="12" customHeight="1">
      <c r="A485" s="156" t="s">
        <v>18</v>
      </c>
      <c r="B485" s="16">
        <f>H492</f>
        <v>0</v>
      </c>
      <c r="C485" s="53" t="s">
        <v>34</v>
      </c>
      <c r="D485" s="1">
        <f>W492</f>
        <v>0</v>
      </c>
      <c r="F485" s="184">
        <v>41189</v>
      </c>
      <c r="G485" s="323"/>
      <c r="H485" s="45"/>
      <c r="I485" s="61"/>
      <c r="J485" s="61"/>
      <c r="K485" s="61"/>
      <c r="L485" s="61"/>
      <c r="M485" s="61"/>
      <c r="N485" s="61"/>
      <c r="O485" s="61"/>
      <c r="P485" s="61"/>
      <c r="Q485" s="380"/>
      <c r="R485" s="381"/>
      <c r="S485" s="382"/>
      <c r="T485" s="49"/>
      <c r="U485" s="113">
        <f t="shared" ref="U485:U491" si="624">$U$2</f>
        <v>1</v>
      </c>
      <c r="V485" s="259">
        <f t="shared" ref="V485:V491" si="625">IF(I485&lt;&gt;0,VLOOKUP(I485,Max_tider,2,FALSE),0)</f>
        <v>0</v>
      </c>
      <c r="W485" s="259">
        <f>IF(J485&lt;&gt;0,VLOOKUP(J485,AT_tider,2,FALSE),0)</f>
        <v>0</v>
      </c>
      <c r="X485" s="259">
        <f t="shared" ref="X485:X491" si="626">IF(K485&lt;&gt;0,VLOOKUP(K485,SubAT_tider,2,FALSE),0)</f>
        <v>0</v>
      </c>
      <c r="Y485" s="259">
        <f t="shared" ref="Y485:Y491" si="627">IF(L485&lt;&gt;0,VLOOKUP(L485,IG_tider,2,FALSE),0)</f>
        <v>0</v>
      </c>
      <c r="Z485" s="259"/>
      <c r="AA485" s="259"/>
      <c r="AB485" s="259">
        <f t="shared" ref="AB485:AB491" si="628">IF(O485&lt;&gt;0,VLOOKUP(O485,Power_tider,2,FALSE),0)</f>
        <v>0</v>
      </c>
      <c r="AC485" s="259">
        <f t="shared" ref="AC485:AC491" si="629">IF(P485&lt;&gt;0,VLOOKUP(P485,FS_tider,2,FALSE),0)</f>
        <v>0</v>
      </c>
      <c r="AD485" s="113"/>
      <c r="AE485" s="113">
        <f>SUM(V485:AD485)</f>
        <v>0</v>
      </c>
      <c r="AF485" s="114">
        <f>((AB485*2)+(V485*2)+(W485*1)+(X485*0.77)+(Y485*0.68)+(AC485*0.8))</f>
        <v>0</v>
      </c>
      <c r="AG485" s="114">
        <f t="shared" ref="AG485:AG491" si="630">(AF485+(((H485*U485)-SUM(V485:AD485))*0.3))</f>
        <v>0</v>
      </c>
      <c r="AH485" s="251" t="str">
        <f>IF(AG485&gt;1,AVERAGE(AG482,AG485),"")</f>
        <v/>
      </c>
      <c r="AI485" s="251" t="str">
        <f>IF(AG485&gt;1,AVERAGE(AG481,AG482,AG485),"")</f>
        <v/>
      </c>
      <c r="AJ485" s="251"/>
      <c r="AK485" s="251"/>
    </row>
    <row r="486" spans="1:37" ht="12" customHeight="1">
      <c r="A486" s="159" t="s">
        <v>33</v>
      </c>
      <c r="B486" s="16">
        <f>V492</f>
        <v>0</v>
      </c>
      <c r="C486" s="53" t="s">
        <v>35</v>
      </c>
      <c r="D486" s="1">
        <f>X492</f>
        <v>0</v>
      </c>
      <c r="F486" s="184">
        <v>41190</v>
      </c>
      <c r="G486" s="323"/>
      <c r="H486" s="45"/>
      <c r="I486" s="61"/>
      <c r="J486" s="61"/>
      <c r="K486" s="61"/>
      <c r="L486" s="61"/>
      <c r="M486" s="62"/>
      <c r="N486" s="62"/>
      <c r="O486" s="62"/>
      <c r="P486" s="61"/>
      <c r="Q486" s="380"/>
      <c r="R486" s="381"/>
      <c r="S486" s="382"/>
      <c r="T486" s="49"/>
      <c r="U486" s="113">
        <f t="shared" si="624"/>
        <v>1</v>
      </c>
      <c r="V486" s="259">
        <f t="shared" si="625"/>
        <v>0</v>
      </c>
      <c r="W486" s="259">
        <f t="shared" ref="W486:W491" si="631">IF(J486&lt;&gt;0,VLOOKUP(J486,AT_tider,2,FALSE),0)</f>
        <v>0</v>
      </c>
      <c r="X486" s="259">
        <f t="shared" si="626"/>
        <v>0</v>
      </c>
      <c r="Y486" s="259">
        <f t="shared" si="627"/>
        <v>0</v>
      </c>
      <c r="Z486" s="259"/>
      <c r="AA486" s="259"/>
      <c r="AB486" s="259">
        <f t="shared" si="628"/>
        <v>0</v>
      </c>
      <c r="AC486" s="259">
        <f t="shared" si="629"/>
        <v>0</v>
      </c>
      <c r="AD486" s="113"/>
      <c r="AE486" s="113">
        <f t="shared" ref="AE486:AE491" si="632">SUM(V486:AD486)</f>
        <v>0</v>
      </c>
      <c r="AF486" s="114">
        <f t="shared" ref="AF486:AF491" si="633">((AB486*2)+(V486*2)+(W486*1)+(X486*0.77)+(Y486*0.68)+(AC486*0.8))</f>
        <v>0</v>
      </c>
      <c r="AG486" s="114">
        <f t="shared" si="630"/>
        <v>0</v>
      </c>
      <c r="AH486" s="251" t="str">
        <f t="shared" ref="AH486:AH491" si="634">IF(AG486&gt;1,AVERAGE(AG485:AG486),"")</f>
        <v/>
      </c>
      <c r="AI486" s="251" t="str">
        <f>IF(AG486&gt;1,AVERAGE(AG482,AG485,AG486),"")</f>
        <v/>
      </c>
      <c r="AJ486" s="251"/>
      <c r="AK486" s="251"/>
    </row>
    <row r="487" spans="1:37" ht="12" customHeight="1">
      <c r="C487" s="15" t="s">
        <v>92</v>
      </c>
      <c r="D487" s="1">
        <f>Y492</f>
        <v>0</v>
      </c>
      <c r="F487" s="184">
        <v>41191</v>
      </c>
      <c r="G487" s="323"/>
      <c r="H487" s="46"/>
      <c r="I487" s="62"/>
      <c r="J487" s="62"/>
      <c r="K487" s="62"/>
      <c r="L487" s="62"/>
      <c r="M487" s="62"/>
      <c r="N487" s="62"/>
      <c r="O487" s="62"/>
      <c r="P487" s="62"/>
      <c r="Q487" s="383"/>
      <c r="R487" s="384"/>
      <c r="S487" s="385"/>
      <c r="T487" s="34"/>
      <c r="U487" s="113">
        <f t="shared" si="624"/>
        <v>1</v>
      </c>
      <c r="V487" s="259">
        <f t="shared" si="625"/>
        <v>0</v>
      </c>
      <c r="W487" s="259">
        <f t="shared" si="631"/>
        <v>0</v>
      </c>
      <c r="X487" s="259">
        <f t="shared" si="626"/>
        <v>0</v>
      </c>
      <c r="Y487" s="259">
        <f t="shared" si="627"/>
        <v>0</v>
      </c>
      <c r="Z487" s="259"/>
      <c r="AA487" s="259"/>
      <c r="AB487" s="259">
        <f t="shared" si="628"/>
        <v>0</v>
      </c>
      <c r="AC487" s="259">
        <f t="shared" si="629"/>
        <v>0</v>
      </c>
      <c r="AD487" s="113"/>
      <c r="AE487" s="113">
        <f t="shared" si="632"/>
        <v>0</v>
      </c>
      <c r="AF487" s="114">
        <f t="shared" si="633"/>
        <v>0</v>
      </c>
      <c r="AG487" s="114">
        <f t="shared" si="630"/>
        <v>0</v>
      </c>
      <c r="AH487" s="251" t="str">
        <f t="shared" si="634"/>
        <v/>
      </c>
      <c r="AI487" s="251" t="str">
        <f>IF(AG487&gt;1,AVERAGE(AG485:AG487),"")</f>
        <v/>
      </c>
      <c r="AJ487" s="251"/>
      <c r="AK487" s="251"/>
    </row>
    <row r="488" spans="1:37" ht="12" customHeight="1">
      <c r="C488" s="15" t="s">
        <v>78</v>
      </c>
      <c r="D488" s="1">
        <f>Z492</f>
        <v>0</v>
      </c>
      <c r="F488" s="184">
        <v>41192</v>
      </c>
      <c r="G488" s="323"/>
      <c r="H488" s="45"/>
      <c r="I488" s="61"/>
      <c r="J488" s="61"/>
      <c r="K488" s="61"/>
      <c r="L488" s="61"/>
      <c r="M488" s="61"/>
      <c r="N488" s="61"/>
      <c r="O488" s="61"/>
      <c r="P488" s="61"/>
      <c r="Q488" s="380"/>
      <c r="R488" s="381"/>
      <c r="S488" s="382"/>
      <c r="T488" s="49"/>
      <c r="U488" s="113">
        <f t="shared" si="624"/>
        <v>1</v>
      </c>
      <c r="V488" s="259">
        <f t="shared" si="625"/>
        <v>0</v>
      </c>
      <c r="W488" s="259">
        <f t="shared" si="631"/>
        <v>0</v>
      </c>
      <c r="X488" s="259">
        <f t="shared" si="626"/>
        <v>0</v>
      </c>
      <c r="Y488" s="259">
        <f t="shared" si="627"/>
        <v>0</v>
      </c>
      <c r="Z488" s="259"/>
      <c r="AA488" s="259"/>
      <c r="AB488" s="259">
        <f t="shared" si="628"/>
        <v>0</v>
      </c>
      <c r="AC488" s="259">
        <f t="shared" si="629"/>
        <v>0</v>
      </c>
      <c r="AD488" s="113"/>
      <c r="AE488" s="113">
        <f t="shared" si="632"/>
        <v>0</v>
      </c>
      <c r="AF488" s="114">
        <f t="shared" si="633"/>
        <v>0</v>
      </c>
      <c r="AG488" s="114">
        <f t="shared" si="630"/>
        <v>0</v>
      </c>
      <c r="AH488" s="251" t="str">
        <f t="shared" si="634"/>
        <v/>
      </c>
      <c r="AI488" s="251" t="str">
        <f>IF(AG488&gt;1,AVERAGE(AG486:AG488),"")</f>
        <v/>
      </c>
      <c r="AJ488" s="251"/>
      <c r="AK488" s="251"/>
    </row>
    <row r="489" spans="1:37" ht="12" customHeight="1">
      <c r="C489" s="15" t="s">
        <v>93</v>
      </c>
      <c r="D489" s="1">
        <f>AA492</f>
        <v>0</v>
      </c>
      <c r="F489" s="184">
        <v>41193</v>
      </c>
      <c r="G489" s="323"/>
      <c r="H489" s="45"/>
      <c r="I489" s="61"/>
      <c r="J489" s="61"/>
      <c r="K489" s="61"/>
      <c r="L489" s="61"/>
      <c r="M489" s="61"/>
      <c r="N489" s="61"/>
      <c r="O489" s="61"/>
      <c r="P489" s="61"/>
      <c r="Q489" s="380"/>
      <c r="R489" s="381"/>
      <c r="S489" s="382"/>
      <c r="T489" s="34"/>
      <c r="U489" s="113">
        <f>$U$2</f>
        <v>1</v>
      </c>
      <c r="V489" s="259">
        <f t="shared" si="625"/>
        <v>0</v>
      </c>
      <c r="W489" s="259">
        <f t="shared" si="631"/>
        <v>0</v>
      </c>
      <c r="X489" s="259">
        <f t="shared" si="626"/>
        <v>0</v>
      </c>
      <c r="Y489" s="259">
        <f t="shared" si="627"/>
        <v>0</v>
      </c>
      <c r="Z489" s="259"/>
      <c r="AA489" s="259"/>
      <c r="AB489" s="259">
        <f t="shared" si="628"/>
        <v>0</v>
      </c>
      <c r="AC489" s="259">
        <f t="shared" si="629"/>
        <v>0</v>
      </c>
      <c r="AD489" s="113"/>
      <c r="AE489" s="113">
        <f t="shared" si="632"/>
        <v>0</v>
      </c>
      <c r="AF489" s="114">
        <f t="shared" si="633"/>
        <v>0</v>
      </c>
      <c r="AG489" s="114">
        <f t="shared" si="630"/>
        <v>0</v>
      </c>
      <c r="AH489" s="251" t="str">
        <f t="shared" si="634"/>
        <v/>
      </c>
      <c r="AI489" s="251" t="str">
        <f>IF(AG489&gt;1,AVERAGE(AG487:AG489),"")</f>
        <v/>
      </c>
      <c r="AJ489" s="251"/>
      <c r="AK489" s="251"/>
    </row>
    <row r="490" spans="1:37" ht="12" customHeight="1">
      <c r="C490" s="53" t="s">
        <v>36</v>
      </c>
      <c r="D490" s="1">
        <f>AB492</f>
        <v>0</v>
      </c>
      <c r="F490" s="184">
        <v>41194</v>
      </c>
      <c r="G490" s="323"/>
      <c r="H490" s="45"/>
      <c r="I490" s="61"/>
      <c r="J490" s="61"/>
      <c r="K490" s="61"/>
      <c r="L490" s="61"/>
      <c r="M490" s="61"/>
      <c r="N490" s="61"/>
      <c r="O490" s="61"/>
      <c r="P490" s="61"/>
      <c r="Q490" s="380"/>
      <c r="R490" s="381"/>
      <c r="S490" s="382"/>
      <c r="T490" s="34"/>
      <c r="U490" s="113">
        <f t="shared" si="624"/>
        <v>1</v>
      </c>
      <c r="V490" s="259">
        <f t="shared" si="625"/>
        <v>0</v>
      </c>
      <c r="W490" s="259">
        <f t="shared" si="631"/>
        <v>0</v>
      </c>
      <c r="X490" s="259">
        <f t="shared" si="626"/>
        <v>0</v>
      </c>
      <c r="Y490" s="259">
        <f t="shared" si="627"/>
        <v>0</v>
      </c>
      <c r="Z490" s="259"/>
      <c r="AA490" s="259"/>
      <c r="AB490" s="259">
        <f t="shared" si="628"/>
        <v>0</v>
      </c>
      <c r="AC490" s="259">
        <f t="shared" si="629"/>
        <v>0</v>
      </c>
      <c r="AD490" s="113"/>
      <c r="AE490" s="113">
        <f t="shared" si="632"/>
        <v>0</v>
      </c>
      <c r="AF490" s="114">
        <f t="shared" si="633"/>
        <v>0</v>
      </c>
      <c r="AG490" s="114">
        <f t="shared" si="630"/>
        <v>0</v>
      </c>
      <c r="AH490" s="251" t="str">
        <f t="shared" si="634"/>
        <v/>
      </c>
      <c r="AI490" s="251" t="str">
        <f>IF(AG490&gt;1,AVERAGE(AG488:AG490),"")</f>
        <v/>
      </c>
      <c r="AJ490" s="251"/>
      <c r="AK490" s="251"/>
    </row>
    <row r="491" spans="1:37" ht="12" customHeight="1">
      <c r="C491" s="53" t="s">
        <v>37</v>
      </c>
      <c r="D491" s="1">
        <f>AC492</f>
        <v>0</v>
      </c>
      <c r="F491" s="184">
        <v>41195</v>
      </c>
      <c r="G491" s="323"/>
      <c r="H491" s="45"/>
      <c r="I491" s="61"/>
      <c r="J491" s="61"/>
      <c r="K491" s="61"/>
      <c r="L491" s="61"/>
      <c r="M491" s="61"/>
      <c r="N491" s="61"/>
      <c r="O491" s="61"/>
      <c r="P491" s="61"/>
      <c r="Q491" s="380"/>
      <c r="R491" s="381"/>
      <c r="S491" s="382"/>
      <c r="T491" s="34"/>
      <c r="U491" s="113">
        <f t="shared" si="624"/>
        <v>1</v>
      </c>
      <c r="V491" s="259">
        <f t="shared" si="625"/>
        <v>0</v>
      </c>
      <c r="W491" s="259">
        <f t="shared" si="631"/>
        <v>0</v>
      </c>
      <c r="X491" s="259">
        <f t="shared" si="626"/>
        <v>0</v>
      </c>
      <c r="Y491" s="259">
        <f t="shared" si="627"/>
        <v>0</v>
      </c>
      <c r="Z491" s="259"/>
      <c r="AA491" s="259"/>
      <c r="AB491" s="259">
        <f t="shared" si="628"/>
        <v>0</v>
      </c>
      <c r="AC491" s="259">
        <f t="shared" si="629"/>
        <v>0</v>
      </c>
      <c r="AD491" s="113"/>
      <c r="AE491" s="113">
        <f t="shared" si="632"/>
        <v>0</v>
      </c>
      <c r="AF491" s="114">
        <f t="shared" si="633"/>
        <v>0</v>
      </c>
      <c r="AG491" s="114">
        <f t="shared" si="630"/>
        <v>0</v>
      </c>
      <c r="AH491" s="251" t="str">
        <f t="shared" si="634"/>
        <v/>
      </c>
      <c r="AI491" s="251" t="str">
        <f>IF(AG491&gt;1,AVERAGE(AG489:AG491),"")</f>
        <v/>
      </c>
      <c r="AJ491" s="251"/>
      <c r="AK491" s="251"/>
    </row>
    <row r="492" spans="1:37" ht="12" customHeight="1">
      <c r="C492" s="53" t="s">
        <v>38</v>
      </c>
      <c r="D492" s="1">
        <f>AD492</f>
        <v>0</v>
      </c>
      <c r="E492" s="1"/>
      <c r="F492" s="185"/>
      <c r="G492" s="47"/>
      <c r="H492" s="48">
        <f>SUM(H485:H491)/60</f>
        <v>0</v>
      </c>
      <c r="I492" s="63"/>
      <c r="J492" s="64"/>
      <c r="K492" s="64"/>
      <c r="L492" s="64"/>
      <c r="M492" s="64"/>
      <c r="N492" s="64"/>
      <c r="O492" s="64"/>
      <c r="P492" s="64"/>
      <c r="Q492" s="64"/>
      <c r="R492" s="64"/>
      <c r="S492" s="47"/>
      <c r="T492" s="50" t="s">
        <v>45</v>
      </c>
      <c r="U492" s="106"/>
      <c r="V492" s="244">
        <f t="shared" ref="V492:AF492" si="635">SUM(V485:V491)</f>
        <v>0</v>
      </c>
      <c r="W492" s="244">
        <f t="shared" si="635"/>
        <v>0</v>
      </c>
      <c r="X492" s="244">
        <f t="shared" si="635"/>
        <v>0</v>
      </c>
      <c r="Y492" s="244">
        <f t="shared" si="635"/>
        <v>0</v>
      </c>
      <c r="Z492" s="244">
        <f t="shared" si="635"/>
        <v>0</v>
      </c>
      <c r="AA492" s="244">
        <f t="shared" si="635"/>
        <v>0</v>
      </c>
      <c r="AB492" s="244">
        <f t="shared" si="635"/>
        <v>0</v>
      </c>
      <c r="AC492" s="244">
        <f t="shared" si="635"/>
        <v>0</v>
      </c>
      <c r="AD492" s="244">
        <f t="shared" si="635"/>
        <v>0</v>
      </c>
      <c r="AE492" s="245">
        <f t="shared" si="635"/>
        <v>0</v>
      </c>
      <c r="AF492" s="245">
        <f t="shared" si="635"/>
        <v>0</v>
      </c>
      <c r="AG492" s="245">
        <f>SUM(AG485:AG491)</f>
        <v>0</v>
      </c>
      <c r="AH492" s="251"/>
      <c r="AI492" s="251"/>
      <c r="AJ492" s="251" t="b">
        <f>IF(AG492&gt;1,AVERAGE(AG492,AG483,AG474,AG465,AG456))</f>
        <v>0</v>
      </c>
      <c r="AK492" s="251" t="b">
        <f>IF(AG492&gt;1,AVERAGE(AG492,AG483))</f>
        <v>0</v>
      </c>
    </row>
    <row r="493" spans="1:37" ht="12" customHeight="1">
      <c r="E493" s="1"/>
      <c r="F493" s="241" t="s">
        <v>171</v>
      </c>
      <c r="V493" s="1"/>
      <c r="W493" s="1"/>
      <c r="X493" s="1"/>
      <c r="Y493" s="1"/>
      <c r="Z493" s="1"/>
      <c r="AA493" s="1"/>
      <c r="AB493" s="1"/>
      <c r="AC493" s="1"/>
      <c r="AD493" s="1"/>
      <c r="AE493" s="7" t="str">
        <f>IF(SUM(V493:AD493)&gt;0,(SUM(V493:AD493)),"")</f>
        <v/>
      </c>
    </row>
    <row r="494" spans="1:37" ht="12" customHeight="1">
      <c r="A494" s="156" t="s">
        <v>18</v>
      </c>
      <c r="B494" s="16">
        <f>H501</f>
        <v>0</v>
      </c>
      <c r="C494" s="53" t="s">
        <v>34</v>
      </c>
      <c r="D494" s="1">
        <f>W501</f>
        <v>0</v>
      </c>
      <c r="F494" s="184">
        <v>41196</v>
      </c>
      <c r="G494" s="323"/>
      <c r="H494" s="45"/>
      <c r="I494" s="61"/>
      <c r="J494" s="61"/>
      <c r="K494" s="61"/>
      <c r="L494" s="61"/>
      <c r="M494" s="61"/>
      <c r="N494" s="61"/>
      <c r="O494" s="61"/>
      <c r="P494" s="61"/>
      <c r="Q494" s="380"/>
      <c r="R494" s="381"/>
      <c r="S494" s="382"/>
      <c r="T494" s="49"/>
      <c r="U494" s="113">
        <f t="shared" ref="U494:U500" si="636">$U$2</f>
        <v>1</v>
      </c>
      <c r="V494" s="259">
        <f t="shared" ref="V494:V500" si="637">IF(I494&lt;&gt;0,VLOOKUP(I494,Max_tider,2,FALSE),0)</f>
        <v>0</v>
      </c>
      <c r="W494" s="259">
        <f>IF(J494&lt;&gt;0,VLOOKUP(J494,AT_tider,2,FALSE),0)</f>
        <v>0</v>
      </c>
      <c r="X494" s="259">
        <f t="shared" ref="X494:X500" si="638">IF(K494&lt;&gt;0,VLOOKUP(K494,SubAT_tider,2,FALSE),0)</f>
        <v>0</v>
      </c>
      <c r="Y494" s="259">
        <f t="shared" ref="Y494:Y500" si="639">IF(L494&lt;&gt;0,VLOOKUP(L494,IG_tider,2,FALSE),0)</f>
        <v>0</v>
      </c>
      <c r="Z494" s="259"/>
      <c r="AA494" s="259"/>
      <c r="AB494" s="259">
        <f t="shared" ref="AB494:AB500" si="640">IF(O494&lt;&gt;0,VLOOKUP(O494,Power_tider,2,FALSE),0)</f>
        <v>0</v>
      </c>
      <c r="AC494" s="259">
        <f t="shared" ref="AC494:AC500" si="641">IF(P494&lt;&gt;0,VLOOKUP(P494,FS_tider,2,FALSE),0)</f>
        <v>0</v>
      </c>
      <c r="AD494" s="113"/>
      <c r="AE494" s="113">
        <f>SUM(V494:AD494)</f>
        <v>0</v>
      </c>
      <c r="AF494" s="114">
        <f>((AB494*2)+(V494*2)+(W494*1)+(X494*0.77)+(Y494*0.68)+(AC494*0.8))</f>
        <v>0</v>
      </c>
      <c r="AG494" s="114">
        <f t="shared" ref="AG494:AG500" si="642">(AF494+(((H494*U494)-SUM(V494:AD494))*0.3))</f>
        <v>0</v>
      </c>
      <c r="AH494" s="251" t="str">
        <f>IF(AG494&gt;1,AVERAGE(AG491,AG494),"")</f>
        <v/>
      </c>
      <c r="AI494" s="251" t="str">
        <f>IF(AG494&gt;1,AVERAGE(AG490,AG491,AG494),"")</f>
        <v/>
      </c>
      <c r="AJ494" s="251"/>
      <c r="AK494" s="251"/>
    </row>
    <row r="495" spans="1:37" ht="12" customHeight="1">
      <c r="A495" s="159" t="s">
        <v>33</v>
      </c>
      <c r="B495" s="16">
        <f>V501</f>
        <v>0</v>
      </c>
      <c r="C495" s="53" t="s">
        <v>35</v>
      </c>
      <c r="D495" s="1">
        <f>X501</f>
        <v>0</v>
      </c>
      <c r="F495" s="184">
        <v>41197</v>
      </c>
      <c r="G495" s="323"/>
      <c r="H495" s="45"/>
      <c r="I495" s="61"/>
      <c r="J495" s="61"/>
      <c r="K495" s="61"/>
      <c r="L495" s="61"/>
      <c r="M495" s="62"/>
      <c r="N495" s="62"/>
      <c r="O495" s="62"/>
      <c r="P495" s="61"/>
      <c r="Q495" s="380"/>
      <c r="R495" s="381"/>
      <c r="S495" s="382"/>
      <c r="T495" s="49"/>
      <c r="U495" s="113">
        <f t="shared" si="636"/>
        <v>1</v>
      </c>
      <c r="V495" s="259">
        <f t="shared" si="637"/>
        <v>0</v>
      </c>
      <c r="W495" s="259">
        <f t="shared" ref="W495:W500" si="643">IF(J495&lt;&gt;0,VLOOKUP(J495,AT_tider,2,FALSE),0)</f>
        <v>0</v>
      </c>
      <c r="X495" s="259">
        <f t="shared" si="638"/>
        <v>0</v>
      </c>
      <c r="Y495" s="259">
        <f t="shared" si="639"/>
        <v>0</v>
      </c>
      <c r="Z495" s="259"/>
      <c r="AA495" s="259"/>
      <c r="AB495" s="259">
        <f t="shared" si="640"/>
        <v>0</v>
      </c>
      <c r="AC495" s="259">
        <f t="shared" si="641"/>
        <v>0</v>
      </c>
      <c r="AD495" s="113"/>
      <c r="AE495" s="113">
        <f t="shared" ref="AE495:AE500" si="644">SUM(V495:AD495)</f>
        <v>0</v>
      </c>
      <c r="AF495" s="114">
        <f t="shared" ref="AF495:AF500" si="645">((AB495*2)+(V495*2)+(W495*1)+(X495*0.77)+(Y495*0.68)+(AC495*0.8))</f>
        <v>0</v>
      </c>
      <c r="AG495" s="114">
        <f t="shared" si="642"/>
        <v>0</v>
      </c>
      <c r="AH495" s="251" t="str">
        <f t="shared" ref="AH495:AH500" si="646">IF(AG495&gt;1,AVERAGE(AG494:AG495),"")</f>
        <v/>
      </c>
      <c r="AI495" s="251" t="str">
        <f>IF(AG495&gt;1,AVERAGE(AG491,AG494,AG495),"")</f>
        <v/>
      </c>
      <c r="AJ495" s="251"/>
      <c r="AK495" s="251"/>
    </row>
    <row r="496" spans="1:37" ht="12" customHeight="1">
      <c r="C496" s="15" t="s">
        <v>92</v>
      </c>
      <c r="D496" s="1">
        <f>Y501</f>
        <v>0</v>
      </c>
      <c r="F496" s="184">
        <v>41198</v>
      </c>
      <c r="G496" s="323"/>
      <c r="H496" s="46"/>
      <c r="I496" s="62"/>
      <c r="J496" s="62"/>
      <c r="K496" s="62"/>
      <c r="L496" s="62"/>
      <c r="M496" s="62"/>
      <c r="N496" s="62"/>
      <c r="O496" s="62"/>
      <c r="P496" s="62"/>
      <c r="Q496" s="383"/>
      <c r="R496" s="384"/>
      <c r="S496" s="385"/>
      <c r="T496" s="34"/>
      <c r="U496" s="113">
        <f t="shared" si="636"/>
        <v>1</v>
      </c>
      <c r="V496" s="259">
        <f t="shared" si="637"/>
        <v>0</v>
      </c>
      <c r="W496" s="259">
        <f t="shared" si="643"/>
        <v>0</v>
      </c>
      <c r="X496" s="259">
        <f t="shared" si="638"/>
        <v>0</v>
      </c>
      <c r="Y496" s="259">
        <f t="shared" si="639"/>
        <v>0</v>
      </c>
      <c r="Z496" s="259"/>
      <c r="AA496" s="259"/>
      <c r="AB496" s="259">
        <f t="shared" si="640"/>
        <v>0</v>
      </c>
      <c r="AC496" s="259">
        <f t="shared" si="641"/>
        <v>0</v>
      </c>
      <c r="AD496" s="113"/>
      <c r="AE496" s="113">
        <f t="shared" si="644"/>
        <v>0</v>
      </c>
      <c r="AF496" s="114">
        <f t="shared" si="645"/>
        <v>0</v>
      </c>
      <c r="AG496" s="114">
        <f t="shared" si="642"/>
        <v>0</v>
      </c>
      <c r="AH496" s="251" t="str">
        <f t="shared" si="646"/>
        <v/>
      </c>
      <c r="AI496" s="251" t="str">
        <f>IF(AG496&gt;1,AVERAGE(AG494:AG496),"")</f>
        <v/>
      </c>
      <c r="AJ496" s="251"/>
      <c r="AK496" s="251"/>
    </row>
    <row r="497" spans="1:37" ht="12" customHeight="1">
      <c r="C497" s="15" t="s">
        <v>78</v>
      </c>
      <c r="D497" s="1">
        <f>Z501</f>
        <v>0</v>
      </c>
      <c r="F497" s="184">
        <v>41199</v>
      </c>
      <c r="G497" s="323"/>
      <c r="H497" s="45"/>
      <c r="I497" s="61"/>
      <c r="J497" s="61"/>
      <c r="K497" s="61"/>
      <c r="L497" s="61"/>
      <c r="M497" s="61"/>
      <c r="N497" s="61"/>
      <c r="O497" s="61"/>
      <c r="P497" s="61"/>
      <c r="Q497" s="380"/>
      <c r="R497" s="381"/>
      <c r="S497" s="382"/>
      <c r="T497" s="49"/>
      <c r="U497" s="113">
        <f t="shared" si="636"/>
        <v>1</v>
      </c>
      <c r="V497" s="259">
        <f t="shared" si="637"/>
        <v>0</v>
      </c>
      <c r="W497" s="259">
        <f t="shared" si="643"/>
        <v>0</v>
      </c>
      <c r="X497" s="259">
        <f t="shared" si="638"/>
        <v>0</v>
      </c>
      <c r="Y497" s="259">
        <f t="shared" si="639"/>
        <v>0</v>
      </c>
      <c r="Z497" s="259"/>
      <c r="AA497" s="259"/>
      <c r="AB497" s="259">
        <f t="shared" si="640"/>
        <v>0</v>
      </c>
      <c r="AC497" s="259">
        <f t="shared" si="641"/>
        <v>0</v>
      </c>
      <c r="AD497" s="113"/>
      <c r="AE497" s="113">
        <f t="shared" si="644"/>
        <v>0</v>
      </c>
      <c r="AF497" s="114">
        <f t="shared" si="645"/>
        <v>0</v>
      </c>
      <c r="AG497" s="114">
        <f t="shared" si="642"/>
        <v>0</v>
      </c>
      <c r="AH497" s="251" t="str">
        <f t="shared" si="646"/>
        <v/>
      </c>
      <c r="AI497" s="251" t="str">
        <f>IF(AG497&gt;1,AVERAGE(AG495:AG497),"")</f>
        <v/>
      </c>
      <c r="AJ497" s="251"/>
      <c r="AK497" s="251"/>
    </row>
    <row r="498" spans="1:37" ht="12" customHeight="1">
      <c r="C498" s="15" t="s">
        <v>93</v>
      </c>
      <c r="D498" s="1">
        <f>AA501</f>
        <v>0</v>
      </c>
      <c r="F498" s="184">
        <v>41200</v>
      </c>
      <c r="G498" s="323"/>
      <c r="H498" s="45"/>
      <c r="I498" s="61"/>
      <c r="J498" s="61"/>
      <c r="K498" s="61"/>
      <c r="L498" s="61"/>
      <c r="M498" s="61"/>
      <c r="N498" s="61"/>
      <c r="O498" s="61"/>
      <c r="P498" s="61"/>
      <c r="Q498" s="380"/>
      <c r="R498" s="381"/>
      <c r="S498" s="382"/>
      <c r="T498" s="34"/>
      <c r="U498" s="113">
        <f>$U$2</f>
        <v>1</v>
      </c>
      <c r="V498" s="259">
        <f t="shared" si="637"/>
        <v>0</v>
      </c>
      <c r="W498" s="259">
        <f t="shared" si="643"/>
        <v>0</v>
      </c>
      <c r="X498" s="259">
        <f t="shared" si="638"/>
        <v>0</v>
      </c>
      <c r="Y498" s="259">
        <f t="shared" si="639"/>
        <v>0</v>
      </c>
      <c r="Z498" s="259"/>
      <c r="AA498" s="259"/>
      <c r="AB498" s="259">
        <f t="shared" si="640"/>
        <v>0</v>
      </c>
      <c r="AC498" s="259">
        <f t="shared" si="641"/>
        <v>0</v>
      </c>
      <c r="AD498" s="113"/>
      <c r="AE498" s="113">
        <f t="shared" si="644"/>
        <v>0</v>
      </c>
      <c r="AF498" s="114">
        <f t="shared" si="645"/>
        <v>0</v>
      </c>
      <c r="AG498" s="114">
        <f t="shared" si="642"/>
        <v>0</v>
      </c>
      <c r="AH498" s="251" t="str">
        <f t="shared" si="646"/>
        <v/>
      </c>
      <c r="AI498" s="251" t="str">
        <f>IF(AG498&gt;1,AVERAGE(AG496:AG498),"")</f>
        <v/>
      </c>
      <c r="AJ498" s="251"/>
      <c r="AK498" s="251"/>
    </row>
    <row r="499" spans="1:37" ht="12" customHeight="1">
      <c r="C499" s="53" t="s">
        <v>36</v>
      </c>
      <c r="D499" s="1">
        <f>AB501</f>
        <v>0</v>
      </c>
      <c r="F499" s="184">
        <v>41201</v>
      </c>
      <c r="G499" s="323"/>
      <c r="H499" s="45"/>
      <c r="I499" s="61"/>
      <c r="J499" s="61"/>
      <c r="K499" s="61"/>
      <c r="L499" s="61"/>
      <c r="M499" s="61"/>
      <c r="N499" s="61"/>
      <c r="O499" s="61"/>
      <c r="P499" s="61"/>
      <c r="Q499" s="380"/>
      <c r="R499" s="381"/>
      <c r="S499" s="382"/>
      <c r="T499" s="34"/>
      <c r="U499" s="113">
        <f t="shared" si="636"/>
        <v>1</v>
      </c>
      <c r="V499" s="259">
        <f t="shared" si="637"/>
        <v>0</v>
      </c>
      <c r="W499" s="259">
        <f t="shared" si="643"/>
        <v>0</v>
      </c>
      <c r="X499" s="259">
        <f t="shared" si="638"/>
        <v>0</v>
      </c>
      <c r="Y499" s="259">
        <f t="shared" si="639"/>
        <v>0</v>
      </c>
      <c r="Z499" s="259"/>
      <c r="AA499" s="259"/>
      <c r="AB499" s="259">
        <f t="shared" si="640"/>
        <v>0</v>
      </c>
      <c r="AC499" s="259">
        <f t="shared" si="641"/>
        <v>0</v>
      </c>
      <c r="AD499" s="113"/>
      <c r="AE499" s="113">
        <f t="shared" si="644"/>
        <v>0</v>
      </c>
      <c r="AF499" s="114">
        <f t="shared" si="645"/>
        <v>0</v>
      </c>
      <c r="AG499" s="114">
        <f t="shared" si="642"/>
        <v>0</v>
      </c>
      <c r="AH499" s="251" t="str">
        <f t="shared" si="646"/>
        <v/>
      </c>
      <c r="AI499" s="251" t="str">
        <f>IF(AG499&gt;1,AVERAGE(AG497:AG499),"")</f>
        <v/>
      </c>
      <c r="AJ499" s="251"/>
      <c r="AK499" s="251"/>
    </row>
    <row r="500" spans="1:37" ht="12" customHeight="1">
      <c r="C500" s="53" t="s">
        <v>37</v>
      </c>
      <c r="D500" s="1">
        <f>AC501</f>
        <v>0</v>
      </c>
      <c r="F500" s="184">
        <v>41202</v>
      </c>
      <c r="G500" s="323"/>
      <c r="H500" s="45"/>
      <c r="I500" s="61"/>
      <c r="J500" s="61"/>
      <c r="K500" s="61"/>
      <c r="L500" s="61"/>
      <c r="M500" s="61"/>
      <c r="N500" s="61"/>
      <c r="O500" s="61"/>
      <c r="P500" s="61"/>
      <c r="Q500" s="380"/>
      <c r="R500" s="381"/>
      <c r="S500" s="382"/>
      <c r="T500" s="34"/>
      <c r="U500" s="113">
        <f t="shared" si="636"/>
        <v>1</v>
      </c>
      <c r="V500" s="259">
        <f t="shared" si="637"/>
        <v>0</v>
      </c>
      <c r="W500" s="259">
        <f t="shared" si="643"/>
        <v>0</v>
      </c>
      <c r="X500" s="259">
        <f t="shared" si="638"/>
        <v>0</v>
      </c>
      <c r="Y500" s="259">
        <f t="shared" si="639"/>
        <v>0</v>
      </c>
      <c r="Z500" s="259"/>
      <c r="AA500" s="259"/>
      <c r="AB500" s="259">
        <f t="shared" si="640"/>
        <v>0</v>
      </c>
      <c r="AC500" s="259">
        <f t="shared" si="641"/>
        <v>0</v>
      </c>
      <c r="AD500" s="113"/>
      <c r="AE500" s="113">
        <f t="shared" si="644"/>
        <v>0</v>
      </c>
      <c r="AF500" s="114">
        <f t="shared" si="645"/>
        <v>0</v>
      </c>
      <c r="AG500" s="114">
        <f t="shared" si="642"/>
        <v>0</v>
      </c>
      <c r="AH500" s="251" t="str">
        <f t="shared" si="646"/>
        <v/>
      </c>
      <c r="AI500" s="251" t="str">
        <f>IF(AG500&gt;1,AVERAGE(AG498:AG500),"")</f>
        <v/>
      </c>
      <c r="AJ500" s="251"/>
      <c r="AK500" s="251"/>
    </row>
    <row r="501" spans="1:37" ht="12" customHeight="1">
      <c r="C501" s="53" t="s">
        <v>38</v>
      </c>
      <c r="D501" s="1">
        <f>AD501</f>
        <v>0</v>
      </c>
      <c r="E501" s="1"/>
      <c r="F501" s="185"/>
      <c r="G501" s="47"/>
      <c r="H501" s="48">
        <f>SUM(H494:H500)/60</f>
        <v>0</v>
      </c>
      <c r="I501" s="63"/>
      <c r="J501" s="64"/>
      <c r="K501" s="64"/>
      <c r="L501" s="64"/>
      <c r="M501" s="64"/>
      <c r="N501" s="64"/>
      <c r="O501" s="64"/>
      <c r="P501" s="64"/>
      <c r="Q501" s="64"/>
      <c r="R501" s="64"/>
      <c r="S501" s="47"/>
      <c r="T501" s="50" t="s">
        <v>45</v>
      </c>
      <c r="U501" s="106"/>
      <c r="V501" s="244">
        <f t="shared" ref="V501:AF501" si="647">SUM(V494:V500)</f>
        <v>0</v>
      </c>
      <c r="W501" s="244">
        <f t="shared" si="647"/>
        <v>0</v>
      </c>
      <c r="X501" s="244">
        <f t="shared" si="647"/>
        <v>0</v>
      </c>
      <c r="Y501" s="244">
        <f t="shared" si="647"/>
        <v>0</v>
      </c>
      <c r="Z501" s="244">
        <f t="shared" si="647"/>
        <v>0</v>
      </c>
      <c r="AA501" s="244">
        <f t="shared" si="647"/>
        <v>0</v>
      </c>
      <c r="AB501" s="244">
        <f t="shared" si="647"/>
        <v>0</v>
      </c>
      <c r="AC501" s="244">
        <f t="shared" si="647"/>
        <v>0</v>
      </c>
      <c r="AD501" s="244">
        <f t="shared" si="647"/>
        <v>0</v>
      </c>
      <c r="AE501" s="245">
        <f t="shared" si="647"/>
        <v>0</v>
      </c>
      <c r="AF501" s="245">
        <f t="shared" si="647"/>
        <v>0</v>
      </c>
      <c r="AG501" s="245">
        <f>SUM(AG494:AG500)</f>
        <v>0</v>
      </c>
      <c r="AH501" s="251"/>
      <c r="AI501" s="251"/>
      <c r="AJ501" s="251" t="b">
        <f>IF(AG501&gt;1,AVERAGE(AG501,AG492,AG483,AG474,AG465))</f>
        <v>0</v>
      </c>
      <c r="AK501" s="251" t="b">
        <f>IF(AG501&gt;1,AVERAGE(AG501,AG492))</f>
        <v>0</v>
      </c>
    </row>
    <row r="502" spans="1:37" ht="12" customHeight="1">
      <c r="E502" s="1"/>
      <c r="F502" s="241" t="s">
        <v>172</v>
      </c>
      <c r="G502" s="94"/>
      <c r="H502" s="94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4"/>
      <c r="T502" s="96"/>
      <c r="U502" s="108"/>
      <c r="V502" s="1"/>
      <c r="W502" s="1"/>
      <c r="X502" s="1"/>
      <c r="Y502" s="1"/>
      <c r="Z502" s="1"/>
      <c r="AA502" s="1"/>
      <c r="AB502" s="1"/>
      <c r="AC502" s="1"/>
      <c r="AD502" s="1"/>
      <c r="AE502" s="7" t="str">
        <f>IF(SUM(V502:AD502)&gt;0,(SUM(V502:AD502)),"")</f>
        <v/>
      </c>
    </row>
    <row r="503" spans="1:37" ht="12" customHeight="1">
      <c r="A503" s="156" t="s">
        <v>18</v>
      </c>
      <c r="B503" s="16">
        <f>H510</f>
        <v>0</v>
      </c>
      <c r="C503" s="53" t="s">
        <v>34</v>
      </c>
      <c r="D503" s="1">
        <f>W510</f>
        <v>0</v>
      </c>
      <c r="F503" s="184">
        <v>41203</v>
      </c>
      <c r="G503" s="323"/>
      <c r="H503" s="45"/>
      <c r="I503" s="61"/>
      <c r="J503" s="61"/>
      <c r="K503" s="61"/>
      <c r="L503" s="61"/>
      <c r="M503" s="61"/>
      <c r="N503" s="61"/>
      <c r="O503" s="61"/>
      <c r="P503" s="61"/>
      <c r="Q503" s="380"/>
      <c r="R503" s="381"/>
      <c r="S503" s="382"/>
      <c r="T503" s="49"/>
      <c r="U503" s="113">
        <f t="shared" ref="U503:U509" si="648">$U$2</f>
        <v>1</v>
      </c>
      <c r="V503" s="259">
        <f t="shared" ref="V503:V509" si="649">IF(I503&lt;&gt;0,VLOOKUP(I503,Max_tider,2,FALSE),0)</f>
        <v>0</v>
      </c>
      <c r="W503" s="259">
        <f>IF(J503&lt;&gt;0,VLOOKUP(J503,AT_tider,2,FALSE),0)</f>
        <v>0</v>
      </c>
      <c r="X503" s="259">
        <f t="shared" ref="X503:X509" si="650">IF(K503&lt;&gt;0,VLOOKUP(K503,SubAT_tider,2,FALSE),0)</f>
        <v>0</v>
      </c>
      <c r="Y503" s="259">
        <f t="shared" ref="Y503:Y509" si="651">IF(L503&lt;&gt;0,VLOOKUP(L503,IG_tider,2,FALSE),0)</f>
        <v>0</v>
      </c>
      <c r="Z503" s="259"/>
      <c r="AA503" s="259"/>
      <c r="AB503" s="259">
        <f t="shared" ref="AB503:AB509" si="652">IF(O503&lt;&gt;0,VLOOKUP(O503,Power_tider,2,FALSE),0)</f>
        <v>0</v>
      </c>
      <c r="AC503" s="259">
        <f t="shared" ref="AC503:AC509" si="653">IF(P503&lt;&gt;0,VLOOKUP(P503,FS_tider,2,FALSE),0)</f>
        <v>0</v>
      </c>
      <c r="AD503" s="113"/>
      <c r="AE503" s="113">
        <f>SUM(V503:AD503)</f>
        <v>0</v>
      </c>
      <c r="AF503" s="114">
        <f>((AB503*2)+(V503*2)+(W503*1)+(X503*0.77)+(Y503*0.68)+(AC503*0.8))</f>
        <v>0</v>
      </c>
      <c r="AG503" s="114">
        <f t="shared" ref="AG503:AG509" si="654">(AF503+(((H503*U503)-SUM(V503:AD503))*0.3))</f>
        <v>0</v>
      </c>
      <c r="AH503" s="251" t="str">
        <f>IF(AG503&gt;1,AVERAGE(AG500,AG503),"")</f>
        <v/>
      </c>
      <c r="AI503" s="251" t="str">
        <f>IF(AG503&gt;1,AVERAGE(AG499,AG500,AG503),"")</f>
        <v/>
      </c>
      <c r="AJ503" s="251"/>
      <c r="AK503" s="251"/>
    </row>
    <row r="504" spans="1:37" ht="12" customHeight="1">
      <c r="A504" s="159" t="s">
        <v>33</v>
      </c>
      <c r="B504" s="16">
        <f>V510</f>
        <v>0</v>
      </c>
      <c r="C504" s="53" t="s">
        <v>35</v>
      </c>
      <c r="D504" s="1">
        <f>X510</f>
        <v>0</v>
      </c>
      <c r="F504" s="184">
        <v>41204</v>
      </c>
      <c r="G504" s="323"/>
      <c r="H504" s="45"/>
      <c r="I504" s="61"/>
      <c r="J504" s="61"/>
      <c r="K504" s="61"/>
      <c r="L504" s="61"/>
      <c r="M504" s="62"/>
      <c r="N504" s="62"/>
      <c r="O504" s="62"/>
      <c r="P504" s="61"/>
      <c r="Q504" s="380"/>
      <c r="R504" s="381"/>
      <c r="S504" s="382"/>
      <c r="T504" s="49"/>
      <c r="U504" s="113">
        <f t="shared" si="648"/>
        <v>1</v>
      </c>
      <c r="V504" s="259">
        <f t="shared" si="649"/>
        <v>0</v>
      </c>
      <c r="W504" s="259">
        <f t="shared" ref="W504:W509" si="655">IF(J504&lt;&gt;0,VLOOKUP(J504,AT_tider,2,FALSE),0)</f>
        <v>0</v>
      </c>
      <c r="X504" s="259">
        <f t="shared" si="650"/>
        <v>0</v>
      </c>
      <c r="Y504" s="259">
        <f t="shared" si="651"/>
        <v>0</v>
      </c>
      <c r="Z504" s="259"/>
      <c r="AA504" s="259"/>
      <c r="AB504" s="259">
        <f t="shared" si="652"/>
        <v>0</v>
      </c>
      <c r="AC504" s="259">
        <f t="shared" si="653"/>
        <v>0</v>
      </c>
      <c r="AD504" s="113"/>
      <c r="AE504" s="113">
        <f t="shared" ref="AE504:AE509" si="656">SUM(V504:AD504)</f>
        <v>0</v>
      </c>
      <c r="AF504" s="114">
        <f t="shared" ref="AF504:AF509" si="657">((AB504*2)+(V504*2)+(W504*1)+(X504*0.77)+(Y504*0.68)+(AC504*0.8))</f>
        <v>0</v>
      </c>
      <c r="AG504" s="114">
        <f t="shared" si="654"/>
        <v>0</v>
      </c>
      <c r="AH504" s="251" t="str">
        <f t="shared" ref="AH504:AH509" si="658">IF(AG504&gt;1,AVERAGE(AG503:AG504),"")</f>
        <v/>
      </c>
      <c r="AI504" s="251" t="str">
        <f>IF(AG504&gt;1,AVERAGE(AG500,AG503,AG504),"")</f>
        <v/>
      </c>
      <c r="AJ504" s="251"/>
      <c r="AK504" s="251"/>
    </row>
    <row r="505" spans="1:37" ht="12" customHeight="1">
      <c r="C505" s="15" t="s">
        <v>92</v>
      </c>
      <c r="D505" s="1">
        <f>Y510</f>
        <v>0</v>
      </c>
      <c r="F505" s="184">
        <v>41205</v>
      </c>
      <c r="G505" s="323"/>
      <c r="H505" s="46"/>
      <c r="I505" s="62"/>
      <c r="J505" s="62"/>
      <c r="K505" s="62"/>
      <c r="L505" s="62"/>
      <c r="M505" s="62"/>
      <c r="N505" s="62"/>
      <c r="O505" s="62"/>
      <c r="P505" s="62"/>
      <c r="Q505" s="383"/>
      <c r="R505" s="384"/>
      <c r="S505" s="385"/>
      <c r="T505" s="34"/>
      <c r="U505" s="113">
        <f t="shared" si="648"/>
        <v>1</v>
      </c>
      <c r="V505" s="259">
        <f t="shared" si="649"/>
        <v>0</v>
      </c>
      <c r="W505" s="259">
        <f t="shared" si="655"/>
        <v>0</v>
      </c>
      <c r="X505" s="259">
        <f t="shared" si="650"/>
        <v>0</v>
      </c>
      <c r="Y505" s="259">
        <f t="shared" si="651"/>
        <v>0</v>
      </c>
      <c r="Z505" s="259"/>
      <c r="AA505" s="259"/>
      <c r="AB505" s="259">
        <f t="shared" si="652"/>
        <v>0</v>
      </c>
      <c r="AC505" s="259">
        <f t="shared" si="653"/>
        <v>0</v>
      </c>
      <c r="AD505" s="113"/>
      <c r="AE505" s="113">
        <f t="shared" si="656"/>
        <v>0</v>
      </c>
      <c r="AF505" s="114">
        <f t="shared" si="657"/>
        <v>0</v>
      </c>
      <c r="AG505" s="114">
        <f t="shared" si="654"/>
        <v>0</v>
      </c>
      <c r="AH505" s="251" t="str">
        <f t="shared" si="658"/>
        <v/>
      </c>
      <c r="AI505" s="251" t="str">
        <f>IF(AG505&gt;1,AVERAGE(AG503:AG505),"")</f>
        <v/>
      </c>
      <c r="AJ505" s="251"/>
      <c r="AK505" s="251"/>
    </row>
    <row r="506" spans="1:37" ht="12" customHeight="1">
      <c r="C506" s="15" t="s">
        <v>78</v>
      </c>
      <c r="D506" s="1">
        <f>Z510</f>
        <v>0</v>
      </c>
      <c r="F506" s="184">
        <v>41206</v>
      </c>
      <c r="G506" s="323"/>
      <c r="H506" s="45"/>
      <c r="I506" s="61"/>
      <c r="J506" s="61"/>
      <c r="K506" s="61"/>
      <c r="L506" s="61"/>
      <c r="M506" s="61"/>
      <c r="N506" s="61"/>
      <c r="O506" s="61"/>
      <c r="P506" s="61"/>
      <c r="Q506" s="380"/>
      <c r="R506" s="381"/>
      <c r="S506" s="382"/>
      <c r="T506" s="49"/>
      <c r="U506" s="113">
        <f t="shared" si="648"/>
        <v>1</v>
      </c>
      <c r="V506" s="259">
        <f t="shared" si="649"/>
        <v>0</v>
      </c>
      <c r="W506" s="259">
        <f t="shared" si="655"/>
        <v>0</v>
      </c>
      <c r="X506" s="259">
        <f t="shared" si="650"/>
        <v>0</v>
      </c>
      <c r="Y506" s="259">
        <f t="shared" si="651"/>
        <v>0</v>
      </c>
      <c r="Z506" s="259"/>
      <c r="AA506" s="259"/>
      <c r="AB506" s="259">
        <f t="shared" si="652"/>
        <v>0</v>
      </c>
      <c r="AC506" s="259">
        <f t="shared" si="653"/>
        <v>0</v>
      </c>
      <c r="AD506" s="113"/>
      <c r="AE506" s="113">
        <f t="shared" si="656"/>
        <v>0</v>
      </c>
      <c r="AF506" s="114">
        <f t="shared" si="657"/>
        <v>0</v>
      </c>
      <c r="AG506" s="114">
        <f t="shared" si="654"/>
        <v>0</v>
      </c>
      <c r="AH506" s="251" t="str">
        <f t="shared" si="658"/>
        <v/>
      </c>
      <c r="AI506" s="251" t="str">
        <f>IF(AG506&gt;1,AVERAGE(AG504:AG506),"")</f>
        <v/>
      </c>
      <c r="AJ506" s="251"/>
      <c r="AK506" s="251"/>
    </row>
    <row r="507" spans="1:37" ht="12" customHeight="1">
      <c r="C507" s="15" t="s">
        <v>93</v>
      </c>
      <c r="D507" s="1">
        <f>AA510</f>
        <v>0</v>
      </c>
      <c r="F507" s="184">
        <v>41207</v>
      </c>
      <c r="G507" s="323"/>
      <c r="H507" s="45"/>
      <c r="I507" s="61"/>
      <c r="J507" s="61"/>
      <c r="K507" s="61"/>
      <c r="L507" s="61"/>
      <c r="M507" s="61"/>
      <c r="N507" s="61"/>
      <c r="O507" s="61"/>
      <c r="P507" s="61"/>
      <c r="Q507" s="380"/>
      <c r="R507" s="381"/>
      <c r="S507" s="382"/>
      <c r="T507" s="34"/>
      <c r="U507" s="113">
        <f>$U$2</f>
        <v>1</v>
      </c>
      <c r="V507" s="259">
        <f t="shared" si="649"/>
        <v>0</v>
      </c>
      <c r="W507" s="259">
        <f t="shared" si="655"/>
        <v>0</v>
      </c>
      <c r="X507" s="259">
        <f t="shared" si="650"/>
        <v>0</v>
      </c>
      <c r="Y507" s="259">
        <f t="shared" si="651"/>
        <v>0</v>
      </c>
      <c r="Z507" s="259"/>
      <c r="AA507" s="259"/>
      <c r="AB507" s="259">
        <f t="shared" si="652"/>
        <v>0</v>
      </c>
      <c r="AC507" s="259">
        <f t="shared" si="653"/>
        <v>0</v>
      </c>
      <c r="AD507" s="113"/>
      <c r="AE507" s="113">
        <f t="shared" si="656"/>
        <v>0</v>
      </c>
      <c r="AF507" s="114">
        <f t="shared" si="657"/>
        <v>0</v>
      </c>
      <c r="AG507" s="114">
        <f t="shared" si="654"/>
        <v>0</v>
      </c>
      <c r="AH507" s="251" t="str">
        <f t="shared" si="658"/>
        <v/>
      </c>
      <c r="AI507" s="251" t="str">
        <f>IF(AG507&gt;1,AVERAGE(AG505:AG507),"")</f>
        <v/>
      </c>
      <c r="AJ507" s="251"/>
      <c r="AK507" s="251"/>
    </row>
    <row r="508" spans="1:37" ht="12" customHeight="1">
      <c r="C508" s="53" t="s">
        <v>36</v>
      </c>
      <c r="D508" s="1">
        <f>AB510</f>
        <v>0</v>
      </c>
      <c r="F508" s="184">
        <v>41208</v>
      </c>
      <c r="G508" s="323"/>
      <c r="H508" s="45"/>
      <c r="I508" s="61"/>
      <c r="J508" s="61"/>
      <c r="K508" s="61"/>
      <c r="L508" s="61"/>
      <c r="M508" s="61"/>
      <c r="N508" s="61"/>
      <c r="O508" s="61"/>
      <c r="P508" s="61"/>
      <c r="Q508" s="380"/>
      <c r="R508" s="381"/>
      <c r="S508" s="382"/>
      <c r="T508" s="34"/>
      <c r="U508" s="113">
        <f t="shared" si="648"/>
        <v>1</v>
      </c>
      <c r="V508" s="259">
        <f t="shared" si="649"/>
        <v>0</v>
      </c>
      <c r="W508" s="259">
        <f t="shared" si="655"/>
        <v>0</v>
      </c>
      <c r="X508" s="259">
        <f t="shared" si="650"/>
        <v>0</v>
      </c>
      <c r="Y508" s="259">
        <f t="shared" si="651"/>
        <v>0</v>
      </c>
      <c r="Z508" s="259"/>
      <c r="AA508" s="259"/>
      <c r="AB508" s="259">
        <f t="shared" si="652"/>
        <v>0</v>
      </c>
      <c r="AC508" s="259">
        <f t="shared" si="653"/>
        <v>0</v>
      </c>
      <c r="AD508" s="113"/>
      <c r="AE508" s="113">
        <f t="shared" si="656"/>
        <v>0</v>
      </c>
      <c r="AF508" s="114">
        <f t="shared" si="657"/>
        <v>0</v>
      </c>
      <c r="AG508" s="114">
        <f t="shared" si="654"/>
        <v>0</v>
      </c>
      <c r="AH508" s="251" t="str">
        <f t="shared" si="658"/>
        <v/>
      </c>
      <c r="AI508" s="251" t="str">
        <f>IF(AG508&gt;1,AVERAGE(AG506:AG508),"")</f>
        <v/>
      </c>
      <c r="AJ508" s="251"/>
      <c r="AK508" s="251"/>
    </row>
    <row r="509" spans="1:37" ht="12" customHeight="1">
      <c r="C509" s="53" t="s">
        <v>37</v>
      </c>
      <c r="D509" s="1">
        <f>AC510</f>
        <v>0</v>
      </c>
      <c r="F509" s="184">
        <v>41209</v>
      </c>
      <c r="G509" s="323"/>
      <c r="H509" s="45"/>
      <c r="I509" s="61"/>
      <c r="J509" s="61"/>
      <c r="K509" s="61"/>
      <c r="L509" s="61"/>
      <c r="M509" s="61"/>
      <c r="N509" s="61"/>
      <c r="O509" s="61"/>
      <c r="P509" s="61"/>
      <c r="Q509" s="380"/>
      <c r="R509" s="381"/>
      <c r="S509" s="382"/>
      <c r="T509" s="34"/>
      <c r="U509" s="113">
        <f t="shared" si="648"/>
        <v>1</v>
      </c>
      <c r="V509" s="259">
        <f t="shared" si="649"/>
        <v>0</v>
      </c>
      <c r="W509" s="259">
        <f t="shared" si="655"/>
        <v>0</v>
      </c>
      <c r="X509" s="259">
        <f t="shared" si="650"/>
        <v>0</v>
      </c>
      <c r="Y509" s="259">
        <f t="shared" si="651"/>
        <v>0</v>
      </c>
      <c r="Z509" s="259"/>
      <c r="AA509" s="259"/>
      <c r="AB509" s="259">
        <f t="shared" si="652"/>
        <v>0</v>
      </c>
      <c r="AC509" s="259">
        <f t="shared" si="653"/>
        <v>0</v>
      </c>
      <c r="AD509" s="113"/>
      <c r="AE509" s="113">
        <f t="shared" si="656"/>
        <v>0</v>
      </c>
      <c r="AF509" s="114">
        <f t="shared" si="657"/>
        <v>0</v>
      </c>
      <c r="AG509" s="114">
        <f t="shared" si="654"/>
        <v>0</v>
      </c>
      <c r="AH509" s="251" t="str">
        <f t="shared" si="658"/>
        <v/>
      </c>
      <c r="AI509" s="251" t="str">
        <f>IF(AG509&gt;1,AVERAGE(AG507:AG509),"")</f>
        <v/>
      </c>
      <c r="AJ509" s="251"/>
      <c r="AK509" s="251"/>
    </row>
    <row r="510" spans="1:37" ht="12" customHeight="1">
      <c r="C510" s="53" t="s">
        <v>38</v>
      </c>
      <c r="D510" s="1">
        <f>AD510</f>
        <v>0</v>
      </c>
      <c r="E510" s="1"/>
      <c r="F510" s="185"/>
      <c r="G510" s="47"/>
      <c r="H510" s="48">
        <f>SUM(H503:H509)/60</f>
        <v>0</v>
      </c>
      <c r="I510" s="63"/>
      <c r="J510" s="64"/>
      <c r="K510" s="64"/>
      <c r="L510" s="64"/>
      <c r="M510" s="64"/>
      <c r="N510" s="64"/>
      <c r="O510" s="64"/>
      <c r="P510" s="64"/>
      <c r="Q510" s="64"/>
      <c r="R510" s="64"/>
      <c r="S510" s="47"/>
      <c r="T510" s="50" t="s">
        <v>45</v>
      </c>
      <c r="U510" s="106"/>
      <c r="V510" s="244">
        <f t="shared" ref="V510:AF510" si="659">SUM(V503:V509)</f>
        <v>0</v>
      </c>
      <c r="W510" s="244">
        <f t="shared" si="659"/>
        <v>0</v>
      </c>
      <c r="X510" s="244">
        <f t="shared" si="659"/>
        <v>0</v>
      </c>
      <c r="Y510" s="244">
        <f t="shared" si="659"/>
        <v>0</v>
      </c>
      <c r="Z510" s="244">
        <f t="shared" si="659"/>
        <v>0</v>
      </c>
      <c r="AA510" s="244">
        <f t="shared" si="659"/>
        <v>0</v>
      </c>
      <c r="AB510" s="244">
        <f t="shared" si="659"/>
        <v>0</v>
      </c>
      <c r="AC510" s="244">
        <f t="shared" si="659"/>
        <v>0</v>
      </c>
      <c r="AD510" s="244">
        <f t="shared" si="659"/>
        <v>0</v>
      </c>
      <c r="AE510" s="245">
        <f t="shared" si="659"/>
        <v>0</v>
      </c>
      <c r="AF510" s="245">
        <f t="shared" si="659"/>
        <v>0</v>
      </c>
      <c r="AG510" s="245">
        <f>SUM(AG503:AG509)</f>
        <v>0</v>
      </c>
      <c r="AH510" s="251"/>
      <c r="AI510" s="251"/>
      <c r="AJ510" s="251" t="b">
        <f>IF(AG510&gt;1,AVERAGE(AG510,AG501,AG492,AG483,AG474))</f>
        <v>0</v>
      </c>
      <c r="AK510" s="251" t="b">
        <f>IF(AG510&gt;1,AVERAGE(AG510,AG501))</f>
        <v>0</v>
      </c>
    </row>
    <row r="511" spans="1:37" ht="12" customHeight="1">
      <c r="E511" s="1"/>
      <c r="F511" s="241" t="s">
        <v>173</v>
      </c>
    </row>
    <row r="512" spans="1:37" ht="12" customHeight="1">
      <c r="F512" s="184">
        <v>41210</v>
      </c>
      <c r="G512" s="323"/>
      <c r="H512" s="45"/>
      <c r="I512" s="61"/>
      <c r="J512" s="61"/>
      <c r="K512" s="61"/>
      <c r="L512" s="61"/>
      <c r="M512" s="61"/>
      <c r="N512" s="61"/>
      <c r="O512" s="61"/>
      <c r="P512" s="61"/>
      <c r="Q512" s="380"/>
      <c r="R512" s="381"/>
      <c r="S512" s="382"/>
      <c r="T512" s="49"/>
      <c r="U512" s="113">
        <f t="shared" ref="U512:U518" si="660">$U$2</f>
        <v>1</v>
      </c>
      <c r="V512" s="259">
        <f t="shared" ref="V512:V518" si="661">IF(I512&lt;&gt;0,VLOOKUP(I512,Max_tider,2,FALSE),0)</f>
        <v>0</v>
      </c>
      <c r="W512" s="259">
        <f>IF(J512&lt;&gt;0,VLOOKUP(J512,AT_tider,2,FALSE),0)</f>
        <v>0</v>
      </c>
      <c r="X512" s="259">
        <f t="shared" ref="X512:X518" si="662">IF(K512&lt;&gt;0,VLOOKUP(K512,SubAT_tider,2,FALSE),0)</f>
        <v>0</v>
      </c>
      <c r="Y512" s="259">
        <f t="shared" ref="Y512:Y518" si="663">IF(L512&lt;&gt;0,VLOOKUP(L512,IG_tider,2,FALSE),0)</f>
        <v>0</v>
      </c>
      <c r="Z512" s="259"/>
      <c r="AA512" s="259"/>
      <c r="AB512" s="259">
        <f t="shared" ref="AB512:AB518" si="664">IF(O512&lt;&gt;0,VLOOKUP(O512,Power_tider,2,FALSE),0)</f>
        <v>0</v>
      </c>
      <c r="AC512" s="259">
        <f t="shared" ref="AC512:AC518" si="665">IF(P512&lt;&gt;0,VLOOKUP(P512,FS_tider,2,FALSE),0)</f>
        <v>0</v>
      </c>
      <c r="AD512" s="113"/>
      <c r="AE512" s="113">
        <f>SUM(V512:AD512)</f>
        <v>0</v>
      </c>
      <c r="AF512" s="114">
        <f>((AB512*2)+(V512*2)+(W512*1)+(X512*0.77)+(Y512*0.68)+(AC512*0.8))</f>
        <v>0</v>
      </c>
      <c r="AG512" s="114">
        <f t="shared" ref="AG512:AG518" si="666">(AF512+(((H512*U512)-SUM(V512:AD512))*0.3))</f>
        <v>0</v>
      </c>
      <c r="AH512" s="251" t="str">
        <f>IF(AG512&gt;1,AVERAGE(AG509,AG512),"")</f>
        <v/>
      </c>
      <c r="AI512" s="251" t="str">
        <f>IF(AG512&gt;1,AVERAGE(AG508,AG509,AG512),"")</f>
        <v/>
      </c>
      <c r="AJ512" s="251"/>
      <c r="AK512" s="251"/>
    </row>
    <row r="513" spans="5:37" ht="12" customHeight="1">
      <c r="F513" s="184">
        <v>41211</v>
      </c>
      <c r="G513" s="323"/>
      <c r="H513" s="45"/>
      <c r="I513" s="61"/>
      <c r="J513" s="61"/>
      <c r="K513" s="61"/>
      <c r="L513" s="61"/>
      <c r="M513" s="62"/>
      <c r="N513" s="62"/>
      <c r="O513" s="62"/>
      <c r="P513" s="61"/>
      <c r="Q513" s="380"/>
      <c r="R513" s="381"/>
      <c r="S513" s="382"/>
      <c r="T513" s="49"/>
      <c r="U513" s="113">
        <f t="shared" si="660"/>
        <v>1</v>
      </c>
      <c r="V513" s="259">
        <f t="shared" si="661"/>
        <v>0</v>
      </c>
      <c r="W513" s="259">
        <f t="shared" ref="W513:W518" si="667">IF(J513&lt;&gt;0,VLOOKUP(J513,AT_tider,2,FALSE),0)</f>
        <v>0</v>
      </c>
      <c r="X513" s="259">
        <f t="shared" si="662"/>
        <v>0</v>
      </c>
      <c r="Y513" s="259">
        <f t="shared" si="663"/>
        <v>0</v>
      </c>
      <c r="Z513" s="259"/>
      <c r="AA513" s="259"/>
      <c r="AB513" s="259">
        <f t="shared" si="664"/>
        <v>0</v>
      </c>
      <c r="AC513" s="259">
        <f t="shared" si="665"/>
        <v>0</v>
      </c>
      <c r="AD513" s="113"/>
      <c r="AE513" s="113">
        <f t="shared" ref="AE513:AE518" si="668">SUM(V513:AD513)</f>
        <v>0</v>
      </c>
      <c r="AF513" s="114">
        <f t="shared" ref="AF513:AF518" si="669">((AB513*2)+(V513*2)+(W513*1)+(X513*0.77)+(Y513*0.68)+(AC513*0.8))</f>
        <v>0</v>
      </c>
      <c r="AG513" s="114">
        <f t="shared" si="666"/>
        <v>0</v>
      </c>
      <c r="AH513" s="251" t="str">
        <f t="shared" ref="AH513:AH518" si="670">IF(AG513&gt;1,AVERAGE(AG512:AG513),"")</f>
        <v/>
      </c>
      <c r="AI513" s="251" t="str">
        <f>IF(AG513&gt;1,AVERAGE(AG509,AG512,AG513),"")</f>
        <v/>
      </c>
      <c r="AJ513" s="251"/>
      <c r="AK513" s="251"/>
    </row>
    <row r="514" spans="5:37" ht="12" customHeight="1">
      <c r="F514" s="184">
        <v>41212</v>
      </c>
      <c r="G514" s="323"/>
      <c r="H514" s="46"/>
      <c r="I514" s="62"/>
      <c r="J514" s="62"/>
      <c r="K514" s="62"/>
      <c r="L514" s="62"/>
      <c r="M514" s="62"/>
      <c r="N514" s="62"/>
      <c r="O514" s="62"/>
      <c r="P514" s="62"/>
      <c r="Q514" s="383"/>
      <c r="R514" s="384"/>
      <c r="S514" s="385"/>
      <c r="T514" s="34"/>
      <c r="U514" s="113">
        <f t="shared" si="660"/>
        <v>1</v>
      </c>
      <c r="V514" s="259">
        <f t="shared" si="661"/>
        <v>0</v>
      </c>
      <c r="W514" s="259">
        <f t="shared" si="667"/>
        <v>0</v>
      </c>
      <c r="X514" s="259">
        <f t="shared" si="662"/>
        <v>0</v>
      </c>
      <c r="Y514" s="259">
        <f t="shared" si="663"/>
        <v>0</v>
      </c>
      <c r="Z514" s="259"/>
      <c r="AA514" s="259"/>
      <c r="AB514" s="259">
        <f t="shared" si="664"/>
        <v>0</v>
      </c>
      <c r="AC514" s="259">
        <f t="shared" si="665"/>
        <v>0</v>
      </c>
      <c r="AD514" s="113"/>
      <c r="AE514" s="113">
        <f t="shared" si="668"/>
        <v>0</v>
      </c>
      <c r="AF514" s="114">
        <f t="shared" si="669"/>
        <v>0</v>
      </c>
      <c r="AG514" s="114">
        <f t="shared" si="666"/>
        <v>0</v>
      </c>
      <c r="AH514" s="251" t="str">
        <f t="shared" si="670"/>
        <v/>
      </c>
      <c r="AI514" s="251" t="str">
        <f>IF(AG514&gt;1,AVERAGE(AG512:AG514),"")</f>
        <v/>
      </c>
      <c r="AJ514" s="251"/>
      <c r="AK514" s="251"/>
    </row>
    <row r="515" spans="5:37" ht="12" customHeight="1">
      <c r="F515" s="184">
        <v>41213</v>
      </c>
      <c r="G515" s="323"/>
      <c r="H515" s="45"/>
      <c r="I515" s="61"/>
      <c r="J515" s="61"/>
      <c r="K515" s="61"/>
      <c r="L515" s="61"/>
      <c r="M515" s="61"/>
      <c r="N515" s="61"/>
      <c r="O515" s="61"/>
      <c r="P515" s="61"/>
      <c r="Q515" s="380"/>
      <c r="R515" s="381"/>
      <c r="S515" s="382"/>
      <c r="T515" s="49"/>
      <c r="U515" s="113">
        <f t="shared" si="660"/>
        <v>1</v>
      </c>
      <c r="V515" s="259">
        <f t="shared" si="661"/>
        <v>0</v>
      </c>
      <c r="W515" s="259">
        <f t="shared" si="667"/>
        <v>0</v>
      </c>
      <c r="X515" s="259">
        <f t="shared" si="662"/>
        <v>0</v>
      </c>
      <c r="Y515" s="259">
        <f t="shared" si="663"/>
        <v>0</v>
      </c>
      <c r="Z515" s="259"/>
      <c r="AA515" s="259"/>
      <c r="AB515" s="259">
        <f t="shared" si="664"/>
        <v>0</v>
      </c>
      <c r="AC515" s="259">
        <f t="shared" si="665"/>
        <v>0</v>
      </c>
      <c r="AD515" s="113"/>
      <c r="AE515" s="113">
        <f t="shared" si="668"/>
        <v>0</v>
      </c>
      <c r="AF515" s="114">
        <f t="shared" si="669"/>
        <v>0</v>
      </c>
      <c r="AG515" s="114">
        <f t="shared" si="666"/>
        <v>0</v>
      </c>
      <c r="AH515" s="251" t="str">
        <f t="shared" si="670"/>
        <v/>
      </c>
      <c r="AI515" s="251" t="str">
        <f>IF(AG515&gt;1,AVERAGE(AG513:AG515),"")</f>
        <v/>
      </c>
      <c r="AJ515" s="251"/>
      <c r="AK515" s="251"/>
    </row>
    <row r="516" spans="5:37" ht="12" customHeight="1">
      <c r="F516" s="184">
        <v>41214</v>
      </c>
      <c r="G516" s="323"/>
      <c r="H516" s="45"/>
      <c r="I516" s="61"/>
      <c r="J516" s="61"/>
      <c r="K516" s="61"/>
      <c r="L516" s="61"/>
      <c r="M516" s="61"/>
      <c r="N516" s="61"/>
      <c r="O516" s="61"/>
      <c r="P516" s="61"/>
      <c r="Q516" s="380"/>
      <c r="R516" s="381"/>
      <c r="S516" s="382"/>
      <c r="T516" s="34"/>
      <c r="U516" s="113">
        <f>$U$2</f>
        <v>1</v>
      </c>
      <c r="V516" s="259">
        <f t="shared" si="661"/>
        <v>0</v>
      </c>
      <c r="W516" s="259">
        <f t="shared" si="667"/>
        <v>0</v>
      </c>
      <c r="X516" s="259">
        <f t="shared" si="662"/>
        <v>0</v>
      </c>
      <c r="Y516" s="259">
        <f t="shared" si="663"/>
        <v>0</v>
      </c>
      <c r="Z516" s="259"/>
      <c r="AA516" s="259"/>
      <c r="AB516" s="259">
        <f t="shared" si="664"/>
        <v>0</v>
      </c>
      <c r="AC516" s="259">
        <f t="shared" si="665"/>
        <v>0</v>
      </c>
      <c r="AD516" s="113"/>
      <c r="AE516" s="113">
        <f t="shared" si="668"/>
        <v>0</v>
      </c>
      <c r="AF516" s="114">
        <f t="shared" si="669"/>
        <v>0</v>
      </c>
      <c r="AG516" s="114">
        <f t="shared" si="666"/>
        <v>0</v>
      </c>
      <c r="AH516" s="251" t="str">
        <f t="shared" si="670"/>
        <v/>
      </c>
      <c r="AI516" s="251" t="str">
        <f>IF(AG516&gt;1,AVERAGE(AG514:AG516),"")</f>
        <v/>
      </c>
      <c r="AJ516" s="251"/>
      <c r="AK516" s="251"/>
    </row>
    <row r="517" spans="5:37" ht="12" customHeight="1">
      <c r="F517" s="184">
        <v>41215</v>
      </c>
      <c r="G517" s="323"/>
      <c r="H517" s="45"/>
      <c r="I517" s="61"/>
      <c r="J517" s="61"/>
      <c r="K517" s="61"/>
      <c r="L517" s="61"/>
      <c r="M517" s="61"/>
      <c r="N517" s="61"/>
      <c r="O517" s="61"/>
      <c r="P517" s="61"/>
      <c r="Q517" s="380"/>
      <c r="R517" s="381"/>
      <c r="S517" s="382"/>
      <c r="T517" s="34"/>
      <c r="U517" s="113">
        <f t="shared" si="660"/>
        <v>1</v>
      </c>
      <c r="V517" s="259">
        <f t="shared" si="661"/>
        <v>0</v>
      </c>
      <c r="W517" s="259">
        <f t="shared" si="667"/>
        <v>0</v>
      </c>
      <c r="X517" s="259">
        <f t="shared" si="662"/>
        <v>0</v>
      </c>
      <c r="Y517" s="259">
        <f t="shared" si="663"/>
        <v>0</v>
      </c>
      <c r="Z517" s="259"/>
      <c r="AA517" s="259"/>
      <c r="AB517" s="259">
        <f t="shared" si="664"/>
        <v>0</v>
      </c>
      <c r="AC517" s="259">
        <f t="shared" si="665"/>
        <v>0</v>
      </c>
      <c r="AD517" s="113"/>
      <c r="AE517" s="113">
        <f t="shared" si="668"/>
        <v>0</v>
      </c>
      <c r="AF517" s="114">
        <f t="shared" si="669"/>
        <v>0</v>
      </c>
      <c r="AG517" s="114">
        <f t="shared" si="666"/>
        <v>0</v>
      </c>
      <c r="AH517" s="251" t="str">
        <f t="shared" si="670"/>
        <v/>
      </c>
      <c r="AI517" s="251" t="str">
        <f>IF(AG517&gt;1,AVERAGE(AG515:AG517),"")</f>
        <v/>
      </c>
      <c r="AJ517" s="251"/>
      <c r="AK517" s="251"/>
    </row>
    <row r="518" spans="5:37" ht="12" customHeight="1">
      <c r="F518" s="184">
        <v>41216</v>
      </c>
      <c r="G518" s="323"/>
      <c r="H518" s="45"/>
      <c r="I518" s="61"/>
      <c r="J518" s="61"/>
      <c r="K518" s="61"/>
      <c r="L518" s="61"/>
      <c r="M518" s="61"/>
      <c r="N518" s="61"/>
      <c r="O518" s="61"/>
      <c r="P518" s="61"/>
      <c r="Q518" s="380"/>
      <c r="R518" s="381"/>
      <c r="S518" s="382"/>
      <c r="T518" s="34"/>
      <c r="U518" s="113">
        <f t="shared" si="660"/>
        <v>1</v>
      </c>
      <c r="V518" s="259">
        <f t="shared" si="661"/>
        <v>0</v>
      </c>
      <c r="W518" s="259">
        <f t="shared" si="667"/>
        <v>0</v>
      </c>
      <c r="X518" s="259">
        <f t="shared" si="662"/>
        <v>0</v>
      </c>
      <c r="Y518" s="259">
        <f t="shared" si="663"/>
        <v>0</v>
      </c>
      <c r="Z518" s="259"/>
      <c r="AA518" s="259"/>
      <c r="AB518" s="259">
        <f t="shared" si="664"/>
        <v>0</v>
      </c>
      <c r="AC518" s="259">
        <f t="shared" si="665"/>
        <v>0</v>
      </c>
      <c r="AD518" s="113"/>
      <c r="AE518" s="113">
        <f t="shared" si="668"/>
        <v>0</v>
      </c>
      <c r="AF518" s="114">
        <f t="shared" si="669"/>
        <v>0</v>
      </c>
      <c r="AG518" s="114">
        <f t="shared" si="666"/>
        <v>0</v>
      </c>
      <c r="AH518" s="251" t="str">
        <f t="shared" si="670"/>
        <v/>
      </c>
      <c r="AI518" s="251" t="str">
        <f>IF(AG518&gt;1,AVERAGE(AG516:AG518),"")</f>
        <v/>
      </c>
      <c r="AJ518" s="251"/>
      <c r="AK518" s="251"/>
    </row>
    <row r="519" spans="5:37" ht="12" customHeight="1">
      <c r="E519" s="1"/>
      <c r="F519" s="185"/>
      <c r="G519" s="47"/>
      <c r="H519" s="48">
        <f>SUM(H512:H518)/60</f>
        <v>0</v>
      </c>
      <c r="I519" s="63"/>
      <c r="J519" s="64"/>
      <c r="K519" s="64"/>
      <c r="L519" s="64"/>
      <c r="M519" s="64"/>
      <c r="N519" s="64"/>
      <c r="O519" s="64"/>
      <c r="P519" s="64"/>
      <c r="Q519" s="64"/>
      <c r="R519" s="64"/>
      <c r="S519" s="47"/>
      <c r="T519" s="50" t="s">
        <v>45</v>
      </c>
      <c r="U519" s="106"/>
      <c r="V519" s="244">
        <f t="shared" ref="V519:AF519" si="671">SUM(V512:V518)</f>
        <v>0</v>
      </c>
      <c r="W519" s="244">
        <f t="shared" si="671"/>
        <v>0</v>
      </c>
      <c r="X519" s="244">
        <f t="shared" si="671"/>
        <v>0</v>
      </c>
      <c r="Y519" s="244">
        <f t="shared" si="671"/>
        <v>0</v>
      </c>
      <c r="Z519" s="244">
        <f t="shared" si="671"/>
        <v>0</v>
      </c>
      <c r="AA519" s="244">
        <f t="shared" si="671"/>
        <v>0</v>
      </c>
      <c r="AB519" s="244">
        <f t="shared" si="671"/>
        <v>0</v>
      </c>
      <c r="AC519" s="244">
        <f t="shared" si="671"/>
        <v>0</v>
      </c>
      <c r="AD519" s="244">
        <f t="shared" si="671"/>
        <v>0</v>
      </c>
      <c r="AE519" s="245">
        <f t="shared" si="671"/>
        <v>0</v>
      </c>
      <c r="AF519" s="245">
        <f t="shared" si="671"/>
        <v>0</v>
      </c>
      <c r="AG519" s="245">
        <f>SUM(AG512:AG518)</f>
        <v>0</v>
      </c>
      <c r="AH519" s="251"/>
      <c r="AI519" s="251"/>
      <c r="AJ519" s="251" t="b">
        <f>IF(AG519&gt;1,AVERAGE(AG519,AG510,AG501,AG492,AG483))</f>
        <v>0</v>
      </c>
      <c r="AK519" s="251" t="b">
        <f>IF(AG519&gt;1,AVERAGE(AG519,AG510))</f>
        <v>0</v>
      </c>
    </row>
    <row r="520" spans="5:37" ht="12" customHeight="1">
      <c r="E520" s="1"/>
      <c r="F520" s="241" t="s">
        <v>174</v>
      </c>
    </row>
    <row r="521" spans="5:37" ht="12" customHeight="1">
      <c r="F521" s="184">
        <v>41217</v>
      </c>
      <c r="G521" s="323"/>
      <c r="H521" s="45"/>
      <c r="I521" s="61"/>
      <c r="J521" s="61"/>
      <c r="K521" s="61"/>
      <c r="L521" s="61"/>
      <c r="M521" s="61"/>
      <c r="N521" s="61"/>
      <c r="O521" s="61"/>
      <c r="P521" s="61"/>
      <c r="Q521" s="380"/>
      <c r="R521" s="381"/>
      <c r="S521" s="382"/>
      <c r="T521" s="49"/>
      <c r="U521" s="113">
        <f t="shared" ref="U521:U527" si="672">$U$2</f>
        <v>1</v>
      </c>
      <c r="V521" s="259">
        <f t="shared" ref="V521:V527" si="673">IF(I521&lt;&gt;0,VLOOKUP(I521,Max_tider,2,FALSE),0)</f>
        <v>0</v>
      </c>
      <c r="W521" s="259">
        <f>IF(J521&lt;&gt;0,VLOOKUP(J521,AT_tider,2,FALSE),0)</f>
        <v>0</v>
      </c>
      <c r="X521" s="259">
        <f t="shared" ref="X521:X527" si="674">IF(K521&lt;&gt;0,VLOOKUP(K521,SubAT_tider,2,FALSE),0)</f>
        <v>0</v>
      </c>
      <c r="Y521" s="259">
        <f t="shared" ref="Y521:Y527" si="675">IF(L521&lt;&gt;0,VLOOKUP(L521,IG_tider,2,FALSE),0)</f>
        <v>0</v>
      </c>
      <c r="Z521" s="259"/>
      <c r="AA521" s="259"/>
      <c r="AB521" s="259">
        <f t="shared" ref="AB521:AB527" si="676">IF(O521&lt;&gt;0,VLOOKUP(O521,Power_tider,2,FALSE),0)</f>
        <v>0</v>
      </c>
      <c r="AC521" s="259">
        <f t="shared" ref="AC521:AC527" si="677">IF(P521&lt;&gt;0,VLOOKUP(P521,FS_tider,2,FALSE),0)</f>
        <v>0</v>
      </c>
      <c r="AD521" s="113"/>
      <c r="AE521" s="113">
        <f>SUM(V521:AD521)</f>
        <v>0</v>
      </c>
      <c r="AF521" s="114">
        <f>((AB521*2)+(V521*2)+(W521*1)+(X521*0.77)+(Y521*0.68)+(AC521*0.8))</f>
        <v>0</v>
      </c>
      <c r="AG521" s="114">
        <f t="shared" ref="AG521:AG527" si="678">(AF521+(((H521*U521)-SUM(V521:AD521))*0.3))</f>
        <v>0</v>
      </c>
      <c r="AH521" s="251" t="str">
        <f>IF(AG521&gt;1,AVERAGE(AG518,AG521),"")</f>
        <v/>
      </c>
      <c r="AI521" s="251" t="str">
        <f>IF(AG521&gt;1,AVERAGE(AG517,AG518,AG521),"")</f>
        <v/>
      </c>
      <c r="AJ521" s="251"/>
      <c r="AK521" s="251"/>
    </row>
    <row r="522" spans="5:37" ht="12" customHeight="1">
      <c r="F522" s="184">
        <v>41218</v>
      </c>
      <c r="G522" s="323"/>
      <c r="H522" s="45"/>
      <c r="I522" s="61"/>
      <c r="J522" s="61"/>
      <c r="K522" s="61"/>
      <c r="L522" s="61"/>
      <c r="M522" s="62"/>
      <c r="N522" s="62"/>
      <c r="O522" s="62"/>
      <c r="P522" s="61"/>
      <c r="Q522" s="380"/>
      <c r="R522" s="381"/>
      <c r="S522" s="382"/>
      <c r="T522" s="49"/>
      <c r="U522" s="113">
        <f t="shared" si="672"/>
        <v>1</v>
      </c>
      <c r="V522" s="259">
        <f t="shared" si="673"/>
        <v>0</v>
      </c>
      <c r="W522" s="259">
        <f t="shared" ref="W522:W527" si="679">IF(J522&lt;&gt;0,VLOOKUP(J522,AT_tider,2,FALSE),0)</f>
        <v>0</v>
      </c>
      <c r="X522" s="259">
        <f t="shared" si="674"/>
        <v>0</v>
      </c>
      <c r="Y522" s="259">
        <f t="shared" si="675"/>
        <v>0</v>
      </c>
      <c r="Z522" s="259"/>
      <c r="AA522" s="259"/>
      <c r="AB522" s="259">
        <f t="shared" si="676"/>
        <v>0</v>
      </c>
      <c r="AC522" s="259">
        <f t="shared" si="677"/>
        <v>0</v>
      </c>
      <c r="AD522" s="113"/>
      <c r="AE522" s="113">
        <f t="shared" ref="AE522:AE527" si="680">SUM(V522:AD522)</f>
        <v>0</v>
      </c>
      <c r="AF522" s="114">
        <f t="shared" ref="AF522:AF527" si="681">((AB522*2)+(V522*2)+(W522*1)+(X522*0.77)+(Y522*0.68)+(AC522*0.8))</f>
        <v>0</v>
      </c>
      <c r="AG522" s="114">
        <f t="shared" si="678"/>
        <v>0</v>
      </c>
      <c r="AH522" s="251" t="str">
        <f t="shared" ref="AH522:AH527" si="682">IF(AG522&gt;1,AVERAGE(AG521:AG522),"")</f>
        <v/>
      </c>
      <c r="AI522" s="251" t="str">
        <f>IF(AG522&gt;1,AVERAGE(AG518,AG521,AG522),"")</f>
        <v/>
      </c>
      <c r="AJ522" s="251"/>
      <c r="AK522" s="251"/>
    </row>
    <row r="523" spans="5:37" ht="12" customHeight="1">
      <c r="F523" s="184">
        <v>41219</v>
      </c>
      <c r="G523" s="323"/>
      <c r="H523" s="46"/>
      <c r="I523" s="62"/>
      <c r="J523" s="62"/>
      <c r="K523" s="62"/>
      <c r="L523" s="62"/>
      <c r="M523" s="62"/>
      <c r="N523" s="62"/>
      <c r="O523" s="62"/>
      <c r="P523" s="62"/>
      <c r="Q523" s="383"/>
      <c r="R523" s="384"/>
      <c r="S523" s="385"/>
      <c r="T523" s="34"/>
      <c r="U523" s="113">
        <f t="shared" si="672"/>
        <v>1</v>
      </c>
      <c r="V523" s="259">
        <f t="shared" si="673"/>
        <v>0</v>
      </c>
      <c r="W523" s="259">
        <f t="shared" si="679"/>
        <v>0</v>
      </c>
      <c r="X523" s="259">
        <f t="shared" si="674"/>
        <v>0</v>
      </c>
      <c r="Y523" s="259">
        <f t="shared" si="675"/>
        <v>0</v>
      </c>
      <c r="Z523" s="259"/>
      <c r="AA523" s="259"/>
      <c r="AB523" s="259">
        <f t="shared" si="676"/>
        <v>0</v>
      </c>
      <c r="AC523" s="259">
        <f t="shared" si="677"/>
        <v>0</v>
      </c>
      <c r="AD523" s="113"/>
      <c r="AE523" s="113">
        <f t="shared" si="680"/>
        <v>0</v>
      </c>
      <c r="AF523" s="114">
        <f t="shared" si="681"/>
        <v>0</v>
      </c>
      <c r="AG523" s="114">
        <f t="shared" si="678"/>
        <v>0</v>
      </c>
      <c r="AH523" s="251" t="str">
        <f t="shared" si="682"/>
        <v/>
      </c>
      <c r="AI523" s="251" t="str">
        <f>IF(AG523&gt;1,AVERAGE(AG521:AG523),"")</f>
        <v/>
      </c>
      <c r="AJ523" s="251"/>
      <c r="AK523" s="251"/>
    </row>
    <row r="524" spans="5:37" ht="12" customHeight="1">
      <c r="F524" s="184">
        <v>41220</v>
      </c>
      <c r="G524" s="323"/>
      <c r="H524" s="45"/>
      <c r="I524" s="61"/>
      <c r="J524" s="61"/>
      <c r="K524" s="61"/>
      <c r="L524" s="61"/>
      <c r="M524" s="61"/>
      <c r="N524" s="61"/>
      <c r="O524" s="61"/>
      <c r="P524" s="61"/>
      <c r="Q524" s="380"/>
      <c r="R524" s="381"/>
      <c r="S524" s="382"/>
      <c r="T524" s="49"/>
      <c r="U524" s="113">
        <f t="shared" si="672"/>
        <v>1</v>
      </c>
      <c r="V524" s="259">
        <f t="shared" si="673"/>
        <v>0</v>
      </c>
      <c r="W524" s="259">
        <f t="shared" si="679"/>
        <v>0</v>
      </c>
      <c r="X524" s="259">
        <f t="shared" si="674"/>
        <v>0</v>
      </c>
      <c r="Y524" s="259">
        <f t="shared" si="675"/>
        <v>0</v>
      </c>
      <c r="Z524" s="259"/>
      <c r="AA524" s="259"/>
      <c r="AB524" s="259">
        <f t="shared" si="676"/>
        <v>0</v>
      </c>
      <c r="AC524" s="259">
        <f t="shared" si="677"/>
        <v>0</v>
      </c>
      <c r="AD524" s="113"/>
      <c r="AE524" s="113">
        <f t="shared" si="680"/>
        <v>0</v>
      </c>
      <c r="AF524" s="114">
        <f t="shared" si="681"/>
        <v>0</v>
      </c>
      <c r="AG524" s="114">
        <f t="shared" si="678"/>
        <v>0</v>
      </c>
      <c r="AH524" s="251" t="str">
        <f t="shared" si="682"/>
        <v/>
      </c>
      <c r="AI524" s="251" t="str">
        <f>IF(AG524&gt;1,AVERAGE(AG522:AG524),"")</f>
        <v/>
      </c>
      <c r="AJ524" s="251"/>
      <c r="AK524" s="251"/>
    </row>
    <row r="525" spans="5:37" ht="12" customHeight="1">
      <c r="F525" s="184">
        <v>41221</v>
      </c>
      <c r="G525" s="323"/>
      <c r="H525" s="45"/>
      <c r="I525" s="61"/>
      <c r="J525" s="61"/>
      <c r="K525" s="61"/>
      <c r="L525" s="61"/>
      <c r="M525" s="61"/>
      <c r="N525" s="61"/>
      <c r="O525" s="61"/>
      <c r="P525" s="61"/>
      <c r="Q525" s="380"/>
      <c r="R525" s="381"/>
      <c r="S525" s="382"/>
      <c r="T525" s="34"/>
      <c r="U525" s="113">
        <f>$U$2</f>
        <v>1</v>
      </c>
      <c r="V525" s="259">
        <f t="shared" si="673"/>
        <v>0</v>
      </c>
      <c r="W525" s="259">
        <f t="shared" si="679"/>
        <v>0</v>
      </c>
      <c r="X525" s="259">
        <f t="shared" si="674"/>
        <v>0</v>
      </c>
      <c r="Y525" s="259">
        <f t="shared" si="675"/>
        <v>0</v>
      </c>
      <c r="Z525" s="259"/>
      <c r="AA525" s="259"/>
      <c r="AB525" s="259">
        <f t="shared" si="676"/>
        <v>0</v>
      </c>
      <c r="AC525" s="259">
        <f t="shared" si="677"/>
        <v>0</v>
      </c>
      <c r="AD525" s="113"/>
      <c r="AE525" s="113">
        <f t="shared" si="680"/>
        <v>0</v>
      </c>
      <c r="AF525" s="114">
        <f t="shared" si="681"/>
        <v>0</v>
      </c>
      <c r="AG525" s="114">
        <f t="shared" si="678"/>
        <v>0</v>
      </c>
      <c r="AH525" s="251" t="str">
        <f t="shared" si="682"/>
        <v/>
      </c>
      <c r="AI525" s="251" t="str">
        <f>IF(AG525&gt;1,AVERAGE(AG523:AG525),"")</f>
        <v/>
      </c>
      <c r="AJ525" s="251"/>
      <c r="AK525" s="251"/>
    </row>
    <row r="526" spans="5:37" ht="12" customHeight="1">
      <c r="F526" s="184">
        <v>41222</v>
      </c>
      <c r="G526" s="323"/>
      <c r="H526" s="45"/>
      <c r="I526" s="61"/>
      <c r="J526" s="61"/>
      <c r="K526" s="61"/>
      <c r="L526" s="61"/>
      <c r="M526" s="61"/>
      <c r="N526" s="61"/>
      <c r="O526" s="61"/>
      <c r="P526" s="61"/>
      <c r="Q526" s="380"/>
      <c r="R526" s="381"/>
      <c r="S526" s="382"/>
      <c r="T526" s="34"/>
      <c r="U526" s="113">
        <f t="shared" si="672"/>
        <v>1</v>
      </c>
      <c r="V526" s="259">
        <f t="shared" si="673"/>
        <v>0</v>
      </c>
      <c r="W526" s="259">
        <f t="shared" si="679"/>
        <v>0</v>
      </c>
      <c r="X526" s="259">
        <f t="shared" si="674"/>
        <v>0</v>
      </c>
      <c r="Y526" s="259">
        <f t="shared" si="675"/>
        <v>0</v>
      </c>
      <c r="Z526" s="259"/>
      <c r="AA526" s="259"/>
      <c r="AB526" s="259">
        <f t="shared" si="676"/>
        <v>0</v>
      </c>
      <c r="AC526" s="259">
        <f t="shared" si="677"/>
        <v>0</v>
      </c>
      <c r="AD526" s="113"/>
      <c r="AE526" s="113">
        <f t="shared" si="680"/>
        <v>0</v>
      </c>
      <c r="AF526" s="114">
        <f t="shared" si="681"/>
        <v>0</v>
      </c>
      <c r="AG526" s="114">
        <f t="shared" si="678"/>
        <v>0</v>
      </c>
      <c r="AH526" s="251" t="str">
        <f t="shared" si="682"/>
        <v/>
      </c>
      <c r="AI526" s="251" t="str">
        <f>IF(AG526&gt;1,AVERAGE(AG524:AG526),"")</f>
        <v/>
      </c>
      <c r="AJ526" s="251"/>
      <c r="AK526" s="251"/>
    </row>
    <row r="527" spans="5:37" ht="12" customHeight="1">
      <c r="F527" s="184">
        <v>41223</v>
      </c>
      <c r="G527" s="323"/>
      <c r="H527" s="45"/>
      <c r="I527" s="61"/>
      <c r="J527" s="61"/>
      <c r="K527" s="61"/>
      <c r="L527" s="61"/>
      <c r="M527" s="61"/>
      <c r="N527" s="61"/>
      <c r="O527" s="61"/>
      <c r="P527" s="61"/>
      <c r="Q527" s="380"/>
      <c r="R527" s="381"/>
      <c r="S527" s="382"/>
      <c r="T527" s="34"/>
      <c r="U527" s="113">
        <f t="shared" si="672"/>
        <v>1</v>
      </c>
      <c r="V527" s="259">
        <f t="shared" si="673"/>
        <v>0</v>
      </c>
      <c r="W527" s="259">
        <f t="shared" si="679"/>
        <v>0</v>
      </c>
      <c r="X527" s="259">
        <f t="shared" si="674"/>
        <v>0</v>
      </c>
      <c r="Y527" s="259">
        <f t="shared" si="675"/>
        <v>0</v>
      </c>
      <c r="Z527" s="259"/>
      <c r="AA527" s="259"/>
      <c r="AB527" s="259">
        <f t="shared" si="676"/>
        <v>0</v>
      </c>
      <c r="AC527" s="259">
        <f t="shared" si="677"/>
        <v>0</v>
      </c>
      <c r="AD527" s="113"/>
      <c r="AE527" s="113">
        <f t="shared" si="680"/>
        <v>0</v>
      </c>
      <c r="AF527" s="114">
        <f t="shared" si="681"/>
        <v>0</v>
      </c>
      <c r="AG527" s="114">
        <f t="shared" si="678"/>
        <v>0</v>
      </c>
      <c r="AH527" s="251" t="str">
        <f t="shared" si="682"/>
        <v/>
      </c>
      <c r="AI527" s="251" t="str">
        <f>IF(AG527&gt;1,AVERAGE(AG525:AG527),"")</f>
        <v/>
      </c>
      <c r="AJ527" s="251"/>
      <c r="AK527" s="251"/>
    </row>
    <row r="528" spans="5:37" ht="12" customHeight="1">
      <c r="F528" s="185"/>
      <c r="G528" s="47"/>
      <c r="H528" s="48">
        <f>SUM(H521:H527)/60</f>
        <v>0</v>
      </c>
      <c r="I528" s="63"/>
      <c r="J528" s="64"/>
      <c r="K528" s="64"/>
      <c r="L528" s="64"/>
      <c r="M528" s="64"/>
      <c r="N528" s="64"/>
      <c r="O528" s="64"/>
      <c r="P528" s="64"/>
      <c r="Q528" s="64"/>
      <c r="R528" s="64"/>
      <c r="S528" s="47"/>
      <c r="T528" s="50" t="s">
        <v>45</v>
      </c>
      <c r="U528" s="106"/>
      <c r="V528" s="244">
        <f t="shared" ref="V528:AF528" si="683">SUM(V521:V527)</f>
        <v>0</v>
      </c>
      <c r="W528" s="244">
        <f t="shared" si="683"/>
        <v>0</v>
      </c>
      <c r="X528" s="244">
        <f t="shared" si="683"/>
        <v>0</v>
      </c>
      <c r="Y528" s="244">
        <f t="shared" si="683"/>
        <v>0</v>
      </c>
      <c r="Z528" s="244">
        <f t="shared" si="683"/>
        <v>0</v>
      </c>
      <c r="AA528" s="244">
        <f t="shared" si="683"/>
        <v>0</v>
      </c>
      <c r="AB528" s="244">
        <f t="shared" si="683"/>
        <v>0</v>
      </c>
      <c r="AC528" s="244">
        <f t="shared" si="683"/>
        <v>0</v>
      </c>
      <c r="AD528" s="244">
        <f t="shared" si="683"/>
        <v>0</v>
      </c>
      <c r="AE528" s="245">
        <f t="shared" si="683"/>
        <v>0</v>
      </c>
      <c r="AF528" s="245">
        <f t="shared" si="683"/>
        <v>0</v>
      </c>
      <c r="AG528" s="245">
        <f>SUM(AG521:AG527)</f>
        <v>0</v>
      </c>
      <c r="AH528" s="251"/>
      <c r="AI528" s="251"/>
      <c r="AJ528" s="251" t="b">
        <f>IF(AG528&gt;1,AVERAGE(AG528,AG519,AG510,AG501,AG492))</f>
        <v>0</v>
      </c>
      <c r="AK528" s="251" t="b">
        <f>IF(AG528&gt;1,AVERAGE(AG528,AG519))</f>
        <v>0</v>
      </c>
    </row>
  </sheetData>
  <mergeCells count="417">
    <mergeCell ref="Q455:S455"/>
    <mergeCell ref="Q458:S458"/>
    <mergeCell ref="Q459:S459"/>
    <mergeCell ref="Q460:S460"/>
    <mergeCell ref="Q461:S461"/>
    <mergeCell ref="Q445:S445"/>
    <mergeCell ref="Q446:S446"/>
    <mergeCell ref="Q449:S449"/>
    <mergeCell ref="Q450:S450"/>
    <mergeCell ref="Q451:S451"/>
    <mergeCell ref="Q452:S452"/>
    <mergeCell ref="Q453:S453"/>
    <mergeCell ref="Q454:S454"/>
    <mergeCell ref="Q444:S444"/>
    <mergeCell ref="Q425:S425"/>
    <mergeCell ref="Q426:S426"/>
    <mergeCell ref="Q427:S427"/>
    <mergeCell ref="Q428:S428"/>
    <mergeCell ref="Q431:S431"/>
    <mergeCell ref="Q432:S432"/>
    <mergeCell ref="Q433:S433"/>
    <mergeCell ref="Q434:S434"/>
    <mergeCell ref="Q435:S435"/>
    <mergeCell ref="Q436:S436"/>
    <mergeCell ref="Q437:S437"/>
    <mergeCell ref="Q440:S440"/>
    <mergeCell ref="Q441:S441"/>
    <mergeCell ref="Q442:S442"/>
    <mergeCell ref="Q443:S443"/>
    <mergeCell ref="Q415:S415"/>
    <mergeCell ref="Q416:S416"/>
    <mergeCell ref="Q417:S417"/>
    <mergeCell ref="Q418:S418"/>
    <mergeCell ref="Q419:S419"/>
    <mergeCell ref="Q422:S422"/>
    <mergeCell ref="Q423:S423"/>
    <mergeCell ref="Q424:S424"/>
    <mergeCell ref="Q405:S405"/>
    <mergeCell ref="Q406:S406"/>
    <mergeCell ref="Q407:S407"/>
    <mergeCell ref="Q408:S408"/>
    <mergeCell ref="Q409:S409"/>
    <mergeCell ref="Q410:S410"/>
    <mergeCell ref="Q413:S413"/>
    <mergeCell ref="Q414:S414"/>
    <mergeCell ref="Q395:S395"/>
    <mergeCell ref="Q396:S396"/>
    <mergeCell ref="Q397:S397"/>
    <mergeCell ref="Q398:S398"/>
    <mergeCell ref="Q399:S399"/>
    <mergeCell ref="Q400:S400"/>
    <mergeCell ref="Q401:S401"/>
    <mergeCell ref="Q404:S404"/>
    <mergeCell ref="Q386:S386"/>
    <mergeCell ref="Q387:S387"/>
    <mergeCell ref="Q388:S388"/>
    <mergeCell ref="Q389:S389"/>
    <mergeCell ref="Q390:S390"/>
    <mergeCell ref="Q391:S391"/>
    <mergeCell ref="Q392:S392"/>
    <mergeCell ref="Q378:S378"/>
    <mergeCell ref="Q379:S379"/>
    <mergeCell ref="Q380:S380"/>
    <mergeCell ref="Q381:S381"/>
    <mergeCell ref="Q382:S382"/>
    <mergeCell ref="Q383:S383"/>
    <mergeCell ref="Q363:S363"/>
    <mergeCell ref="Q364:S364"/>
    <mergeCell ref="Q365:S365"/>
    <mergeCell ref="Q368:S368"/>
    <mergeCell ref="Q369:S369"/>
    <mergeCell ref="Q370:S370"/>
    <mergeCell ref="Q372:S372"/>
    <mergeCell ref="Q373:S373"/>
    <mergeCell ref="Q371:S371"/>
    <mergeCell ref="Q343:S343"/>
    <mergeCell ref="Q344:S344"/>
    <mergeCell ref="Q345:S345"/>
    <mergeCell ref="Q346:S346"/>
    <mergeCell ref="Q347:S347"/>
    <mergeCell ref="Q350:S350"/>
    <mergeCell ref="Q374:S374"/>
    <mergeCell ref="Q377:S377"/>
    <mergeCell ref="Q333:S333"/>
    <mergeCell ref="Q351:S351"/>
    <mergeCell ref="Q354:S354"/>
    <mergeCell ref="Q355:S355"/>
    <mergeCell ref="Q356:S356"/>
    <mergeCell ref="Q359:S359"/>
    <mergeCell ref="Q360:S360"/>
    <mergeCell ref="Q361:S361"/>
    <mergeCell ref="Q362:S362"/>
    <mergeCell ref="Q352:S352"/>
    <mergeCell ref="Q353:S353"/>
    <mergeCell ref="Q334:S334"/>
    <mergeCell ref="Q335:S335"/>
    <mergeCell ref="Q336:S336"/>
    <mergeCell ref="Q337:S337"/>
    <mergeCell ref="Q338:S338"/>
    <mergeCell ref="Q341:S341"/>
    <mergeCell ref="Q342:S342"/>
    <mergeCell ref="Q306:S306"/>
    <mergeCell ref="Q307:S307"/>
    <mergeCell ref="Q308:S308"/>
    <mergeCell ref="Q309:S309"/>
    <mergeCell ref="Q310:S310"/>
    <mergeCell ref="Q332:S332"/>
    <mergeCell ref="Q325:S325"/>
    <mergeCell ref="Q326:S326"/>
    <mergeCell ref="Q327:S327"/>
    <mergeCell ref="Q328:S328"/>
    <mergeCell ref="Q311:S311"/>
    <mergeCell ref="Q314:S314"/>
    <mergeCell ref="Q315:S315"/>
    <mergeCell ref="Q316:S316"/>
    <mergeCell ref="Q317:S317"/>
    <mergeCell ref="Q318:S318"/>
    <mergeCell ref="Q319:S319"/>
    <mergeCell ref="Q320:S320"/>
    <mergeCell ref="Q323:S323"/>
    <mergeCell ref="Q324:S324"/>
    <mergeCell ref="Q329:S329"/>
    <mergeCell ref="Q293:S293"/>
    <mergeCell ref="Q296:S296"/>
    <mergeCell ref="Q297:S297"/>
    <mergeCell ref="Q298:S298"/>
    <mergeCell ref="Q299:S299"/>
    <mergeCell ref="Q300:S300"/>
    <mergeCell ref="Q301:S301"/>
    <mergeCell ref="Q302:S302"/>
    <mergeCell ref="Q305:S305"/>
    <mergeCell ref="Q283:S283"/>
    <mergeCell ref="Q284:S284"/>
    <mergeCell ref="Q287:S287"/>
    <mergeCell ref="Q288:S288"/>
    <mergeCell ref="Q289:S289"/>
    <mergeCell ref="Q290:S290"/>
    <mergeCell ref="Q291:S291"/>
    <mergeCell ref="Q292:S292"/>
    <mergeCell ref="Q273:S273"/>
    <mergeCell ref="Q274:S274"/>
    <mergeCell ref="Q275:S275"/>
    <mergeCell ref="Q278:S278"/>
    <mergeCell ref="Q279:S279"/>
    <mergeCell ref="Q280:S280"/>
    <mergeCell ref="Q281:S281"/>
    <mergeCell ref="Q282:S282"/>
    <mergeCell ref="Q263:S263"/>
    <mergeCell ref="Q264:S264"/>
    <mergeCell ref="Q265:S265"/>
    <mergeCell ref="Q266:S266"/>
    <mergeCell ref="Q269:S269"/>
    <mergeCell ref="Q270:S270"/>
    <mergeCell ref="Q271:S271"/>
    <mergeCell ref="Q272:S272"/>
    <mergeCell ref="Q253:S253"/>
    <mergeCell ref="Q254:S254"/>
    <mergeCell ref="Q255:S255"/>
    <mergeCell ref="Q256:S256"/>
    <mergeCell ref="Q257:S257"/>
    <mergeCell ref="Q260:S260"/>
    <mergeCell ref="Q261:S261"/>
    <mergeCell ref="Q262:S262"/>
    <mergeCell ref="Q243:S243"/>
    <mergeCell ref="Q244:S244"/>
    <mergeCell ref="Q245:S245"/>
    <mergeCell ref="Q246:S246"/>
    <mergeCell ref="Q247:S247"/>
    <mergeCell ref="Q248:S248"/>
    <mergeCell ref="Q251:S251"/>
    <mergeCell ref="Q252:S252"/>
    <mergeCell ref="Q233:S233"/>
    <mergeCell ref="Q234:S234"/>
    <mergeCell ref="Q235:S235"/>
    <mergeCell ref="Q236:S236"/>
    <mergeCell ref="Q237:S237"/>
    <mergeCell ref="Q238:S238"/>
    <mergeCell ref="Q239:S239"/>
    <mergeCell ref="Q242:S242"/>
    <mergeCell ref="Q224:S224"/>
    <mergeCell ref="Q225:S225"/>
    <mergeCell ref="Q226:S226"/>
    <mergeCell ref="Q227:S227"/>
    <mergeCell ref="Q228:S228"/>
    <mergeCell ref="Q229:S229"/>
    <mergeCell ref="Q209:S209"/>
    <mergeCell ref="Q230:S230"/>
    <mergeCell ref="Q212:S212"/>
    <mergeCell ref="Q215:S215"/>
    <mergeCell ref="Q216:S216"/>
    <mergeCell ref="Q217:S217"/>
    <mergeCell ref="Q218:S218"/>
    <mergeCell ref="Q219:S219"/>
    <mergeCell ref="Q220:S220"/>
    <mergeCell ref="Q221:S221"/>
    <mergeCell ref="Q201:S201"/>
    <mergeCell ref="Q202:S202"/>
    <mergeCell ref="Q203:S203"/>
    <mergeCell ref="Q206:S206"/>
    <mergeCell ref="Q207:S207"/>
    <mergeCell ref="Q208:S208"/>
    <mergeCell ref="Q189:S189"/>
    <mergeCell ref="Q210:S210"/>
    <mergeCell ref="Q211:S211"/>
    <mergeCell ref="Q192:S192"/>
    <mergeCell ref="Q193:S193"/>
    <mergeCell ref="Q194:S194"/>
    <mergeCell ref="Q197:S197"/>
    <mergeCell ref="Q198:S198"/>
    <mergeCell ref="Q199:S199"/>
    <mergeCell ref="Q200:S200"/>
    <mergeCell ref="Q181:S181"/>
    <mergeCell ref="Q182:S182"/>
    <mergeCell ref="Q183:S183"/>
    <mergeCell ref="Q184:S184"/>
    <mergeCell ref="Q185:S185"/>
    <mergeCell ref="Q188:S188"/>
    <mergeCell ref="Q167:S167"/>
    <mergeCell ref="Q190:S190"/>
    <mergeCell ref="Q191:S191"/>
    <mergeCell ref="Q172:S172"/>
    <mergeCell ref="Q173:S173"/>
    <mergeCell ref="Q174:S174"/>
    <mergeCell ref="Q175:S175"/>
    <mergeCell ref="Q176:S176"/>
    <mergeCell ref="Q179:S179"/>
    <mergeCell ref="Q180:S180"/>
    <mergeCell ref="Q171:S171"/>
    <mergeCell ref="Q144:S144"/>
    <mergeCell ref="Q145:S145"/>
    <mergeCell ref="Q146:S146"/>
    <mergeCell ref="Q147:S147"/>
    <mergeCell ref="Q148:S148"/>
    <mergeCell ref="Q170:S170"/>
    <mergeCell ref="Q163:S163"/>
    <mergeCell ref="Q164:S164"/>
    <mergeCell ref="Q165:S165"/>
    <mergeCell ref="Q166:S166"/>
    <mergeCell ref="Q149:S149"/>
    <mergeCell ref="Q152:S152"/>
    <mergeCell ref="Q153:S153"/>
    <mergeCell ref="Q154:S154"/>
    <mergeCell ref="Q155:S155"/>
    <mergeCell ref="Q156:S156"/>
    <mergeCell ref="Q157:S157"/>
    <mergeCell ref="Q158:S158"/>
    <mergeCell ref="Q161:S161"/>
    <mergeCell ref="Q162:S162"/>
    <mergeCell ref="Q131:S131"/>
    <mergeCell ref="Q134:S134"/>
    <mergeCell ref="Q135:S135"/>
    <mergeCell ref="Q136:S136"/>
    <mergeCell ref="Q137:S137"/>
    <mergeCell ref="Q138:S138"/>
    <mergeCell ref="Q139:S139"/>
    <mergeCell ref="Q140:S140"/>
    <mergeCell ref="Q143:S143"/>
    <mergeCell ref="Q118:S118"/>
    <mergeCell ref="Q119:S119"/>
    <mergeCell ref="Q125:S125"/>
    <mergeCell ref="Q126:S126"/>
    <mergeCell ref="Q127:S127"/>
    <mergeCell ref="Q128:S128"/>
    <mergeCell ref="Q129:S129"/>
    <mergeCell ref="Q130:S130"/>
    <mergeCell ref="Q120:S120"/>
    <mergeCell ref="Q121:S121"/>
    <mergeCell ref="Q122:S122"/>
    <mergeCell ref="Q108:S108"/>
    <mergeCell ref="Q109:S109"/>
    <mergeCell ref="Q110:S110"/>
    <mergeCell ref="Q111:S111"/>
    <mergeCell ref="Q112:S112"/>
    <mergeCell ref="Q113:S113"/>
    <mergeCell ref="Q116:S116"/>
    <mergeCell ref="Q117:S117"/>
    <mergeCell ref="Q98:S98"/>
    <mergeCell ref="Q99:S99"/>
    <mergeCell ref="Q100:S100"/>
    <mergeCell ref="Q101:S101"/>
    <mergeCell ref="Q102:S102"/>
    <mergeCell ref="Q103:S103"/>
    <mergeCell ref="Q104:S104"/>
    <mergeCell ref="Q107:S107"/>
    <mergeCell ref="Q89:S89"/>
    <mergeCell ref="Q90:S90"/>
    <mergeCell ref="Q91:S91"/>
    <mergeCell ref="Q92:S92"/>
    <mergeCell ref="Q93:S93"/>
    <mergeCell ref="Q94:S94"/>
    <mergeCell ref="Q95:S95"/>
    <mergeCell ref="Q77:S77"/>
    <mergeCell ref="Q80:S80"/>
    <mergeCell ref="Q81:S81"/>
    <mergeCell ref="Q82:S82"/>
    <mergeCell ref="Q83:S83"/>
    <mergeCell ref="Q84:S84"/>
    <mergeCell ref="Q85:S85"/>
    <mergeCell ref="Q86:S86"/>
    <mergeCell ref="Q76:S76"/>
    <mergeCell ref="Q53:S53"/>
    <mergeCell ref="Q54:S54"/>
    <mergeCell ref="Q59:S59"/>
    <mergeCell ref="Q62:S62"/>
    <mergeCell ref="Q63:S63"/>
    <mergeCell ref="Q64:S64"/>
    <mergeCell ref="Q65:S65"/>
    <mergeCell ref="Q66:S66"/>
    <mergeCell ref="Q56:S56"/>
    <mergeCell ref="Q57:S57"/>
    <mergeCell ref="Q58:S58"/>
    <mergeCell ref="Q55:S55"/>
    <mergeCell ref="Q74:S74"/>
    <mergeCell ref="Q75:S75"/>
    <mergeCell ref="Q67:S67"/>
    <mergeCell ref="Q68:S68"/>
    <mergeCell ref="Q71:S71"/>
    <mergeCell ref="Q72:S72"/>
    <mergeCell ref="Q73:S73"/>
    <mergeCell ref="Q39:S39"/>
    <mergeCell ref="Q44:S44"/>
    <mergeCell ref="Q45:S45"/>
    <mergeCell ref="Q50:S50"/>
    <mergeCell ref="Q47:S47"/>
    <mergeCell ref="Q48:S48"/>
    <mergeCell ref="Q49:S49"/>
    <mergeCell ref="Q46:S46"/>
    <mergeCell ref="Q41:S41"/>
    <mergeCell ref="Q40:S40"/>
    <mergeCell ref="Q468:S468"/>
    <mergeCell ref="Q469:S469"/>
    <mergeCell ref="Q470:S470"/>
    <mergeCell ref="Q471:S471"/>
    <mergeCell ref="Q472:S472"/>
    <mergeCell ref="Q462:S462"/>
    <mergeCell ref="Q463:S463"/>
    <mergeCell ref="Q464:S464"/>
    <mergeCell ref="Q467:S467"/>
    <mergeCell ref="Q487:S487"/>
    <mergeCell ref="Q488:S488"/>
    <mergeCell ref="Q473:S473"/>
    <mergeCell ref="Q482:S482"/>
    <mergeCell ref="Q485:S485"/>
    <mergeCell ref="Q486:S486"/>
    <mergeCell ref="Q476:S476"/>
    <mergeCell ref="Q477:S477"/>
    <mergeCell ref="Q478:S478"/>
    <mergeCell ref="Q479:S479"/>
    <mergeCell ref="Q480:S480"/>
    <mergeCell ref="Q481:S481"/>
    <mergeCell ref="Q489:S489"/>
    <mergeCell ref="Q490:S490"/>
    <mergeCell ref="Q499:S499"/>
    <mergeCell ref="Q500:S500"/>
    <mergeCell ref="Q503:S503"/>
    <mergeCell ref="Q491:S491"/>
    <mergeCell ref="Q504:S504"/>
    <mergeCell ref="Q497:S497"/>
    <mergeCell ref="Q495:S495"/>
    <mergeCell ref="Q496:S496"/>
    <mergeCell ref="Q494:S494"/>
    <mergeCell ref="Q527:S527"/>
    <mergeCell ref="Q524:S524"/>
    <mergeCell ref="Q525:S525"/>
    <mergeCell ref="Q526:S526"/>
    <mergeCell ref="Q521:S521"/>
    <mergeCell ref="Q522:S522"/>
    <mergeCell ref="Q518:S518"/>
    <mergeCell ref="Q517:S517"/>
    <mergeCell ref="Q523:S523"/>
    <mergeCell ref="Q514:S514"/>
    <mergeCell ref="Q515:S515"/>
    <mergeCell ref="Q516:S516"/>
    <mergeCell ref="Q513:S513"/>
    <mergeCell ref="Q507:S507"/>
    <mergeCell ref="Q508:S508"/>
    <mergeCell ref="Q498:S498"/>
    <mergeCell ref="Q512:S512"/>
    <mergeCell ref="Q509:S509"/>
    <mergeCell ref="Q505:S505"/>
    <mergeCell ref="Q506:S506"/>
    <mergeCell ref="Q38:S38"/>
    <mergeCell ref="U7:W7"/>
    <mergeCell ref="U8:W8"/>
    <mergeCell ref="U9:W9"/>
    <mergeCell ref="Q9:S9"/>
    <mergeCell ref="Q10:S10"/>
    <mergeCell ref="Q11:S11"/>
    <mergeCell ref="Q26:S26"/>
    <mergeCell ref="Q27:S27"/>
    <mergeCell ref="U10:W10"/>
    <mergeCell ref="U11:W11"/>
    <mergeCell ref="Q36:S36"/>
    <mergeCell ref="Q37:S37"/>
    <mergeCell ref="Q32:S32"/>
    <mergeCell ref="Q35:S35"/>
    <mergeCell ref="Q22:S22"/>
    <mergeCell ref="Q23:S23"/>
    <mergeCell ref="Q17:S17"/>
    <mergeCell ref="Q18:S18"/>
    <mergeCell ref="Q19:S19"/>
    <mergeCell ref="Q20:S20"/>
    <mergeCell ref="Q21:S21"/>
    <mergeCell ref="Q6:S7"/>
    <mergeCell ref="K2:L2"/>
    <mergeCell ref="U5:W5"/>
    <mergeCell ref="U6:W6"/>
    <mergeCell ref="Q30:S30"/>
    <mergeCell ref="Q31:S31"/>
    <mergeCell ref="Q28:S28"/>
    <mergeCell ref="Q12:S12"/>
    <mergeCell ref="Q13:S13"/>
    <mergeCell ref="Q8:S8"/>
    <mergeCell ref="Q29:S29"/>
    <mergeCell ref="Q14:S14"/>
    <mergeCell ref="U12:W12"/>
    <mergeCell ref="T4:W4"/>
  </mergeCells>
  <phoneticPr fontId="31" type="noConversion"/>
  <conditionalFormatting sqref="AE368:AE374 AE377:AE383">
    <cfRule type="cellIs" dxfId="39" priority="151" stopIfTrue="1" operator="greaterThan">
      <formula>$H368</formula>
    </cfRule>
  </conditionalFormatting>
  <conditionalFormatting sqref="V368:AK375 V521:AK528 V512:AK519 V503:AK510 V494:AK501 V485:AK492 V476:AK483 V467:AK474 V458:AK465 V449:AK456 V440:AK447 V431:AK438 V422:AK429 V413:AK420 V404:AK411 V395:AK402 V386:AK393 V377:AK384 V359:AK366 V350:AK357 V341:AK348 V332:AK339 V323:AK330 V314:AK321 V305:AK312 V296:AK303 V287:AK294 V278:AK285 V269:AK276 V260:AK267 V251:AK258 V242:AK249 V233:AK240 V224:AK231 V215:AK222 V206:AK213 V197:AK204 V188:AK195 V179:AK186 V170:AK177 V161:AK168 V152:AK159 V143:AK150 V134:AK141 V125:AK132 V116:AK123 V107:AK114 V98:AK105 V89:AK96 V80:AK87 V62:AK69 V53:AK60 V35:AK42 V26:AK33 V17:AK24 V44:AK51 V71:AK78">
    <cfRule type="cellIs" dxfId="38" priority="150" operator="equal">
      <formula>0</formula>
    </cfRule>
  </conditionalFormatting>
  <conditionalFormatting sqref="V32:AB32">
    <cfRule type="cellIs" dxfId="37" priority="36" operator="equal">
      <formula>0</formula>
    </cfRule>
  </conditionalFormatting>
  <conditionalFormatting sqref="V32:AB32">
    <cfRule type="cellIs" dxfId="36" priority="35" operator="equal">
      <formula>0</formula>
    </cfRule>
  </conditionalFormatting>
  <conditionalFormatting sqref="V32:AB32">
    <cfRule type="cellIs" dxfId="35" priority="34" operator="equal">
      <formula>0</formula>
    </cfRule>
  </conditionalFormatting>
  <conditionalFormatting sqref="V32:AB32">
    <cfRule type="cellIs" dxfId="34" priority="33" operator="equal">
      <formula>0</formula>
    </cfRule>
  </conditionalFormatting>
  <conditionalFormatting sqref="V32:AB32">
    <cfRule type="cellIs" dxfId="33" priority="32" operator="equal">
      <formula>0</formula>
    </cfRule>
  </conditionalFormatting>
  <conditionalFormatting sqref="V32:AB32">
    <cfRule type="cellIs" dxfId="32" priority="31" operator="equal">
      <formula>0</formula>
    </cfRule>
  </conditionalFormatting>
  <conditionalFormatting sqref="V32:AB32">
    <cfRule type="cellIs" dxfId="31" priority="30" operator="equal">
      <formula>0</formula>
    </cfRule>
  </conditionalFormatting>
  <conditionalFormatting sqref="V32:AB32">
    <cfRule type="cellIs" dxfId="30" priority="29" operator="equal">
      <formula>0</formula>
    </cfRule>
  </conditionalFormatting>
  <conditionalFormatting sqref="V32:AB32">
    <cfRule type="cellIs" dxfId="29" priority="28" operator="equal">
      <formula>0</formula>
    </cfRule>
  </conditionalFormatting>
  <conditionalFormatting sqref="V32:AB32">
    <cfRule type="cellIs" dxfId="28" priority="27" operator="equal">
      <formula>0</formula>
    </cfRule>
  </conditionalFormatting>
  <conditionalFormatting sqref="V32:AB32">
    <cfRule type="cellIs" dxfId="27" priority="26" operator="equal">
      <formula>0</formula>
    </cfRule>
  </conditionalFormatting>
  <conditionalFormatting sqref="V32:AB32">
    <cfRule type="cellIs" dxfId="26" priority="25" operator="equal">
      <formula>0</formula>
    </cfRule>
  </conditionalFormatting>
  <conditionalFormatting sqref="V50:AB50">
    <cfRule type="cellIs" dxfId="25" priority="24" operator="equal">
      <formula>0</formula>
    </cfRule>
  </conditionalFormatting>
  <conditionalFormatting sqref="V50:AB50">
    <cfRule type="cellIs" dxfId="24" priority="23" operator="equal">
      <formula>0</formula>
    </cfRule>
  </conditionalFormatting>
  <conditionalFormatting sqref="V50:AB50">
    <cfRule type="cellIs" dxfId="23" priority="22" operator="equal">
      <formula>0</formula>
    </cfRule>
  </conditionalFormatting>
  <conditionalFormatting sqref="V50:AB50">
    <cfRule type="cellIs" dxfId="22" priority="21" operator="equal">
      <formula>0</formula>
    </cfRule>
  </conditionalFormatting>
  <conditionalFormatting sqref="V50:AB50">
    <cfRule type="cellIs" dxfId="21" priority="20" operator="equal">
      <formula>0</formula>
    </cfRule>
  </conditionalFormatting>
  <conditionalFormatting sqref="V50:AB50">
    <cfRule type="cellIs" dxfId="20" priority="19" operator="equal">
      <formula>0</formula>
    </cfRule>
  </conditionalFormatting>
  <conditionalFormatting sqref="V50:AB50">
    <cfRule type="cellIs" dxfId="19" priority="18" operator="equal">
      <formula>0</formula>
    </cfRule>
  </conditionalFormatting>
  <conditionalFormatting sqref="V50:AB50">
    <cfRule type="cellIs" dxfId="18" priority="17" operator="equal">
      <formula>0</formula>
    </cfRule>
  </conditionalFormatting>
  <conditionalFormatting sqref="V50:AB50">
    <cfRule type="cellIs" dxfId="17" priority="16" operator="equal">
      <formula>0</formula>
    </cfRule>
  </conditionalFormatting>
  <conditionalFormatting sqref="V50:AB50">
    <cfRule type="cellIs" dxfId="16" priority="15" operator="equal">
      <formula>0</formula>
    </cfRule>
  </conditionalFormatting>
  <conditionalFormatting sqref="V50:AB50">
    <cfRule type="cellIs" dxfId="15" priority="14" operator="equal">
      <formula>0</formula>
    </cfRule>
  </conditionalFormatting>
  <conditionalFormatting sqref="V50:AB50">
    <cfRule type="cellIs" dxfId="14" priority="13" operator="equal">
      <formula>0</formula>
    </cfRule>
  </conditionalFormatting>
  <conditionalFormatting sqref="V77:AB77">
    <cfRule type="cellIs" dxfId="13" priority="12" operator="equal">
      <formula>0</formula>
    </cfRule>
  </conditionalFormatting>
  <conditionalFormatting sqref="V77:AB77">
    <cfRule type="cellIs" dxfId="12" priority="11" operator="equal">
      <formula>0</formula>
    </cfRule>
  </conditionalFormatting>
  <conditionalFormatting sqref="V77:AB77">
    <cfRule type="cellIs" dxfId="11" priority="10" operator="equal">
      <formula>0</formula>
    </cfRule>
  </conditionalFormatting>
  <conditionalFormatting sqref="V77:AB77">
    <cfRule type="cellIs" dxfId="10" priority="9" operator="equal">
      <formula>0</formula>
    </cfRule>
  </conditionalFormatting>
  <conditionalFormatting sqref="V77:AB77">
    <cfRule type="cellIs" dxfId="9" priority="8" operator="equal">
      <formula>0</formula>
    </cfRule>
  </conditionalFormatting>
  <conditionalFormatting sqref="V77:AB77">
    <cfRule type="cellIs" dxfId="8" priority="7" operator="equal">
      <formula>0</formula>
    </cfRule>
  </conditionalFormatting>
  <conditionalFormatting sqref="V77:AB77">
    <cfRule type="cellIs" dxfId="7" priority="6" operator="equal">
      <formula>0</formula>
    </cfRule>
  </conditionalFormatting>
  <conditionalFormatting sqref="V77:AB77">
    <cfRule type="cellIs" dxfId="6" priority="5" operator="equal">
      <formula>0</formula>
    </cfRule>
  </conditionalFormatting>
  <conditionalFormatting sqref="V77:AB77">
    <cfRule type="cellIs" dxfId="5" priority="4" operator="equal">
      <formula>0</formula>
    </cfRule>
  </conditionalFormatting>
  <conditionalFormatting sqref="V77:AB77">
    <cfRule type="cellIs" dxfId="4" priority="3" operator="equal">
      <formula>0</formula>
    </cfRule>
  </conditionalFormatting>
  <conditionalFormatting sqref="V77:AB77">
    <cfRule type="cellIs" dxfId="3" priority="2" operator="equal">
      <formula>0</formula>
    </cfRule>
  </conditionalFormatting>
  <conditionalFormatting sqref="V77:AB77">
    <cfRule type="cellIs" dxfId="2" priority="1" operator="equal">
      <formula>0</formula>
    </cfRule>
  </conditionalFormatting>
  <pageMargins left="0.75" right="0.75" top="1" bottom="1" header="0" footer="0"/>
  <pageSetup paperSize="9"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2.75"/>
  <sheetData>
    <row r="1" spans="1:3">
      <c r="A1" s="340" t="s">
        <v>641</v>
      </c>
    </row>
    <row r="2" spans="1:3">
      <c r="A2" s="341" t="s">
        <v>642</v>
      </c>
      <c r="B2" s="341" t="s">
        <v>643</v>
      </c>
      <c r="C2" s="341" t="s">
        <v>644</v>
      </c>
    </row>
    <row r="4" spans="1:3">
      <c r="A4" s="340" t="s">
        <v>645</v>
      </c>
    </row>
    <row r="5" spans="1:3">
      <c r="A5" s="341" t="s">
        <v>642</v>
      </c>
      <c r="B5" s="341" t="s">
        <v>646</v>
      </c>
      <c r="C5" s="341" t="s">
        <v>644</v>
      </c>
    </row>
    <row r="8" spans="1:3">
      <c r="A8" s="340" t="s">
        <v>647</v>
      </c>
      <c r="B8" t="s">
        <v>648</v>
      </c>
    </row>
    <row r="9" spans="1:3">
      <c r="B9" t="s">
        <v>649</v>
      </c>
    </row>
    <row r="11" spans="1:3">
      <c r="B11" t="s">
        <v>650</v>
      </c>
    </row>
    <row r="12" spans="1:3">
      <c r="B12" t="s">
        <v>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"/>
  <sheetViews>
    <sheetView topLeftCell="A5" workbookViewId="0">
      <selection activeCell="C43" sqref="C43:C48"/>
    </sheetView>
  </sheetViews>
  <sheetFormatPr defaultRowHeight="12.75"/>
  <cols>
    <col min="1" max="1" width="19.42578125" bestFit="1" customWidth="1"/>
    <col min="2" max="2" width="9.85546875" bestFit="1" customWidth="1"/>
    <col min="3" max="3" width="7.42578125" bestFit="1" customWidth="1"/>
  </cols>
  <sheetData>
    <row r="1" spans="1:3">
      <c r="A1" s="340" t="s">
        <v>641</v>
      </c>
    </row>
    <row r="2" spans="1:3">
      <c r="A2" s="341" t="s">
        <v>642</v>
      </c>
      <c r="B2" s="341" t="s">
        <v>643</v>
      </c>
      <c r="C2" s="341" t="s">
        <v>644</v>
      </c>
    </row>
    <row r="4" spans="1:3">
      <c r="A4" s="340" t="s">
        <v>645</v>
      </c>
    </row>
    <row r="5" spans="1:3">
      <c r="A5" s="341" t="s">
        <v>642</v>
      </c>
      <c r="B5" s="341" t="s">
        <v>646</v>
      </c>
      <c r="C5" s="341" t="s">
        <v>644</v>
      </c>
    </row>
    <row r="8" spans="1:3">
      <c r="A8" s="340" t="s">
        <v>647</v>
      </c>
      <c r="B8" t="s">
        <v>648</v>
      </c>
    </row>
    <row r="9" spans="1:3">
      <c r="B9" t="s">
        <v>649</v>
      </c>
    </row>
    <row r="11" spans="1:3">
      <c r="B11" t="s">
        <v>650</v>
      </c>
    </row>
    <row r="12" spans="1:3">
      <c r="B12" t="s">
        <v>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06"/>
  <sheetViews>
    <sheetView view="pageBreakPreview" zoomScale="75" zoomScaleNormal="100" zoomScaleSheetLayoutView="75" zoomScalePageLayoutView="80" workbookViewId="0">
      <selection activeCell="A7" sqref="A7"/>
    </sheetView>
  </sheetViews>
  <sheetFormatPr defaultRowHeight="11.25"/>
  <cols>
    <col min="1" max="1" width="9.7109375" style="186" customWidth="1"/>
    <col min="2" max="2" width="21.5703125" style="186" customWidth="1"/>
    <col min="3" max="11" width="9.140625" style="186"/>
    <col min="12" max="12" width="34.7109375" style="186" customWidth="1"/>
    <col min="13" max="13" width="11.140625" style="186" customWidth="1"/>
    <col min="14" max="14" width="12.42578125" style="186" customWidth="1"/>
    <col min="15" max="15" width="20.5703125" style="186" customWidth="1"/>
    <col min="16" max="16384" width="9.140625" style="186"/>
  </cols>
  <sheetData>
    <row r="1" spans="1:25" ht="12" customHeight="1">
      <c r="A1" s="190"/>
      <c r="B1" s="196"/>
      <c r="C1" s="196"/>
      <c r="D1" s="196"/>
      <c r="E1" s="196"/>
      <c r="F1" s="196"/>
      <c r="G1" s="190"/>
      <c r="H1" s="190"/>
      <c r="I1" s="190"/>
      <c r="J1" s="190"/>
      <c r="K1" s="190"/>
      <c r="L1" s="229"/>
      <c r="U1" s="190"/>
    </row>
    <row r="2" spans="1:25" s="225" customFormat="1" ht="15.75">
      <c r="A2" s="228" t="s">
        <v>25</v>
      </c>
      <c r="B2" s="327" t="str">
        <f>Ugeplan!G2</f>
        <v>Kasper Nielsen</v>
      </c>
      <c r="C2" s="228" t="s">
        <v>26</v>
      </c>
      <c r="D2" s="227">
        <f>Ugeplan!I2</f>
        <v>2012</v>
      </c>
      <c r="F2" s="228" t="s">
        <v>79</v>
      </c>
      <c r="G2" s="227" t="str">
        <f>Ugeplan!K2</f>
        <v>Cyling, mtb</v>
      </c>
      <c r="H2" s="227"/>
      <c r="I2" s="227"/>
      <c r="J2" s="227"/>
      <c r="K2" s="227"/>
      <c r="L2" s="226"/>
    </row>
    <row r="3" spans="1:25" ht="12" customHeight="1">
      <c r="A3" s="224"/>
      <c r="B3" s="223"/>
      <c r="D3" s="222"/>
      <c r="E3" s="222"/>
      <c r="F3" s="222"/>
      <c r="G3" s="222"/>
      <c r="H3" s="222"/>
      <c r="I3" s="222"/>
      <c r="J3" s="222"/>
      <c r="K3" s="222"/>
    </row>
    <row r="4" spans="1:25" ht="12" customHeight="1">
      <c r="A4" s="221"/>
      <c r="B4" s="328" t="s">
        <v>19</v>
      </c>
      <c r="C4" s="220" t="s">
        <v>20</v>
      </c>
      <c r="D4" s="219" t="s">
        <v>27</v>
      </c>
      <c r="E4" s="219" t="s">
        <v>28</v>
      </c>
      <c r="F4" s="219" t="s">
        <v>29</v>
      </c>
      <c r="G4" s="219" t="s">
        <v>80</v>
      </c>
      <c r="H4" s="219" t="s">
        <v>97</v>
      </c>
      <c r="I4" s="219" t="s">
        <v>91</v>
      </c>
      <c r="J4" s="219" t="s">
        <v>30</v>
      </c>
      <c r="K4" s="219" t="s">
        <v>142</v>
      </c>
      <c r="L4" s="395" t="s">
        <v>31</v>
      </c>
      <c r="M4" s="396"/>
      <c r="N4" s="397"/>
    </row>
    <row r="5" spans="1:25" ht="12" customHeight="1">
      <c r="A5" s="218"/>
      <c r="B5" s="217"/>
      <c r="C5" s="216" t="s">
        <v>21</v>
      </c>
      <c r="D5" s="214"/>
      <c r="E5" s="214"/>
      <c r="F5" s="214"/>
      <c r="G5" s="214" t="s">
        <v>99</v>
      </c>
      <c r="H5" s="214" t="s">
        <v>98</v>
      </c>
      <c r="I5" s="214"/>
      <c r="J5" s="215"/>
      <c r="K5" s="214" t="s">
        <v>143</v>
      </c>
      <c r="L5" s="213"/>
      <c r="M5" s="212"/>
      <c r="N5" s="211"/>
      <c r="O5" s="272"/>
      <c r="P5" s="272"/>
      <c r="Q5" s="272"/>
      <c r="R5" s="272"/>
      <c r="S5" s="272"/>
      <c r="T5" s="272"/>
      <c r="U5" s="272"/>
    </row>
    <row r="6" spans="1:25" ht="12" customHeight="1">
      <c r="A6" s="231"/>
      <c r="B6" s="232"/>
      <c r="C6" s="232"/>
      <c r="D6" s="233"/>
      <c r="E6" s="233"/>
      <c r="F6" s="233"/>
      <c r="G6" s="233"/>
      <c r="H6" s="233"/>
      <c r="I6" s="233"/>
      <c r="J6" s="233"/>
      <c r="K6" s="233"/>
      <c r="L6" s="230"/>
      <c r="M6" s="230"/>
      <c r="N6" s="230"/>
      <c r="O6" s="272"/>
      <c r="P6" s="272"/>
      <c r="Q6" s="272"/>
      <c r="R6" s="272"/>
      <c r="S6" s="272"/>
      <c r="T6" s="272"/>
      <c r="U6" s="272"/>
    </row>
    <row r="7" spans="1:25" ht="12" customHeight="1">
      <c r="A7" s="240" t="s">
        <v>233</v>
      </c>
      <c r="B7" s="42"/>
      <c r="C7" s="69"/>
      <c r="D7" s="66"/>
      <c r="E7" s="65"/>
      <c r="F7" s="65"/>
      <c r="G7" s="65"/>
      <c r="H7" s="65"/>
      <c r="I7" s="65"/>
      <c r="J7" s="65"/>
      <c r="K7" s="65"/>
      <c r="L7" s="65"/>
      <c r="M7" s="65"/>
      <c r="N7" s="42"/>
      <c r="O7" s="272"/>
      <c r="P7" s="272"/>
      <c r="Q7" s="272"/>
      <c r="R7" s="272"/>
      <c r="S7" s="272"/>
      <c r="T7" s="272"/>
      <c r="U7" s="272"/>
    </row>
    <row r="8" spans="1:25" ht="12" customHeight="1">
      <c r="A8" s="184"/>
      <c r="B8" s="323"/>
      <c r="C8" s="45"/>
      <c r="D8" s="61"/>
      <c r="E8" s="61"/>
      <c r="F8" s="61"/>
      <c r="G8" s="61"/>
      <c r="H8" s="61"/>
      <c r="I8" s="61"/>
      <c r="J8" s="61"/>
      <c r="K8" s="61"/>
      <c r="L8" s="380"/>
      <c r="M8" s="381"/>
      <c r="N8" s="382"/>
      <c r="O8" s="336"/>
      <c r="P8" s="336"/>
      <c r="Q8" s="270"/>
      <c r="R8" s="270"/>
      <c r="S8" s="270"/>
      <c r="T8" s="270"/>
      <c r="U8" s="272"/>
      <c r="V8" s="272"/>
      <c r="W8" s="272"/>
      <c r="X8" s="272"/>
      <c r="Y8" s="272"/>
    </row>
    <row r="9" spans="1:25" ht="12" customHeight="1">
      <c r="A9" s="184"/>
      <c r="B9" s="323"/>
      <c r="C9" s="45"/>
      <c r="D9" s="46"/>
      <c r="E9" s="61"/>
      <c r="F9" s="67"/>
      <c r="G9" s="61"/>
      <c r="H9" s="62"/>
      <c r="I9" s="62"/>
      <c r="J9" s="62"/>
      <c r="K9" s="61"/>
      <c r="L9" s="380"/>
      <c r="M9" s="381"/>
      <c r="N9" s="382"/>
      <c r="O9" s="279" t="s">
        <v>652</v>
      </c>
      <c r="P9"/>
      <c r="Q9"/>
      <c r="R9" s="270"/>
      <c r="S9" s="270"/>
      <c r="T9" s="270"/>
      <c r="U9" s="272"/>
      <c r="V9" s="272"/>
      <c r="W9" s="272"/>
      <c r="X9" s="272"/>
      <c r="Y9" s="272"/>
    </row>
    <row r="10" spans="1:25" ht="12" customHeight="1">
      <c r="A10" s="184"/>
      <c r="B10" s="323"/>
      <c r="C10" s="46"/>
      <c r="D10" s="62"/>
      <c r="E10" s="62"/>
      <c r="F10" s="62"/>
      <c r="G10" s="62"/>
      <c r="H10" s="62"/>
      <c r="I10" s="62"/>
      <c r="J10" s="62"/>
      <c r="K10" s="62"/>
      <c r="L10" s="383"/>
      <c r="M10" s="384"/>
      <c r="N10" s="385"/>
      <c r="O10" s="342"/>
      <c r="P10"/>
      <c r="Q10"/>
      <c r="R10" s="270"/>
      <c r="S10" s="270"/>
      <c r="T10" s="270"/>
      <c r="U10" s="272"/>
      <c r="V10" s="272"/>
      <c r="W10" s="272"/>
      <c r="X10" s="272"/>
      <c r="Y10" s="272"/>
    </row>
    <row r="11" spans="1:25" ht="12" customHeight="1">
      <c r="A11" s="184"/>
      <c r="B11" s="323"/>
      <c r="C11" s="45"/>
      <c r="D11" s="61"/>
      <c r="E11" s="46"/>
      <c r="F11" s="61"/>
      <c r="G11" s="61"/>
      <c r="H11" s="61"/>
      <c r="I11" s="61"/>
      <c r="J11" s="61"/>
      <c r="K11" s="61"/>
      <c r="L11" s="380"/>
      <c r="M11" s="381"/>
      <c r="N11" s="382"/>
      <c r="O11"/>
      <c r="P11"/>
      <c r="Q11"/>
      <c r="R11" s="270"/>
      <c r="S11" s="270"/>
      <c r="T11" s="270"/>
      <c r="U11" s="272"/>
      <c r="V11" s="272"/>
      <c r="W11" s="272"/>
      <c r="X11" s="272"/>
      <c r="Y11" s="272"/>
    </row>
    <row r="12" spans="1:25" ht="12" customHeight="1">
      <c r="A12" s="184"/>
      <c r="B12" s="323"/>
      <c r="C12" s="45"/>
      <c r="D12" s="61"/>
      <c r="E12" s="61"/>
      <c r="F12" s="61"/>
      <c r="G12" s="61"/>
      <c r="H12" s="61"/>
      <c r="I12" s="61"/>
      <c r="J12" s="61"/>
      <c r="K12" s="61"/>
      <c r="L12" s="380"/>
      <c r="M12" s="381"/>
      <c r="N12" s="382"/>
      <c r="O12"/>
      <c r="P12"/>
      <c r="Q12"/>
      <c r="R12" s="270"/>
      <c r="S12" s="270"/>
      <c r="T12" s="270"/>
      <c r="U12" s="272"/>
      <c r="V12" s="272"/>
      <c r="W12" s="272"/>
      <c r="X12" s="272"/>
      <c r="Y12" s="272"/>
    </row>
    <row r="13" spans="1:25" ht="12" customHeight="1">
      <c r="A13" s="184"/>
      <c r="B13" s="323"/>
      <c r="C13" s="45"/>
      <c r="D13" s="67"/>
      <c r="E13" s="61"/>
      <c r="F13" s="61"/>
      <c r="G13" s="61"/>
      <c r="H13" s="61"/>
      <c r="I13" s="61"/>
      <c r="J13" s="61"/>
      <c r="K13" s="61"/>
      <c r="L13" s="380"/>
      <c r="M13" s="381"/>
      <c r="N13" s="382"/>
      <c r="O13"/>
      <c r="P13"/>
      <c r="Q13"/>
      <c r="R13" s="270"/>
      <c r="S13" s="270"/>
      <c r="T13" s="270"/>
      <c r="U13" s="272"/>
      <c r="V13" s="272"/>
      <c r="W13" s="272"/>
      <c r="X13" s="272"/>
      <c r="Y13" s="272"/>
    </row>
    <row r="14" spans="1:25" ht="12" customHeight="1">
      <c r="A14" s="184"/>
      <c r="B14" s="323"/>
      <c r="C14" s="45"/>
      <c r="D14" s="61"/>
      <c r="E14" s="61"/>
      <c r="F14" s="61"/>
      <c r="G14" s="61"/>
      <c r="H14" s="61"/>
      <c r="I14" s="61"/>
      <c r="J14" s="61"/>
      <c r="K14" s="61"/>
      <c r="L14" s="380"/>
      <c r="M14" s="381"/>
      <c r="N14" s="382"/>
      <c r="O14"/>
      <c r="P14"/>
      <c r="Q14"/>
      <c r="R14" s="270"/>
      <c r="S14" s="270"/>
      <c r="T14" s="270"/>
      <c r="U14" s="272"/>
      <c r="V14" s="272"/>
      <c r="W14" s="272"/>
      <c r="X14" s="272"/>
      <c r="Y14" s="272"/>
    </row>
    <row r="15" spans="1:25" ht="12" customHeight="1">
      <c r="A15" s="185"/>
      <c r="B15" s="47"/>
      <c r="C15" s="48">
        <f>SUM(C8:C14)/60</f>
        <v>0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47"/>
      <c r="O15"/>
      <c r="P15"/>
      <c r="Q15"/>
      <c r="R15" s="270"/>
      <c r="S15" s="270"/>
      <c r="T15" s="270"/>
      <c r="U15" s="272"/>
      <c r="V15" s="272"/>
      <c r="W15" s="272"/>
      <c r="X15" s="272"/>
      <c r="Y15" s="272"/>
    </row>
    <row r="16" spans="1:25" ht="12" customHeight="1">
      <c r="A16" s="241" t="s">
        <v>233</v>
      </c>
      <c r="B16" s="1"/>
      <c r="C16" s="1"/>
      <c r="D16" s="55"/>
      <c r="E16" s="55"/>
      <c r="F16" s="55"/>
      <c r="G16" s="55"/>
      <c r="H16" s="55"/>
      <c r="I16" s="55"/>
      <c r="J16" s="55"/>
      <c r="K16" s="55"/>
      <c r="L16" s="1"/>
      <c r="M16" s="1"/>
      <c r="N16" s="1"/>
      <c r="O16"/>
      <c r="P16"/>
      <c r="Q16"/>
      <c r="R16" s="270"/>
      <c r="S16" s="270"/>
      <c r="T16" s="270"/>
      <c r="U16" s="272"/>
      <c r="V16" s="272"/>
      <c r="W16" s="272"/>
      <c r="X16" s="272"/>
      <c r="Y16" s="272"/>
    </row>
    <row r="17" spans="1:25" ht="12" customHeight="1">
      <c r="A17" s="184"/>
      <c r="B17" s="326"/>
      <c r="C17" s="45"/>
      <c r="D17" s="61"/>
      <c r="E17" s="61"/>
      <c r="F17" s="61"/>
      <c r="G17" s="61"/>
      <c r="H17" s="61"/>
      <c r="I17" s="61"/>
      <c r="J17" s="61"/>
      <c r="K17" s="61"/>
      <c r="L17" s="398"/>
      <c r="M17" s="399"/>
      <c r="N17" s="400"/>
      <c r="O17" s="336"/>
      <c r="P17"/>
      <c r="Q17"/>
      <c r="R17" s="270"/>
      <c r="S17" s="270"/>
      <c r="T17" s="270"/>
      <c r="U17" s="272"/>
      <c r="V17" s="272"/>
      <c r="W17" s="272"/>
      <c r="X17" s="272"/>
      <c r="Y17" s="272"/>
    </row>
    <row r="18" spans="1:25" ht="12" customHeight="1">
      <c r="A18" s="235"/>
      <c r="B18" s="329"/>
      <c r="C18" s="236"/>
      <c r="D18" s="237"/>
      <c r="E18" s="237"/>
      <c r="F18" s="237"/>
      <c r="G18" s="237"/>
      <c r="H18" s="233"/>
      <c r="I18" s="233"/>
      <c r="J18" s="233"/>
      <c r="K18" s="237"/>
      <c r="L18" s="393"/>
      <c r="M18" s="393"/>
      <c r="N18" s="393"/>
      <c r="O18" s="336"/>
      <c r="P18"/>
      <c r="Q18"/>
      <c r="R18" s="270"/>
      <c r="S18" s="270"/>
      <c r="T18" s="270"/>
      <c r="U18" s="272"/>
    </row>
    <row r="19" spans="1:25" ht="12" customHeight="1">
      <c r="A19" s="238"/>
      <c r="B19" s="330"/>
      <c r="C19" s="205"/>
      <c r="D19" s="204"/>
      <c r="E19" s="204"/>
      <c r="F19" s="204"/>
      <c r="G19" s="204"/>
      <c r="H19" s="204"/>
      <c r="I19" s="204"/>
      <c r="J19" s="204"/>
      <c r="K19" s="204"/>
      <c r="L19" s="394"/>
      <c r="M19" s="394"/>
      <c r="N19" s="394"/>
      <c r="O19" s="336"/>
      <c r="P19"/>
      <c r="Q19"/>
      <c r="R19" s="270"/>
      <c r="S19" s="270"/>
      <c r="T19" s="270"/>
      <c r="U19" s="272"/>
    </row>
    <row r="20" spans="1:25" ht="12" customHeight="1">
      <c r="A20" s="238"/>
      <c r="B20" s="330"/>
      <c r="C20" s="201"/>
      <c r="D20" s="200"/>
      <c r="E20" s="200"/>
      <c r="F20" s="200"/>
      <c r="G20" s="200"/>
      <c r="H20" s="200"/>
      <c r="I20" s="200"/>
      <c r="J20" s="200"/>
      <c r="K20" s="200"/>
      <c r="L20" s="394"/>
      <c r="M20" s="394"/>
      <c r="N20" s="394"/>
      <c r="O20" s="336"/>
      <c r="P20"/>
      <c r="Q20"/>
      <c r="R20" s="270"/>
      <c r="S20" s="270"/>
      <c r="T20" s="270"/>
      <c r="U20" s="272"/>
    </row>
    <row r="21" spans="1:25" ht="12" customHeight="1">
      <c r="A21" s="238"/>
      <c r="B21" s="330"/>
      <c r="C21" s="201"/>
      <c r="D21" s="200"/>
      <c r="E21" s="200"/>
      <c r="F21" s="200"/>
      <c r="G21" s="200"/>
      <c r="H21" s="200"/>
      <c r="I21" s="200"/>
      <c r="J21" s="200"/>
      <c r="K21" s="200"/>
      <c r="L21" s="394"/>
      <c r="M21" s="394"/>
      <c r="N21" s="394"/>
      <c r="O21" s="336"/>
      <c r="P21"/>
      <c r="Q21"/>
      <c r="R21" s="270"/>
      <c r="S21" s="270"/>
      <c r="T21" s="270"/>
      <c r="U21" s="272"/>
    </row>
    <row r="22" spans="1:25" ht="12.75">
      <c r="A22" s="238"/>
      <c r="B22" s="330"/>
      <c r="C22" s="201"/>
      <c r="D22" s="200"/>
      <c r="E22" s="200"/>
      <c r="F22" s="200"/>
      <c r="G22" s="200"/>
      <c r="H22" s="200"/>
      <c r="I22" s="200"/>
      <c r="J22" s="200"/>
      <c r="K22" s="200"/>
      <c r="L22" s="394"/>
      <c r="M22" s="394"/>
      <c r="N22" s="394"/>
      <c r="O22" s="336"/>
      <c r="P22"/>
      <c r="Q22"/>
      <c r="R22" s="272"/>
      <c r="S22" s="272"/>
      <c r="T22" s="272"/>
      <c r="U22" s="272"/>
    </row>
    <row r="23" spans="1:25" ht="12.75">
      <c r="A23" s="238"/>
      <c r="B23" s="330"/>
      <c r="C23" s="201"/>
      <c r="D23" s="200"/>
      <c r="E23" s="200"/>
      <c r="F23" s="200"/>
      <c r="G23" s="200"/>
      <c r="H23" s="200"/>
      <c r="I23" s="200"/>
      <c r="J23" s="200"/>
      <c r="K23" s="200"/>
      <c r="L23" s="394"/>
      <c r="M23" s="394"/>
      <c r="N23" s="394"/>
      <c r="O23" s="336"/>
      <c r="P23"/>
      <c r="Q23"/>
    </row>
    <row r="24" spans="1:25" ht="12.75">
      <c r="A24" s="239"/>
      <c r="B24" s="190"/>
      <c r="C24" s="210"/>
      <c r="D24" s="209"/>
      <c r="E24" s="207"/>
      <c r="F24" s="207"/>
      <c r="G24" s="207"/>
      <c r="H24" s="207"/>
      <c r="I24" s="207"/>
      <c r="J24" s="207"/>
      <c r="K24" s="207"/>
      <c r="L24" s="190"/>
      <c r="M24" s="190"/>
      <c r="N24" s="190"/>
      <c r="O24" s="336"/>
      <c r="P24"/>
      <c r="Q24"/>
    </row>
    <row r="25" spans="1:25" ht="12.75">
      <c r="A25" s="239"/>
      <c r="B25" s="190"/>
      <c r="C25" s="190"/>
      <c r="D25" s="207"/>
      <c r="E25" s="207"/>
      <c r="F25" s="207"/>
      <c r="G25" s="207"/>
      <c r="H25" s="207"/>
      <c r="I25" s="207"/>
      <c r="J25" s="207"/>
      <c r="K25" s="207"/>
      <c r="L25" s="190"/>
      <c r="M25" s="190"/>
      <c r="N25" s="190"/>
      <c r="O25" s="336"/>
      <c r="P25"/>
      <c r="Q25"/>
    </row>
    <row r="26" spans="1:25" ht="12.75">
      <c r="A26" s="238"/>
      <c r="B26" s="330"/>
      <c r="C26" s="201"/>
      <c r="D26" s="200"/>
      <c r="E26" s="200"/>
      <c r="F26" s="200"/>
      <c r="G26" s="200"/>
      <c r="H26" s="200"/>
      <c r="I26" s="200"/>
      <c r="J26" s="200"/>
      <c r="K26" s="200"/>
      <c r="L26" s="394"/>
      <c r="M26" s="394"/>
      <c r="N26" s="394"/>
      <c r="O26" s="336"/>
      <c r="P26"/>
      <c r="Q26"/>
    </row>
    <row r="27" spans="1:25" ht="12" customHeight="1">
      <c r="A27" s="238"/>
      <c r="B27" s="330"/>
      <c r="C27" s="201"/>
      <c r="D27" s="200"/>
      <c r="E27" s="200"/>
      <c r="F27" s="200"/>
      <c r="G27" s="200"/>
      <c r="H27" s="204"/>
      <c r="I27" s="204"/>
      <c r="J27" s="204"/>
      <c r="K27" s="200"/>
      <c r="L27" s="394"/>
      <c r="M27" s="394"/>
      <c r="N27" s="394"/>
      <c r="O27" s="271"/>
      <c r="P27" s="271"/>
      <c r="Q27" s="271"/>
    </row>
    <row r="28" spans="1:25" ht="12" customHeight="1">
      <c r="A28" s="238"/>
      <c r="B28" s="330"/>
      <c r="C28" s="205"/>
      <c r="D28" s="204"/>
      <c r="E28" s="204"/>
      <c r="F28" s="204"/>
      <c r="G28" s="204"/>
      <c r="H28" s="204"/>
      <c r="I28" s="204"/>
      <c r="J28" s="204"/>
      <c r="K28" s="204"/>
      <c r="L28" s="394"/>
      <c r="M28" s="394"/>
      <c r="N28" s="394"/>
      <c r="O28" s="271"/>
      <c r="P28" s="271"/>
      <c r="Q28" s="271"/>
    </row>
    <row r="29" spans="1:25" ht="12" customHeight="1">
      <c r="A29" s="238"/>
      <c r="B29" s="330"/>
      <c r="C29" s="201"/>
      <c r="D29" s="200"/>
      <c r="E29" s="200"/>
      <c r="F29" s="200"/>
      <c r="G29" s="200"/>
      <c r="H29" s="200"/>
      <c r="I29" s="200"/>
      <c r="J29" s="200"/>
      <c r="K29" s="200"/>
      <c r="L29" s="394"/>
      <c r="M29" s="394"/>
      <c r="N29" s="394"/>
    </row>
    <row r="30" spans="1:25" ht="12" customHeight="1">
      <c r="A30" s="238"/>
      <c r="B30" s="330"/>
      <c r="C30" s="201"/>
      <c r="D30" s="200"/>
      <c r="E30" s="200"/>
      <c r="F30" s="200"/>
      <c r="G30" s="200"/>
      <c r="H30" s="200"/>
      <c r="I30" s="200"/>
      <c r="J30" s="200"/>
      <c r="K30" s="200"/>
      <c r="L30" s="394"/>
      <c r="M30" s="394"/>
      <c r="N30" s="394"/>
    </row>
    <row r="31" spans="1:25" ht="12" customHeight="1">
      <c r="A31" s="238"/>
      <c r="B31" s="330"/>
      <c r="C31" s="201"/>
      <c r="D31" s="200"/>
      <c r="E31" s="200"/>
      <c r="F31" s="200"/>
      <c r="G31" s="200"/>
      <c r="H31" s="200"/>
      <c r="I31" s="200"/>
      <c r="J31" s="200"/>
      <c r="K31" s="200"/>
      <c r="L31" s="394"/>
      <c r="M31" s="394"/>
      <c r="N31" s="394"/>
    </row>
    <row r="32" spans="1:25">
      <c r="A32" s="238"/>
      <c r="B32" s="330"/>
      <c r="C32" s="201"/>
      <c r="D32" s="200"/>
      <c r="E32" s="200"/>
      <c r="F32" s="200"/>
      <c r="G32" s="200"/>
      <c r="H32" s="200"/>
      <c r="I32" s="200"/>
      <c r="J32" s="200"/>
      <c r="K32" s="200"/>
      <c r="L32" s="394"/>
      <c r="M32" s="394"/>
      <c r="N32" s="394"/>
    </row>
    <row r="33" spans="1:14">
      <c r="A33" s="239"/>
      <c r="B33" s="190"/>
      <c r="C33" s="210"/>
      <c r="D33" s="209"/>
      <c r="E33" s="207"/>
      <c r="F33" s="207"/>
      <c r="G33" s="207"/>
      <c r="H33" s="207"/>
      <c r="I33" s="207"/>
      <c r="J33" s="207"/>
      <c r="K33" s="207"/>
      <c r="L33" s="190"/>
      <c r="M33" s="190"/>
      <c r="N33" s="190"/>
    </row>
    <row r="34" spans="1:14">
      <c r="A34" s="208"/>
      <c r="B34" s="190"/>
      <c r="C34" s="190"/>
      <c r="D34" s="207"/>
      <c r="E34" s="207"/>
      <c r="F34" s="207"/>
      <c r="G34" s="207"/>
      <c r="H34" s="207"/>
      <c r="I34" s="207"/>
      <c r="J34" s="207"/>
      <c r="K34" s="207"/>
      <c r="L34" s="190"/>
      <c r="M34" s="190"/>
      <c r="N34" s="190"/>
    </row>
    <row r="35" spans="1:14">
      <c r="A35" s="238"/>
      <c r="B35" s="330"/>
      <c r="C35" s="201"/>
      <c r="D35" s="200"/>
      <c r="E35" s="200"/>
      <c r="F35" s="200"/>
      <c r="G35" s="200"/>
      <c r="H35" s="200"/>
      <c r="I35" s="200"/>
      <c r="J35" s="200"/>
      <c r="K35" s="200"/>
      <c r="L35" s="394"/>
      <c r="M35" s="394"/>
      <c r="N35" s="394"/>
    </row>
    <row r="36" spans="1:14">
      <c r="A36" s="203"/>
      <c r="B36" s="202"/>
      <c r="C36" s="201"/>
      <c r="D36" s="200"/>
      <c r="E36" s="200"/>
      <c r="F36" s="200"/>
      <c r="G36" s="200"/>
      <c r="H36" s="200"/>
      <c r="I36" s="200"/>
      <c r="J36" s="200"/>
      <c r="K36" s="200"/>
      <c r="L36" s="199"/>
      <c r="M36" s="199"/>
      <c r="N36" s="199"/>
    </row>
    <row r="37" spans="1:14" ht="12.75">
      <c r="A37" s="190" t="s">
        <v>77</v>
      </c>
      <c r="B37" s="195"/>
      <c r="C37" s="195"/>
      <c r="D37" s="193"/>
      <c r="E37" s="194"/>
      <c r="F37" s="193"/>
      <c r="G37" s="192"/>
      <c r="H37" s="191"/>
      <c r="I37" s="190"/>
      <c r="J37" s="190"/>
      <c r="K37" s="190"/>
      <c r="M37" s="401" t="s">
        <v>231</v>
      </c>
      <c r="N37" s="402"/>
    </row>
    <row r="38" spans="1:14" ht="12" customHeight="1">
      <c r="A38" s="248" t="str">
        <f>IF(O11&gt;0,O11,"")</f>
        <v/>
      </c>
      <c r="B38" s="195"/>
      <c r="C38" s="195"/>
      <c r="D38" s="193"/>
      <c r="E38" s="194"/>
      <c r="F38" s="193"/>
      <c r="G38" s="192"/>
      <c r="H38" s="191"/>
      <c r="I38" s="190"/>
      <c r="J38" s="190"/>
      <c r="K38" s="190"/>
      <c r="M38" s="198" t="s">
        <v>82</v>
      </c>
      <c r="N38" s="197" t="str">
        <f>Ugeplan!U5</f>
        <v>193 / 361</v>
      </c>
    </row>
    <row r="39" spans="1:14" ht="12" customHeight="1">
      <c r="A39" s="248" t="str">
        <f t="shared" ref="A39:A53" si="0">IF(O12&gt;0,O12,"")</f>
        <v/>
      </c>
      <c r="B39" s="195"/>
      <c r="C39" s="195"/>
      <c r="D39" s="193"/>
      <c r="E39" s="194"/>
      <c r="F39" s="193"/>
      <c r="G39" s="192"/>
      <c r="H39" s="191"/>
      <c r="I39" s="190"/>
      <c r="J39" s="190"/>
      <c r="K39" s="190"/>
      <c r="M39" s="198" t="s">
        <v>83</v>
      </c>
      <c r="N39" s="197" t="str">
        <f>Ugeplan!U6</f>
        <v>178 / 313</v>
      </c>
    </row>
    <row r="40" spans="1:14" ht="12" customHeight="1">
      <c r="A40" s="248" t="str">
        <f t="shared" si="0"/>
        <v/>
      </c>
      <c r="B40" s="195"/>
      <c r="C40" s="195"/>
      <c r="D40" s="193"/>
      <c r="E40" s="194"/>
      <c r="F40" s="193"/>
      <c r="G40" s="192"/>
      <c r="H40" s="191"/>
      <c r="I40" s="190"/>
      <c r="J40" s="190"/>
      <c r="K40" s="190"/>
      <c r="M40" s="198" t="s">
        <v>84</v>
      </c>
      <c r="N40" s="197" t="str">
        <f>Ugeplan!U7</f>
        <v>183-193 / 327-361</v>
      </c>
    </row>
    <row r="41" spans="1:14" ht="12" customHeight="1">
      <c r="A41" s="248" t="str">
        <f t="shared" si="0"/>
        <v/>
      </c>
      <c r="B41" s="195"/>
      <c r="C41" s="195"/>
      <c r="D41" s="193"/>
      <c r="E41" s="194"/>
      <c r="F41" s="193"/>
      <c r="G41" s="192"/>
      <c r="H41" s="191"/>
      <c r="I41" s="190"/>
      <c r="J41" s="190"/>
      <c r="K41" s="190"/>
      <c r="M41" s="198" t="s">
        <v>85</v>
      </c>
      <c r="N41" s="197" t="str">
        <f>Ugeplan!U8</f>
        <v>174-182 / 304-326</v>
      </c>
    </row>
    <row r="42" spans="1:14" ht="12" customHeight="1">
      <c r="A42" s="248" t="str">
        <f t="shared" si="0"/>
        <v/>
      </c>
      <c r="B42" s="195"/>
      <c r="C42" s="195"/>
      <c r="D42" s="193"/>
      <c r="E42" s="194"/>
      <c r="F42" s="193"/>
      <c r="G42" s="192"/>
      <c r="H42" s="191"/>
      <c r="I42" s="190"/>
      <c r="J42" s="190"/>
      <c r="K42" s="190"/>
      <c r="M42" s="198" t="s">
        <v>86</v>
      </c>
      <c r="N42" s="197" t="str">
        <f>Ugeplan!U9</f>
        <v>166-173 / 279-303</v>
      </c>
    </row>
    <row r="43" spans="1:14" ht="12" customHeight="1">
      <c r="A43" s="248" t="str">
        <f t="shared" si="0"/>
        <v/>
      </c>
      <c r="B43" s="195"/>
      <c r="C43" s="195"/>
      <c r="D43" s="193"/>
      <c r="E43" s="194"/>
      <c r="F43" s="193"/>
      <c r="G43" s="192"/>
      <c r="H43" s="191"/>
      <c r="I43" s="190"/>
      <c r="J43" s="190"/>
      <c r="K43" s="190"/>
      <c r="M43" s="198" t="s">
        <v>87</v>
      </c>
      <c r="N43" s="197" t="str">
        <f>Ugeplan!U10</f>
        <v>157-165 / 257-278</v>
      </c>
    </row>
    <row r="44" spans="1:14" ht="12" customHeight="1">
      <c r="A44" s="248" t="str">
        <f t="shared" si="0"/>
        <v/>
      </c>
      <c r="B44" s="195"/>
      <c r="C44" s="195"/>
      <c r="D44" s="193"/>
      <c r="E44" s="194"/>
      <c r="F44" s="193"/>
      <c r="G44" s="192"/>
      <c r="H44" s="191"/>
      <c r="I44" s="190"/>
      <c r="J44" s="190"/>
      <c r="K44" s="190"/>
      <c r="L44" s="190"/>
      <c r="M44" s="198" t="s">
        <v>88</v>
      </c>
      <c r="N44" s="197" t="str">
        <f>Ugeplan!U11</f>
        <v>125-156 / 188-256</v>
      </c>
    </row>
    <row r="45" spans="1:14" ht="12" customHeight="1">
      <c r="A45" s="248" t="str">
        <f t="shared" si="0"/>
        <v/>
      </c>
      <c r="B45" s="195"/>
      <c r="C45" s="195"/>
      <c r="D45" s="193"/>
      <c r="E45" s="194"/>
      <c r="F45" s="193"/>
      <c r="G45" s="192"/>
      <c r="H45" s="191"/>
      <c r="I45" s="190"/>
      <c r="J45" s="190"/>
      <c r="K45" s="190"/>
      <c r="L45" s="190"/>
      <c r="M45" s="198" t="s">
        <v>89</v>
      </c>
      <c r="N45" s="197" t="str">
        <f>Ugeplan!U12</f>
        <v>89-124 / 94-187</v>
      </c>
    </row>
    <row r="46" spans="1:14" ht="12" customHeight="1">
      <c r="A46" s="248" t="str">
        <f t="shared" si="0"/>
        <v/>
      </c>
      <c r="B46" s="195"/>
      <c r="C46" s="195"/>
      <c r="D46" s="193"/>
      <c r="E46" s="194"/>
      <c r="F46" s="193"/>
      <c r="G46" s="192"/>
      <c r="H46" s="191"/>
      <c r="I46" s="190"/>
      <c r="J46" s="190"/>
      <c r="K46" s="190"/>
      <c r="L46" s="190"/>
      <c r="M46" s="198"/>
      <c r="N46" s="197"/>
    </row>
    <row r="47" spans="1:14" ht="12" customHeight="1">
      <c r="A47" s="248" t="str">
        <f t="shared" si="0"/>
        <v/>
      </c>
      <c r="B47" s="195"/>
      <c r="C47" s="195"/>
      <c r="D47" s="193"/>
      <c r="E47" s="194"/>
      <c r="F47" s="193"/>
      <c r="G47" s="192"/>
      <c r="H47" s="191"/>
      <c r="I47" s="190"/>
      <c r="J47" s="190"/>
      <c r="K47" s="190"/>
      <c r="L47" s="207"/>
      <c r="M47" s="198"/>
      <c r="N47" s="197"/>
    </row>
    <row r="48" spans="1:14" ht="12" customHeight="1">
      <c r="A48" s="248" t="str">
        <f t="shared" si="0"/>
        <v/>
      </c>
      <c r="B48" s="195"/>
      <c r="C48" s="195"/>
      <c r="D48" s="193"/>
      <c r="E48" s="194"/>
      <c r="F48" s="193"/>
      <c r="G48" s="192"/>
      <c r="H48" s="191"/>
      <c r="I48" s="190"/>
      <c r="J48" s="190"/>
      <c r="K48" s="190"/>
      <c r="L48" s="190"/>
      <c r="M48" s="198"/>
      <c r="N48" s="197"/>
    </row>
    <row r="49" spans="1:24" ht="12" customHeight="1">
      <c r="A49" s="248" t="str">
        <f t="shared" si="0"/>
        <v/>
      </c>
      <c r="B49" s="195"/>
      <c r="C49" s="195"/>
      <c r="D49" s="193"/>
      <c r="E49" s="194"/>
      <c r="F49" s="193"/>
      <c r="G49" s="192"/>
      <c r="H49" s="191"/>
      <c r="I49" s="190"/>
      <c r="J49" s="190"/>
      <c r="K49" s="190"/>
      <c r="L49" s="190"/>
      <c r="M49" s="234"/>
      <c r="N49" s="197"/>
    </row>
    <row r="50" spans="1:24" ht="12" customHeight="1">
      <c r="A50" s="248" t="str">
        <f t="shared" si="0"/>
        <v/>
      </c>
      <c r="B50" s="195"/>
      <c r="C50" s="195"/>
      <c r="D50" s="193"/>
      <c r="E50" s="194"/>
      <c r="F50" s="193"/>
      <c r="G50" s="192"/>
      <c r="H50" s="191"/>
      <c r="I50" s="190"/>
      <c r="J50" s="190"/>
      <c r="K50" s="190"/>
      <c r="L50" s="190"/>
      <c r="M50" s="234"/>
      <c r="N50" s="197"/>
    </row>
    <row r="51" spans="1:24" ht="12" customHeight="1">
      <c r="A51" s="248" t="str">
        <f t="shared" si="0"/>
        <v/>
      </c>
      <c r="B51" s="195"/>
      <c r="C51" s="195"/>
      <c r="D51" s="193"/>
      <c r="E51" s="194"/>
      <c r="F51" s="193"/>
      <c r="G51" s="192"/>
      <c r="H51" s="191"/>
      <c r="I51" s="190"/>
      <c r="J51" s="190"/>
      <c r="K51" s="190"/>
      <c r="L51" s="190"/>
      <c r="M51" s="190"/>
    </row>
    <row r="52" spans="1:24" ht="12" customHeight="1">
      <c r="A52" s="248" t="str">
        <f t="shared" si="0"/>
        <v/>
      </c>
      <c r="B52" s="195"/>
      <c r="C52" s="195"/>
      <c r="D52" s="193"/>
      <c r="E52" s="194"/>
      <c r="F52" s="193"/>
      <c r="G52" s="192"/>
      <c r="H52" s="191"/>
      <c r="I52" s="190"/>
      <c r="J52" s="190"/>
      <c r="K52" s="190"/>
      <c r="L52" s="190"/>
      <c r="M52" s="281" t="s">
        <v>229</v>
      </c>
    </row>
    <row r="53" spans="1:24" s="187" customFormat="1" ht="12" customHeight="1">
      <c r="A53" s="248" t="str">
        <f t="shared" si="0"/>
        <v/>
      </c>
      <c r="B53" s="188"/>
      <c r="C53" s="188"/>
      <c r="D53" s="188"/>
      <c r="E53" s="188"/>
      <c r="F53" s="188"/>
      <c r="G53" s="188"/>
      <c r="H53" s="188"/>
      <c r="I53" s="189"/>
      <c r="J53" s="189"/>
      <c r="K53" s="189"/>
      <c r="L53" s="280"/>
      <c r="M53" s="281" t="str">
        <f>årsplan!E26</f>
        <v>Rune Larsen</v>
      </c>
    </row>
    <row r="54" spans="1:24" s="256" customFormat="1" ht="12.75">
      <c r="A54" s="273"/>
      <c r="B54" s="273"/>
      <c r="C54" s="273"/>
      <c r="D54" s="273"/>
      <c r="E54" s="273"/>
      <c r="F54" s="273"/>
      <c r="G54" s="273"/>
      <c r="H54" s="273"/>
      <c r="I54" s="273"/>
      <c r="J54" s="273"/>
      <c r="K54" s="273"/>
      <c r="L54" s="273"/>
      <c r="M54" s="274"/>
      <c r="N54" s="274"/>
      <c r="O54" s="257"/>
      <c r="P54" s="257"/>
      <c r="Q54" s="257"/>
      <c r="R54" s="257"/>
      <c r="S54" s="257"/>
      <c r="T54" s="257"/>
      <c r="U54" s="257"/>
      <c r="V54" s="257"/>
      <c r="W54" s="257"/>
      <c r="X54" s="257"/>
    </row>
    <row r="55" spans="1:24" s="274" customFormat="1" ht="15.75">
      <c r="A55" s="354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O55" s="273"/>
      <c r="P55" s="273"/>
      <c r="Q55" s="273"/>
      <c r="R55" s="273"/>
      <c r="S55" s="273"/>
      <c r="T55" s="273"/>
      <c r="U55" s="273"/>
      <c r="V55" s="273"/>
      <c r="W55" s="273"/>
      <c r="X55" s="273"/>
    </row>
    <row r="56" spans="1:24">
      <c r="A56" s="307" t="s">
        <v>2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190"/>
      <c r="P56" s="190"/>
      <c r="Q56" s="190"/>
      <c r="R56" s="190"/>
      <c r="S56" s="190"/>
      <c r="T56" s="190"/>
      <c r="U56" s="190"/>
      <c r="V56" s="190"/>
      <c r="W56" s="190"/>
      <c r="X56" s="190"/>
    </row>
    <row r="57" spans="1:24" ht="12.75">
      <c r="A57" s="307" t="s">
        <v>5</v>
      </c>
      <c r="B57" s="307" t="s">
        <v>6</v>
      </c>
      <c r="C57" s="307"/>
      <c r="D57" s="307" t="s">
        <v>228</v>
      </c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269"/>
      <c r="P57" s="269"/>
      <c r="Q57" s="269"/>
      <c r="R57" s="269"/>
      <c r="S57" s="269"/>
      <c r="T57" s="269"/>
      <c r="U57" s="190"/>
      <c r="V57" s="190"/>
      <c r="W57" s="190"/>
      <c r="X57" s="190"/>
    </row>
    <row r="58" spans="1:24" ht="12.75">
      <c r="A58" s="307" t="s">
        <v>27</v>
      </c>
      <c r="B58" s="307">
        <f t="shared" ref="B58:B64" si="1">D8</f>
        <v>0</v>
      </c>
      <c r="C58" s="307" t="str">
        <f t="shared" ref="C58:C105" si="2">IF(B58&lt;&gt;"x",IF(B58&lt;&gt;0,A58&amp;": "&amp;B58,""),"")</f>
        <v/>
      </c>
      <c r="D58" s="307" t="str">
        <f t="shared" ref="D58:D105" si="3">IF(C58&lt;&gt;"",VLOOKUP(C58,Intervaller,5,FALSE),"")</f>
        <v/>
      </c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269"/>
      <c r="P58" s="269"/>
      <c r="Q58" s="269"/>
      <c r="R58" s="269"/>
      <c r="S58" s="269"/>
      <c r="T58" s="269"/>
      <c r="U58" s="190"/>
      <c r="V58" s="190"/>
      <c r="W58" s="190"/>
      <c r="X58" s="190"/>
    </row>
    <row r="59" spans="1:24" ht="12.75">
      <c r="A59" s="307" t="str">
        <f>A58</f>
        <v>Max</v>
      </c>
      <c r="B59" s="307">
        <f t="shared" si="1"/>
        <v>0</v>
      </c>
      <c r="C59" s="307" t="str">
        <f t="shared" si="2"/>
        <v/>
      </c>
      <c r="D59" s="307" t="str">
        <f t="shared" si="3"/>
        <v/>
      </c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269"/>
      <c r="P59" s="269"/>
      <c r="Q59" s="269"/>
      <c r="R59" s="269"/>
      <c r="S59" s="269"/>
      <c r="T59" s="269"/>
      <c r="U59" s="190"/>
      <c r="V59" s="190"/>
      <c r="W59" s="190"/>
      <c r="X59" s="190"/>
    </row>
    <row r="60" spans="1:24" ht="12.75">
      <c r="A60" s="307" t="str">
        <f t="shared" ref="A60:A65" si="4">A59</f>
        <v>Max</v>
      </c>
      <c r="B60" s="307">
        <f t="shared" si="1"/>
        <v>0</v>
      </c>
      <c r="C60" s="307" t="str">
        <f t="shared" si="2"/>
        <v/>
      </c>
      <c r="D60" s="307" t="str">
        <f t="shared" si="3"/>
        <v/>
      </c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269"/>
      <c r="P60" s="269"/>
      <c r="Q60" s="269"/>
      <c r="R60" s="269"/>
      <c r="S60" s="269"/>
      <c r="T60" s="269"/>
      <c r="U60" s="190"/>
      <c r="V60" s="190"/>
      <c r="W60" s="190"/>
      <c r="X60" s="190"/>
    </row>
    <row r="61" spans="1:24" ht="12.75">
      <c r="A61" s="307" t="str">
        <f t="shared" si="4"/>
        <v>Max</v>
      </c>
      <c r="B61" s="307">
        <f t="shared" si="1"/>
        <v>0</v>
      </c>
      <c r="C61" s="307" t="str">
        <f t="shared" si="2"/>
        <v/>
      </c>
      <c r="D61" s="307" t="str">
        <f t="shared" si="3"/>
        <v/>
      </c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269"/>
      <c r="P61" s="269"/>
      <c r="Q61" s="269"/>
      <c r="R61" s="269"/>
      <c r="S61" s="269"/>
      <c r="T61" s="269"/>
      <c r="U61" s="190"/>
      <c r="V61" s="190"/>
      <c r="W61" s="190"/>
      <c r="X61" s="190"/>
    </row>
    <row r="62" spans="1:24" ht="12.75">
      <c r="A62" s="307" t="str">
        <f t="shared" si="4"/>
        <v>Max</v>
      </c>
      <c r="B62" s="307">
        <f t="shared" si="1"/>
        <v>0</v>
      </c>
      <c r="C62" s="307" t="str">
        <f>IF(B62&lt;&gt;"x",IF(B62&lt;&gt;0,A62&amp;": "&amp;B62,""),"")</f>
        <v/>
      </c>
      <c r="D62" s="307" t="str">
        <f t="shared" si="3"/>
        <v/>
      </c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269"/>
      <c r="P62" s="269"/>
      <c r="Q62" s="269"/>
      <c r="R62" s="269"/>
      <c r="S62" s="269"/>
      <c r="T62" s="269"/>
      <c r="U62" s="190"/>
      <c r="V62" s="190"/>
      <c r="W62" s="190"/>
      <c r="X62" s="190"/>
    </row>
    <row r="63" spans="1:24" ht="12.75">
      <c r="A63" s="307" t="str">
        <f t="shared" si="4"/>
        <v>Max</v>
      </c>
      <c r="B63" s="307">
        <f t="shared" si="1"/>
        <v>0</v>
      </c>
      <c r="C63" s="307" t="str">
        <f t="shared" si="2"/>
        <v/>
      </c>
      <c r="D63" s="307" t="str">
        <f t="shared" si="3"/>
        <v/>
      </c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269"/>
      <c r="P63" s="269"/>
      <c r="Q63" s="269"/>
      <c r="R63" s="269"/>
      <c r="S63" s="269"/>
      <c r="T63" s="269"/>
      <c r="U63" s="190"/>
      <c r="V63" s="190"/>
      <c r="W63" s="190"/>
      <c r="X63" s="190"/>
    </row>
    <row r="64" spans="1:24" ht="12.75">
      <c r="A64" s="307" t="str">
        <f t="shared" si="4"/>
        <v>Max</v>
      </c>
      <c r="B64" s="307">
        <f t="shared" si="1"/>
        <v>0</v>
      </c>
      <c r="C64" s="307" t="str">
        <f t="shared" si="2"/>
        <v/>
      </c>
      <c r="D64" s="307" t="str">
        <f t="shared" si="3"/>
        <v/>
      </c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269"/>
      <c r="P64" s="269"/>
      <c r="Q64" s="269"/>
      <c r="R64" s="269"/>
      <c r="S64" s="269"/>
      <c r="T64" s="269"/>
      <c r="U64" s="190"/>
      <c r="V64" s="190"/>
      <c r="W64" s="190"/>
      <c r="X64" s="190"/>
    </row>
    <row r="65" spans="1:24" ht="12.75">
      <c r="A65" s="307" t="str">
        <f t="shared" si="4"/>
        <v>Max</v>
      </c>
      <c r="B65" s="307">
        <f>D17</f>
        <v>0</v>
      </c>
      <c r="C65" s="307" t="str">
        <f t="shared" si="2"/>
        <v/>
      </c>
      <c r="D65" s="307" t="str">
        <f t="shared" si="3"/>
        <v/>
      </c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269"/>
      <c r="P65" s="269"/>
      <c r="Q65" s="269"/>
      <c r="R65" s="269"/>
      <c r="S65" s="269"/>
      <c r="T65" s="269"/>
      <c r="U65" s="190"/>
      <c r="V65" s="190"/>
      <c r="W65" s="190"/>
      <c r="X65" s="190"/>
    </row>
    <row r="66" spans="1:24" ht="12.75">
      <c r="A66" s="307" t="s">
        <v>28</v>
      </c>
      <c r="B66" s="307">
        <f t="shared" ref="B66:B72" si="5">E8</f>
        <v>0</v>
      </c>
      <c r="C66" s="307" t="str">
        <f t="shared" si="2"/>
        <v/>
      </c>
      <c r="D66" s="307" t="str">
        <f t="shared" si="3"/>
        <v/>
      </c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269"/>
      <c r="P66" s="269"/>
      <c r="Q66" s="269"/>
      <c r="R66" s="269"/>
      <c r="S66" s="269"/>
      <c r="T66" s="269"/>
      <c r="U66" s="190"/>
      <c r="V66" s="190"/>
      <c r="W66" s="190"/>
      <c r="X66" s="190"/>
    </row>
    <row r="67" spans="1:24" ht="12.75">
      <c r="A67" s="307" t="str">
        <f>A66</f>
        <v>AT</v>
      </c>
      <c r="B67" s="307">
        <f t="shared" si="5"/>
        <v>0</v>
      </c>
      <c r="C67" s="307" t="str">
        <f t="shared" si="2"/>
        <v/>
      </c>
      <c r="D67" s="307" t="str">
        <f t="shared" si="3"/>
        <v/>
      </c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269"/>
      <c r="P67" s="269"/>
      <c r="Q67" s="269"/>
      <c r="R67" s="269"/>
      <c r="S67" s="269"/>
      <c r="T67" s="269"/>
      <c r="U67" s="190"/>
      <c r="V67" s="190"/>
      <c r="W67" s="190"/>
      <c r="X67" s="190"/>
    </row>
    <row r="68" spans="1:24" ht="12.75">
      <c r="A68" s="307" t="str">
        <f t="shared" ref="A68:A73" si="6">A67</f>
        <v>AT</v>
      </c>
      <c r="B68" s="307">
        <f t="shared" si="5"/>
        <v>0</v>
      </c>
      <c r="C68" s="307" t="str">
        <f t="shared" si="2"/>
        <v/>
      </c>
      <c r="D68" s="307" t="str">
        <f t="shared" si="3"/>
        <v/>
      </c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269"/>
      <c r="P68" s="269"/>
      <c r="Q68" s="269"/>
      <c r="R68" s="269"/>
      <c r="S68" s="269"/>
      <c r="T68" s="269"/>
      <c r="U68" s="190"/>
      <c r="V68" s="190"/>
      <c r="W68" s="190"/>
      <c r="X68" s="190"/>
    </row>
    <row r="69" spans="1:24" ht="12.75">
      <c r="A69" s="307" t="str">
        <f t="shared" si="6"/>
        <v>AT</v>
      </c>
      <c r="B69" s="307">
        <f t="shared" si="5"/>
        <v>0</v>
      </c>
      <c r="C69" s="307" t="str">
        <f t="shared" si="2"/>
        <v/>
      </c>
      <c r="D69" s="307" t="str">
        <f t="shared" si="3"/>
        <v/>
      </c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269"/>
      <c r="P69" s="269"/>
      <c r="Q69" s="269"/>
      <c r="R69" s="269"/>
      <c r="S69" s="269"/>
      <c r="T69" s="269"/>
      <c r="U69" s="190"/>
      <c r="V69" s="190"/>
      <c r="W69" s="190"/>
      <c r="X69" s="190"/>
    </row>
    <row r="70" spans="1:24" ht="12.75">
      <c r="A70" s="307" t="str">
        <f t="shared" si="6"/>
        <v>AT</v>
      </c>
      <c r="B70" s="307">
        <f t="shared" si="5"/>
        <v>0</v>
      </c>
      <c r="C70" s="307" t="str">
        <f t="shared" si="2"/>
        <v/>
      </c>
      <c r="D70" s="307" t="str">
        <f t="shared" si="3"/>
        <v/>
      </c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269"/>
      <c r="P70" s="269"/>
      <c r="Q70" s="269"/>
      <c r="R70" s="269"/>
      <c r="S70" s="269"/>
      <c r="T70" s="269"/>
      <c r="U70" s="190"/>
      <c r="V70" s="190"/>
      <c r="W70" s="190"/>
      <c r="X70" s="190"/>
    </row>
    <row r="71" spans="1:24" ht="12.75">
      <c r="A71" s="307" t="str">
        <f t="shared" si="6"/>
        <v>AT</v>
      </c>
      <c r="B71" s="307">
        <f t="shared" si="5"/>
        <v>0</v>
      </c>
      <c r="C71" s="307" t="str">
        <f t="shared" si="2"/>
        <v/>
      </c>
      <c r="D71" s="307" t="str">
        <f t="shared" si="3"/>
        <v/>
      </c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269"/>
      <c r="P71" s="269"/>
      <c r="Q71" s="269"/>
      <c r="R71" s="269"/>
      <c r="S71" s="269"/>
      <c r="T71" s="269"/>
      <c r="U71" s="190"/>
      <c r="V71" s="190"/>
      <c r="W71" s="190"/>
      <c r="X71" s="190"/>
    </row>
    <row r="72" spans="1:24">
      <c r="A72" s="307" t="str">
        <f t="shared" si="6"/>
        <v>AT</v>
      </c>
      <c r="B72" s="307">
        <f t="shared" si="5"/>
        <v>0</v>
      </c>
      <c r="C72" s="307" t="str">
        <f t="shared" si="2"/>
        <v/>
      </c>
      <c r="D72" s="307" t="str">
        <f t="shared" si="3"/>
        <v/>
      </c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190"/>
      <c r="P72" s="190"/>
      <c r="Q72" s="190"/>
      <c r="R72" s="190"/>
      <c r="S72" s="190"/>
      <c r="T72" s="190"/>
      <c r="U72" s="190"/>
      <c r="V72" s="190"/>
      <c r="W72" s="190"/>
      <c r="X72" s="190"/>
    </row>
    <row r="73" spans="1:24">
      <c r="A73" s="307" t="str">
        <f t="shared" si="6"/>
        <v>AT</v>
      </c>
      <c r="B73" s="307">
        <f>E17</f>
        <v>0</v>
      </c>
      <c r="C73" s="307" t="str">
        <f t="shared" si="2"/>
        <v/>
      </c>
      <c r="D73" s="307" t="str">
        <f t="shared" si="3"/>
        <v/>
      </c>
      <c r="E73" s="307"/>
      <c r="F73" s="307"/>
      <c r="G73" s="307"/>
      <c r="H73" s="307"/>
      <c r="I73" s="307"/>
      <c r="J73" s="307"/>
      <c r="K73" s="307"/>
      <c r="L73" s="307"/>
      <c r="M73" s="307"/>
      <c r="N73" s="307"/>
    </row>
    <row r="74" spans="1:24">
      <c r="A74" s="307" t="s">
        <v>29</v>
      </c>
      <c r="B74" s="307">
        <f t="shared" ref="B74:B80" si="7">F8</f>
        <v>0</v>
      </c>
      <c r="C74" s="307" t="str">
        <f t="shared" si="2"/>
        <v/>
      </c>
      <c r="D74" s="307" t="str">
        <f t="shared" si="3"/>
        <v/>
      </c>
      <c r="E74" s="307"/>
      <c r="F74" s="307"/>
      <c r="G74" s="307"/>
      <c r="H74" s="307"/>
      <c r="I74" s="307"/>
      <c r="J74" s="307"/>
      <c r="K74" s="307"/>
      <c r="L74" s="307"/>
      <c r="M74" s="307"/>
      <c r="N74" s="307"/>
    </row>
    <row r="75" spans="1:24">
      <c r="A75" s="307" t="str">
        <f>A74</f>
        <v>Sub-AT</v>
      </c>
      <c r="B75" s="307">
        <f t="shared" si="7"/>
        <v>0</v>
      </c>
      <c r="C75" s="307" t="str">
        <f t="shared" si="2"/>
        <v/>
      </c>
      <c r="D75" s="307" t="str">
        <f t="shared" si="3"/>
        <v/>
      </c>
      <c r="E75" s="307"/>
      <c r="F75" s="307"/>
      <c r="G75" s="307"/>
      <c r="H75" s="307"/>
      <c r="I75" s="307"/>
      <c r="J75" s="307"/>
      <c r="K75" s="307"/>
      <c r="L75" s="307"/>
      <c r="M75" s="307"/>
      <c r="N75" s="307"/>
    </row>
    <row r="76" spans="1:24">
      <c r="A76" s="307" t="str">
        <f t="shared" ref="A76:A81" si="8">A75</f>
        <v>Sub-AT</v>
      </c>
      <c r="B76" s="307">
        <f t="shared" si="7"/>
        <v>0</v>
      </c>
      <c r="C76" s="307" t="str">
        <f t="shared" si="2"/>
        <v/>
      </c>
      <c r="D76" s="307" t="str">
        <f t="shared" si="3"/>
        <v/>
      </c>
      <c r="E76" s="307"/>
      <c r="F76" s="307"/>
      <c r="G76" s="307"/>
      <c r="H76" s="307"/>
      <c r="I76" s="307"/>
      <c r="J76" s="307"/>
      <c r="K76" s="307"/>
      <c r="L76" s="307"/>
      <c r="M76" s="307"/>
      <c r="N76" s="307"/>
    </row>
    <row r="77" spans="1:24">
      <c r="A77" s="307" t="str">
        <f t="shared" si="8"/>
        <v>Sub-AT</v>
      </c>
      <c r="B77" s="307">
        <f t="shared" si="7"/>
        <v>0</v>
      </c>
      <c r="C77" s="307" t="str">
        <f t="shared" si="2"/>
        <v/>
      </c>
      <c r="D77" s="307" t="str">
        <f t="shared" si="3"/>
        <v/>
      </c>
      <c r="E77" s="307"/>
      <c r="F77" s="307"/>
      <c r="G77" s="307"/>
      <c r="H77" s="307"/>
      <c r="I77" s="307"/>
      <c r="J77" s="307"/>
      <c r="K77" s="307"/>
      <c r="L77" s="307"/>
      <c r="M77" s="307"/>
      <c r="N77" s="307"/>
    </row>
    <row r="78" spans="1:24">
      <c r="A78" s="307" t="str">
        <f t="shared" si="8"/>
        <v>Sub-AT</v>
      </c>
      <c r="B78" s="307">
        <f t="shared" si="7"/>
        <v>0</v>
      </c>
      <c r="C78" s="307" t="str">
        <f t="shared" si="2"/>
        <v/>
      </c>
      <c r="D78" s="307" t="str">
        <f t="shared" si="3"/>
        <v/>
      </c>
      <c r="E78" s="307"/>
      <c r="F78" s="307"/>
      <c r="G78" s="307"/>
      <c r="H78" s="307"/>
      <c r="I78" s="307"/>
      <c r="J78" s="307"/>
      <c r="K78" s="307"/>
      <c r="L78" s="307"/>
      <c r="M78" s="307"/>
      <c r="N78" s="307"/>
    </row>
    <row r="79" spans="1:24">
      <c r="A79" s="307" t="str">
        <f t="shared" si="8"/>
        <v>Sub-AT</v>
      </c>
      <c r="B79" s="307">
        <f t="shared" si="7"/>
        <v>0</v>
      </c>
      <c r="C79" s="307" t="str">
        <f t="shared" si="2"/>
        <v/>
      </c>
      <c r="D79" s="307" t="str">
        <f t="shared" si="3"/>
        <v/>
      </c>
      <c r="E79" s="307"/>
      <c r="F79" s="307"/>
      <c r="G79" s="307"/>
      <c r="H79" s="307"/>
      <c r="I79" s="307"/>
      <c r="J79" s="307"/>
      <c r="K79" s="307"/>
      <c r="L79" s="307"/>
      <c r="M79" s="307"/>
      <c r="N79" s="307"/>
    </row>
    <row r="80" spans="1:24">
      <c r="A80" s="307" t="str">
        <f t="shared" si="8"/>
        <v>Sub-AT</v>
      </c>
      <c r="B80" s="307">
        <f t="shared" si="7"/>
        <v>0</v>
      </c>
      <c r="C80" s="307" t="str">
        <f t="shared" si="2"/>
        <v/>
      </c>
      <c r="D80" s="307" t="str">
        <f t="shared" si="3"/>
        <v/>
      </c>
      <c r="E80" s="307"/>
      <c r="F80" s="307"/>
      <c r="G80" s="307"/>
      <c r="H80" s="307"/>
      <c r="I80" s="307"/>
      <c r="J80" s="307"/>
      <c r="K80" s="307"/>
      <c r="L80" s="307"/>
      <c r="M80" s="307"/>
      <c r="N80" s="307"/>
    </row>
    <row r="81" spans="1:14">
      <c r="A81" s="307" t="str">
        <f t="shared" si="8"/>
        <v>Sub-AT</v>
      </c>
      <c r="B81" s="307">
        <f>F17</f>
        <v>0</v>
      </c>
      <c r="C81" s="307" t="str">
        <f t="shared" si="2"/>
        <v/>
      </c>
      <c r="D81" s="307" t="str">
        <f t="shared" si="3"/>
        <v/>
      </c>
      <c r="E81" s="307"/>
      <c r="F81" s="307"/>
      <c r="G81" s="307"/>
      <c r="H81" s="307"/>
      <c r="I81" s="307"/>
      <c r="J81" s="307"/>
      <c r="K81" s="307"/>
      <c r="L81" s="307"/>
      <c r="M81" s="307"/>
      <c r="N81" s="307"/>
    </row>
    <row r="82" spans="1:14">
      <c r="A82" s="307" t="s">
        <v>3</v>
      </c>
      <c r="B82" s="307">
        <f t="shared" ref="B82:B88" si="9">G8</f>
        <v>0</v>
      </c>
      <c r="C82" s="307" t="str">
        <f t="shared" si="2"/>
        <v/>
      </c>
      <c r="D82" s="307" t="str">
        <f t="shared" si="3"/>
        <v/>
      </c>
      <c r="E82" s="307"/>
      <c r="F82" s="307"/>
      <c r="G82" s="307"/>
      <c r="H82" s="307"/>
      <c r="I82" s="307"/>
      <c r="J82" s="307"/>
      <c r="K82" s="307"/>
      <c r="L82" s="307"/>
      <c r="M82" s="307"/>
      <c r="N82" s="307"/>
    </row>
    <row r="83" spans="1:14">
      <c r="A83" s="307" t="str">
        <f>A82</f>
        <v>IG</v>
      </c>
      <c r="B83" s="307">
        <f t="shared" si="9"/>
        <v>0</v>
      </c>
      <c r="C83" s="307" t="str">
        <f t="shared" si="2"/>
        <v/>
      </c>
      <c r="D83" s="307" t="str">
        <f t="shared" si="3"/>
        <v/>
      </c>
      <c r="E83" s="307"/>
      <c r="F83" s="307"/>
      <c r="G83" s="307"/>
      <c r="H83" s="307"/>
      <c r="I83" s="307"/>
      <c r="J83" s="307"/>
      <c r="K83" s="307"/>
      <c r="L83" s="307"/>
      <c r="M83" s="307"/>
      <c r="N83" s="307"/>
    </row>
    <row r="84" spans="1:14">
      <c r="A84" s="307" t="str">
        <f t="shared" ref="A84:A89" si="10">A83</f>
        <v>IG</v>
      </c>
      <c r="B84" s="307">
        <f t="shared" si="9"/>
        <v>0</v>
      </c>
      <c r="C84" s="307" t="str">
        <f t="shared" si="2"/>
        <v/>
      </c>
      <c r="D84" s="307" t="str">
        <f t="shared" si="3"/>
        <v/>
      </c>
      <c r="E84" s="307"/>
      <c r="F84" s="307"/>
      <c r="G84" s="307"/>
      <c r="H84" s="307"/>
      <c r="I84" s="307"/>
      <c r="J84" s="307"/>
      <c r="K84" s="307"/>
      <c r="L84" s="307"/>
      <c r="M84" s="307"/>
      <c r="N84" s="307"/>
    </row>
    <row r="85" spans="1:14">
      <c r="A85" s="307" t="str">
        <f t="shared" si="10"/>
        <v>IG</v>
      </c>
      <c r="B85" s="307">
        <f t="shared" si="9"/>
        <v>0</v>
      </c>
      <c r="C85" s="307" t="str">
        <f t="shared" si="2"/>
        <v/>
      </c>
      <c r="D85" s="307" t="str">
        <f t="shared" si="3"/>
        <v/>
      </c>
      <c r="E85" s="307"/>
      <c r="F85" s="307"/>
      <c r="G85" s="307"/>
      <c r="H85" s="307"/>
      <c r="I85" s="307"/>
      <c r="J85" s="307"/>
      <c r="K85" s="307"/>
      <c r="L85" s="307"/>
      <c r="M85" s="307"/>
      <c r="N85" s="307"/>
    </row>
    <row r="86" spans="1:14">
      <c r="A86" s="307" t="str">
        <f t="shared" si="10"/>
        <v>IG</v>
      </c>
      <c r="B86" s="307">
        <f t="shared" si="9"/>
        <v>0</v>
      </c>
      <c r="C86" s="307" t="str">
        <f t="shared" si="2"/>
        <v/>
      </c>
      <c r="D86" s="307" t="str">
        <f t="shared" si="3"/>
        <v/>
      </c>
      <c r="E86" s="307"/>
      <c r="F86" s="307"/>
      <c r="G86" s="307"/>
      <c r="H86" s="307"/>
      <c r="I86" s="307"/>
      <c r="J86" s="307"/>
      <c r="K86" s="307"/>
      <c r="L86" s="307"/>
      <c r="M86" s="307"/>
      <c r="N86" s="307"/>
    </row>
    <row r="87" spans="1:14">
      <c r="A87" s="307" t="str">
        <f t="shared" si="10"/>
        <v>IG</v>
      </c>
      <c r="B87" s="307">
        <f t="shared" si="9"/>
        <v>0</v>
      </c>
      <c r="C87" s="307" t="str">
        <f t="shared" si="2"/>
        <v/>
      </c>
      <c r="D87" s="307" t="str">
        <f t="shared" si="3"/>
        <v/>
      </c>
      <c r="E87" s="307"/>
      <c r="F87" s="307"/>
      <c r="G87" s="307"/>
      <c r="H87" s="307"/>
      <c r="I87" s="307"/>
      <c r="J87" s="307"/>
      <c r="K87" s="307"/>
      <c r="L87" s="307"/>
      <c r="M87" s="307"/>
      <c r="N87" s="307"/>
    </row>
    <row r="88" spans="1:14">
      <c r="A88" s="307" t="str">
        <f t="shared" si="10"/>
        <v>IG</v>
      </c>
      <c r="B88" s="307">
        <f t="shared" si="9"/>
        <v>0</v>
      </c>
      <c r="C88" s="307" t="str">
        <f t="shared" si="2"/>
        <v/>
      </c>
      <c r="D88" s="307" t="str">
        <f t="shared" si="3"/>
        <v/>
      </c>
      <c r="E88" s="307"/>
      <c r="F88" s="307"/>
      <c r="G88" s="307"/>
      <c r="H88" s="307"/>
      <c r="I88" s="307"/>
      <c r="J88" s="307"/>
      <c r="K88" s="307"/>
      <c r="L88" s="307"/>
      <c r="M88" s="307"/>
      <c r="N88" s="307"/>
    </row>
    <row r="89" spans="1:14">
      <c r="A89" s="307" t="str">
        <f t="shared" si="10"/>
        <v>IG</v>
      </c>
      <c r="B89" s="307">
        <f>G17</f>
        <v>0</v>
      </c>
      <c r="C89" s="307" t="str">
        <f t="shared" si="2"/>
        <v/>
      </c>
      <c r="D89" s="307" t="str">
        <f t="shared" si="3"/>
        <v/>
      </c>
      <c r="E89" s="307"/>
      <c r="F89" s="307"/>
      <c r="G89" s="307"/>
      <c r="H89" s="307"/>
      <c r="I89" s="307"/>
      <c r="J89" s="307"/>
      <c r="K89" s="307"/>
      <c r="L89" s="307"/>
      <c r="M89" s="307"/>
      <c r="N89" s="307"/>
    </row>
    <row r="90" spans="1:14">
      <c r="A90" s="307" t="s">
        <v>30</v>
      </c>
      <c r="B90" s="307">
        <f t="shared" ref="B90:B96" si="11">J8</f>
        <v>0</v>
      </c>
      <c r="C90" s="307" t="str">
        <f t="shared" si="2"/>
        <v/>
      </c>
      <c r="D90" s="307" t="str">
        <f t="shared" si="3"/>
        <v/>
      </c>
      <c r="E90" s="307"/>
      <c r="F90" s="307"/>
      <c r="G90" s="307"/>
      <c r="H90" s="307"/>
      <c r="I90" s="307"/>
      <c r="J90" s="307"/>
      <c r="K90" s="307"/>
      <c r="L90" s="307"/>
      <c r="M90" s="307"/>
      <c r="N90" s="307"/>
    </row>
    <row r="91" spans="1:14">
      <c r="A91" s="307" t="str">
        <f>A90</f>
        <v>Power</v>
      </c>
      <c r="B91" s="307">
        <f t="shared" si="11"/>
        <v>0</v>
      </c>
      <c r="C91" s="307" t="str">
        <f t="shared" si="2"/>
        <v/>
      </c>
      <c r="D91" s="307" t="str">
        <f t="shared" si="3"/>
        <v/>
      </c>
      <c r="E91" s="307"/>
      <c r="F91" s="307"/>
      <c r="G91" s="307"/>
      <c r="H91" s="307"/>
      <c r="I91" s="307"/>
      <c r="J91" s="307"/>
      <c r="K91" s="307"/>
      <c r="L91" s="307"/>
      <c r="M91" s="307"/>
      <c r="N91" s="307"/>
    </row>
    <row r="92" spans="1:14">
      <c r="A92" s="307" t="str">
        <f t="shared" ref="A92:A97" si="12">A91</f>
        <v>Power</v>
      </c>
      <c r="B92" s="307">
        <f t="shared" si="11"/>
        <v>0</v>
      </c>
      <c r="C92" s="307" t="str">
        <f t="shared" si="2"/>
        <v/>
      </c>
      <c r="D92" s="307" t="str">
        <f t="shared" si="3"/>
        <v/>
      </c>
      <c r="E92" s="307"/>
      <c r="F92" s="307"/>
      <c r="G92" s="307"/>
      <c r="H92" s="307"/>
      <c r="I92" s="307"/>
      <c r="J92" s="307"/>
      <c r="K92" s="307"/>
      <c r="L92" s="307"/>
      <c r="M92" s="307"/>
      <c r="N92" s="307"/>
    </row>
    <row r="93" spans="1:14">
      <c r="A93" s="307" t="str">
        <f t="shared" si="12"/>
        <v>Power</v>
      </c>
      <c r="B93" s="307">
        <f t="shared" si="11"/>
        <v>0</v>
      </c>
      <c r="C93" s="307" t="str">
        <f t="shared" si="2"/>
        <v/>
      </c>
      <c r="D93" s="307" t="str">
        <f t="shared" si="3"/>
        <v/>
      </c>
      <c r="E93" s="307"/>
      <c r="F93" s="307"/>
      <c r="G93" s="307"/>
      <c r="H93" s="307"/>
      <c r="I93" s="307"/>
      <c r="J93" s="307"/>
      <c r="K93" s="307"/>
      <c r="L93" s="307"/>
      <c r="M93" s="307"/>
      <c r="N93" s="307"/>
    </row>
    <row r="94" spans="1:14">
      <c r="A94" s="307" t="str">
        <f t="shared" si="12"/>
        <v>Power</v>
      </c>
      <c r="B94" s="307">
        <f t="shared" si="11"/>
        <v>0</v>
      </c>
      <c r="C94" s="307" t="str">
        <f t="shared" si="2"/>
        <v/>
      </c>
      <c r="D94" s="307" t="str">
        <f t="shared" si="3"/>
        <v/>
      </c>
      <c r="E94" s="307"/>
      <c r="F94" s="307"/>
      <c r="G94" s="307"/>
      <c r="H94" s="307"/>
      <c r="I94" s="307"/>
      <c r="J94" s="307"/>
      <c r="K94" s="307"/>
      <c r="L94" s="307"/>
      <c r="M94" s="307"/>
      <c r="N94" s="307"/>
    </row>
    <row r="95" spans="1:14">
      <c r="A95" s="307" t="str">
        <f t="shared" si="12"/>
        <v>Power</v>
      </c>
      <c r="B95" s="307">
        <f t="shared" si="11"/>
        <v>0</v>
      </c>
      <c r="C95" s="307" t="str">
        <f t="shared" si="2"/>
        <v/>
      </c>
      <c r="D95" s="307" t="str">
        <f t="shared" si="3"/>
        <v/>
      </c>
      <c r="E95" s="307"/>
      <c r="F95" s="307"/>
      <c r="G95" s="307"/>
      <c r="H95" s="307"/>
      <c r="I95" s="307"/>
      <c r="J95" s="307"/>
      <c r="K95" s="307"/>
      <c r="L95" s="307"/>
      <c r="M95" s="307"/>
      <c r="N95" s="307"/>
    </row>
    <row r="96" spans="1:14">
      <c r="A96" s="307" t="str">
        <f t="shared" si="12"/>
        <v>Power</v>
      </c>
      <c r="B96" s="307">
        <f t="shared" si="11"/>
        <v>0</v>
      </c>
      <c r="C96" s="307" t="str">
        <f t="shared" si="2"/>
        <v/>
      </c>
      <c r="D96" s="307" t="str">
        <f t="shared" si="3"/>
        <v/>
      </c>
      <c r="E96" s="307"/>
      <c r="F96" s="307"/>
      <c r="G96" s="307"/>
      <c r="H96" s="307"/>
      <c r="I96" s="307"/>
      <c r="J96" s="307"/>
      <c r="K96" s="307"/>
      <c r="L96" s="307"/>
      <c r="M96" s="307"/>
      <c r="N96" s="307"/>
    </row>
    <row r="97" spans="1:14">
      <c r="A97" s="307" t="str">
        <f t="shared" si="12"/>
        <v>Power</v>
      </c>
      <c r="B97" s="307">
        <f>J17</f>
        <v>0</v>
      </c>
      <c r="C97" s="307" t="str">
        <f t="shared" si="2"/>
        <v/>
      </c>
      <c r="D97" s="307" t="str">
        <f t="shared" si="3"/>
        <v/>
      </c>
      <c r="E97" s="307"/>
      <c r="F97" s="307"/>
      <c r="G97" s="307"/>
      <c r="H97" s="307"/>
      <c r="I97" s="307"/>
      <c r="J97" s="307"/>
      <c r="K97" s="307"/>
      <c r="L97" s="307"/>
      <c r="M97" s="307"/>
      <c r="N97" s="307"/>
    </row>
    <row r="98" spans="1:14">
      <c r="A98" s="307" t="s">
        <v>4</v>
      </c>
      <c r="B98" s="307">
        <f t="shared" ref="B98:B104" si="13">K8</f>
        <v>0</v>
      </c>
      <c r="C98" s="307" t="str">
        <f t="shared" si="2"/>
        <v/>
      </c>
      <c r="D98" s="307" t="str">
        <f t="shared" si="3"/>
        <v/>
      </c>
      <c r="E98" s="307"/>
      <c r="F98" s="307"/>
      <c r="G98" s="307"/>
      <c r="H98" s="307"/>
      <c r="I98" s="307"/>
      <c r="J98" s="307"/>
      <c r="K98" s="307"/>
      <c r="L98" s="307"/>
      <c r="M98" s="307"/>
      <c r="N98" s="307"/>
    </row>
    <row r="99" spans="1:14">
      <c r="A99" s="307" t="str">
        <f>A98</f>
        <v>FS</v>
      </c>
      <c r="B99" s="307">
        <f t="shared" si="13"/>
        <v>0</v>
      </c>
      <c r="C99" s="307" t="str">
        <f t="shared" si="2"/>
        <v/>
      </c>
      <c r="D99" s="307" t="str">
        <f t="shared" si="3"/>
        <v/>
      </c>
      <c r="E99" s="307"/>
      <c r="F99" s="307"/>
      <c r="G99" s="307"/>
      <c r="H99" s="307"/>
      <c r="I99" s="307"/>
      <c r="J99" s="307"/>
      <c r="K99" s="307"/>
      <c r="L99" s="307"/>
      <c r="M99" s="307"/>
      <c r="N99" s="307"/>
    </row>
    <row r="100" spans="1:14">
      <c r="A100" s="307" t="str">
        <f t="shared" ref="A100:A105" si="14">A99</f>
        <v>FS</v>
      </c>
      <c r="B100" s="307">
        <f t="shared" si="13"/>
        <v>0</v>
      </c>
      <c r="C100" s="307" t="str">
        <f t="shared" si="2"/>
        <v/>
      </c>
      <c r="D100" s="307" t="str">
        <f t="shared" si="3"/>
        <v/>
      </c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</row>
    <row r="101" spans="1:14">
      <c r="A101" s="307" t="str">
        <f t="shared" si="14"/>
        <v>FS</v>
      </c>
      <c r="B101" s="307">
        <f t="shared" si="13"/>
        <v>0</v>
      </c>
      <c r="C101" s="307" t="str">
        <f t="shared" si="2"/>
        <v/>
      </c>
      <c r="D101" s="307" t="str">
        <f t="shared" si="3"/>
        <v/>
      </c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</row>
    <row r="102" spans="1:14">
      <c r="A102" s="307" t="str">
        <f t="shared" si="14"/>
        <v>FS</v>
      </c>
      <c r="B102" s="307">
        <f t="shared" si="13"/>
        <v>0</v>
      </c>
      <c r="C102" s="307" t="str">
        <f t="shared" si="2"/>
        <v/>
      </c>
      <c r="D102" s="307" t="str">
        <f t="shared" si="3"/>
        <v/>
      </c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</row>
    <row r="103" spans="1:14">
      <c r="A103" s="307" t="str">
        <f t="shared" si="14"/>
        <v>FS</v>
      </c>
      <c r="B103" s="307">
        <f t="shared" si="13"/>
        <v>0</v>
      </c>
      <c r="C103" s="307" t="str">
        <f t="shared" si="2"/>
        <v/>
      </c>
      <c r="D103" s="307" t="str">
        <f t="shared" si="3"/>
        <v/>
      </c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</row>
    <row r="104" spans="1:14">
      <c r="A104" s="307" t="str">
        <f t="shared" si="14"/>
        <v>FS</v>
      </c>
      <c r="B104" s="307">
        <f t="shared" si="13"/>
        <v>0</v>
      </c>
      <c r="C104" s="307" t="str">
        <f t="shared" si="2"/>
        <v/>
      </c>
      <c r="D104" s="307" t="str">
        <f t="shared" si="3"/>
        <v/>
      </c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</row>
    <row r="105" spans="1:14">
      <c r="A105" s="307" t="str">
        <f t="shared" si="14"/>
        <v>FS</v>
      </c>
      <c r="B105" s="307">
        <f>K17</f>
        <v>0</v>
      </c>
      <c r="C105" s="307" t="str">
        <f t="shared" si="2"/>
        <v/>
      </c>
      <c r="D105" s="307" t="str">
        <f t="shared" si="3"/>
        <v/>
      </c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</row>
    <row r="106" spans="1:14">
      <c r="A106" s="307"/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</row>
  </sheetData>
  <mergeCells count="24">
    <mergeCell ref="L21:N21"/>
    <mergeCell ref="L20:N20"/>
    <mergeCell ref="L28:N28"/>
    <mergeCell ref="L27:N27"/>
    <mergeCell ref="L26:N26"/>
    <mergeCell ref="L23:N23"/>
    <mergeCell ref="L22:N22"/>
    <mergeCell ref="M37:N37"/>
    <mergeCell ref="L29:N29"/>
    <mergeCell ref="L30:N30"/>
    <mergeCell ref="L32:N32"/>
    <mergeCell ref="L35:N35"/>
    <mergeCell ref="L31:N31"/>
    <mergeCell ref="L13:N13"/>
    <mergeCell ref="L18:N18"/>
    <mergeCell ref="L19:N19"/>
    <mergeCell ref="L4:N4"/>
    <mergeCell ref="L12:N12"/>
    <mergeCell ref="L11:N11"/>
    <mergeCell ref="L10:N10"/>
    <mergeCell ref="L9:N9"/>
    <mergeCell ref="L8:N8"/>
    <mergeCell ref="L17:N17"/>
    <mergeCell ref="L14:N14"/>
  </mergeCells>
  <phoneticPr fontId="0" type="noConversion"/>
  <pageMargins left="0.48" right="0.5" top="0.66666666666666663" bottom="0.55000000000000004" header="0.16" footer="0.09"/>
  <pageSetup paperSize="9" scale="80" orientation="landscape" horizontalDpi="4294967293" r:id="rId2"/>
  <headerFooter alignWithMargins="0">
    <oddHeader>&amp;L&amp;G</oddHeader>
    <oddFooter>&amp;L&amp;G</oddFooter>
  </headerFooter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51"/>
  <sheetViews>
    <sheetView view="pageBreakPreview" zoomScale="75" zoomScaleNormal="100" zoomScaleSheetLayoutView="75" zoomScalePageLayoutView="80" workbookViewId="0">
      <selection activeCell="K11" sqref="A11:K11"/>
    </sheetView>
  </sheetViews>
  <sheetFormatPr defaultRowHeight="11.25"/>
  <cols>
    <col min="1" max="1" width="9.7109375" style="186" customWidth="1"/>
    <col min="2" max="2" width="21.5703125" style="186" customWidth="1"/>
    <col min="3" max="11" width="9.140625" style="186"/>
    <col min="12" max="12" width="34.7109375" style="186" customWidth="1"/>
    <col min="13" max="13" width="11.140625" style="186" customWidth="1"/>
    <col min="14" max="14" width="12.42578125" style="186" customWidth="1"/>
    <col min="15" max="15" width="171.42578125" style="186" customWidth="1"/>
    <col min="16" max="16384" width="9.140625" style="186"/>
  </cols>
  <sheetData>
    <row r="1" spans="1:25" ht="12" customHeight="1">
      <c r="A1" s="190"/>
      <c r="B1" s="196"/>
      <c r="C1" s="196"/>
      <c r="D1" s="196"/>
      <c r="E1" s="196"/>
      <c r="F1" s="196"/>
      <c r="G1" s="190"/>
      <c r="H1" s="190"/>
      <c r="I1" s="190"/>
      <c r="J1" s="190"/>
      <c r="K1" s="190"/>
      <c r="L1" s="229"/>
      <c r="V1" s="190"/>
    </row>
    <row r="2" spans="1:25" s="225" customFormat="1" ht="15.75">
      <c r="A2" s="228" t="s">
        <v>25</v>
      </c>
      <c r="B2" s="327" t="str">
        <f>Ugeplan!G2</f>
        <v>Kasper Nielsen</v>
      </c>
      <c r="C2" s="228" t="s">
        <v>26</v>
      </c>
      <c r="D2" s="227">
        <f>Ugeplan!I2</f>
        <v>2012</v>
      </c>
      <c r="F2" s="228" t="s">
        <v>79</v>
      </c>
      <c r="G2" s="227" t="str">
        <f>Ugeplan!K2</f>
        <v>Cyling, mtb</v>
      </c>
      <c r="H2" s="227"/>
      <c r="I2" s="227"/>
      <c r="J2" s="227"/>
      <c r="K2" s="227"/>
      <c r="L2" s="226"/>
      <c r="O2" s="278"/>
      <c r="P2" s="278"/>
      <c r="Q2" s="278"/>
    </row>
    <row r="3" spans="1:25" ht="12" customHeight="1">
      <c r="A3" s="224"/>
      <c r="B3" s="223"/>
      <c r="D3" s="222"/>
      <c r="E3" s="222"/>
      <c r="F3" s="222"/>
      <c r="G3" s="222"/>
      <c r="H3" s="222"/>
      <c r="I3" s="222"/>
      <c r="J3" s="222"/>
      <c r="K3" s="222"/>
      <c r="O3" s="271"/>
      <c r="P3" s="271"/>
      <c r="Q3" s="271"/>
    </row>
    <row r="4" spans="1:25" ht="12" customHeight="1">
      <c r="A4" s="221"/>
      <c r="B4" s="328" t="s">
        <v>19</v>
      </c>
      <c r="C4" s="220" t="s">
        <v>20</v>
      </c>
      <c r="D4" s="219" t="s">
        <v>27</v>
      </c>
      <c r="E4" s="219" t="s">
        <v>28</v>
      </c>
      <c r="F4" s="219" t="s">
        <v>29</v>
      </c>
      <c r="G4" s="219" t="s">
        <v>80</v>
      </c>
      <c r="H4" s="219" t="s">
        <v>97</v>
      </c>
      <c r="I4" s="219" t="s">
        <v>91</v>
      </c>
      <c r="J4" s="219" t="s">
        <v>30</v>
      </c>
      <c r="K4" s="219" t="s">
        <v>142</v>
      </c>
      <c r="L4" s="395" t="s">
        <v>31</v>
      </c>
      <c r="M4" s="396"/>
      <c r="N4" s="397"/>
      <c r="O4" s="272"/>
      <c r="P4" s="272"/>
      <c r="Q4" s="272"/>
      <c r="R4" s="272"/>
      <c r="S4" s="272"/>
      <c r="T4" s="272"/>
      <c r="U4" s="272"/>
      <c r="V4" s="272"/>
      <c r="W4" s="272"/>
    </row>
    <row r="5" spans="1:25" ht="12" customHeight="1">
      <c r="A5" s="218"/>
      <c r="B5" s="217"/>
      <c r="C5" s="216" t="s">
        <v>21</v>
      </c>
      <c r="D5" s="214"/>
      <c r="E5" s="214"/>
      <c r="F5" s="214"/>
      <c r="G5" s="214" t="s">
        <v>99</v>
      </c>
      <c r="H5" s="214" t="s">
        <v>98</v>
      </c>
      <c r="I5" s="214"/>
      <c r="J5" s="215"/>
      <c r="K5" s="214" t="s">
        <v>143</v>
      </c>
      <c r="L5" s="213"/>
      <c r="M5" s="212"/>
      <c r="N5" s="211"/>
      <c r="O5" s="272"/>
      <c r="P5" s="272"/>
      <c r="Q5" s="272"/>
      <c r="R5" s="272"/>
      <c r="S5" s="272"/>
      <c r="T5" s="272"/>
      <c r="U5" s="272"/>
      <c r="V5" s="272"/>
      <c r="W5" s="272"/>
    </row>
    <row r="6" spans="1:25" ht="12" customHeight="1">
      <c r="A6" s="231"/>
      <c r="B6" s="232"/>
      <c r="C6" s="232"/>
      <c r="D6" s="233"/>
      <c r="E6" s="233"/>
      <c r="F6" s="233"/>
      <c r="G6" s="233"/>
      <c r="H6" s="233"/>
      <c r="I6" s="233"/>
      <c r="J6" s="233"/>
      <c r="K6" s="233"/>
      <c r="L6" s="230"/>
      <c r="M6" s="230"/>
      <c r="N6" s="230"/>
      <c r="O6" s="272"/>
      <c r="P6" s="272"/>
      <c r="Q6" s="272"/>
      <c r="R6" s="272"/>
      <c r="S6" s="272"/>
      <c r="T6" s="272"/>
      <c r="U6" s="272"/>
      <c r="V6" s="272"/>
      <c r="W6" s="272"/>
    </row>
    <row r="7" spans="1:25" ht="12" customHeight="1">
      <c r="A7" s="241" t="s">
        <v>183</v>
      </c>
      <c r="B7" s="1"/>
      <c r="C7" s="1"/>
      <c r="D7" s="55"/>
      <c r="E7" s="55"/>
      <c r="F7" s="55"/>
      <c r="G7" s="55"/>
      <c r="H7" s="55"/>
      <c r="I7" s="55"/>
      <c r="J7" s="55"/>
      <c r="K7" s="55"/>
      <c r="L7" s="55"/>
      <c r="M7" s="55"/>
      <c r="N7" s="1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</row>
    <row r="8" spans="1:25" ht="12" customHeight="1">
      <c r="A8" s="184">
        <v>41260</v>
      </c>
      <c r="B8" s="326" t="s">
        <v>1428</v>
      </c>
      <c r="C8" s="45">
        <v>60</v>
      </c>
      <c r="D8" s="61"/>
      <c r="E8" s="61"/>
      <c r="F8" s="61"/>
      <c r="G8" s="61"/>
      <c r="H8" s="61" t="s">
        <v>1431</v>
      </c>
      <c r="I8" s="61" t="s">
        <v>1431</v>
      </c>
      <c r="J8" s="61"/>
      <c r="K8" s="61"/>
      <c r="L8" s="380" t="s">
        <v>1453</v>
      </c>
      <c r="M8" s="381"/>
      <c r="N8" s="382"/>
      <c r="O8" s="270"/>
      <c r="P8" s="270"/>
      <c r="Q8" s="270"/>
      <c r="R8" s="270"/>
      <c r="S8" s="270"/>
      <c r="T8" s="270"/>
      <c r="U8" s="270"/>
      <c r="V8" s="272"/>
      <c r="W8" s="272"/>
      <c r="X8" s="272"/>
      <c r="Y8" s="272"/>
    </row>
    <row r="9" spans="1:25" ht="12" customHeight="1">
      <c r="A9" s="184">
        <v>41261</v>
      </c>
      <c r="B9" s="323" t="s">
        <v>1428</v>
      </c>
      <c r="C9" s="45">
        <v>120</v>
      </c>
      <c r="D9" s="61"/>
      <c r="E9" s="61"/>
      <c r="F9" s="61"/>
      <c r="G9" s="252" t="s">
        <v>1240</v>
      </c>
      <c r="H9" s="62" t="s">
        <v>1431</v>
      </c>
      <c r="I9" s="62"/>
      <c r="J9" s="62"/>
      <c r="K9" s="61" t="s">
        <v>1255</v>
      </c>
      <c r="L9" s="380" t="s">
        <v>1456</v>
      </c>
      <c r="M9" s="381"/>
      <c r="N9" s="382"/>
      <c r="O9" s="336" t="s">
        <v>652</v>
      </c>
      <c r="P9"/>
      <c r="Q9"/>
      <c r="R9" s="270"/>
      <c r="S9" s="270"/>
      <c r="T9" s="270"/>
      <c r="U9" s="270"/>
      <c r="V9" s="272"/>
      <c r="W9" s="272"/>
      <c r="X9" s="272"/>
      <c r="Y9" s="272"/>
    </row>
    <row r="10" spans="1:25" ht="12" customHeight="1">
      <c r="A10" s="184">
        <v>41262</v>
      </c>
      <c r="B10" s="323"/>
      <c r="C10" s="46"/>
      <c r="D10" s="62"/>
      <c r="E10" s="62"/>
      <c r="F10" s="62"/>
      <c r="G10" s="252"/>
      <c r="H10" s="62"/>
      <c r="I10" s="62"/>
      <c r="J10" s="62"/>
      <c r="K10" s="62"/>
      <c r="L10" s="383"/>
      <c r="M10" s="384"/>
      <c r="N10" s="385"/>
      <c r="O10" s="342"/>
      <c r="P10"/>
      <c r="Q10"/>
      <c r="R10" s="270"/>
      <c r="S10" s="270"/>
      <c r="T10" s="270"/>
      <c r="U10" s="270"/>
      <c r="V10" s="272"/>
      <c r="W10" s="272"/>
      <c r="X10" s="272"/>
      <c r="Y10" s="272"/>
    </row>
    <row r="11" spans="1:25" ht="12" customHeight="1">
      <c r="A11" s="184">
        <v>41263</v>
      </c>
      <c r="B11" s="326" t="s">
        <v>1429</v>
      </c>
      <c r="C11" s="45">
        <v>120</v>
      </c>
      <c r="D11" s="61"/>
      <c r="E11" s="61"/>
      <c r="F11" s="318" t="s">
        <v>1418</v>
      </c>
      <c r="G11" s="67"/>
      <c r="H11" s="61" t="s">
        <v>1431</v>
      </c>
      <c r="I11" s="61"/>
      <c r="J11" s="318" t="s">
        <v>1379</v>
      </c>
      <c r="K11" s="61"/>
      <c r="L11" s="380"/>
      <c r="M11" s="381"/>
      <c r="N11" s="382"/>
      <c r="O11" s="342" t="s">
        <v>1107</v>
      </c>
      <c r="P11"/>
      <c r="Q11"/>
      <c r="R11" s="270"/>
      <c r="S11" s="270"/>
      <c r="T11" s="270"/>
      <c r="U11" s="270"/>
      <c r="V11" s="272"/>
      <c r="W11" s="272"/>
      <c r="X11" s="272"/>
      <c r="Y11" s="272"/>
    </row>
    <row r="12" spans="1:25" ht="12" customHeight="1">
      <c r="A12" s="184">
        <v>41264</v>
      </c>
      <c r="B12" s="323" t="s">
        <v>1428</v>
      </c>
      <c r="C12" s="45">
        <v>90</v>
      </c>
      <c r="D12" s="61"/>
      <c r="E12" s="61"/>
      <c r="F12" s="61"/>
      <c r="G12" s="61"/>
      <c r="H12" s="61" t="s">
        <v>1431</v>
      </c>
      <c r="I12" s="61"/>
      <c r="J12" s="61"/>
      <c r="K12" s="61"/>
      <c r="L12" s="380" t="s">
        <v>1453</v>
      </c>
      <c r="M12" s="381"/>
      <c r="N12" s="382"/>
      <c r="O12" s="342" t="s">
        <v>1108</v>
      </c>
      <c r="P12"/>
      <c r="Q12"/>
      <c r="R12" s="270"/>
      <c r="S12" s="270"/>
      <c r="T12" s="270"/>
      <c r="U12" s="270"/>
      <c r="V12" s="272"/>
      <c r="W12" s="272"/>
      <c r="X12" s="272"/>
      <c r="Y12" s="272"/>
    </row>
    <row r="13" spans="1:25" ht="12" customHeight="1">
      <c r="A13" s="184">
        <v>41265</v>
      </c>
      <c r="B13" s="323" t="s">
        <v>1429</v>
      </c>
      <c r="C13" s="45">
        <v>120</v>
      </c>
      <c r="D13" s="61" t="s">
        <v>1351</v>
      </c>
      <c r="E13" s="61"/>
      <c r="F13" s="61" t="s">
        <v>1252</v>
      </c>
      <c r="G13" s="252"/>
      <c r="H13" s="61" t="s">
        <v>1431</v>
      </c>
      <c r="I13" s="61"/>
      <c r="J13" s="67"/>
      <c r="K13" s="61" t="s">
        <v>1255</v>
      </c>
      <c r="L13" s="380" t="s">
        <v>1456</v>
      </c>
      <c r="M13" s="381"/>
      <c r="N13" s="382"/>
      <c r="O13" s="342" t="s">
        <v>828</v>
      </c>
      <c r="P13"/>
      <c r="Q13"/>
      <c r="R13" s="270"/>
      <c r="S13" s="270"/>
      <c r="T13" s="270"/>
      <c r="U13" s="270"/>
      <c r="V13" s="272"/>
      <c r="W13" s="272"/>
      <c r="X13" s="272"/>
      <c r="Y13" s="272"/>
    </row>
    <row r="14" spans="1:25" ht="12" customHeight="1">
      <c r="A14" s="184">
        <v>41266</v>
      </c>
      <c r="B14" s="323" t="s">
        <v>1429</v>
      </c>
      <c r="C14" s="45">
        <v>180</v>
      </c>
      <c r="D14" s="61"/>
      <c r="E14" s="61"/>
      <c r="F14" s="61"/>
      <c r="G14" s="67"/>
      <c r="H14" s="61" t="s">
        <v>1431</v>
      </c>
      <c r="I14" s="61"/>
      <c r="J14" s="61"/>
      <c r="K14" s="61"/>
      <c r="L14" s="380"/>
      <c r="M14" s="381"/>
      <c r="N14" s="382"/>
      <c r="O14" s="342" t="s">
        <v>1004</v>
      </c>
      <c r="P14"/>
      <c r="Q14"/>
      <c r="R14" s="270"/>
      <c r="S14" s="270"/>
      <c r="T14" s="270"/>
      <c r="U14" s="270"/>
      <c r="V14" s="272"/>
      <c r="W14" s="272"/>
      <c r="X14" s="272"/>
      <c r="Y14" s="272"/>
    </row>
    <row r="15" spans="1:25" ht="12" customHeight="1">
      <c r="A15" s="185"/>
      <c r="B15" s="47"/>
      <c r="C15" s="48">
        <f>SUM(C8:C14)/60</f>
        <v>11.5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47"/>
      <c r="O15" s="342" t="s">
        <v>1064</v>
      </c>
      <c r="P15"/>
      <c r="Q15"/>
      <c r="R15" s="270"/>
      <c r="S15" s="270"/>
      <c r="T15" s="270"/>
      <c r="U15" s="270"/>
      <c r="V15" s="272"/>
      <c r="W15" s="272"/>
      <c r="X15" s="272"/>
      <c r="Y15" s="272"/>
    </row>
    <row r="16" spans="1:25" ht="12" customHeight="1">
      <c r="A16" s="241" t="s">
        <v>184</v>
      </c>
      <c r="B16" s="1"/>
      <c r="C16" s="1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1"/>
      <c r="O16" s="342" t="s">
        <v>629</v>
      </c>
      <c r="P16"/>
      <c r="Q16"/>
      <c r="R16" s="336"/>
      <c r="S16" s="336"/>
      <c r="T16" s="336"/>
      <c r="U16" s="336"/>
      <c r="V16" s="272"/>
      <c r="W16" s="272"/>
      <c r="X16" s="272"/>
      <c r="Y16" s="272"/>
    </row>
    <row r="17" spans="1:25" ht="12" customHeight="1">
      <c r="A17" s="184">
        <v>41267</v>
      </c>
      <c r="B17" s="326" t="s">
        <v>1428</v>
      </c>
      <c r="C17" s="45">
        <v>90</v>
      </c>
      <c r="D17" s="61"/>
      <c r="E17" s="61"/>
      <c r="F17" s="61"/>
      <c r="G17" s="61"/>
      <c r="H17" s="61" t="s">
        <v>1431</v>
      </c>
      <c r="I17" s="61"/>
      <c r="J17" s="61"/>
      <c r="K17" s="61"/>
      <c r="L17" s="380" t="s">
        <v>1453</v>
      </c>
      <c r="M17" s="381"/>
      <c r="N17" s="382"/>
      <c r="O17" s="342" t="s">
        <v>1213</v>
      </c>
      <c r="P17"/>
      <c r="Q17"/>
      <c r="R17" s="336"/>
      <c r="S17" s="336"/>
      <c r="T17" s="336"/>
      <c r="U17" s="336"/>
      <c r="V17" s="272"/>
      <c r="W17" s="272"/>
      <c r="X17" s="272"/>
      <c r="Y17" s="272"/>
    </row>
    <row r="18" spans="1:25" ht="12" customHeight="1">
      <c r="A18" s="184">
        <v>41268</v>
      </c>
      <c r="B18" s="323" t="s">
        <v>1428</v>
      </c>
      <c r="C18" s="45">
        <v>150</v>
      </c>
      <c r="D18" s="61"/>
      <c r="E18" s="61"/>
      <c r="F18" s="252" t="s">
        <v>1240</v>
      </c>
      <c r="G18" s="252"/>
      <c r="H18" s="62" t="s">
        <v>1431</v>
      </c>
      <c r="I18" s="62"/>
      <c r="J18" s="62"/>
      <c r="K18" s="61" t="s">
        <v>1255</v>
      </c>
      <c r="L18" s="380" t="s">
        <v>1456</v>
      </c>
      <c r="M18" s="381"/>
      <c r="N18" s="382"/>
      <c r="O18" s="342" t="s">
        <v>894</v>
      </c>
      <c r="P18"/>
      <c r="Q18"/>
      <c r="R18" s="336"/>
      <c r="S18" s="336"/>
      <c r="T18" s="336"/>
      <c r="U18" s="336"/>
      <c r="V18" s="272"/>
      <c r="W18" s="272"/>
      <c r="X18" s="272"/>
      <c r="Y18" s="272"/>
    </row>
    <row r="19" spans="1:25" ht="12" customHeight="1">
      <c r="A19" s="184">
        <v>41269</v>
      </c>
      <c r="B19" s="323"/>
      <c r="C19" s="46"/>
      <c r="D19" s="62"/>
      <c r="E19" s="62"/>
      <c r="F19" s="62"/>
      <c r="G19" s="67"/>
      <c r="H19" s="62"/>
      <c r="I19" s="62"/>
      <c r="J19" s="62"/>
      <c r="K19" s="62"/>
      <c r="L19" s="383"/>
      <c r="M19" s="384"/>
      <c r="N19" s="385"/>
      <c r="O19" s="342" t="s">
        <v>896</v>
      </c>
      <c r="P19"/>
      <c r="Q19"/>
      <c r="R19" s="336"/>
      <c r="S19" s="336"/>
      <c r="T19" s="336"/>
      <c r="U19" s="336"/>
      <c r="V19" s="272"/>
      <c r="W19" s="272"/>
      <c r="X19" s="272"/>
      <c r="Y19" s="272"/>
    </row>
    <row r="20" spans="1:25" ht="12" customHeight="1">
      <c r="A20" s="184">
        <v>41270</v>
      </c>
      <c r="B20" s="326" t="s">
        <v>1429</v>
      </c>
      <c r="C20" s="45">
        <v>150</v>
      </c>
      <c r="D20" s="61"/>
      <c r="E20" s="61"/>
      <c r="F20" s="252" t="s">
        <v>1254</v>
      </c>
      <c r="G20" s="61"/>
      <c r="H20" s="61" t="s">
        <v>1431</v>
      </c>
      <c r="I20" s="61"/>
      <c r="J20" s="318" t="s">
        <v>261</v>
      </c>
      <c r="K20" s="61"/>
      <c r="L20" s="380"/>
      <c r="M20" s="381"/>
      <c r="N20" s="382"/>
      <c r="O20" s="342" t="s">
        <v>878</v>
      </c>
      <c r="P20"/>
      <c r="Q20"/>
      <c r="R20" s="336"/>
      <c r="S20" s="336"/>
      <c r="T20" s="336"/>
      <c r="U20" s="336"/>
      <c r="V20" s="272"/>
      <c r="W20" s="272"/>
      <c r="X20" s="272"/>
      <c r="Y20" s="272"/>
    </row>
    <row r="21" spans="1:25" ht="12" customHeight="1">
      <c r="A21" s="184">
        <v>41271</v>
      </c>
      <c r="B21" s="323" t="s">
        <v>1428</v>
      </c>
      <c r="C21" s="45">
        <v>90</v>
      </c>
      <c r="D21" s="61"/>
      <c r="E21" s="61"/>
      <c r="F21" s="61"/>
      <c r="G21" s="61"/>
      <c r="H21" s="61" t="s">
        <v>1431</v>
      </c>
      <c r="I21" s="61"/>
      <c r="J21" s="70"/>
      <c r="K21" s="61"/>
      <c r="L21" s="380" t="s">
        <v>1453</v>
      </c>
      <c r="M21" s="381"/>
      <c r="N21" s="382"/>
      <c r="O21" s="342" t="s">
        <v>903</v>
      </c>
      <c r="P21"/>
      <c r="Q21"/>
      <c r="R21" s="336"/>
      <c r="S21" s="336"/>
      <c r="T21" s="336"/>
      <c r="U21" s="336"/>
      <c r="V21" s="272"/>
      <c r="W21" s="272"/>
      <c r="X21" s="272"/>
      <c r="Y21" s="272"/>
    </row>
    <row r="22" spans="1:25" ht="12" customHeight="1">
      <c r="A22" s="184">
        <v>41272</v>
      </c>
      <c r="B22" s="323" t="s">
        <v>1429</v>
      </c>
      <c r="C22" s="45">
        <v>120</v>
      </c>
      <c r="D22" s="252" t="s">
        <v>1312</v>
      </c>
      <c r="E22" s="61"/>
      <c r="F22" s="61" t="s">
        <v>1260</v>
      </c>
      <c r="G22" s="252"/>
      <c r="H22" s="61" t="s">
        <v>1431</v>
      </c>
      <c r="I22" s="61"/>
      <c r="J22" s="61"/>
      <c r="K22" s="61" t="s">
        <v>1254</v>
      </c>
      <c r="L22" s="380" t="s">
        <v>1456</v>
      </c>
      <c r="M22" s="381"/>
      <c r="N22" s="382"/>
      <c r="O22" s="342" t="s">
        <v>925</v>
      </c>
      <c r="P22"/>
      <c r="Q22"/>
      <c r="R22" s="272"/>
      <c r="S22" s="272"/>
      <c r="T22" s="272"/>
      <c r="U22" s="272"/>
      <c r="V22" s="272"/>
      <c r="W22" s="272"/>
    </row>
    <row r="23" spans="1:25" ht="12" customHeight="1">
      <c r="A23" s="184">
        <v>41273</v>
      </c>
      <c r="B23" s="323" t="s">
        <v>1429</v>
      </c>
      <c r="C23" s="45">
        <v>180</v>
      </c>
      <c r="D23" s="61"/>
      <c r="E23" s="61"/>
      <c r="F23" s="61"/>
      <c r="G23" s="67"/>
      <c r="H23" s="61" t="s">
        <v>1431</v>
      </c>
      <c r="I23" s="61"/>
      <c r="J23" s="61"/>
      <c r="K23" s="61"/>
      <c r="L23" s="380"/>
      <c r="M23" s="381"/>
      <c r="N23" s="382"/>
      <c r="O23"/>
      <c r="P23"/>
      <c r="Q23"/>
      <c r="R23" s="272"/>
      <c r="S23" s="272"/>
      <c r="T23" s="272"/>
      <c r="U23" s="272"/>
      <c r="V23" s="272"/>
      <c r="W23" s="272"/>
    </row>
    <row r="24" spans="1:25" ht="12" customHeight="1">
      <c r="A24" s="185"/>
      <c r="B24" s="47"/>
      <c r="C24" s="48">
        <f>SUM(C17:C23)/60</f>
        <v>13</v>
      </c>
      <c r="D24" s="63"/>
      <c r="E24" s="64"/>
      <c r="F24" s="64"/>
      <c r="G24" s="64"/>
      <c r="H24" s="64"/>
      <c r="I24" s="64"/>
      <c r="J24" s="64"/>
      <c r="K24" s="64"/>
      <c r="L24" s="64"/>
      <c r="M24" s="64"/>
      <c r="N24" s="47"/>
      <c r="O24" s="336"/>
      <c r="P24"/>
      <c r="Q24"/>
      <c r="R24" s="272"/>
      <c r="S24" s="272"/>
      <c r="T24" s="272"/>
      <c r="U24" s="272"/>
      <c r="V24" s="272"/>
      <c r="W24" s="272"/>
    </row>
    <row r="25" spans="1:25" ht="12" customHeight="1">
      <c r="A25" s="241" t="s">
        <v>185</v>
      </c>
      <c r="B25" s="1"/>
      <c r="C25" s="51"/>
      <c r="D25" s="66"/>
      <c r="E25" s="55"/>
      <c r="F25" s="55"/>
      <c r="G25" s="55"/>
      <c r="H25" s="55"/>
      <c r="I25" s="55"/>
      <c r="J25" s="55"/>
      <c r="K25" s="55"/>
      <c r="L25" s="55"/>
      <c r="M25" s="55"/>
      <c r="N25" s="1"/>
      <c r="O25" s="336"/>
      <c r="P25"/>
      <c r="Q25"/>
      <c r="R25" s="272"/>
      <c r="S25" s="272"/>
      <c r="T25" s="272"/>
      <c r="U25" s="272"/>
      <c r="V25" s="272"/>
      <c r="W25" s="272"/>
    </row>
    <row r="26" spans="1:25" ht="12.75">
      <c r="A26" s="184">
        <v>41274</v>
      </c>
      <c r="B26" s="326" t="s">
        <v>1428</v>
      </c>
      <c r="C26" s="45">
        <v>90</v>
      </c>
      <c r="D26" s="61"/>
      <c r="E26" s="61"/>
      <c r="F26" s="61"/>
      <c r="G26" s="61"/>
      <c r="H26" s="61" t="s">
        <v>1431</v>
      </c>
      <c r="I26" s="61"/>
      <c r="J26" s="61"/>
      <c r="K26" s="61"/>
      <c r="L26" s="380" t="s">
        <v>1453</v>
      </c>
      <c r="M26" s="381"/>
      <c r="N26" s="382"/>
      <c r="O26" s="336"/>
      <c r="P26"/>
      <c r="Q26"/>
      <c r="R26" s="272"/>
      <c r="S26" s="272"/>
      <c r="T26" s="272"/>
      <c r="U26" s="272"/>
      <c r="V26" s="272"/>
      <c r="W26" s="272"/>
    </row>
    <row r="27" spans="1:25" ht="12" customHeight="1">
      <c r="A27" s="235"/>
      <c r="B27" s="329"/>
      <c r="C27" s="236"/>
      <c r="D27" s="237"/>
      <c r="E27" s="237"/>
      <c r="F27" s="237"/>
      <c r="G27" s="237"/>
      <c r="H27" s="233"/>
      <c r="I27" s="233"/>
      <c r="J27" s="233"/>
      <c r="K27" s="237"/>
      <c r="L27" s="393"/>
      <c r="M27" s="393"/>
      <c r="N27" s="393"/>
      <c r="O27" s="272"/>
      <c r="P27" s="272"/>
      <c r="Q27" s="272"/>
      <c r="R27" s="272"/>
      <c r="S27" s="272"/>
      <c r="T27" s="272"/>
      <c r="U27" s="272"/>
      <c r="V27" s="272"/>
      <c r="W27" s="272"/>
    </row>
    <row r="28" spans="1:25" ht="12" customHeight="1">
      <c r="A28" s="238"/>
      <c r="B28" s="330"/>
      <c r="C28" s="205"/>
      <c r="D28" s="204"/>
      <c r="E28" s="204"/>
      <c r="F28" s="204"/>
      <c r="G28" s="204"/>
      <c r="H28" s="204"/>
      <c r="I28" s="204"/>
      <c r="J28" s="204"/>
      <c r="K28" s="204"/>
      <c r="L28" s="394"/>
      <c r="M28" s="394"/>
      <c r="N28" s="394"/>
      <c r="O28" s="271"/>
      <c r="P28" s="271"/>
      <c r="Q28" s="271"/>
    </row>
    <row r="29" spans="1:25" ht="12" customHeight="1">
      <c r="A29" s="238"/>
      <c r="B29" s="330"/>
      <c r="C29" s="201"/>
      <c r="D29" s="200"/>
      <c r="E29" s="200"/>
      <c r="F29" s="200"/>
      <c r="G29" s="200"/>
      <c r="H29" s="200"/>
      <c r="I29" s="200"/>
      <c r="J29" s="200"/>
      <c r="K29" s="200"/>
      <c r="L29" s="394"/>
      <c r="M29" s="394"/>
      <c r="N29" s="394"/>
      <c r="O29" s="271"/>
      <c r="P29" s="271"/>
      <c r="Q29" s="271"/>
    </row>
    <row r="30" spans="1:25" ht="12" customHeight="1">
      <c r="A30" s="238"/>
      <c r="B30" s="330"/>
      <c r="C30" s="201"/>
      <c r="D30" s="200"/>
      <c r="E30" s="200"/>
      <c r="F30" s="200"/>
      <c r="G30" s="200"/>
      <c r="H30" s="200"/>
      <c r="I30" s="200"/>
      <c r="J30" s="200"/>
      <c r="K30" s="200"/>
      <c r="L30" s="394"/>
      <c r="M30" s="394"/>
      <c r="N30" s="394"/>
      <c r="O30" s="271"/>
      <c r="P30" s="271"/>
      <c r="Q30" s="271"/>
    </row>
    <row r="31" spans="1:25" ht="12" customHeight="1">
      <c r="A31" s="238"/>
      <c r="B31" s="330"/>
      <c r="C31" s="201"/>
      <c r="D31" s="200"/>
      <c r="E31" s="200"/>
      <c r="F31" s="200"/>
      <c r="G31" s="200"/>
      <c r="H31" s="200"/>
      <c r="I31" s="200"/>
      <c r="J31" s="200"/>
      <c r="K31" s="200"/>
      <c r="L31" s="394"/>
      <c r="M31" s="394"/>
      <c r="N31" s="394"/>
      <c r="O31" s="271"/>
      <c r="P31" s="271"/>
      <c r="Q31" s="271"/>
    </row>
    <row r="32" spans="1:25" ht="12" customHeight="1">
      <c r="A32" s="238"/>
      <c r="B32" s="330"/>
      <c r="C32" s="201"/>
      <c r="D32" s="200"/>
      <c r="E32" s="200"/>
      <c r="F32" s="200"/>
      <c r="G32" s="200"/>
      <c r="H32" s="200"/>
      <c r="I32" s="200"/>
      <c r="J32" s="200"/>
      <c r="K32" s="200"/>
      <c r="L32" s="394"/>
      <c r="M32" s="394"/>
      <c r="N32" s="394"/>
    </row>
    <row r="33" spans="1:14" ht="12" customHeight="1">
      <c r="A33" s="239"/>
      <c r="B33" s="190"/>
      <c r="C33" s="210"/>
      <c r="D33" s="209"/>
      <c r="E33" s="207"/>
      <c r="F33" s="207"/>
      <c r="G33" s="207"/>
      <c r="H33" s="207"/>
      <c r="I33" s="207"/>
      <c r="J33" s="207"/>
      <c r="K33" s="207"/>
      <c r="L33" s="190"/>
      <c r="M33" s="190"/>
      <c r="N33" s="190"/>
    </row>
    <row r="34" spans="1:14" ht="12" customHeight="1">
      <c r="A34" s="239"/>
      <c r="B34" s="190"/>
      <c r="C34" s="210"/>
      <c r="D34" s="209"/>
      <c r="E34" s="207"/>
      <c r="F34" s="207"/>
      <c r="G34" s="207"/>
      <c r="H34" s="207"/>
      <c r="I34" s="207"/>
      <c r="J34" s="207"/>
      <c r="K34" s="207"/>
      <c r="L34" s="190"/>
      <c r="M34" s="190"/>
      <c r="N34" s="190"/>
    </row>
    <row r="35" spans="1:14" ht="12" customHeight="1">
      <c r="A35" s="208"/>
      <c r="B35" s="190"/>
      <c r="C35" s="190"/>
      <c r="D35" s="207"/>
      <c r="E35" s="207"/>
      <c r="F35" s="207"/>
      <c r="G35" s="207"/>
      <c r="H35" s="207"/>
      <c r="I35" s="207"/>
      <c r="J35" s="207"/>
      <c r="K35" s="207"/>
      <c r="L35" s="190"/>
      <c r="M35" s="190"/>
      <c r="N35" s="190"/>
    </row>
    <row r="36" spans="1:14" ht="12" customHeight="1">
      <c r="A36" s="263"/>
      <c r="B36" s="331"/>
      <c r="C36" s="264"/>
      <c r="D36" s="265"/>
      <c r="E36" s="265"/>
      <c r="F36" s="265"/>
      <c r="G36" s="265"/>
      <c r="H36" s="265"/>
      <c r="I36" s="200"/>
      <c r="J36" s="200"/>
      <c r="K36" s="200"/>
      <c r="L36" s="394"/>
      <c r="M36" s="394"/>
      <c r="N36" s="394"/>
    </row>
    <row r="37" spans="1:14" ht="12" customHeight="1">
      <c r="A37" s="190" t="s">
        <v>77</v>
      </c>
      <c r="B37" s="275"/>
      <c r="C37" s="275"/>
      <c r="D37" s="275"/>
      <c r="E37" s="275"/>
      <c r="F37" s="275"/>
      <c r="G37" s="276"/>
      <c r="H37" s="265"/>
      <c r="I37" s="200"/>
      <c r="J37" s="200"/>
      <c r="K37" s="200"/>
      <c r="L37" s="199"/>
      <c r="M37" s="401" t="s">
        <v>231</v>
      </c>
      <c r="N37" s="402"/>
    </row>
    <row r="38" spans="1:14" ht="12" customHeight="1">
      <c r="A38" s="248" t="str">
        <f>IF(O11&gt;0,O11,"")</f>
        <v>Funktionel styrke: 1x15 min køres som 1 interval af 15 minutter. kadence 60, og puls 10-20 slag under AT</v>
      </c>
      <c r="B38" s="275"/>
      <c r="C38" s="275"/>
      <c r="D38" s="275"/>
      <c r="E38" s="275"/>
      <c r="F38" s="275"/>
      <c r="G38" s="277"/>
      <c r="H38" s="266"/>
      <c r="I38" s="190"/>
      <c r="J38" s="190"/>
      <c r="K38" s="190"/>
      <c r="M38" s="198" t="s">
        <v>82</v>
      </c>
      <c r="N38" s="197" t="str">
        <f>Ugeplan!U5</f>
        <v>193 / 361</v>
      </c>
    </row>
    <row r="39" spans="1:14" ht="12" customHeight="1">
      <c r="A39" s="248" t="str">
        <f t="shared" ref="A39:A53" si="0">IF(O12&gt;0,O12,"")</f>
        <v>Funktionel styrke: 1x20 min køres som 1 interval af 20 minutter. kadence 60, og puls 10-20 slag under AT</v>
      </c>
      <c r="B39" s="275"/>
      <c r="C39" s="275"/>
      <c r="D39" s="275"/>
      <c r="E39" s="275"/>
      <c r="F39" s="275"/>
      <c r="G39" s="277"/>
      <c r="H39" s="266"/>
      <c r="I39" s="190"/>
      <c r="J39" s="190"/>
      <c r="K39" s="190"/>
      <c r="M39" s="198" t="s">
        <v>83</v>
      </c>
      <c r="N39" s="197" t="str">
        <f>Ugeplan!U6</f>
        <v>178 / 313</v>
      </c>
    </row>
    <row r="40" spans="1:14" ht="12" customHeight="1">
      <c r="A40" s="248" t="str">
        <f t="shared" si="0"/>
        <v>Int. grund.: 2x(5-3-2)m køres som 2 intervaller  af i alt 10 min. (5 minutter 20 pulsslag under AT, 3 min 15 slag under og 2 min. 10 slag under AT. Minimum 4 min pause mellem de 2 intervalserier</v>
      </c>
      <c r="B40" s="275"/>
      <c r="C40" s="275"/>
      <c r="D40" s="275"/>
      <c r="E40" s="275"/>
      <c r="F40" s="275"/>
      <c r="G40" s="277"/>
      <c r="H40" s="266"/>
      <c r="I40" s="190"/>
      <c r="J40" s="190"/>
      <c r="K40" s="190"/>
      <c r="M40" s="198" t="s">
        <v>84</v>
      </c>
      <c r="N40" s="197" t="str">
        <f>Ugeplan!U7</f>
        <v>183-193 / 327-361</v>
      </c>
    </row>
    <row r="41" spans="1:14" ht="12" customHeight="1">
      <c r="A41" s="248" t="str">
        <f t="shared" si="0"/>
        <v>max: 1x8(30+30)s, køres som 1 intervalserie med 8 gentagelser af 30 sekunders arbejde og 30 sekunders pause, i hver serie. kadence 95-110. Køres med samme belastning i hele intervallet</v>
      </c>
      <c r="B41" s="275"/>
      <c r="C41" s="275"/>
      <c r="D41" s="275"/>
      <c r="E41" s="275"/>
      <c r="F41" s="275"/>
      <c r="G41" s="277"/>
      <c r="H41" s="266"/>
      <c r="I41" s="190"/>
      <c r="J41" s="190"/>
      <c r="K41" s="190"/>
      <c r="M41" s="198" t="s">
        <v>85</v>
      </c>
      <c r="N41" s="197" t="str">
        <f>Ugeplan!U8</f>
        <v>174-182 / 304-326</v>
      </c>
    </row>
    <row r="42" spans="1:14" ht="12" customHeight="1">
      <c r="A42" s="248" t="str">
        <f t="shared" si="0"/>
        <v>max: 2x2m, køres som 2 intervaller af 2 min. kadence 90-100. Køres med samme belastning i hele intervallet</v>
      </c>
      <c r="B42" s="275"/>
      <c r="C42" s="275"/>
      <c r="D42" s="275"/>
      <c r="E42" s="275"/>
      <c r="F42" s="275"/>
      <c r="G42" s="277"/>
      <c r="H42" s="266"/>
      <c r="I42" s="190"/>
      <c r="J42" s="190"/>
      <c r="K42" s="190"/>
      <c r="M42" s="198" t="s">
        <v>86</v>
      </c>
      <c r="N42" s="197" t="str">
        <f>Ugeplan!U9</f>
        <v>166-173 / 279-303</v>
      </c>
    </row>
    <row r="43" spans="1:14" ht="12" customHeight="1">
      <c r="A43" s="248" t="str">
        <f t="shared" si="0"/>
        <v>Power: 2x5(10+50)s løbes som 2 intervalserier med 5 gentagelser á 10 sekunder og 50 sek. pause. De 10 sek. løbes med maksimal effekt på relativt stejl stigning. Fokus på eksplosivitet</v>
      </c>
      <c r="B43" s="275"/>
      <c r="C43" s="275"/>
      <c r="D43" s="275"/>
      <c r="E43" s="275"/>
      <c r="F43" s="275"/>
      <c r="G43" s="277"/>
      <c r="H43" s="266"/>
      <c r="I43" s="190"/>
      <c r="J43" s="190"/>
      <c r="K43" s="190"/>
      <c r="M43" s="198" t="s">
        <v>87</v>
      </c>
      <c r="N43" s="197" t="str">
        <f>Ugeplan!U10</f>
        <v>157-165 / 257-278</v>
      </c>
    </row>
    <row r="44" spans="1:14" ht="12" customHeight="1">
      <c r="A44" s="248" t="str">
        <f t="shared" si="0"/>
        <v>Power: 2x5(6+54)s køres som 2 intervalserier af 5 gentagelser af 6 sekunder og 54 sek. pause. Fra kadence ca. 50, med tung belastning, trædes med fuld kraft i 6 sek. intervallet køres stående</v>
      </c>
      <c r="B44" s="275"/>
      <c r="C44" s="275"/>
      <c r="D44" s="275"/>
      <c r="E44" s="275"/>
      <c r="F44" s="275"/>
      <c r="G44" s="277"/>
      <c r="H44" s="266"/>
      <c r="I44" s="190"/>
      <c r="J44" s="190"/>
      <c r="K44" s="190"/>
      <c r="M44" s="198" t="s">
        <v>88</v>
      </c>
      <c r="N44" s="197" t="str">
        <f>Ugeplan!U11</f>
        <v>125-156 / 188-256</v>
      </c>
    </row>
    <row r="45" spans="1:14" ht="12" customHeight="1">
      <c r="A45" s="248" t="str">
        <f t="shared" si="0"/>
        <v>Sub-AT: 1x10m køres som 1 interval af 10 min. kadence 85-100, puls 5-10 slag under AT</v>
      </c>
      <c r="B45" s="275"/>
      <c r="C45" s="275"/>
      <c r="D45" s="275"/>
      <c r="E45" s="275"/>
      <c r="F45" s="275"/>
      <c r="G45" s="277"/>
      <c r="H45" s="266"/>
      <c r="I45" s="190"/>
      <c r="J45" s="190"/>
      <c r="K45" s="190"/>
      <c r="L45" s="190"/>
      <c r="M45" s="198" t="s">
        <v>89</v>
      </c>
      <c r="N45" s="197" t="str">
        <f>Ugeplan!U12</f>
        <v>89-124 / 94-187</v>
      </c>
    </row>
    <row r="46" spans="1:14" ht="12" customHeight="1">
      <c r="A46" s="248" t="str">
        <f t="shared" si="0"/>
        <v>Sub-AT: 1x15m køres som 1 interval af 15 min. kadence 85-100, puls 5-10 slag under AT</v>
      </c>
      <c r="B46" s="275"/>
      <c r="C46" s="275"/>
      <c r="D46" s="275"/>
      <c r="E46" s="275"/>
      <c r="F46" s="275"/>
      <c r="G46" s="277"/>
      <c r="H46" s="266"/>
      <c r="I46" s="190"/>
      <c r="J46" s="190"/>
      <c r="K46" s="190"/>
      <c r="L46" s="190"/>
      <c r="M46" s="198"/>
      <c r="N46" s="197"/>
    </row>
    <row r="47" spans="1:14" ht="12" customHeight="1">
      <c r="A47" s="248" t="str">
        <f t="shared" si="0"/>
        <v>Sub-AT: 2x(5-3-2)m køres som 2 intervaller  af i alt 10 min. (5 minutter 10 pulsslag under AT, 3 min 5 slag under og 2 min. 3 slag under AT. Minimum 4 min pause mellem de 2 intervalserier</v>
      </c>
      <c r="B47" s="275"/>
      <c r="C47" s="275"/>
      <c r="D47" s="275"/>
      <c r="E47" s="275"/>
      <c r="F47" s="275"/>
      <c r="G47" s="277"/>
      <c r="H47" s="266"/>
      <c r="I47" s="190"/>
      <c r="J47" s="190"/>
      <c r="K47" s="190"/>
      <c r="L47" s="190"/>
      <c r="M47" s="198"/>
      <c r="N47" s="197"/>
    </row>
    <row r="48" spans="1:14" ht="12" customHeight="1">
      <c r="A48" s="248" t="str">
        <f t="shared" si="0"/>
        <v>Sub-AT: 2x8m køres som 2 intervaller af 8 min. kadence 85-100, puls 5-10 slag under AT</v>
      </c>
      <c r="B48" s="275"/>
      <c r="C48" s="275"/>
      <c r="D48" s="275"/>
      <c r="E48" s="275"/>
      <c r="F48" s="275"/>
      <c r="G48" s="277"/>
      <c r="H48" s="266"/>
      <c r="I48" s="190"/>
      <c r="J48" s="190"/>
      <c r="K48" s="190"/>
      <c r="L48" s="190"/>
      <c r="M48" s="234"/>
      <c r="N48" s="197"/>
    </row>
    <row r="49" spans="1:15" ht="12" customHeight="1">
      <c r="A49" s="248" t="str">
        <f t="shared" si="0"/>
        <v>Sub-AT: 3x(5+2)m køres som 1 intervalserie med 3 gentagelser af 5 minutters arbejde og 2 minutters pause. kadence 85-100, puls i Sub-AT-zone</v>
      </c>
      <c r="B49" s="275"/>
      <c r="C49" s="275"/>
      <c r="D49" s="275"/>
      <c r="E49" s="275"/>
      <c r="F49" s="275"/>
      <c r="G49" s="277"/>
      <c r="H49" s="266"/>
      <c r="I49" s="190"/>
      <c r="J49" s="190"/>
      <c r="K49" s="190"/>
      <c r="L49" s="190"/>
      <c r="M49" s="234"/>
      <c r="N49" s="197"/>
    </row>
    <row r="50" spans="1:15" ht="12" customHeight="1">
      <c r="A50" s="248" t="str">
        <f t="shared" si="0"/>
        <v/>
      </c>
      <c r="B50" s="275"/>
      <c r="C50" s="275"/>
      <c r="D50" s="275"/>
      <c r="E50" s="275"/>
      <c r="F50" s="275"/>
      <c r="G50" s="277"/>
      <c r="H50" s="266"/>
      <c r="I50" s="190"/>
      <c r="J50" s="190"/>
      <c r="K50" s="190"/>
      <c r="L50" s="190"/>
      <c r="M50" s="234"/>
      <c r="N50" s="197"/>
    </row>
    <row r="51" spans="1:15" ht="12" customHeight="1">
      <c r="A51" s="248" t="str">
        <f t="shared" si="0"/>
        <v/>
      </c>
      <c r="B51" s="275"/>
      <c r="C51" s="275"/>
      <c r="D51" s="275"/>
      <c r="E51" s="275"/>
      <c r="F51" s="275"/>
      <c r="G51" s="277"/>
      <c r="H51" s="266"/>
      <c r="I51" s="190"/>
      <c r="J51" s="190"/>
      <c r="K51" s="190"/>
      <c r="L51" s="190"/>
      <c r="M51" s="234"/>
      <c r="N51" s="197"/>
    </row>
    <row r="52" spans="1:15" ht="12" customHeight="1">
      <c r="A52" s="248" t="str">
        <f t="shared" si="0"/>
        <v/>
      </c>
      <c r="B52" s="275"/>
      <c r="C52" s="275"/>
      <c r="D52" s="275"/>
      <c r="E52" s="275"/>
      <c r="F52" s="275"/>
      <c r="G52" s="277"/>
      <c r="H52" s="266"/>
      <c r="I52" s="190"/>
      <c r="J52" s="190"/>
      <c r="K52" s="190"/>
      <c r="L52" s="190"/>
      <c r="M52" s="281" t="s">
        <v>229</v>
      </c>
    </row>
    <row r="53" spans="1:15" s="187" customFormat="1" ht="12" customHeight="1">
      <c r="A53" s="248" t="str">
        <f t="shared" si="0"/>
        <v/>
      </c>
      <c r="B53" s="188"/>
      <c r="C53" s="188"/>
      <c r="D53" s="188"/>
      <c r="E53" s="188"/>
      <c r="F53" s="188"/>
      <c r="G53" s="188"/>
      <c r="H53" s="188"/>
      <c r="I53" s="189"/>
      <c r="J53" s="189"/>
      <c r="K53" s="189"/>
      <c r="L53" s="189"/>
      <c r="M53" s="281" t="str">
        <f>årsplan!E26</f>
        <v>Rune Larsen</v>
      </c>
    </row>
    <row r="54" spans="1:15" s="187" customFormat="1" ht="11.25" customHeight="1">
      <c r="A54" s="357"/>
      <c r="B54" s="357"/>
      <c r="C54" s="357"/>
      <c r="D54" s="357"/>
      <c r="E54" s="357"/>
      <c r="F54" s="357"/>
      <c r="G54" s="357"/>
      <c r="H54" s="188"/>
      <c r="I54" s="188"/>
      <c r="J54" s="188"/>
      <c r="K54" s="188"/>
      <c r="L54" s="188"/>
    </row>
    <row r="55" spans="1:15" s="187" customFormat="1" ht="11.25" customHeight="1">
      <c r="A55" s="355"/>
      <c r="B55" s="354"/>
      <c r="C55" s="355"/>
      <c r="D55" s="355"/>
      <c r="E55" s="355"/>
      <c r="F55" s="355"/>
      <c r="G55" s="358"/>
    </row>
    <row r="56" spans="1:15" ht="11.25" customHeight="1">
      <c r="A56" s="307" t="s">
        <v>2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</row>
    <row r="57" spans="1:15">
      <c r="A57" s="307" t="s">
        <v>5</v>
      </c>
      <c r="B57" s="307" t="s">
        <v>6</v>
      </c>
      <c r="C57" s="307"/>
      <c r="D57" s="307" t="s">
        <v>228</v>
      </c>
      <c r="E57" s="307"/>
      <c r="F57" s="307"/>
      <c r="G57" s="307"/>
      <c r="H57" s="307"/>
      <c r="I57" s="307"/>
      <c r="J57" s="307"/>
      <c r="K57" s="307"/>
      <c r="L57" s="307"/>
      <c r="M57" s="307"/>
      <c r="N57" s="307"/>
    </row>
    <row r="58" spans="1:15">
      <c r="A58" s="307" t="s">
        <v>27</v>
      </c>
      <c r="B58" s="307">
        <f t="shared" ref="B58:B64" si="1">D8</f>
        <v>0</v>
      </c>
      <c r="C58" s="307" t="str">
        <f>IF(B58&lt;&gt;"x",IF(B58&lt;&gt;0,A58&amp;": "&amp;B58,""),"")</f>
        <v/>
      </c>
      <c r="D58" s="307" t="str">
        <f t="shared" ref="D58:D89" si="2">IF(C58&lt;&gt;"",VLOOKUP(C58,Intervaller,5,FALSE),"")</f>
        <v/>
      </c>
      <c r="E58" s="307"/>
      <c r="F58" s="307"/>
      <c r="G58" s="307"/>
      <c r="H58" s="307"/>
      <c r="I58" s="307"/>
      <c r="J58" s="307"/>
      <c r="K58" s="307"/>
      <c r="L58" s="307"/>
      <c r="M58" s="307"/>
      <c r="N58" s="307"/>
    </row>
    <row r="59" spans="1:15">
      <c r="A59" s="307" t="str">
        <f>A58</f>
        <v>Max</v>
      </c>
      <c r="B59" s="307">
        <f t="shared" si="1"/>
        <v>0</v>
      </c>
      <c r="C59" s="307" t="str">
        <f t="shared" ref="C59:C122" si="3">IF(B59&lt;&gt;"x",IF(B59&lt;&gt;0,A59&amp;": "&amp;B59,""),"")</f>
        <v/>
      </c>
      <c r="D59" s="307" t="str">
        <f t="shared" si="2"/>
        <v/>
      </c>
      <c r="E59" s="307"/>
      <c r="F59" s="307"/>
      <c r="G59" s="307"/>
      <c r="H59" s="307"/>
      <c r="I59" s="307"/>
      <c r="J59" s="307"/>
      <c r="K59" s="307"/>
      <c r="L59" s="307"/>
      <c r="M59" s="307"/>
      <c r="N59" s="307"/>
    </row>
    <row r="60" spans="1:15">
      <c r="A60" s="307" t="str">
        <f t="shared" ref="A60:A72" si="4">A59</f>
        <v>Max</v>
      </c>
      <c r="B60" s="307">
        <f t="shared" si="1"/>
        <v>0</v>
      </c>
      <c r="C60" s="307" t="str">
        <f t="shared" si="3"/>
        <v/>
      </c>
      <c r="D60" s="307" t="str">
        <f t="shared" si="2"/>
        <v/>
      </c>
      <c r="E60" s="307"/>
      <c r="F60" s="307"/>
      <c r="G60" s="307"/>
      <c r="H60" s="307"/>
      <c r="I60" s="307"/>
      <c r="J60" s="307"/>
      <c r="K60" s="307"/>
      <c r="L60" s="307"/>
      <c r="M60" s="307"/>
      <c r="N60" s="307"/>
    </row>
    <row r="61" spans="1:15">
      <c r="A61" s="307" t="str">
        <f t="shared" si="4"/>
        <v>Max</v>
      </c>
      <c r="B61" s="307">
        <f t="shared" si="1"/>
        <v>0</v>
      </c>
      <c r="C61" s="307" t="str">
        <f t="shared" si="3"/>
        <v/>
      </c>
      <c r="D61" s="307" t="str">
        <f t="shared" si="2"/>
        <v/>
      </c>
      <c r="E61" s="307"/>
      <c r="F61" s="307"/>
      <c r="G61" s="307"/>
      <c r="H61" s="307"/>
      <c r="I61" s="307"/>
      <c r="J61" s="307"/>
      <c r="K61" s="307"/>
      <c r="L61" s="307"/>
      <c r="M61" s="307"/>
      <c r="N61" s="307"/>
    </row>
    <row r="62" spans="1:15">
      <c r="A62" s="307" t="str">
        <f t="shared" si="4"/>
        <v>Max</v>
      </c>
      <c r="B62" s="307">
        <f t="shared" si="1"/>
        <v>0</v>
      </c>
      <c r="C62" s="307" t="str">
        <f t="shared" si="3"/>
        <v/>
      </c>
      <c r="D62" s="307" t="str">
        <f t="shared" si="2"/>
        <v/>
      </c>
      <c r="E62" s="307"/>
      <c r="F62" s="307"/>
      <c r="G62" s="307"/>
      <c r="H62" s="307"/>
      <c r="I62" s="307"/>
      <c r="J62" s="307"/>
      <c r="K62" s="307"/>
      <c r="L62" s="307"/>
      <c r="M62" s="307"/>
      <c r="N62" s="307"/>
    </row>
    <row r="63" spans="1:15">
      <c r="A63" s="307" t="str">
        <f t="shared" si="4"/>
        <v>Max</v>
      </c>
      <c r="B63" s="307" t="str">
        <f t="shared" si="1"/>
        <v>2x2m</v>
      </c>
      <c r="C63" s="307" t="str">
        <f t="shared" si="3"/>
        <v>Max: 2x2m</v>
      </c>
      <c r="D63" s="307" t="str">
        <f t="shared" si="2"/>
        <v>max: 2x2m, køres som 2 intervaller af 2 min. kadence 90-100. Køres med samme belastning i hele intervallet</v>
      </c>
      <c r="E63" s="307"/>
      <c r="F63" s="307"/>
      <c r="G63" s="307"/>
      <c r="H63" s="307"/>
      <c r="I63" s="307"/>
      <c r="J63" s="307"/>
      <c r="K63" s="307"/>
      <c r="L63" s="307"/>
      <c r="M63" s="307"/>
      <c r="N63" s="307"/>
    </row>
    <row r="64" spans="1:15">
      <c r="A64" s="307" t="str">
        <f t="shared" si="4"/>
        <v>Max</v>
      </c>
      <c r="B64" s="307">
        <f t="shared" si="1"/>
        <v>0</v>
      </c>
      <c r="C64" s="307" t="str">
        <f t="shared" si="3"/>
        <v/>
      </c>
      <c r="D64" s="307" t="str">
        <f t="shared" si="2"/>
        <v/>
      </c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262"/>
    </row>
    <row r="65" spans="1:21">
      <c r="A65" s="307" t="str">
        <f t="shared" si="4"/>
        <v>Max</v>
      </c>
      <c r="B65" s="307">
        <f>D17</f>
        <v>0</v>
      </c>
      <c r="C65" s="307" t="str">
        <f t="shared" si="3"/>
        <v/>
      </c>
      <c r="D65" s="307" t="str">
        <f t="shared" si="2"/>
        <v/>
      </c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262"/>
    </row>
    <row r="66" spans="1:21">
      <c r="A66" s="307" t="str">
        <f t="shared" si="4"/>
        <v>Max</v>
      </c>
      <c r="B66" s="307">
        <f t="shared" ref="B66:B71" si="5">D18</f>
        <v>0</v>
      </c>
      <c r="C66" s="307" t="str">
        <f t="shared" si="3"/>
        <v/>
      </c>
      <c r="D66" s="307" t="str">
        <f t="shared" si="2"/>
        <v/>
      </c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262"/>
    </row>
    <row r="67" spans="1:21" ht="12.75">
      <c r="A67" s="307" t="str">
        <f t="shared" si="4"/>
        <v>Max</v>
      </c>
      <c r="B67" s="307">
        <f t="shared" si="5"/>
        <v>0</v>
      </c>
      <c r="C67" s="307" t="str">
        <f t="shared" si="3"/>
        <v/>
      </c>
      <c r="D67" s="307" t="str">
        <f t="shared" si="2"/>
        <v/>
      </c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261"/>
      <c r="P67"/>
      <c r="Q67"/>
      <c r="R67"/>
      <c r="S67"/>
      <c r="T67"/>
      <c r="U67"/>
    </row>
    <row r="68" spans="1:21" ht="12.75">
      <c r="A68" s="307" t="str">
        <f t="shared" si="4"/>
        <v>Max</v>
      </c>
      <c r="B68" s="307">
        <f t="shared" si="5"/>
        <v>0</v>
      </c>
      <c r="C68" s="307" t="str">
        <f t="shared" si="3"/>
        <v/>
      </c>
      <c r="D68" s="307" t="str">
        <f t="shared" si="2"/>
        <v/>
      </c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261"/>
      <c r="P68"/>
      <c r="Q68"/>
      <c r="R68"/>
      <c r="S68"/>
      <c r="T68"/>
      <c r="U68"/>
    </row>
    <row r="69" spans="1:21" ht="12.75">
      <c r="A69" s="307" t="str">
        <f t="shared" si="4"/>
        <v>Max</v>
      </c>
      <c r="B69" s="307">
        <f t="shared" si="5"/>
        <v>0</v>
      </c>
      <c r="C69" s="307" t="str">
        <f t="shared" si="3"/>
        <v/>
      </c>
      <c r="D69" s="307" t="str">
        <f t="shared" si="2"/>
        <v/>
      </c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261"/>
      <c r="P69"/>
      <c r="Q69"/>
      <c r="R69"/>
      <c r="S69"/>
      <c r="T69"/>
      <c r="U69"/>
    </row>
    <row r="70" spans="1:21" ht="12.75">
      <c r="A70" s="307" t="str">
        <f t="shared" si="4"/>
        <v>Max</v>
      </c>
      <c r="B70" s="307" t="str">
        <f t="shared" si="5"/>
        <v>1x8(30+30)s</v>
      </c>
      <c r="C70" s="307" t="str">
        <f t="shared" si="3"/>
        <v>Max: 1x8(30+30)s</v>
      </c>
      <c r="D70" s="307" t="str">
        <f t="shared" si="2"/>
        <v>max: 1x8(30+30)s, køres som 1 intervalserie med 8 gentagelser af 30 sekunders arbejde og 30 sekunders pause, i hver serie. kadence 95-110. Køres med samme belastning i hele intervallet</v>
      </c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261"/>
      <c r="P70"/>
      <c r="Q70"/>
      <c r="R70"/>
      <c r="S70"/>
      <c r="T70"/>
      <c r="U70"/>
    </row>
    <row r="71" spans="1:21" ht="12.75">
      <c r="A71" s="307" t="str">
        <f t="shared" si="4"/>
        <v>Max</v>
      </c>
      <c r="B71" s="307">
        <f t="shared" si="5"/>
        <v>0</v>
      </c>
      <c r="C71" s="307" t="str">
        <f t="shared" si="3"/>
        <v/>
      </c>
      <c r="D71" s="307" t="str">
        <f t="shared" si="2"/>
        <v/>
      </c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261"/>
      <c r="P71"/>
      <c r="Q71"/>
      <c r="R71"/>
      <c r="S71"/>
      <c r="T71"/>
      <c r="U71"/>
    </row>
    <row r="72" spans="1:21">
      <c r="A72" s="307" t="str">
        <f t="shared" si="4"/>
        <v>Max</v>
      </c>
      <c r="B72" s="307">
        <f>D26</f>
        <v>0</v>
      </c>
      <c r="C72" s="307" t="str">
        <f t="shared" si="3"/>
        <v/>
      </c>
      <c r="D72" s="307" t="str">
        <f t="shared" si="2"/>
        <v/>
      </c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260"/>
    </row>
    <row r="73" spans="1:21">
      <c r="A73" s="307" t="s">
        <v>28</v>
      </c>
      <c r="B73" s="307">
        <f t="shared" ref="B73:B79" si="6">E8</f>
        <v>0</v>
      </c>
      <c r="C73" s="307" t="str">
        <f t="shared" si="3"/>
        <v/>
      </c>
      <c r="D73" s="307" t="str">
        <f t="shared" si="2"/>
        <v/>
      </c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260"/>
    </row>
    <row r="74" spans="1:21">
      <c r="A74" s="307" t="str">
        <f>A73</f>
        <v>AT</v>
      </c>
      <c r="B74" s="307">
        <f t="shared" si="6"/>
        <v>0</v>
      </c>
      <c r="C74" s="307" t="str">
        <f t="shared" si="3"/>
        <v/>
      </c>
      <c r="D74" s="307" t="str">
        <f t="shared" si="2"/>
        <v/>
      </c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260"/>
    </row>
    <row r="75" spans="1:21">
      <c r="A75" s="307" t="str">
        <f t="shared" ref="A75:A87" si="7">A74</f>
        <v>AT</v>
      </c>
      <c r="B75" s="307">
        <f t="shared" si="6"/>
        <v>0</v>
      </c>
      <c r="C75" s="307" t="str">
        <f t="shared" si="3"/>
        <v/>
      </c>
      <c r="D75" s="307" t="str">
        <f t="shared" si="2"/>
        <v/>
      </c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262"/>
    </row>
    <row r="76" spans="1:21">
      <c r="A76" s="307" t="str">
        <f t="shared" si="7"/>
        <v>AT</v>
      </c>
      <c r="B76" s="307">
        <f t="shared" si="6"/>
        <v>0</v>
      </c>
      <c r="C76" s="307" t="str">
        <f t="shared" si="3"/>
        <v/>
      </c>
      <c r="D76" s="307" t="str">
        <f t="shared" si="2"/>
        <v/>
      </c>
      <c r="E76" s="307"/>
      <c r="F76" s="307"/>
      <c r="G76" s="307"/>
      <c r="H76" s="307"/>
      <c r="I76" s="307"/>
      <c r="J76" s="307"/>
      <c r="K76" s="307"/>
      <c r="L76" s="307"/>
      <c r="M76" s="307"/>
      <c r="N76" s="307"/>
    </row>
    <row r="77" spans="1:21">
      <c r="A77" s="307" t="str">
        <f t="shared" si="7"/>
        <v>AT</v>
      </c>
      <c r="B77" s="307">
        <f t="shared" si="6"/>
        <v>0</v>
      </c>
      <c r="C77" s="307" t="str">
        <f t="shared" si="3"/>
        <v/>
      </c>
      <c r="D77" s="307" t="str">
        <f t="shared" si="2"/>
        <v/>
      </c>
      <c r="E77" s="307"/>
      <c r="F77" s="307"/>
      <c r="G77" s="307"/>
      <c r="H77" s="307"/>
      <c r="I77" s="307"/>
      <c r="J77" s="307"/>
      <c r="K77" s="307"/>
      <c r="L77" s="307"/>
      <c r="M77" s="307"/>
      <c r="N77" s="307"/>
    </row>
    <row r="78" spans="1:21">
      <c r="A78" s="307" t="str">
        <f t="shared" si="7"/>
        <v>AT</v>
      </c>
      <c r="B78" s="307">
        <f t="shared" si="6"/>
        <v>0</v>
      </c>
      <c r="C78" s="307" t="str">
        <f t="shared" si="3"/>
        <v/>
      </c>
      <c r="D78" s="307" t="str">
        <f t="shared" si="2"/>
        <v/>
      </c>
      <c r="E78" s="307"/>
      <c r="F78" s="307"/>
      <c r="G78" s="307"/>
      <c r="H78" s="307"/>
      <c r="I78" s="307"/>
      <c r="J78" s="307"/>
      <c r="K78" s="307"/>
      <c r="L78" s="307"/>
      <c r="M78" s="307"/>
      <c r="N78" s="307"/>
    </row>
    <row r="79" spans="1:21">
      <c r="A79" s="307" t="str">
        <f t="shared" si="7"/>
        <v>AT</v>
      </c>
      <c r="B79" s="307">
        <f t="shared" si="6"/>
        <v>0</v>
      </c>
      <c r="C79" s="307" t="str">
        <f t="shared" si="3"/>
        <v/>
      </c>
      <c r="D79" s="307" t="str">
        <f t="shared" si="2"/>
        <v/>
      </c>
      <c r="E79" s="307"/>
      <c r="F79" s="307"/>
      <c r="G79" s="307"/>
      <c r="H79" s="307"/>
      <c r="I79" s="307"/>
      <c r="J79" s="307"/>
      <c r="K79" s="307"/>
      <c r="L79" s="307"/>
      <c r="M79" s="307"/>
      <c r="N79" s="307"/>
    </row>
    <row r="80" spans="1:21">
      <c r="A80" s="307" t="str">
        <f t="shared" si="7"/>
        <v>AT</v>
      </c>
      <c r="B80" s="307">
        <f>E17</f>
        <v>0</v>
      </c>
      <c r="C80" s="307" t="str">
        <f t="shared" si="3"/>
        <v/>
      </c>
      <c r="D80" s="307" t="str">
        <f t="shared" si="2"/>
        <v/>
      </c>
      <c r="E80" s="307"/>
      <c r="F80" s="307"/>
      <c r="G80" s="307"/>
      <c r="H80" s="307"/>
      <c r="I80" s="307"/>
      <c r="J80" s="307"/>
      <c r="K80" s="307"/>
      <c r="L80" s="307"/>
      <c r="M80" s="307"/>
      <c r="N80" s="307"/>
    </row>
    <row r="81" spans="1:14">
      <c r="A81" s="307" t="str">
        <f t="shared" si="7"/>
        <v>AT</v>
      </c>
      <c r="B81" s="307">
        <f t="shared" ref="B81:B86" si="8">E18</f>
        <v>0</v>
      </c>
      <c r="C81" s="307" t="str">
        <f t="shared" si="3"/>
        <v/>
      </c>
      <c r="D81" s="307" t="str">
        <f t="shared" si="2"/>
        <v/>
      </c>
      <c r="E81" s="307"/>
      <c r="F81" s="307"/>
      <c r="G81" s="307"/>
      <c r="H81" s="307"/>
      <c r="I81" s="307"/>
      <c r="J81" s="307"/>
      <c r="K81" s="307"/>
      <c r="L81" s="307"/>
      <c r="M81" s="307"/>
      <c r="N81" s="307"/>
    </row>
    <row r="82" spans="1:14">
      <c r="A82" s="307" t="str">
        <f t="shared" si="7"/>
        <v>AT</v>
      </c>
      <c r="B82" s="307">
        <f t="shared" si="8"/>
        <v>0</v>
      </c>
      <c r="C82" s="307" t="str">
        <f t="shared" si="3"/>
        <v/>
      </c>
      <c r="D82" s="307" t="str">
        <f t="shared" si="2"/>
        <v/>
      </c>
      <c r="E82" s="307"/>
      <c r="F82" s="307"/>
      <c r="G82" s="307"/>
      <c r="H82" s="307"/>
      <c r="I82" s="307"/>
      <c r="J82" s="307"/>
      <c r="K82" s="307"/>
      <c r="L82" s="307"/>
      <c r="M82" s="307"/>
      <c r="N82" s="307"/>
    </row>
    <row r="83" spans="1:14">
      <c r="A83" s="307" t="str">
        <f t="shared" si="7"/>
        <v>AT</v>
      </c>
      <c r="B83" s="307">
        <f t="shared" si="8"/>
        <v>0</v>
      </c>
      <c r="C83" s="307" t="str">
        <f t="shared" si="3"/>
        <v/>
      </c>
      <c r="D83" s="307" t="str">
        <f t="shared" si="2"/>
        <v/>
      </c>
      <c r="E83" s="307"/>
      <c r="F83" s="307"/>
      <c r="G83" s="307"/>
      <c r="H83" s="307"/>
      <c r="I83" s="307"/>
      <c r="J83" s="307"/>
      <c r="K83" s="307"/>
      <c r="L83" s="307"/>
      <c r="M83" s="307"/>
      <c r="N83" s="307"/>
    </row>
    <row r="84" spans="1:14">
      <c r="A84" s="307" t="str">
        <f t="shared" si="7"/>
        <v>AT</v>
      </c>
      <c r="B84" s="307">
        <f t="shared" si="8"/>
        <v>0</v>
      </c>
      <c r="C84" s="307" t="str">
        <f t="shared" si="3"/>
        <v/>
      </c>
      <c r="D84" s="307" t="str">
        <f t="shared" si="2"/>
        <v/>
      </c>
      <c r="E84" s="307"/>
      <c r="F84" s="307"/>
      <c r="G84" s="307"/>
      <c r="H84" s="307"/>
      <c r="I84" s="307"/>
      <c r="J84" s="307"/>
      <c r="K84" s="307"/>
      <c r="L84" s="307"/>
      <c r="M84" s="307"/>
      <c r="N84" s="307"/>
    </row>
    <row r="85" spans="1:14">
      <c r="A85" s="307" t="str">
        <f t="shared" si="7"/>
        <v>AT</v>
      </c>
      <c r="B85" s="307">
        <f t="shared" si="8"/>
        <v>0</v>
      </c>
      <c r="C85" s="307" t="str">
        <f t="shared" si="3"/>
        <v/>
      </c>
      <c r="D85" s="307" t="str">
        <f t="shared" si="2"/>
        <v/>
      </c>
      <c r="E85" s="307"/>
      <c r="F85" s="307"/>
      <c r="G85" s="307"/>
      <c r="H85" s="307"/>
      <c r="I85" s="307"/>
      <c r="J85" s="307"/>
      <c r="K85" s="307"/>
      <c r="L85" s="307"/>
      <c r="M85" s="307"/>
      <c r="N85" s="307"/>
    </row>
    <row r="86" spans="1:14">
      <c r="A86" s="307" t="str">
        <f t="shared" si="7"/>
        <v>AT</v>
      </c>
      <c r="B86" s="307">
        <f t="shared" si="8"/>
        <v>0</v>
      </c>
      <c r="C86" s="307" t="str">
        <f t="shared" si="3"/>
        <v/>
      </c>
      <c r="D86" s="307" t="str">
        <f t="shared" si="2"/>
        <v/>
      </c>
      <c r="E86" s="307"/>
      <c r="F86" s="307"/>
      <c r="G86" s="307"/>
      <c r="H86" s="307"/>
      <c r="I86" s="307"/>
      <c r="J86" s="307"/>
      <c r="K86" s="307"/>
      <c r="L86" s="307"/>
      <c r="M86" s="307"/>
      <c r="N86" s="307"/>
    </row>
    <row r="87" spans="1:14">
      <c r="A87" s="307" t="str">
        <f t="shared" si="7"/>
        <v>AT</v>
      </c>
      <c r="B87" s="307">
        <f>E26</f>
        <v>0</v>
      </c>
      <c r="C87" s="307" t="str">
        <f t="shared" si="3"/>
        <v/>
      </c>
      <c r="D87" s="307" t="str">
        <f t="shared" si="2"/>
        <v/>
      </c>
      <c r="E87" s="307"/>
      <c r="F87" s="307"/>
      <c r="G87" s="307"/>
      <c r="H87" s="307"/>
      <c r="I87" s="307"/>
      <c r="J87" s="307"/>
      <c r="K87" s="307"/>
      <c r="L87" s="307"/>
      <c r="M87" s="307"/>
      <c r="N87" s="307"/>
    </row>
    <row r="88" spans="1:14">
      <c r="A88" s="307" t="s">
        <v>29</v>
      </c>
      <c r="B88" s="307">
        <f t="shared" ref="B88:B94" si="9">F8</f>
        <v>0</v>
      </c>
      <c r="C88" s="307" t="str">
        <f t="shared" si="3"/>
        <v/>
      </c>
      <c r="D88" s="307" t="str">
        <f t="shared" si="2"/>
        <v/>
      </c>
      <c r="E88" s="307"/>
      <c r="F88" s="307"/>
      <c r="G88" s="307"/>
      <c r="H88" s="307"/>
      <c r="I88" s="307"/>
      <c r="J88" s="307"/>
      <c r="K88" s="307"/>
      <c r="L88" s="307"/>
      <c r="M88" s="307"/>
      <c r="N88" s="307"/>
    </row>
    <row r="89" spans="1:14">
      <c r="A89" s="307" t="str">
        <f>A88</f>
        <v>Sub-AT</v>
      </c>
      <c r="B89" s="307">
        <f t="shared" si="9"/>
        <v>0</v>
      </c>
      <c r="C89" s="307" t="str">
        <f t="shared" si="3"/>
        <v/>
      </c>
      <c r="D89" s="307" t="str">
        <f t="shared" si="2"/>
        <v/>
      </c>
      <c r="E89" s="307"/>
      <c r="F89" s="307"/>
      <c r="G89" s="307"/>
      <c r="H89" s="307"/>
      <c r="I89" s="307"/>
      <c r="J89" s="307"/>
      <c r="K89" s="307"/>
      <c r="L89" s="307"/>
      <c r="M89" s="307"/>
      <c r="N89" s="307"/>
    </row>
    <row r="90" spans="1:14">
      <c r="A90" s="307" t="str">
        <f t="shared" ref="A90:A102" si="10">A89</f>
        <v>Sub-AT</v>
      </c>
      <c r="B90" s="307">
        <f t="shared" si="9"/>
        <v>0</v>
      </c>
      <c r="C90" s="307" t="str">
        <f t="shared" si="3"/>
        <v/>
      </c>
      <c r="D90" s="307" t="str">
        <f t="shared" ref="D90:D121" si="11">IF(C90&lt;&gt;"",VLOOKUP(C90,Intervaller,5,FALSE),"")</f>
        <v/>
      </c>
      <c r="E90" s="307"/>
      <c r="F90" s="307"/>
      <c r="G90" s="307"/>
      <c r="H90" s="307"/>
      <c r="I90" s="307"/>
      <c r="J90" s="307"/>
      <c r="K90" s="307"/>
      <c r="L90" s="307"/>
      <c r="M90" s="307"/>
      <c r="N90" s="307"/>
    </row>
    <row r="91" spans="1:14">
      <c r="A91" s="307" t="str">
        <f t="shared" si="10"/>
        <v>Sub-AT</v>
      </c>
      <c r="B91" s="307" t="str">
        <f t="shared" si="9"/>
        <v>3x(5+2)m</v>
      </c>
      <c r="C91" s="307" t="str">
        <f t="shared" si="3"/>
        <v>Sub-AT: 3x(5+2)m</v>
      </c>
      <c r="D91" s="307" t="str">
        <f t="shared" si="11"/>
        <v>Sub-AT: 3x(5+2)m køres som 1 intervalserie med 3 gentagelser af 5 minutters arbejde og 2 minutters pause. kadence 85-100, puls i Sub-AT-zone</v>
      </c>
      <c r="E91" s="307"/>
      <c r="F91" s="307"/>
      <c r="G91" s="307"/>
      <c r="H91" s="307"/>
      <c r="I91" s="307"/>
      <c r="J91" s="307"/>
      <c r="K91" s="307"/>
      <c r="L91" s="307"/>
      <c r="M91" s="307"/>
      <c r="N91" s="307"/>
    </row>
    <row r="92" spans="1:14">
      <c r="A92" s="307" t="str">
        <f t="shared" si="10"/>
        <v>Sub-AT</v>
      </c>
      <c r="B92" s="307">
        <f t="shared" si="9"/>
        <v>0</v>
      </c>
      <c r="C92" s="307" t="str">
        <f t="shared" si="3"/>
        <v/>
      </c>
      <c r="D92" s="307" t="str">
        <f t="shared" si="11"/>
        <v/>
      </c>
      <c r="E92" s="307"/>
      <c r="F92" s="307"/>
      <c r="G92" s="307"/>
      <c r="H92" s="307"/>
      <c r="I92" s="307"/>
      <c r="J92" s="307"/>
      <c r="K92" s="307"/>
      <c r="L92" s="307"/>
      <c r="M92" s="307"/>
      <c r="N92" s="307"/>
    </row>
    <row r="93" spans="1:14">
      <c r="A93" s="307" t="str">
        <f t="shared" si="10"/>
        <v>Sub-AT</v>
      </c>
      <c r="B93" s="307" t="str">
        <f t="shared" si="9"/>
        <v>1x10m</v>
      </c>
      <c r="C93" s="307" t="str">
        <f t="shared" si="3"/>
        <v>Sub-AT: 1x10m</v>
      </c>
      <c r="D93" s="307" t="str">
        <f t="shared" si="11"/>
        <v>Sub-AT: 1x10m køres som 1 interval af 10 min. kadence 85-100, puls 5-10 slag under AT</v>
      </c>
      <c r="E93" s="307"/>
      <c r="F93" s="307"/>
      <c r="G93" s="307"/>
      <c r="H93" s="307"/>
      <c r="I93" s="307"/>
      <c r="J93" s="307"/>
      <c r="K93" s="307"/>
      <c r="L93" s="307"/>
      <c r="M93" s="307"/>
      <c r="N93" s="307"/>
    </row>
    <row r="94" spans="1:14">
      <c r="A94" s="307" t="str">
        <f t="shared" si="10"/>
        <v>Sub-AT</v>
      </c>
      <c r="B94" s="307">
        <f t="shared" si="9"/>
        <v>0</v>
      </c>
      <c r="C94" s="307" t="str">
        <f t="shared" si="3"/>
        <v/>
      </c>
      <c r="D94" s="307" t="str">
        <f t="shared" si="11"/>
        <v/>
      </c>
      <c r="E94" s="307"/>
      <c r="F94" s="307"/>
      <c r="G94" s="307"/>
      <c r="H94" s="307"/>
      <c r="I94" s="307"/>
      <c r="J94" s="307"/>
      <c r="K94" s="307"/>
      <c r="L94" s="307"/>
      <c r="M94" s="307"/>
      <c r="N94" s="307"/>
    </row>
    <row r="95" spans="1:14">
      <c r="A95" s="307" t="str">
        <f t="shared" si="10"/>
        <v>Sub-AT</v>
      </c>
      <c r="B95" s="307">
        <f>F17</f>
        <v>0</v>
      </c>
      <c r="C95" s="307" t="str">
        <f t="shared" si="3"/>
        <v/>
      </c>
      <c r="D95" s="307" t="str">
        <f t="shared" si="11"/>
        <v/>
      </c>
      <c r="E95" s="307"/>
      <c r="F95" s="307"/>
      <c r="G95" s="307"/>
      <c r="H95" s="307"/>
      <c r="I95" s="307"/>
      <c r="J95" s="307"/>
      <c r="K95" s="307"/>
      <c r="L95" s="307"/>
      <c r="M95" s="307"/>
      <c r="N95" s="307"/>
    </row>
    <row r="96" spans="1:14">
      <c r="A96" s="307" t="str">
        <f t="shared" si="10"/>
        <v>Sub-AT</v>
      </c>
      <c r="B96" s="307" t="str">
        <f t="shared" ref="B96:B101" si="12">F18</f>
        <v>2x(5-3-2)m</v>
      </c>
      <c r="C96" s="307" t="str">
        <f t="shared" si="3"/>
        <v>Sub-AT: 2x(5-3-2)m</v>
      </c>
      <c r="D96" s="307" t="str">
        <f t="shared" si="11"/>
        <v>Sub-AT: 2x(5-3-2)m køres som 2 intervaller  af i alt 10 min. (5 minutter 10 pulsslag under AT, 3 min 5 slag under og 2 min. 3 slag under AT. Minimum 4 min pause mellem de 2 intervalserier</v>
      </c>
      <c r="E96" s="307"/>
      <c r="F96" s="307"/>
      <c r="G96" s="307"/>
      <c r="H96" s="307"/>
      <c r="I96" s="307"/>
      <c r="J96" s="307"/>
      <c r="K96" s="307"/>
      <c r="L96" s="307"/>
      <c r="M96" s="307"/>
      <c r="N96" s="307"/>
    </row>
    <row r="97" spans="1:14">
      <c r="A97" s="307" t="str">
        <f t="shared" si="10"/>
        <v>Sub-AT</v>
      </c>
      <c r="B97" s="307">
        <f t="shared" si="12"/>
        <v>0</v>
      </c>
      <c r="C97" s="307" t="str">
        <f t="shared" si="3"/>
        <v/>
      </c>
      <c r="D97" s="307" t="str">
        <f t="shared" si="11"/>
        <v/>
      </c>
      <c r="E97" s="307"/>
      <c r="F97" s="307"/>
      <c r="G97" s="307"/>
      <c r="H97" s="307"/>
      <c r="I97" s="307"/>
      <c r="J97" s="307"/>
      <c r="K97" s="307"/>
      <c r="L97" s="307"/>
      <c r="M97" s="307"/>
      <c r="N97" s="307"/>
    </row>
    <row r="98" spans="1:14">
      <c r="A98" s="307" t="str">
        <f t="shared" si="10"/>
        <v>Sub-AT</v>
      </c>
      <c r="B98" s="307" t="str">
        <f t="shared" si="12"/>
        <v>1x15m</v>
      </c>
      <c r="C98" s="307" t="str">
        <f t="shared" si="3"/>
        <v>Sub-AT: 1x15m</v>
      </c>
      <c r="D98" s="307" t="str">
        <f t="shared" si="11"/>
        <v>Sub-AT: 1x15m køres som 1 interval af 15 min. kadence 85-100, puls 5-10 slag under AT</v>
      </c>
      <c r="E98" s="307"/>
      <c r="F98" s="307"/>
      <c r="G98" s="307"/>
      <c r="H98" s="307"/>
      <c r="I98" s="307"/>
      <c r="J98" s="307"/>
      <c r="K98" s="307"/>
      <c r="L98" s="307"/>
      <c r="M98" s="307"/>
      <c r="N98" s="307"/>
    </row>
    <row r="99" spans="1:14">
      <c r="A99" s="307" t="str">
        <f t="shared" si="10"/>
        <v>Sub-AT</v>
      </c>
      <c r="B99" s="307">
        <f t="shared" si="12"/>
        <v>0</v>
      </c>
      <c r="C99" s="307" t="str">
        <f t="shared" si="3"/>
        <v/>
      </c>
      <c r="D99" s="307" t="str">
        <f t="shared" si="11"/>
        <v/>
      </c>
      <c r="E99" s="307"/>
      <c r="F99" s="307"/>
      <c r="G99" s="307"/>
      <c r="H99" s="307"/>
      <c r="I99" s="307"/>
      <c r="J99" s="307"/>
      <c r="K99" s="307"/>
      <c r="L99" s="307"/>
      <c r="M99" s="307"/>
      <c r="N99" s="307"/>
    </row>
    <row r="100" spans="1:14">
      <c r="A100" s="307" t="str">
        <f t="shared" si="10"/>
        <v>Sub-AT</v>
      </c>
      <c r="B100" s="307" t="str">
        <f t="shared" si="12"/>
        <v>2x8m</v>
      </c>
      <c r="C100" s="307" t="str">
        <f t="shared" si="3"/>
        <v>Sub-AT: 2x8m</v>
      </c>
      <c r="D100" s="307" t="str">
        <f t="shared" si="11"/>
        <v>Sub-AT: 2x8m køres som 2 intervaller af 8 min. kadence 85-100, puls 5-10 slag under AT</v>
      </c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</row>
    <row r="101" spans="1:14">
      <c r="A101" s="307" t="str">
        <f t="shared" si="10"/>
        <v>Sub-AT</v>
      </c>
      <c r="B101" s="307">
        <f t="shared" si="12"/>
        <v>0</v>
      </c>
      <c r="C101" s="307" t="str">
        <f t="shared" si="3"/>
        <v/>
      </c>
      <c r="D101" s="307" t="str">
        <f t="shared" si="11"/>
        <v/>
      </c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</row>
    <row r="102" spans="1:14">
      <c r="A102" s="307" t="str">
        <f t="shared" si="10"/>
        <v>Sub-AT</v>
      </c>
      <c r="B102" s="307">
        <f>F26</f>
        <v>0</v>
      </c>
      <c r="C102" s="307" t="str">
        <f t="shared" si="3"/>
        <v/>
      </c>
      <c r="D102" s="307" t="str">
        <f t="shared" si="11"/>
        <v/>
      </c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</row>
    <row r="103" spans="1:14">
      <c r="A103" s="307" t="s">
        <v>3</v>
      </c>
      <c r="B103" s="307">
        <f t="shared" ref="B103:B109" si="13">G8</f>
        <v>0</v>
      </c>
      <c r="C103" s="307" t="str">
        <f t="shared" si="3"/>
        <v/>
      </c>
      <c r="D103" s="307" t="str">
        <f t="shared" si="11"/>
        <v/>
      </c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</row>
    <row r="104" spans="1:14">
      <c r="A104" s="307" t="str">
        <f>A103</f>
        <v>IG</v>
      </c>
      <c r="B104" s="307" t="str">
        <f t="shared" si="13"/>
        <v>2x(5-3-2)m</v>
      </c>
      <c r="C104" s="307" t="str">
        <f t="shared" si="3"/>
        <v>IG: 2x(5-3-2)m</v>
      </c>
      <c r="D104" s="307" t="str">
        <f t="shared" si="11"/>
        <v>Int. grund.: 2x(5-3-2)m køres som 2 intervaller  af i alt 10 min. (5 minutter 20 pulsslag under AT, 3 min 15 slag under og 2 min. 10 slag under AT. Minimum 4 min pause mellem de 2 intervalserier</v>
      </c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</row>
    <row r="105" spans="1:14">
      <c r="A105" s="307" t="str">
        <f t="shared" ref="A105:A117" si="14">A104</f>
        <v>IG</v>
      </c>
      <c r="B105" s="307">
        <f t="shared" si="13"/>
        <v>0</v>
      </c>
      <c r="C105" s="307" t="str">
        <f t="shared" si="3"/>
        <v/>
      </c>
      <c r="D105" s="307" t="str">
        <f t="shared" si="11"/>
        <v/>
      </c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</row>
    <row r="106" spans="1:14">
      <c r="A106" s="307" t="str">
        <f t="shared" si="14"/>
        <v>IG</v>
      </c>
      <c r="B106" s="307">
        <f t="shared" si="13"/>
        <v>0</v>
      </c>
      <c r="C106" s="307" t="str">
        <f t="shared" si="3"/>
        <v/>
      </c>
      <c r="D106" s="307" t="str">
        <f t="shared" si="11"/>
        <v/>
      </c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</row>
    <row r="107" spans="1:14">
      <c r="A107" s="307" t="str">
        <f t="shared" si="14"/>
        <v>IG</v>
      </c>
      <c r="B107" s="307">
        <f t="shared" si="13"/>
        <v>0</v>
      </c>
      <c r="C107" s="307" t="str">
        <f t="shared" si="3"/>
        <v/>
      </c>
      <c r="D107" s="307" t="str">
        <f t="shared" si="11"/>
        <v/>
      </c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</row>
    <row r="108" spans="1:14">
      <c r="A108" s="307" t="str">
        <f t="shared" si="14"/>
        <v>IG</v>
      </c>
      <c r="B108" s="307">
        <f t="shared" si="13"/>
        <v>0</v>
      </c>
      <c r="C108" s="307" t="str">
        <f t="shared" si="3"/>
        <v/>
      </c>
      <c r="D108" s="307" t="str">
        <f t="shared" si="11"/>
        <v/>
      </c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</row>
    <row r="109" spans="1:14">
      <c r="A109" s="307" t="str">
        <f t="shared" si="14"/>
        <v>IG</v>
      </c>
      <c r="B109" s="307">
        <f t="shared" si="13"/>
        <v>0</v>
      </c>
      <c r="C109" s="307" t="str">
        <f t="shared" si="3"/>
        <v/>
      </c>
      <c r="D109" s="307" t="str">
        <f t="shared" si="11"/>
        <v/>
      </c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</row>
    <row r="110" spans="1:14">
      <c r="A110" s="307" t="str">
        <f t="shared" si="14"/>
        <v>IG</v>
      </c>
      <c r="B110" s="307">
        <f>G17</f>
        <v>0</v>
      </c>
      <c r="C110" s="307" t="str">
        <f t="shared" si="3"/>
        <v/>
      </c>
      <c r="D110" s="307" t="str">
        <f t="shared" si="11"/>
        <v/>
      </c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</row>
    <row r="111" spans="1:14">
      <c r="A111" s="307" t="str">
        <f t="shared" si="14"/>
        <v>IG</v>
      </c>
      <c r="B111" s="307">
        <f t="shared" ref="B111:B116" si="15">G18</f>
        <v>0</v>
      </c>
      <c r="C111" s="307" t="str">
        <f t="shared" si="3"/>
        <v/>
      </c>
      <c r="D111" s="307" t="str">
        <f t="shared" si="11"/>
        <v/>
      </c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</row>
    <row r="112" spans="1:14">
      <c r="A112" s="307" t="str">
        <f t="shared" si="14"/>
        <v>IG</v>
      </c>
      <c r="B112" s="307">
        <f t="shared" si="15"/>
        <v>0</v>
      </c>
      <c r="C112" s="307" t="str">
        <f t="shared" si="3"/>
        <v/>
      </c>
      <c r="D112" s="307" t="str">
        <f t="shared" si="11"/>
        <v/>
      </c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</row>
    <row r="113" spans="1:14">
      <c r="A113" s="307" t="str">
        <f t="shared" si="14"/>
        <v>IG</v>
      </c>
      <c r="B113" s="307">
        <f t="shared" si="15"/>
        <v>0</v>
      </c>
      <c r="C113" s="307" t="str">
        <f t="shared" si="3"/>
        <v/>
      </c>
      <c r="D113" s="307" t="str">
        <f t="shared" si="11"/>
        <v/>
      </c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</row>
    <row r="114" spans="1:14">
      <c r="A114" s="307" t="str">
        <f t="shared" si="14"/>
        <v>IG</v>
      </c>
      <c r="B114" s="307">
        <f t="shared" si="15"/>
        <v>0</v>
      </c>
      <c r="C114" s="307" t="str">
        <f t="shared" si="3"/>
        <v/>
      </c>
      <c r="D114" s="307" t="str">
        <f t="shared" si="11"/>
        <v/>
      </c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</row>
    <row r="115" spans="1:14">
      <c r="A115" s="307" t="str">
        <f t="shared" si="14"/>
        <v>IG</v>
      </c>
      <c r="B115" s="307">
        <f t="shared" si="15"/>
        <v>0</v>
      </c>
      <c r="C115" s="307" t="str">
        <f t="shared" si="3"/>
        <v/>
      </c>
      <c r="D115" s="307" t="str">
        <f t="shared" si="11"/>
        <v/>
      </c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</row>
    <row r="116" spans="1:14">
      <c r="A116" s="307" t="str">
        <f t="shared" si="14"/>
        <v>IG</v>
      </c>
      <c r="B116" s="307">
        <f t="shared" si="15"/>
        <v>0</v>
      </c>
      <c r="C116" s="307" t="str">
        <f t="shared" si="3"/>
        <v/>
      </c>
      <c r="D116" s="307" t="str">
        <f t="shared" si="11"/>
        <v/>
      </c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</row>
    <row r="117" spans="1:14">
      <c r="A117" s="307" t="str">
        <f t="shared" si="14"/>
        <v>IG</v>
      </c>
      <c r="B117" s="307">
        <f>G26</f>
        <v>0</v>
      </c>
      <c r="C117" s="307" t="str">
        <f t="shared" si="3"/>
        <v/>
      </c>
      <c r="D117" s="307" t="str">
        <f t="shared" si="11"/>
        <v/>
      </c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</row>
    <row r="118" spans="1:14">
      <c r="A118" s="307" t="s">
        <v>30</v>
      </c>
      <c r="B118" s="307">
        <f t="shared" ref="B118:B124" si="16">J8</f>
        <v>0</v>
      </c>
      <c r="C118" s="307" t="str">
        <f t="shared" si="3"/>
        <v/>
      </c>
      <c r="D118" s="307" t="str">
        <f t="shared" si="11"/>
        <v/>
      </c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</row>
    <row r="119" spans="1:14">
      <c r="A119" s="307" t="str">
        <f>A118</f>
        <v>Power</v>
      </c>
      <c r="B119" s="307">
        <f t="shared" si="16"/>
        <v>0</v>
      </c>
      <c r="C119" s="307" t="str">
        <f t="shared" si="3"/>
        <v/>
      </c>
      <c r="D119" s="307" t="str">
        <f t="shared" si="11"/>
        <v/>
      </c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</row>
    <row r="120" spans="1:14">
      <c r="A120" s="307" t="str">
        <f t="shared" ref="A120:A132" si="17">A119</f>
        <v>Power</v>
      </c>
      <c r="B120" s="307">
        <f t="shared" si="16"/>
        <v>0</v>
      </c>
      <c r="C120" s="307" t="str">
        <f t="shared" si="3"/>
        <v/>
      </c>
      <c r="D120" s="307" t="str">
        <f t="shared" si="11"/>
        <v/>
      </c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</row>
    <row r="121" spans="1:14">
      <c r="A121" s="307" t="str">
        <f t="shared" si="17"/>
        <v>Power</v>
      </c>
      <c r="B121" s="307" t="str">
        <f t="shared" si="16"/>
        <v>2x5(6+54)s</v>
      </c>
      <c r="C121" s="307" t="str">
        <f t="shared" si="3"/>
        <v>Power: 2x5(6+54)s</v>
      </c>
      <c r="D121" s="307" t="str">
        <f t="shared" si="11"/>
        <v>Power: 2x5(6+54)s køres som 2 intervalserier af 5 gentagelser af 6 sekunder og 54 sek. pause. Fra kadence ca. 50, med tung belastning, trædes med fuld kraft i 6 sek. intervallet køres stående</v>
      </c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</row>
    <row r="122" spans="1:14">
      <c r="A122" s="307" t="str">
        <f t="shared" si="17"/>
        <v>Power</v>
      </c>
      <c r="B122" s="307">
        <f t="shared" si="16"/>
        <v>0</v>
      </c>
      <c r="C122" s="307" t="str">
        <f t="shared" si="3"/>
        <v/>
      </c>
      <c r="D122" s="307" t="str">
        <f t="shared" ref="D122:D147" si="18">IF(C122&lt;&gt;"",VLOOKUP(C122,Intervaller,5,FALSE),"")</f>
        <v/>
      </c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</row>
    <row r="123" spans="1:14">
      <c r="A123" s="307" t="str">
        <f t="shared" si="17"/>
        <v>Power</v>
      </c>
      <c r="B123" s="307">
        <f t="shared" si="16"/>
        <v>0</v>
      </c>
      <c r="C123" s="307" t="str">
        <f t="shared" ref="C123:C147" si="19">IF(B123&lt;&gt;"x",IF(B123&lt;&gt;0,A123&amp;": "&amp;B123,""),"")</f>
        <v/>
      </c>
      <c r="D123" s="307" t="str">
        <f t="shared" si="18"/>
        <v/>
      </c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</row>
    <row r="124" spans="1:14">
      <c r="A124" s="307" t="str">
        <f t="shared" si="17"/>
        <v>Power</v>
      </c>
      <c r="B124" s="307">
        <f t="shared" si="16"/>
        <v>0</v>
      </c>
      <c r="C124" s="307" t="str">
        <f t="shared" si="19"/>
        <v/>
      </c>
      <c r="D124" s="307" t="str">
        <f t="shared" si="18"/>
        <v/>
      </c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</row>
    <row r="125" spans="1:14">
      <c r="A125" s="307" t="str">
        <f t="shared" si="17"/>
        <v>Power</v>
      </c>
      <c r="B125" s="307">
        <f>J17</f>
        <v>0</v>
      </c>
      <c r="C125" s="307" t="str">
        <f t="shared" si="19"/>
        <v/>
      </c>
      <c r="D125" s="307" t="str">
        <f t="shared" si="18"/>
        <v/>
      </c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</row>
    <row r="126" spans="1:14">
      <c r="A126" s="307" t="str">
        <f t="shared" si="17"/>
        <v>Power</v>
      </c>
      <c r="B126" s="307">
        <f t="shared" ref="B126:B131" si="20">J18</f>
        <v>0</v>
      </c>
      <c r="C126" s="307" t="str">
        <f t="shared" si="19"/>
        <v/>
      </c>
      <c r="D126" s="307" t="str">
        <f t="shared" si="18"/>
        <v/>
      </c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</row>
    <row r="127" spans="1:14">
      <c r="A127" s="307" t="str">
        <f t="shared" si="17"/>
        <v>Power</v>
      </c>
      <c r="B127" s="307">
        <f t="shared" si="20"/>
        <v>0</v>
      </c>
      <c r="C127" s="307" t="str">
        <f t="shared" si="19"/>
        <v/>
      </c>
      <c r="D127" s="307" t="str">
        <f t="shared" si="18"/>
        <v/>
      </c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</row>
    <row r="128" spans="1:14">
      <c r="A128" s="307" t="str">
        <f t="shared" si="17"/>
        <v>Power</v>
      </c>
      <c r="B128" s="307" t="str">
        <f t="shared" si="20"/>
        <v xml:space="preserve">2x5(10+50)s </v>
      </c>
      <c r="C128" s="307" t="str">
        <f t="shared" si="19"/>
        <v xml:space="preserve">Power: 2x5(10+50)s </v>
      </c>
      <c r="D128" s="307" t="str">
        <f t="shared" si="18"/>
        <v>Power: 2x5(10+50)s løbes som 2 intervalserier med 5 gentagelser á 10 sekunder og 50 sek. pause. De 10 sek. løbes med maksimal effekt på relativt stejl stigning. Fokus på eksplosivitet</v>
      </c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</row>
    <row r="129" spans="1:14">
      <c r="A129" s="307" t="str">
        <f t="shared" si="17"/>
        <v>Power</v>
      </c>
      <c r="B129" s="307">
        <f t="shared" si="20"/>
        <v>0</v>
      </c>
      <c r="C129" s="307" t="str">
        <f t="shared" si="19"/>
        <v/>
      </c>
      <c r="D129" s="307" t="str">
        <f t="shared" si="18"/>
        <v/>
      </c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</row>
    <row r="130" spans="1:14">
      <c r="A130" s="307" t="str">
        <f t="shared" si="17"/>
        <v>Power</v>
      </c>
      <c r="B130" s="307">
        <f t="shared" si="20"/>
        <v>0</v>
      </c>
      <c r="C130" s="307" t="str">
        <f t="shared" si="19"/>
        <v/>
      </c>
      <c r="D130" s="307" t="str">
        <f t="shared" si="18"/>
        <v/>
      </c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</row>
    <row r="131" spans="1:14">
      <c r="A131" s="307" t="str">
        <f t="shared" si="17"/>
        <v>Power</v>
      </c>
      <c r="B131" s="307">
        <f t="shared" si="20"/>
        <v>0</v>
      </c>
      <c r="C131" s="307" t="str">
        <f t="shared" si="19"/>
        <v/>
      </c>
      <c r="D131" s="307" t="str">
        <f t="shared" si="18"/>
        <v/>
      </c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</row>
    <row r="132" spans="1:14">
      <c r="A132" s="307" t="str">
        <f t="shared" si="17"/>
        <v>Power</v>
      </c>
      <c r="B132" s="307">
        <f>J26</f>
        <v>0</v>
      </c>
      <c r="C132" s="307" t="str">
        <f t="shared" si="19"/>
        <v/>
      </c>
      <c r="D132" s="307" t="str">
        <f t="shared" si="18"/>
        <v/>
      </c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</row>
    <row r="133" spans="1:14">
      <c r="A133" s="307" t="s">
        <v>4</v>
      </c>
      <c r="B133" s="307">
        <f t="shared" ref="B133:B139" si="21">K8</f>
        <v>0</v>
      </c>
      <c r="C133" s="307" t="str">
        <f t="shared" si="19"/>
        <v/>
      </c>
      <c r="D133" s="307" t="str">
        <f t="shared" si="18"/>
        <v/>
      </c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</row>
    <row r="134" spans="1:14">
      <c r="A134" s="307" t="str">
        <f>A133</f>
        <v>FS</v>
      </c>
      <c r="B134" s="307" t="str">
        <f t="shared" si="21"/>
        <v>1x20m</v>
      </c>
      <c r="C134" s="307" t="str">
        <f t="shared" si="19"/>
        <v>FS: 1x20m</v>
      </c>
      <c r="D134" s="307" t="str">
        <f t="shared" si="18"/>
        <v>Funktionel styrke: 1x20 min køres som 1 interval af 20 minutter. kadence 60, og puls 10-20 slag under AT</v>
      </c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</row>
    <row r="135" spans="1:14">
      <c r="A135" s="307" t="str">
        <f t="shared" ref="A135:A147" si="22">A134</f>
        <v>FS</v>
      </c>
      <c r="B135" s="307">
        <f t="shared" si="21"/>
        <v>0</v>
      </c>
      <c r="C135" s="307" t="str">
        <f t="shared" si="19"/>
        <v/>
      </c>
      <c r="D135" s="307" t="str">
        <f t="shared" si="18"/>
        <v/>
      </c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</row>
    <row r="136" spans="1:14">
      <c r="A136" s="307" t="str">
        <f t="shared" si="22"/>
        <v>FS</v>
      </c>
      <c r="B136" s="307">
        <f t="shared" si="21"/>
        <v>0</v>
      </c>
      <c r="C136" s="307" t="str">
        <f t="shared" si="19"/>
        <v/>
      </c>
      <c r="D136" s="307" t="str">
        <f t="shared" si="18"/>
        <v/>
      </c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</row>
    <row r="137" spans="1:14">
      <c r="A137" s="307" t="str">
        <f t="shared" si="22"/>
        <v>FS</v>
      </c>
      <c r="B137" s="307">
        <f t="shared" si="21"/>
        <v>0</v>
      </c>
      <c r="C137" s="307" t="str">
        <f t="shared" si="19"/>
        <v/>
      </c>
      <c r="D137" s="307" t="str">
        <f t="shared" si="18"/>
        <v/>
      </c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</row>
    <row r="138" spans="1:14">
      <c r="A138" s="307" t="str">
        <f t="shared" si="22"/>
        <v>FS</v>
      </c>
      <c r="B138" s="307" t="str">
        <f t="shared" si="21"/>
        <v>1x20m</v>
      </c>
      <c r="C138" s="307" t="str">
        <f t="shared" si="19"/>
        <v>FS: 1x20m</v>
      </c>
      <c r="D138" s="307" t="str">
        <f t="shared" si="18"/>
        <v>Funktionel styrke: 1x20 min køres som 1 interval af 20 minutter. kadence 60, og puls 10-20 slag under AT</v>
      </c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</row>
    <row r="139" spans="1:14">
      <c r="A139" s="307" t="str">
        <f t="shared" si="22"/>
        <v>FS</v>
      </c>
      <c r="B139" s="307">
        <f t="shared" si="21"/>
        <v>0</v>
      </c>
      <c r="C139" s="307" t="str">
        <f t="shared" si="19"/>
        <v/>
      </c>
      <c r="D139" s="307" t="str">
        <f t="shared" si="18"/>
        <v/>
      </c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</row>
    <row r="140" spans="1:14">
      <c r="A140" s="307" t="str">
        <f t="shared" si="22"/>
        <v>FS</v>
      </c>
      <c r="B140" s="307">
        <f>K17</f>
        <v>0</v>
      </c>
      <c r="C140" s="307" t="str">
        <f t="shared" si="19"/>
        <v/>
      </c>
      <c r="D140" s="307" t="str">
        <f t="shared" si="18"/>
        <v/>
      </c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</row>
    <row r="141" spans="1:14">
      <c r="A141" s="307" t="str">
        <f t="shared" si="22"/>
        <v>FS</v>
      </c>
      <c r="B141" s="307" t="str">
        <f t="shared" ref="B141:B146" si="23">K18</f>
        <v>1x20m</v>
      </c>
      <c r="C141" s="307" t="str">
        <f t="shared" si="19"/>
        <v>FS: 1x20m</v>
      </c>
      <c r="D141" s="307" t="str">
        <f t="shared" si="18"/>
        <v>Funktionel styrke: 1x20 min køres som 1 interval af 20 minutter. kadence 60, og puls 10-20 slag under AT</v>
      </c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</row>
    <row r="142" spans="1:14">
      <c r="A142" s="307" t="str">
        <f t="shared" si="22"/>
        <v>FS</v>
      </c>
      <c r="B142" s="307">
        <f t="shared" si="23"/>
        <v>0</v>
      </c>
      <c r="C142" s="307" t="str">
        <f t="shared" si="19"/>
        <v/>
      </c>
      <c r="D142" s="307" t="str">
        <f t="shared" si="18"/>
        <v/>
      </c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</row>
    <row r="143" spans="1:14">
      <c r="A143" s="307" t="str">
        <f t="shared" si="22"/>
        <v>FS</v>
      </c>
      <c r="B143" s="307">
        <f t="shared" si="23"/>
        <v>0</v>
      </c>
      <c r="C143" s="307" t="str">
        <f t="shared" si="19"/>
        <v/>
      </c>
      <c r="D143" s="307" t="str">
        <f t="shared" si="18"/>
        <v/>
      </c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</row>
    <row r="144" spans="1:14">
      <c r="A144" s="307" t="str">
        <f t="shared" si="22"/>
        <v>FS</v>
      </c>
      <c r="B144" s="307">
        <f t="shared" si="23"/>
        <v>0</v>
      </c>
      <c r="C144" s="307" t="str">
        <f t="shared" si="19"/>
        <v/>
      </c>
      <c r="D144" s="307" t="str">
        <f t="shared" si="18"/>
        <v/>
      </c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</row>
    <row r="145" spans="1:14">
      <c r="A145" s="307" t="str">
        <f t="shared" si="22"/>
        <v>FS</v>
      </c>
      <c r="B145" s="307" t="str">
        <f t="shared" si="23"/>
        <v>1x15m</v>
      </c>
      <c r="C145" s="307" t="str">
        <f t="shared" si="19"/>
        <v>FS: 1x15m</v>
      </c>
      <c r="D145" s="307" t="str">
        <f t="shared" si="18"/>
        <v>Funktionel styrke: 1x15 min køres som 1 interval af 15 minutter. kadence 60, og puls 10-20 slag under AT</v>
      </c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</row>
    <row r="146" spans="1:14">
      <c r="A146" s="307" t="str">
        <f t="shared" si="22"/>
        <v>FS</v>
      </c>
      <c r="B146" s="307">
        <f t="shared" si="23"/>
        <v>0</v>
      </c>
      <c r="C146" s="307" t="str">
        <f t="shared" si="19"/>
        <v/>
      </c>
      <c r="D146" s="307" t="str">
        <f t="shared" si="18"/>
        <v/>
      </c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</row>
    <row r="147" spans="1:14">
      <c r="A147" s="307" t="str">
        <f t="shared" si="22"/>
        <v>FS</v>
      </c>
      <c r="B147" s="307">
        <f>K26</f>
        <v>0</v>
      </c>
      <c r="C147" s="307" t="str">
        <f t="shared" si="19"/>
        <v/>
      </c>
      <c r="D147" s="307" t="str">
        <f t="shared" si="18"/>
        <v/>
      </c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</row>
    <row r="148" spans="1:14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</row>
    <row r="149" spans="1:14">
      <c r="A149" s="307"/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</row>
    <row r="150" spans="1:14">
      <c r="A150" s="307"/>
      <c r="B150" s="307"/>
      <c r="C150" s="307"/>
      <c r="D150" s="307"/>
      <c r="E150" s="307"/>
      <c r="F150" s="307"/>
      <c r="G150" s="307"/>
    </row>
    <row r="151" spans="1:14">
      <c r="A151" s="307"/>
      <c r="B151" s="307"/>
      <c r="C151" s="307"/>
      <c r="D151" s="307"/>
      <c r="E151" s="307"/>
      <c r="F151" s="307"/>
      <c r="G151" s="307"/>
    </row>
  </sheetData>
  <mergeCells count="24">
    <mergeCell ref="M37:N37"/>
    <mergeCell ref="L13:N13"/>
    <mergeCell ref="L18:N18"/>
    <mergeCell ref="L19:N19"/>
    <mergeCell ref="L17:N17"/>
    <mergeCell ref="L14:N14"/>
    <mergeCell ref="L29:N29"/>
    <mergeCell ref="L23:N23"/>
    <mergeCell ref="L36:N36"/>
    <mergeCell ref="L30:N30"/>
    <mergeCell ref="L32:N32"/>
    <mergeCell ref="L20:N20"/>
    <mergeCell ref="L31:N31"/>
    <mergeCell ref="L22:N22"/>
    <mergeCell ref="L4:N4"/>
    <mergeCell ref="L8:N8"/>
    <mergeCell ref="L28:N28"/>
    <mergeCell ref="L21:N21"/>
    <mergeCell ref="L12:N12"/>
    <mergeCell ref="L9:N9"/>
    <mergeCell ref="L10:N10"/>
    <mergeCell ref="L11:N11"/>
    <mergeCell ref="L27:N27"/>
    <mergeCell ref="L26:N26"/>
  </mergeCells>
  <phoneticPr fontId="0" type="noConversion"/>
  <pageMargins left="0.48" right="0.5" top="0.66666666666666663" bottom="0.55000000000000004" header="0.16" footer="0.09"/>
  <pageSetup paperSize="9" scale="80" orientation="landscape" horizontalDpi="4294967293" r:id="rId2"/>
  <headerFooter alignWithMargins="0">
    <oddHeader>&amp;L&amp;G</oddHeader>
    <oddFooter>&amp;L&amp;G</oddFooter>
  </headerFooter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95"/>
  <sheetViews>
    <sheetView view="pageBreakPreview" zoomScale="75" zoomScaleNormal="100" zoomScaleSheetLayoutView="75" zoomScalePageLayoutView="80" workbookViewId="0">
      <selection activeCell="A7" sqref="A7"/>
    </sheetView>
  </sheetViews>
  <sheetFormatPr defaultRowHeight="11.25"/>
  <cols>
    <col min="1" max="1" width="9.7109375" style="186" customWidth="1"/>
    <col min="2" max="2" width="21.42578125" style="186" customWidth="1"/>
    <col min="3" max="11" width="9.140625" style="186"/>
    <col min="12" max="12" width="34.7109375" style="186" customWidth="1"/>
    <col min="13" max="13" width="11.140625" style="186" customWidth="1"/>
    <col min="14" max="14" width="12.42578125" style="186" customWidth="1"/>
    <col min="15" max="15" width="2.5703125" style="186" customWidth="1"/>
    <col min="16" max="16" width="20.5703125" style="186" customWidth="1"/>
    <col min="17" max="16384" width="9.140625" style="186"/>
  </cols>
  <sheetData>
    <row r="1" spans="1:22" ht="12" customHeight="1">
      <c r="A1" s="190"/>
      <c r="B1" s="196"/>
      <c r="C1" s="196"/>
      <c r="D1" s="196"/>
      <c r="E1" s="196"/>
      <c r="F1" s="196"/>
      <c r="G1" s="190"/>
      <c r="H1" s="190"/>
      <c r="I1" s="190"/>
      <c r="J1" s="190"/>
      <c r="K1" s="190"/>
      <c r="L1" s="229"/>
      <c r="V1" s="190"/>
    </row>
    <row r="2" spans="1:22" s="225" customFormat="1" ht="15.75">
      <c r="A2" s="228" t="s">
        <v>25</v>
      </c>
      <c r="B2" s="327" t="str">
        <f>Ugeplan!G2</f>
        <v>Kasper Nielsen</v>
      </c>
      <c r="C2" s="228" t="s">
        <v>26</v>
      </c>
      <c r="D2" s="227">
        <f>Ugeplan!I2</f>
        <v>2012</v>
      </c>
      <c r="F2" s="228" t="s">
        <v>79</v>
      </c>
      <c r="G2" s="227" t="str">
        <f>Ugeplan!K2</f>
        <v>Cyling, mtb</v>
      </c>
      <c r="H2" s="227"/>
      <c r="I2" s="227"/>
      <c r="J2" s="227"/>
      <c r="K2" s="227"/>
      <c r="L2" s="226"/>
    </row>
    <row r="3" spans="1:22" ht="12" customHeight="1">
      <c r="A3" s="224"/>
      <c r="B3" s="223"/>
      <c r="D3" s="222"/>
      <c r="E3" s="222"/>
      <c r="F3" s="222"/>
      <c r="G3" s="222"/>
      <c r="H3" s="222"/>
      <c r="I3" s="222"/>
      <c r="J3" s="222"/>
      <c r="K3" s="222"/>
    </row>
    <row r="4" spans="1:22" ht="12" customHeight="1">
      <c r="A4" s="221"/>
      <c r="B4" s="328" t="s">
        <v>19</v>
      </c>
      <c r="C4" s="220" t="s">
        <v>20</v>
      </c>
      <c r="D4" s="219" t="s">
        <v>27</v>
      </c>
      <c r="E4" s="219" t="s">
        <v>28</v>
      </c>
      <c r="F4" s="219" t="s">
        <v>29</v>
      </c>
      <c r="G4" s="219" t="s">
        <v>80</v>
      </c>
      <c r="H4" s="219" t="s">
        <v>97</v>
      </c>
      <c r="I4" s="219" t="s">
        <v>91</v>
      </c>
      <c r="J4" s="219" t="s">
        <v>30</v>
      </c>
      <c r="K4" s="219" t="s">
        <v>142</v>
      </c>
      <c r="L4" s="395" t="s">
        <v>31</v>
      </c>
      <c r="M4" s="396"/>
      <c r="N4" s="397"/>
    </row>
    <row r="5" spans="1:22" ht="12" customHeight="1">
      <c r="A5" s="218"/>
      <c r="B5" s="217"/>
      <c r="C5" s="216" t="s">
        <v>21</v>
      </c>
      <c r="D5" s="214"/>
      <c r="E5" s="214"/>
      <c r="F5" s="214"/>
      <c r="G5" s="214" t="s">
        <v>99</v>
      </c>
      <c r="H5" s="214" t="s">
        <v>98</v>
      </c>
      <c r="I5" s="214"/>
      <c r="J5" s="215"/>
      <c r="K5" s="214" t="s">
        <v>143</v>
      </c>
      <c r="L5" s="213"/>
      <c r="M5" s="212"/>
      <c r="N5" s="211"/>
    </row>
    <row r="6" spans="1:22" ht="12" customHeight="1">
      <c r="A6" s="206"/>
      <c r="B6" s="232"/>
      <c r="C6" s="232"/>
      <c r="D6" s="233"/>
      <c r="E6" s="233"/>
      <c r="F6" s="233"/>
      <c r="G6" s="233"/>
      <c r="H6" s="233"/>
      <c r="I6" s="233"/>
      <c r="J6" s="233"/>
      <c r="K6" s="233"/>
      <c r="L6" s="230"/>
      <c r="M6" s="230"/>
      <c r="N6" s="230"/>
    </row>
    <row r="7" spans="1:22" ht="12" customHeight="1">
      <c r="A7" s="241" t="s">
        <v>233</v>
      </c>
      <c r="B7" s="1"/>
      <c r="C7" s="1"/>
      <c r="D7" s="55"/>
      <c r="E7" s="55"/>
      <c r="F7" s="55"/>
      <c r="G7" s="55"/>
      <c r="H7" s="55"/>
      <c r="I7" s="55"/>
      <c r="J7" s="55"/>
      <c r="K7" s="55"/>
      <c r="L7" s="1"/>
      <c r="M7" s="1"/>
      <c r="N7" s="1"/>
    </row>
    <row r="8" spans="1:22" ht="12" customHeight="1">
      <c r="A8" s="184"/>
      <c r="B8" s="323"/>
      <c r="C8" s="45"/>
      <c r="D8" s="61"/>
      <c r="E8" s="61"/>
      <c r="F8" s="61"/>
      <c r="G8" s="61"/>
      <c r="H8" s="61"/>
      <c r="I8" s="61"/>
      <c r="J8" s="61"/>
      <c r="K8" s="61"/>
      <c r="L8" s="398"/>
      <c r="M8" s="399"/>
      <c r="N8" s="400"/>
      <c r="P8"/>
      <c r="Q8"/>
      <c r="R8"/>
      <c r="S8"/>
      <c r="T8"/>
      <c r="U8"/>
      <c r="V8"/>
    </row>
    <row r="9" spans="1:22" ht="12" customHeight="1">
      <c r="A9" s="184"/>
      <c r="B9" s="323"/>
      <c r="C9" s="45"/>
      <c r="D9" s="46"/>
      <c r="E9" s="61"/>
      <c r="F9" s="67"/>
      <c r="G9" s="61"/>
      <c r="H9" s="62"/>
      <c r="I9" s="62"/>
      <c r="J9" s="62"/>
      <c r="K9" s="61"/>
      <c r="L9" s="398"/>
      <c r="M9" s="399"/>
      <c r="N9" s="400"/>
      <c r="P9" s="279" t="s">
        <v>652</v>
      </c>
      <c r="Q9"/>
      <c r="R9"/>
      <c r="S9"/>
      <c r="T9"/>
      <c r="U9"/>
      <c r="V9"/>
    </row>
    <row r="10" spans="1:22" ht="12" customHeight="1">
      <c r="A10" s="184"/>
      <c r="B10" s="323"/>
      <c r="C10" s="46"/>
      <c r="D10" s="62"/>
      <c r="E10" s="62"/>
      <c r="F10" s="62"/>
      <c r="G10" s="62"/>
      <c r="H10" s="62"/>
      <c r="I10" s="62"/>
      <c r="J10" s="62"/>
      <c r="K10" s="62"/>
      <c r="L10" s="398"/>
      <c r="M10" s="399"/>
      <c r="N10" s="400"/>
      <c r="P10" s="356"/>
      <c r="Q10"/>
      <c r="R10"/>
      <c r="S10" s="336"/>
      <c r="T10" s="336"/>
      <c r="U10" s="336"/>
      <c r="V10" s="336"/>
    </row>
    <row r="11" spans="1:22" ht="12" customHeight="1">
      <c r="A11" s="184"/>
      <c r="B11" s="323"/>
      <c r="C11" s="45"/>
      <c r="D11" s="61"/>
      <c r="E11" s="46"/>
      <c r="F11" s="61"/>
      <c r="G11" s="61"/>
      <c r="H11" s="61"/>
      <c r="I11" s="61"/>
      <c r="J11" s="61"/>
      <c r="K11" s="61"/>
      <c r="L11" s="398"/>
      <c r="M11" s="399"/>
      <c r="N11" s="400"/>
      <c r="P11"/>
      <c r="Q11"/>
      <c r="R11"/>
      <c r="S11" s="336"/>
      <c r="T11" s="336"/>
      <c r="U11" s="336"/>
      <c r="V11" s="336"/>
    </row>
    <row r="12" spans="1:22" ht="12" customHeight="1">
      <c r="A12" s="184"/>
      <c r="B12" s="323"/>
      <c r="C12" s="45"/>
      <c r="D12" s="61"/>
      <c r="E12" s="61"/>
      <c r="F12" s="61"/>
      <c r="G12" s="61"/>
      <c r="H12" s="61"/>
      <c r="I12" s="61"/>
      <c r="J12" s="61"/>
      <c r="K12" s="61"/>
      <c r="L12" s="398"/>
      <c r="M12" s="399"/>
      <c r="N12" s="400"/>
      <c r="P12"/>
      <c r="Q12"/>
      <c r="R12"/>
      <c r="S12" s="336"/>
      <c r="T12" s="336"/>
      <c r="U12" s="336"/>
      <c r="V12" s="336"/>
    </row>
    <row r="13" spans="1:22" ht="12" customHeight="1">
      <c r="A13" s="184"/>
      <c r="B13" s="323"/>
      <c r="C13" s="45"/>
      <c r="D13" s="67"/>
      <c r="E13" s="61"/>
      <c r="F13" s="61"/>
      <c r="G13" s="61"/>
      <c r="H13" s="61"/>
      <c r="I13" s="61"/>
      <c r="J13" s="61"/>
      <c r="K13" s="61"/>
      <c r="L13" s="398"/>
      <c r="M13" s="399"/>
      <c r="N13" s="400"/>
      <c r="P13"/>
      <c r="Q13"/>
      <c r="R13"/>
      <c r="S13" s="336"/>
      <c r="T13" s="336"/>
      <c r="U13" s="336"/>
      <c r="V13" s="336"/>
    </row>
    <row r="14" spans="1:22" ht="12" customHeight="1">
      <c r="A14" s="184"/>
      <c r="B14" s="323"/>
      <c r="C14" s="45"/>
      <c r="D14" s="61"/>
      <c r="E14" s="61"/>
      <c r="F14" s="61"/>
      <c r="G14" s="61"/>
      <c r="H14" s="61"/>
      <c r="I14" s="61"/>
      <c r="J14" s="61"/>
      <c r="K14" s="61"/>
      <c r="L14" s="398"/>
      <c r="M14" s="399"/>
      <c r="N14" s="400"/>
      <c r="P14"/>
      <c r="Q14"/>
      <c r="R14"/>
      <c r="S14" s="336"/>
      <c r="T14" s="336"/>
      <c r="U14" s="336"/>
      <c r="V14" s="336"/>
    </row>
    <row r="15" spans="1:22" ht="12" customHeight="1">
      <c r="A15" s="185"/>
      <c r="B15" s="47"/>
      <c r="C15" s="48">
        <f>SUM(C8:C14)/60</f>
        <v>0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47"/>
      <c r="P15"/>
      <c r="Q15"/>
      <c r="R15"/>
      <c r="S15" s="336"/>
      <c r="T15" s="336"/>
      <c r="U15" s="336"/>
      <c r="V15" s="336"/>
    </row>
    <row r="16" spans="1:22" ht="12" customHeight="1">
      <c r="A16" s="241" t="s">
        <v>233</v>
      </c>
      <c r="B16" s="1"/>
      <c r="C16" s="1"/>
      <c r="D16" s="55"/>
      <c r="E16" s="55"/>
      <c r="F16" s="55"/>
      <c r="G16" s="55"/>
      <c r="H16" s="55"/>
      <c r="I16" s="55"/>
      <c r="J16" s="55"/>
      <c r="K16" s="55"/>
      <c r="L16" s="1"/>
      <c r="M16" s="1"/>
      <c r="N16" s="1"/>
      <c r="P16"/>
      <c r="Q16"/>
      <c r="R16"/>
      <c r="S16" s="336"/>
      <c r="T16" s="336"/>
      <c r="U16" s="336"/>
      <c r="V16" s="336"/>
    </row>
    <row r="17" spans="1:22" ht="12" customHeight="1">
      <c r="A17" s="184"/>
      <c r="B17" s="323"/>
      <c r="C17" s="45"/>
      <c r="D17" s="61"/>
      <c r="E17" s="61"/>
      <c r="F17" s="61"/>
      <c r="G17" s="61"/>
      <c r="H17" s="61"/>
      <c r="I17" s="61"/>
      <c r="J17" s="61"/>
      <c r="K17" s="61"/>
      <c r="L17" s="398"/>
      <c r="M17" s="399"/>
      <c r="N17" s="400"/>
      <c r="P17"/>
      <c r="Q17"/>
      <c r="R17"/>
      <c r="S17" s="336"/>
      <c r="T17" s="336"/>
      <c r="U17" s="336"/>
      <c r="V17" s="336"/>
    </row>
    <row r="18" spans="1:22" ht="12" customHeight="1">
      <c r="A18" s="184"/>
      <c r="B18" s="323"/>
      <c r="C18" s="45"/>
      <c r="D18" s="61"/>
      <c r="E18" s="61"/>
      <c r="F18" s="61"/>
      <c r="G18" s="61"/>
      <c r="H18" s="62"/>
      <c r="I18" s="62"/>
      <c r="J18" s="67"/>
      <c r="K18" s="61"/>
      <c r="L18" s="398"/>
      <c r="M18" s="399"/>
      <c r="N18" s="400"/>
      <c r="P18"/>
      <c r="Q18"/>
      <c r="R18"/>
      <c r="S18" s="336"/>
      <c r="T18" s="336"/>
      <c r="U18" s="336"/>
      <c r="V18" s="336"/>
    </row>
    <row r="19" spans="1:22" ht="12" customHeight="1">
      <c r="A19" s="184"/>
      <c r="B19" s="323"/>
      <c r="C19" s="46"/>
      <c r="D19" s="62"/>
      <c r="E19" s="62"/>
      <c r="F19" s="62"/>
      <c r="G19" s="67"/>
      <c r="H19" s="62"/>
      <c r="I19" s="62"/>
      <c r="J19" s="62"/>
      <c r="K19" s="62"/>
      <c r="L19" s="398"/>
      <c r="M19" s="399"/>
      <c r="N19" s="400"/>
      <c r="P19"/>
      <c r="Q19"/>
      <c r="R19"/>
      <c r="S19" s="336"/>
      <c r="T19" s="336"/>
      <c r="U19" s="336"/>
      <c r="V19" s="336"/>
    </row>
    <row r="20" spans="1:22" ht="12" customHeight="1">
      <c r="A20" s="184"/>
      <c r="B20" s="323"/>
      <c r="C20" s="45"/>
      <c r="D20" s="61"/>
      <c r="E20" s="61"/>
      <c r="F20" s="61"/>
      <c r="G20" s="61"/>
      <c r="H20" s="61"/>
      <c r="I20" s="61"/>
      <c r="J20" s="61"/>
      <c r="K20" s="61"/>
      <c r="L20" s="398"/>
      <c r="M20" s="399"/>
      <c r="N20" s="400"/>
      <c r="P20"/>
      <c r="Q20"/>
      <c r="R20"/>
      <c r="S20" s="336"/>
      <c r="T20" s="336"/>
      <c r="U20" s="336"/>
      <c r="V20" s="336"/>
    </row>
    <row r="21" spans="1:22" ht="12" customHeight="1">
      <c r="A21" s="184"/>
      <c r="B21" s="323"/>
      <c r="C21" s="45"/>
      <c r="D21" s="61"/>
      <c r="E21" s="61"/>
      <c r="F21" s="46"/>
      <c r="G21" s="61"/>
      <c r="H21" s="61"/>
      <c r="I21" s="61"/>
      <c r="J21" s="70"/>
      <c r="K21" s="61"/>
      <c r="L21" s="398"/>
      <c r="M21" s="399"/>
      <c r="N21" s="400"/>
      <c r="P21"/>
      <c r="Q21"/>
      <c r="R21"/>
      <c r="S21" s="336"/>
      <c r="T21" s="336"/>
      <c r="U21" s="336"/>
      <c r="V21" s="336"/>
    </row>
    <row r="22" spans="1:22" ht="12" customHeight="1">
      <c r="A22" s="184"/>
      <c r="B22" s="323"/>
      <c r="C22" s="45"/>
      <c r="D22" s="61"/>
      <c r="E22" s="61"/>
      <c r="F22" s="46"/>
      <c r="G22" s="61"/>
      <c r="H22" s="61"/>
      <c r="I22" s="61"/>
      <c r="J22" s="61"/>
      <c r="K22" s="61"/>
      <c r="L22" s="398"/>
      <c r="M22" s="399"/>
      <c r="N22" s="400"/>
      <c r="P22"/>
      <c r="Q22"/>
      <c r="R22"/>
      <c r="S22" s="336"/>
      <c r="T22" s="336"/>
      <c r="U22" s="336"/>
      <c r="V22" s="336"/>
    </row>
    <row r="23" spans="1:22" ht="12" customHeight="1">
      <c r="A23" s="184"/>
      <c r="B23" s="323"/>
      <c r="C23" s="45"/>
      <c r="D23" s="61"/>
      <c r="E23" s="61"/>
      <c r="F23" s="67"/>
      <c r="G23" s="67"/>
      <c r="H23" s="61"/>
      <c r="I23" s="61"/>
      <c r="J23" s="61"/>
      <c r="K23" s="61"/>
      <c r="L23" s="398"/>
      <c r="M23" s="399"/>
      <c r="N23" s="400"/>
      <c r="P23"/>
      <c r="Q23"/>
      <c r="R23"/>
      <c r="S23" s="336"/>
      <c r="T23" s="336"/>
      <c r="U23" s="336"/>
      <c r="V23" s="336"/>
    </row>
    <row r="24" spans="1:22" ht="12" customHeight="1">
      <c r="A24" s="185"/>
      <c r="B24" s="47"/>
      <c r="C24" s="48">
        <f>SUM(C17:C23)/60</f>
        <v>0</v>
      </c>
      <c r="D24" s="63"/>
      <c r="E24" s="64"/>
      <c r="F24" s="64"/>
      <c r="G24" s="64"/>
      <c r="H24" s="64"/>
      <c r="I24" s="64"/>
      <c r="J24" s="64"/>
      <c r="K24" s="64"/>
      <c r="L24" s="47"/>
      <c r="M24" s="47"/>
      <c r="N24" s="47"/>
      <c r="P24"/>
      <c r="Q24"/>
      <c r="R24"/>
      <c r="S24" s="336"/>
      <c r="T24" s="336"/>
      <c r="U24" s="336"/>
      <c r="V24" s="336"/>
    </row>
    <row r="25" spans="1:22" ht="12" customHeight="1">
      <c r="A25" s="241" t="s">
        <v>233</v>
      </c>
      <c r="B25" s="1"/>
      <c r="C25" s="1"/>
      <c r="D25" s="55"/>
      <c r="E25" s="55"/>
      <c r="F25" s="55"/>
      <c r="G25" s="55"/>
      <c r="H25" s="55"/>
      <c r="I25" s="55"/>
      <c r="J25" s="55"/>
      <c r="K25" s="55"/>
      <c r="L25" s="1"/>
      <c r="M25" s="1"/>
      <c r="N25" s="1"/>
      <c r="P25"/>
      <c r="Q25"/>
      <c r="R25"/>
    </row>
    <row r="26" spans="1:22" ht="12.75">
      <c r="A26" s="184"/>
      <c r="B26" s="323"/>
      <c r="C26" s="45"/>
      <c r="D26" s="61"/>
      <c r="E26" s="61"/>
      <c r="F26" s="61"/>
      <c r="G26" s="61"/>
      <c r="H26" s="61"/>
      <c r="I26" s="61"/>
      <c r="J26" s="61"/>
      <c r="K26" s="61"/>
      <c r="L26" s="398"/>
      <c r="M26" s="399"/>
      <c r="N26" s="400"/>
      <c r="P26"/>
      <c r="Q26"/>
      <c r="R26"/>
    </row>
    <row r="27" spans="1:22" ht="12" customHeight="1">
      <c r="A27" s="184"/>
      <c r="B27" s="323"/>
      <c r="C27" s="45"/>
      <c r="D27" s="61"/>
      <c r="E27" s="61"/>
      <c r="F27" s="61"/>
      <c r="G27" s="61"/>
      <c r="H27" s="62"/>
      <c r="I27" s="62"/>
      <c r="J27" s="70"/>
      <c r="K27" s="61"/>
      <c r="L27" s="398"/>
      <c r="M27" s="399"/>
      <c r="N27" s="400"/>
    </row>
    <row r="28" spans="1:22" ht="12" customHeight="1">
      <c r="A28" s="184"/>
      <c r="B28" s="323"/>
      <c r="C28" s="46"/>
      <c r="D28" s="62"/>
      <c r="E28" s="62"/>
      <c r="F28" s="62"/>
      <c r="G28" s="62"/>
      <c r="H28" s="62"/>
      <c r="I28" s="62"/>
      <c r="J28" s="62"/>
      <c r="K28" s="62"/>
      <c r="L28" s="398"/>
      <c r="M28" s="399"/>
      <c r="N28" s="400"/>
    </row>
    <row r="29" spans="1:22" ht="12" customHeight="1">
      <c r="A29" s="184"/>
      <c r="B29" s="323"/>
      <c r="C29" s="45"/>
      <c r="D29" s="61"/>
      <c r="E29" s="61"/>
      <c r="F29" s="46"/>
      <c r="G29" s="61"/>
      <c r="H29" s="61"/>
      <c r="I29" s="61"/>
      <c r="J29" s="61"/>
      <c r="K29" s="61"/>
      <c r="L29" s="398"/>
      <c r="M29" s="399"/>
      <c r="N29" s="400"/>
    </row>
    <row r="30" spans="1:22" ht="12" customHeight="1">
      <c r="A30" s="184"/>
      <c r="B30" s="323"/>
      <c r="C30" s="45"/>
      <c r="D30" s="61"/>
      <c r="E30" s="61"/>
      <c r="F30" s="61"/>
      <c r="G30" s="61"/>
      <c r="H30" s="61"/>
      <c r="I30" s="61"/>
      <c r="J30" s="61"/>
      <c r="K30" s="61"/>
      <c r="L30" s="398"/>
      <c r="M30" s="399"/>
      <c r="N30" s="400"/>
    </row>
    <row r="31" spans="1:22" ht="12" customHeight="1">
      <c r="A31" s="184"/>
      <c r="B31" s="323"/>
      <c r="C31" s="45"/>
      <c r="D31" s="61"/>
      <c r="E31" s="61"/>
      <c r="F31" s="61"/>
      <c r="G31" s="67"/>
      <c r="H31" s="61"/>
      <c r="I31" s="61"/>
      <c r="J31" s="61"/>
      <c r="K31" s="61"/>
      <c r="L31" s="398"/>
      <c r="M31" s="399"/>
      <c r="N31" s="400"/>
    </row>
    <row r="32" spans="1:22" ht="12" customHeight="1">
      <c r="A32" s="184"/>
      <c r="B32" s="323"/>
      <c r="C32" s="45"/>
      <c r="D32" s="61"/>
      <c r="E32" s="61"/>
      <c r="F32" s="67"/>
      <c r="G32" s="67"/>
      <c r="H32" s="61"/>
      <c r="I32" s="61"/>
      <c r="J32" s="61"/>
      <c r="K32" s="61"/>
      <c r="L32" s="398"/>
      <c r="M32" s="399"/>
      <c r="N32" s="400"/>
    </row>
    <row r="33" spans="1:14" ht="12" customHeight="1">
      <c r="A33" s="185"/>
      <c r="B33" s="47"/>
      <c r="C33" s="48">
        <f>SUM(C26:C32)/60</f>
        <v>0</v>
      </c>
      <c r="D33" s="63"/>
      <c r="E33" s="64"/>
      <c r="F33" s="64"/>
      <c r="G33" s="64"/>
      <c r="H33" s="64"/>
      <c r="I33" s="64"/>
      <c r="J33" s="64"/>
      <c r="K33" s="64"/>
      <c r="L33" s="47"/>
      <c r="M33" s="47"/>
      <c r="N33" s="47"/>
    </row>
    <row r="34" spans="1:14" ht="12" customHeight="1">
      <c r="A34" s="241" t="s">
        <v>233</v>
      </c>
      <c r="B34" s="1"/>
      <c r="C34" s="1"/>
      <c r="D34" s="55"/>
      <c r="E34" s="55"/>
      <c r="F34" s="55"/>
      <c r="G34" s="55"/>
      <c r="H34" s="55"/>
      <c r="I34" s="55"/>
      <c r="J34" s="55"/>
      <c r="K34" s="55"/>
      <c r="L34" s="1"/>
      <c r="M34" s="1"/>
      <c r="N34" s="1"/>
    </row>
    <row r="35" spans="1:14" ht="12" customHeight="1">
      <c r="A35" s="184"/>
      <c r="B35" s="323"/>
      <c r="C35" s="45"/>
      <c r="D35" s="61"/>
      <c r="E35" s="61"/>
      <c r="F35" s="61"/>
      <c r="G35" s="61"/>
      <c r="H35" s="61"/>
      <c r="I35" s="61"/>
      <c r="J35" s="61"/>
      <c r="K35" s="61"/>
      <c r="L35" s="398"/>
      <c r="M35" s="399"/>
      <c r="N35" s="400"/>
    </row>
    <row r="36" spans="1:14" ht="12" customHeight="1">
      <c r="A36" s="203"/>
      <c r="B36" s="202"/>
      <c r="C36" s="201"/>
      <c r="D36" s="200"/>
      <c r="E36" s="200"/>
      <c r="F36" s="200"/>
      <c r="G36" s="200"/>
      <c r="H36" s="200"/>
      <c r="I36" s="200"/>
      <c r="J36" s="200"/>
      <c r="K36" s="200"/>
      <c r="L36" s="199"/>
      <c r="M36" s="199"/>
      <c r="N36" s="199"/>
    </row>
    <row r="37" spans="1:14" ht="12" customHeight="1">
      <c r="A37" s="190" t="s">
        <v>77</v>
      </c>
      <c r="B37" s="195"/>
      <c r="C37" s="195"/>
      <c r="D37" s="193"/>
      <c r="E37" s="194"/>
      <c r="F37" s="193"/>
      <c r="G37" s="192"/>
      <c r="H37" s="191"/>
      <c r="I37" s="190"/>
      <c r="J37" s="190"/>
      <c r="K37" s="190"/>
      <c r="M37" s="401" t="s">
        <v>231</v>
      </c>
      <c r="N37" s="402"/>
    </row>
    <row r="38" spans="1:14" ht="12" customHeight="1">
      <c r="A38" s="248" t="str">
        <f>IF(P11&gt;0,P11,"")</f>
        <v/>
      </c>
      <c r="B38" s="195"/>
      <c r="C38" s="195"/>
      <c r="D38" s="193"/>
      <c r="E38" s="194"/>
      <c r="F38" s="193"/>
      <c r="G38" s="192"/>
      <c r="H38" s="191"/>
      <c r="I38" s="190"/>
      <c r="J38" s="190"/>
      <c r="K38" s="190"/>
      <c r="M38" s="198" t="s">
        <v>82</v>
      </c>
      <c r="N38" s="197" t="str">
        <f>Ugeplan!U5</f>
        <v>193 / 361</v>
      </c>
    </row>
    <row r="39" spans="1:14" ht="12" customHeight="1">
      <c r="A39" s="248" t="str">
        <f t="shared" ref="A39:A48" si="0">IF(P12&gt;0,P12,"")</f>
        <v/>
      </c>
      <c r="B39" s="195"/>
      <c r="C39" s="195"/>
      <c r="D39" s="193"/>
      <c r="E39" s="194"/>
      <c r="F39" s="193"/>
      <c r="G39" s="192"/>
      <c r="H39" s="191"/>
      <c r="I39" s="190"/>
      <c r="J39" s="190"/>
      <c r="K39" s="190"/>
      <c r="M39" s="198" t="s">
        <v>83</v>
      </c>
      <c r="N39" s="197" t="str">
        <f>Ugeplan!U6</f>
        <v>178 / 313</v>
      </c>
    </row>
    <row r="40" spans="1:14" ht="12" customHeight="1">
      <c r="A40" s="248" t="str">
        <f t="shared" si="0"/>
        <v/>
      </c>
      <c r="B40" s="195"/>
      <c r="C40" s="195"/>
      <c r="D40" s="193"/>
      <c r="E40" s="194"/>
      <c r="F40" s="193"/>
      <c r="G40" s="192"/>
      <c r="H40" s="191"/>
      <c r="I40" s="190"/>
      <c r="J40" s="190"/>
      <c r="K40" s="190"/>
      <c r="M40" s="198" t="s">
        <v>84</v>
      </c>
      <c r="N40" s="197" t="str">
        <f>Ugeplan!U7</f>
        <v>183-193 / 327-361</v>
      </c>
    </row>
    <row r="41" spans="1:14" ht="12" customHeight="1">
      <c r="A41" s="248" t="str">
        <f t="shared" si="0"/>
        <v/>
      </c>
      <c r="B41" s="195"/>
      <c r="C41" s="195"/>
      <c r="D41" s="193"/>
      <c r="E41" s="194"/>
      <c r="F41" s="193"/>
      <c r="G41" s="192"/>
      <c r="H41" s="191"/>
      <c r="I41" s="190"/>
      <c r="J41" s="190"/>
      <c r="K41" s="190"/>
      <c r="M41" s="198" t="s">
        <v>85</v>
      </c>
      <c r="N41" s="197" t="str">
        <f>Ugeplan!U8</f>
        <v>174-182 / 304-326</v>
      </c>
    </row>
    <row r="42" spans="1:14" ht="12" customHeight="1">
      <c r="A42" s="248" t="str">
        <f t="shared" si="0"/>
        <v/>
      </c>
      <c r="B42" s="195"/>
      <c r="C42" s="195"/>
      <c r="D42" s="193"/>
      <c r="E42" s="194"/>
      <c r="F42" s="193"/>
      <c r="G42" s="192"/>
      <c r="H42" s="191"/>
      <c r="I42" s="190"/>
      <c r="J42" s="190"/>
      <c r="K42" s="190"/>
      <c r="M42" s="198" t="s">
        <v>86</v>
      </c>
      <c r="N42" s="197" t="str">
        <f>Ugeplan!U9</f>
        <v>166-173 / 279-303</v>
      </c>
    </row>
    <row r="43" spans="1:14" ht="12" customHeight="1">
      <c r="A43" s="248" t="str">
        <f t="shared" si="0"/>
        <v/>
      </c>
      <c r="B43" s="195"/>
      <c r="C43" s="195"/>
      <c r="D43" s="193"/>
      <c r="E43" s="194"/>
      <c r="F43" s="193"/>
      <c r="G43" s="192"/>
      <c r="H43" s="191"/>
      <c r="I43" s="190"/>
      <c r="J43" s="190"/>
      <c r="K43" s="190"/>
      <c r="M43" s="198" t="s">
        <v>87</v>
      </c>
      <c r="N43" s="197" t="str">
        <f>Ugeplan!U10</f>
        <v>157-165 / 257-278</v>
      </c>
    </row>
    <row r="44" spans="1:14" ht="12" customHeight="1">
      <c r="A44" s="248" t="str">
        <f t="shared" si="0"/>
        <v/>
      </c>
      <c r="B44" s="195"/>
      <c r="C44" s="195"/>
      <c r="D44" s="193"/>
      <c r="E44" s="194"/>
      <c r="F44" s="193"/>
      <c r="G44" s="192"/>
      <c r="H44" s="191"/>
      <c r="I44" s="190"/>
      <c r="J44" s="190"/>
      <c r="K44" s="190"/>
      <c r="L44" s="190"/>
      <c r="M44" s="198" t="s">
        <v>88</v>
      </c>
      <c r="N44" s="197" t="str">
        <f>Ugeplan!U11</f>
        <v>125-156 / 188-256</v>
      </c>
    </row>
    <row r="45" spans="1:14" ht="12" customHeight="1">
      <c r="A45" s="248" t="str">
        <f t="shared" si="0"/>
        <v/>
      </c>
      <c r="B45" s="195"/>
      <c r="C45" s="195"/>
      <c r="D45" s="193"/>
      <c r="E45" s="194"/>
      <c r="F45" s="193"/>
      <c r="G45" s="192"/>
      <c r="H45" s="191"/>
      <c r="I45" s="190"/>
      <c r="J45" s="190"/>
      <c r="K45" s="190"/>
      <c r="L45" s="190"/>
      <c r="M45" s="198" t="s">
        <v>89</v>
      </c>
      <c r="N45" s="197" t="str">
        <f>Ugeplan!U12</f>
        <v>89-124 / 94-187</v>
      </c>
    </row>
    <row r="46" spans="1:14" ht="12" customHeight="1">
      <c r="A46" s="248" t="str">
        <f t="shared" si="0"/>
        <v/>
      </c>
      <c r="B46" s="195"/>
      <c r="C46" s="195"/>
      <c r="D46" s="193"/>
      <c r="E46" s="194"/>
      <c r="F46" s="193"/>
      <c r="G46" s="192"/>
      <c r="H46" s="191"/>
      <c r="I46" s="190"/>
      <c r="J46" s="190"/>
      <c r="K46" s="190"/>
      <c r="L46" s="190"/>
      <c r="M46" s="198"/>
      <c r="N46" s="197"/>
    </row>
    <row r="47" spans="1:14" ht="12" customHeight="1">
      <c r="A47" s="248" t="str">
        <f t="shared" si="0"/>
        <v/>
      </c>
      <c r="B47" s="195"/>
      <c r="C47" s="195"/>
      <c r="D47" s="193"/>
      <c r="E47" s="194"/>
      <c r="F47" s="193"/>
      <c r="G47" s="192"/>
      <c r="H47" s="191"/>
      <c r="I47" s="190"/>
      <c r="J47" s="190"/>
      <c r="K47" s="190"/>
      <c r="L47" s="190"/>
      <c r="M47" s="198"/>
      <c r="N47" s="197"/>
    </row>
    <row r="48" spans="1:14" ht="12" customHeight="1">
      <c r="A48" s="248" t="str">
        <f t="shared" si="0"/>
        <v/>
      </c>
      <c r="B48" s="195"/>
      <c r="C48" s="195"/>
      <c r="D48" s="193"/>
      <c r="E48" s="194"/>
      <c r="F48" s="193"/>
      <c r="G48" s="192"/>
      <c r="H48" s="191"/>
      <c r="I48" s="190"/>
      <c r="J48" s="190"/>
      <c r="K48" s="190"/>
      <c r="L48" s="190"/>
      <c r="M48" s="234"/>
      <c r="N48" s="197"/>
    </row>
    <row r="49" spans="1:22" ht="12" customHeight="1">
      <c r="A49" s="248"/>
      <c r="B49" s="195"/>
      <c r="C49" s="195"/>
      <c r="D49" s="193"/>
      <c r="E49" s="194"/>
      <c r="F49" s="193"/>
      <c r="G49" s="192"/>
      <c r="H49" s="191"/>
      <c r="I49" s="190"/>
      <c r="J49" s="190"/>
      <c r="K49" s="190"/>
      <c r="L49" s="190"/>
      <c r="M49" s="234"/>
      <c r="N49" s="197"/>
    </row>
    <row r="50" spans="1:22" ht="12" customHeight="1">
      <c r="A50" s="248" t="str">
        <f>IF(P22&gt;0,P22,"")</f>
        <v/>
      </c>
      <c r="B50" s="195"/>
      <c r="C50" s="195"/>
      <c r="D50" s="193"/>
      <c r="E50" s="194"/>
      <c r="F50" s="193"/>
      <c r="G50" s="192"/>
      <c r="H50" s="191"/>
      <c r="I50" s="190"/>
      <c r="J50" s="190"/>
      <c r="K50" s="190"/>
      <c r="L50" s="190"/>
      <c r="M50" s="190"/>
    </row>
    <row r="51" spans="1:22" ht="12" customHeight="1">
      <c r="A51" s="248" t="str">
        <f>IF(P23&gt;0,P23,"")</f>
        <v/>
      </c>
      <c r="B51" s="195"/>
      <c r="C51" s="195"/>
      <c r="D51" s="193"/>
      <c r="E51" s="194"/>
      <c r="F51" s="193"/>
      <c r="G51" s="192"/>
      <c r="H51" s="191"/>
      <c r="I51" s="190"/>
      <c r="J51" s="190"/>
      <c r="K51" s="190"/>
      <c r="L51" s="190"/>
      <c r="M51" s="190"/>
    </row>
    <row r="52" spans="1:22" ht="12" customHeight="1">
      <c r="A52" s="248" t="str">
        <f>IF(P24&gt;0,P24,"")</f>
        <v/>
      </c>
      <c r="B52" s="195"/>
      <c r="C52" s="195"/>
      <c r="D52" s="193"/>
      <c r="E52" s="194"/>
      <c r="F52" s="193"/>
      <c r="G52" s="192"/>
      <c r="H52" s="191"/>
      <c r="I52" s="190"/>
      <c r="J52" s="190"/>
      <c r="K52" s="190"/>
      <c r="L52" s="190"/>
      <c r="M52" s="281" t="s">
        <v>229</v>
      </c>
    </row>
    <row r="53" spans="1:22" s="187" customFormat="1" ht="12" customHeight="1">
      <c r="A53" s="248" t="str">
        <f>IF(P25&gt;0,P25,"")</f>
        <v/>
      </c>
      <c r="B53" s="188"/>
      <c r="C53" s="188"/>
      <c r="D53" s="188"/>
      <c r="E53" s="188"/>
      <c r="F53" s="188"/>
      <c r="G53" s="188"/>
      <c r="H53" s="188"/>
      <c r="I53" s="189"/>
      <c r="J53" s="189"/>
      <c r="K53" s="189"/>
      <c r="L53" s="189"/>
      <c r="M53" s="281" t="str">
        <f>årsplan!E26</f>
        <v>Rune Larsen</v>
      </c>
    </row>
    <row r="54" spans="1:22" s="187" customFormat="1" ht="11.25" customHeight="1">
      <c r="A54" s="357"/>
      <c r="B54" s="357"/>
      <c r="C54" s="357"/>
      <c r="D54" s="357"/>
      <c r="E54" s="188"/>
      <c r="F54" s="188"/>
      <c r="G54" s="188"/>
      <c r="H54" s="188"/>
      <c r="I54" s="188"/>
      <c r="J54" s="188"/>
      <c r="K54" s="188"/>
      <c r="L54" s="188"/>
    </row>
    <row r="55" spans="1:22" s="187" customFormat="1" ht="11.25" customHeight="1">
      <c r="A55" s="359"/>
      <c r="B55" s="360"/>
      <c r="C55" s="359"/>
      <c r="D55" s="359"/>
      <c r="E55" s="258"/>
    </row>
    <row r="56" spans="1:22" ht="11.25" customHeight="1">
      <c r="A56" s="307" t="s">
        <v>2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190"/>
      <c r="P56" s="190"/>
      <c r="Q56" s="190"/>
      <c r="R56" s="190"/>
      <c r="S56" s="190"/>
      <c r="T56" s="190"/>
      <c r="U56" s="190"/>
      <c r="V56" s="190"/>
    </row>
    <row r="57" spans="1:22" ht="11.25" customHeight="1">
      <c r="A57" s="307" t="s">
        <v>5</v>
      </c>
      <c r="B57" s="307" t="s">
        <v>6</v>
      </c>
      <c r="C57" s="307"/>
      <c r="D57" s="307" t="s">
        <v>228</v>
      </c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269"/>
      <c r="P57" s="269"/>
      <c r="Q57" s="269"/>
      <c r="R57" s="269"/>
      <c r="S57" s="269"/>
      <c r="T57" s="269"/>
      <c r="U57" s="269"/>
      <c r="V57" s="190"/>
    </row>
    <row r="58" spans="1:22" ht="12.75">
      <c r="A58" s="307" t="s">
        <v>27</v>
      </c>
      <c r="B58" s="307">
        <f t="shared" ref="B58:B64" si="1">D8</f>
        <v>0</v>
      </c>
      <c r="C58" s="307" t="str">
        <f>IF(B58&lt;&gt;"x",IF(B58&lt;&gt;0,A58&amp;": "&amp;B58,""),"")</f>
        <v/>
      </c>
      <c r="D58" s="307" t="str">
        <f t="shared" ref="D58:D89" si="2">IF(C58&lt;&gt;"",VLOOKUP(C58,Intervaller,5,FALSE),"")</f>
        <v/>
      </c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269"/>
      <c r="P58" s="269"/>
      <c r="Q58" s="269"/>
      <c r="R58" s="269"/>
      <c r="S58" s="269"/>
      <c r="T58" s="269"/>
      <c r="U58" s="269"/>
      <c r="V58" s="190"/>
    </row>
    <row r="59" spans="1:22" ht="12.75">
      <c r="A59" s="307" t="str">
        <f>A58</f>
        <v>Max</v>
      </c>
      <c r="B59" s="307">
        <f t="shared" si="1"/>
        <v>0</v>
      </c>
      <c r="C59" s="307" t="str">
        <f t="shared" ref="C59:C122" si="3">IF(B59&lt;&gt;"x",IF(B59&lt;&gt;0,A59&amp;": "&amp;B59,""),"")</f>
        <v/>
      </c>
      <c r="D59" s="307" t="str">
        <f t="shared" si="2"/>
        <v/>
      </c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269"/>
      <c r="P59" s="269"/>
      <c r="Q59" s="269"/>
      <c r="R59" s="269"/>
      <c r="S59" s="269"/>
      <c r="T59" s="269"/>
      <c r="U59" s="269"/>
      <c r="V59" s="190"/>
    </row>
    <row r="60" spans="1:22" ht="12.75">
      <c r="A60" s="307" t="str">
        <f t="shared" ref="A60:A65" si="4">A59</f>
        <v>Max</v>
      </c>
      <c r="B60" s="307">
        <f t="shared" si="1"/>
        <v>0</v>
      </c>
      <c r="C60" s="307" t="str">
        <f t="shared" si="3"/>
        <v/>
      </c>
      <c r="D60" s="307" t="str">
        <f t="shared" si="2"/>
        <v/>
      </c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269"/>
      <c r="P60" s="269"/>
      <c r="Q60" s="269"/>
      <c r="R60" s="269"/>
      <c r="S60" s="269"/>
      <c r="T60" s="269"/>
      <c r="U60" s="269"/>
      <c r="V60" s="190"/>
    </row>
    <row r="61" spans="1:22" ht="12.75">
      <c r="A61" s="307" t="str">
        <f t="shared" si="4"/>
        <v>Max</v>
      </c>
      <c r="B61" s="307">
        <f t="shared" si="1"/>
        <v>0</v>
      </c>
      <c r="C61" s="307" t="str">
        <f t="shared" si="3"/>
        <v/>
      </c>
      <c r="D61" s="307" t="str">
        <f t="shared" si="2"/>
        <v/>
      </c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269"/>
      <c r="P61" s="269"/>
      <c r="Q61" s="269"/>
      <c r="R61" s="269"/>
      <c r="S61" s="269"/>
      <c r="T61" s="269"/>
      <c r="U61" s="269"/>
      <c r="V61" s="190"/>
    </row>
    <row r="62" spans="1:22" ht="12.75">
      <c r="A62" s="307" t="str">
        <f t="shared" si="4"/>
        <v>Max</v>
      </c>
      <c r="B62" s="307">
        <f t="shared" si="1"/>
        <v>0</v>
      </c>
      <c r="C62" s="307" t="str">
        <f t="shared" si="3"/>
        <v/>
      </c>
      <c r="D62" s="307" t="str">
        <f t="shared" si="2"/>
        <v/>
      </c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269"/>
      <c r="P62" s="269"/>
      <c r="Q62" s="269"/>
      <c r="R62" s="269"/>
      <c r="S62" s="269"/>
      <c r="T62" s="269"/>
      <c r="U62" s="269"/>
      <c r="V62" s="190"/>
    </row>
    <row r="63" spans="1:22" ht="12.75">
      <c r="A63" s="307" t="str">
        <f t="shared" si="4"/>
        <v>Max</v>
      </c>
      <c r="B63" s="307">
        <f t="shared" si="1"/>
        <v>0</v>
      </c>
      <c r="C63" s="307" t="str">
        <f t="shared" si="3"/>
        <v/>
      </c>
      <c r="D63" s="307" t="str">
        <f t="shared" si="2"/>
        <v/>
      </c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269"/>
      <c r="P63" s="269"/>
      <c r="Q63" s="269"/>
      <c r="R63" s="269"/>
      <c r="S63" s="269"/>
      <c r="T63" s="269"/>
      <c r="U63" s="269"/>
      <c r="V63" s="190"/>
    </row>
    <row r="64" spans="1:22" ht="12.75">
      <c r="A64" s="307" t="str">
        <f t="shared" si="4"/>
        <v>Max</v>
      </c>
      <c r="B64" s="307">
        <f t="shared" si="1"/>
        <v>0</v>
      </c>
      <c r="C64" s="307" t="str">
        <f t="shared" si="3"/>
        <v/>
      </c>
      <c r="D64" s="307" t="str">
        <f t="shared" si="2"/>
        <v/>
      </c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269"/>
      <c r="P64" s="269"/>
      <c r="Q64" s="269"/>
      <c r="R64" s="269"/>
      <c r="S64" s="269"/>
      <c r="T64" s="269"/>
      <c r="U64" s="269"/>
      <c r="V64" s="190"/>
    </row>
    <row r="65" spans="1:22" ht="12.75">
      <c r="A65" s="307" t="str">
        <f t="shared" si="4"/>
        <v>Max</v>
      </c>
      <c r="B65" s="307">
        <f>D17</f>
        <v>0</v>
      </c>
      <c r="C65" s="307" t="str">
        <f t="shared" si="3"/>
        <v/>
      </c>
      <c r="D65" s="307" t="str">
        <f t="shared" si="2"/>
        <v/>
      </c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269"/>
      <c r="P65" s="269"/>
      <c r="Q65" s="269"/>
      <c r="R65" s="269"/>
      <c r="S65" s="269"/>
      <c r="T65" s="269"/>
      <c r="U65" s="269"/>
      <c r="V65" s="190"/>
    </row>
    <row r="66" spans="1:22" ht="12.75">
      <c r="A66" s="307" t="str">
        <f t="shared" ref="A66:A72" si="5">A65</f>
        <v>Max</v>
      </c>
      <c r="B66" s="307">
        <f t="shared" ref="B66:B71" si="6">D18</f>
        <v>0</v>
      </c>
      <c r="C66" s="307" t="str">
        <f t="shared" si="3"/>
        <v/>
      </c>
      <c r="D66" s="307" t="str">
        <f t="shared" si="2"/>
        <v/>
      </c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269"/>
      <c r="P66" s="269"/>
      <c r="Q66" s="269"/>
      <c r="R66" s="269"/>
      <c r="S66" s="269"/>
      <c r="T66" s="269"/>
      <c r="U66" s="269"/>
      <c r="V66" s="190"/>
    </row>
    <row r="67" spans="1:22" ht="12.75">
      <c r="A67" s="307" t="str">
        <f t="shared" si="5"/>
        <v>Max</v>
      </c>
      <c r="B67" s="307">
        <f t="shared" si="6"/>
        <v>0</v>
      </c>
      <c r="C67" s="307" t="str">
        <f t="shared" si="3"/>
        <v/>
      </c>
      <c r="D67" s="307" t="str">
        <f t="shared" si="2"/>
        <v/>
      </c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269"/>
      <c r="P67" s="269"/>
      <c r="Q67" s="269"/>
      <c r="R67" s="269"/>
      <c r="S67" s="269"/>
      <c r="T67" s="269"/>
      <c r="U67" s="269"/>
      <c r="V67" s="190"/>
    </row>
    <row r="68" spans="1:22" ht="12.75">
      <c r="A68" s="307" t="str">
        <f t="shared" si="5"/>
        <v>Max</v>
      </c>
      <c r="B68" s="307">
        <f t="shared" si="6"/>
        <v>0</v>
      </c>
      <c r="C68" s="307" t="str">
        <f t="shared" si="3"/>
        <v/>
      </c>
      <c r="D68" s="307" t="str">
        <f t="shared" si="2"/>
        <v/>
      </c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/>
      <c r="P68"/>
      <c r="Q68"/>
      <c r="R68"/>
      <c r="S68"/>
      <c r="T68"/>
      <c r="U68"/>
    </row>
    <row r="69" spans="1:22" ht="12.75">
      <c r="A69" s="307" t="str">
        <f t="shared" si="5"/>
        <v>Max</v>
      </c>
      <c r="B69" s="307">
        <f t="shared" si="6"/>
        <v>0</v>
      </c>
      <c r="C69" s="307" t="str">
        <f t="shared" si="3"/>
        <v/>
      </c>
      <c r="D69" s="307" t="str">
        <f t="shared" si="2"/>
        <v/>
      </c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/>
      <c r="P69"/>
      <c r="Q69"/>
      <c r="R69"/>
      <c r="S69"/>
      <c r="T69"/>
      <c r="U69"/>
    </row>
    <row r="70" spans="1:22" ht="12.75">
      <c r="A70" s="307" t="str">
        <f t="shared" si="5"/>
        <v>Max</v>
      </c>
      <c r="B70" s="307">
        <f t="shared" si="6"/>
        <v>0</v>
      </c>
      <c r="C70" s="307" t="str">
        <f t="shared" si="3"/>
        <v/>
      </c>
      <c r="D70" s="307" t="str">
        <f t="shared" si="2"/>
        <v/>
      </c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/>
      <c r="P70"/>
      <c r="Q70"/>
      <c r="R70"/>
      <c r="S70"/>
      <c r="T70"/>
      <c r="U70"/>
    </row>
    <row r="71" spans="1:22">
      <c r="A71" s="307" t="str">
        <f t="shared" si="5"/>
        <v>Max</v>
      </c>
      <c r="B71" s="307">
        <f t="shared" si="6"/>
        <v>0</v>
      </c>
      <c r="C71" s="307" t="str">
        <f t="shared" si="3"/>
        <v/>
      </c>
      <c r="D71" s="307" t="str">
        <f t="shared" si="2"/>
        <v/>
      </c>
      <c r="E71" s="307"/>
      <c r="F71" s="307"/>
      <c r="G71" s="307"/>
      <c r="H71" s="307"/>
      <c r="I71" s="307"/>
      <c r="J71" s="307"/>
      <c r="K71" s="307"/>
      <c r="L71" s="307"/>
      <c r="M71" s="307"/>
      <c r="N71" s="307"/>
    </row>
    <row r="72" spans="1:22">
      <c r="A72" s="307" t="str">
        <f t="shared" si="5"/>
        <v>Max</v>
      </c>
      <c r="B72" s="307">
        <f>D26</f>
        <v>0</v>
      </c>
      <c r="C72" s="307" t="str">
        <f t="shared" si="3"/>
        <v/>
      </c>
      <c r="D72" s="307" t="str">
        <f t="shared" si="2"/>
        <v/>
      </c>
      <c r="E72" s="307"/>
      <c r="F72" s="307"/>
      <c r="G72" s="307"/>
      <c r="H72" s="307"/>
      <c r="I72" s="307"/>
      <c r="J72" s="307"/>
      <c r="K72" s="307"/>
      <c r="L72" s="307"/>
      <c r="M72" s="307"/>
      <c r="N72" s="307"/>
    </row>
    <row r="73" spans="1:22">
      <c r="A73" s="307" t="str">
        <f t="shared" ref="A73:A78" si="7">A72</f>
        <v>Max</v>
      </c>
      <c r="B73" s="307">
        <f t="shared" ref="B73:B78" si="8">D27</f>
        <v>0</v>
      </c>
      <c r="C73" s="307" t="str">
        <f t="shared" si="3"/>
        <v/>
      </c>
      <c r="D73" s="307" t="str">
        <f t="shared" si="2"/>
        <v/>
      </c>
      <c r="E73" s="307"/>
      <c r="F73" s="307"/>
      <c r="G73" s="307"/>
      <c r="H73" s="307"/>
      <c r="I73" s="307"/>
      <c r="J73" s="307"/>
      <c r="K73" s="307"/>
      <c r="L73" s="307"/>
      <c r="M73" s="307"/>
      <c r="N73" s="307"/>
    </row>
    <row r="74" spans="1:22">
      <c r="A74" s="307" t="str">
        <f t="shared" si="7"/>
        <v>Max</v>
      </c>
      <c r="B74" s="307">
        <f t="shared" si="8"/>
        <v>0</v>
      </c>
      <c r="C74" s="307" t="str">
        <f t="shared" si="3"/>
        <v/>
      </c>
      <c r="D74" s="307" t="str">
        <f t="shared" si="2"/>
        <v/>
      </c>
      <c r="E74" s="307"/>
      <c r="F74" s="307"/>
      <c r="G74" s="307"/>
      <c r="H74" s="307"/>
      <c r="I74" s="307"/>
      <c r="J74" s="307"/>
      <c r="K74" s="307"/>
      <c r="L74" s="307"/>
      <c r="M74" s="307"/>
      <c r="N74" s="307"/>
    </row>
    <row r="75" spans="1:22">
      <c r="A75" s="307" t="str">
        <f t="shared" si="7"/>
        <v>Max</v>
      </c>
      <c r="B75" s="307">
        <f t="shared" si="8"/>
        <v>0</v>
      </c>
      <c r="C75" s="307" t="str">
        <f t="shared" si="3"/>
        <v/>
      </c>
      <c r="D75" s="307" t="str">
        <f t="shared" si="2"/>
        <v/>
      </c>
      <c r="E75" s="307"/>
      <c r="F75" s="307"/>
      <c r="G75" s="307"/>
      <c r="H75" s="307"/>
      <c r="I75" s="307"/>
      <c r="J75" s="307"/>
      <c r="K75" s="307"/>
      <c r="L75" s="307"/>
      <c r="M75" s="307"/>
      <c r="N75" s="307"/>
    </row>
    <row r="76" spans="1:22">
      <c r="A76" s="307" t="str">
        <f t="shared" si="7"/>
        <v>Max</v>
      </c>
      <c r="B76" s="307">
        <f t="shared" si="8"/>
        <v>0</v>
      </c>
      <c r="C76" s="307" t="str">
        <f t="shared" si="3"/>
        <v/>
      </c>
      <c r="D76" s="307" t="str">
        <f t="shared" si="2"/>
        <v/>
      </c>
      <c r="E76" s="307"/>
      <c r="F76" s="307"/>
      <c r="G76" s="307"/>
      <c r="H76" s="307"/>
      <c r="I76" s="307"/>
      <c r="J76" s="307"/>
      <c r="K76" s="307"/>
      <c r="L76" s="307"/>
      <c r="M76" s="307"/>
      <c r="N76" s="307"/>
    </row>
    <row r="77" spans="1:22">
      <c r="A77" s="307" t="str">
        <f t="shared" si="7"/>
        <v>Max</v>
      </c>
      <c r="B77" s="307">
        <f t="shared" si="8"/>
        <v>0</v>
      </c>
      <c r="C77" s="307" t="str">
        <f t="shared" si="3"/>
        <v/>
      </c>
      <c r="D77" s="307" t="str">
        <f t="shared" si="2"/>
        <v/>
      </c>
      <c r="E77" s="307"/>
      <c r="F77" s="307"/>
      <c r="G77" s="307"/>
      <c r="H77" s="307"/>
      <c r="I77" s="307"/>
      <c r="J77" s="307"/>
      <c r="K77" s="307"/>
      <c r="L77" s="307"/>
      <c r="M77" s="307"/>
      <c r="N77" s="307"/>
    </row>
    <row r="78" spans="1:22">
      <c r="A78" s="307" t="str">
        <f t="shared" si="7"/>
        <v>Max</v>
      </c>
      <c r="B78" s="307">
        <f t="shared" si="8"/>
        <v>0</v>
      </c>
      <c r="C78" s="307" t="str">
        <f t="shared" si="3"/>
        <v/>
      </c>
      <c r="D78" s="307" t="str">
        <f t="shared" si="2"/>
        <v/>
      </c>
      <c r="E78" s="307"/>
      <c r="F78" s="307"/>
      <c r="G78" s="307"/>
      <c r="H78" s="307"/>
      <c r="I78" s="307"/>
      <c r="J78" s="307"/>
      <c r="K78" s="307"/>
      <c r="L78" s="307"/>
      <c r="M78" s="307"/>
      <c r="N78" s="307"/>
    </row>
    <row r="79" spans="1:22">
      <c r="A79" s="307" t="str">
        <f>A78</f>
        <v>Max</v>
      </c>
      <c r="B79" s="307">
        <f>D35</f>
        <v>0</v>
      </c>
      <c r="C79" s="307" t="str">
        <f t="shared" si="3"/>
        <v/>
      </c>
      <c r="D79" s="307" t="str">
        <f t="shared" si="2"/>
        <v/>
      </c>
      <c r="E79" s="307"/>
      <c r="F79" s="307"/>
      <c r="G79" s="307"/>
      <c r="H79" s="307"/>
      <c r="I79" s="307"/>
      <c r="J79" s="307"/>
      <c r="K79" s="307"/>
      <c r="L79" s="307"/>
      <c r="M79" s="307"/>
      <c r="N79" s="307"/>
    </row>
    <row r="80" spans="1:22">
      <c r="A80" s="307" t="s">
        <v>28</v>
      </c>
      <c r="B80" s="307">
        <f t="shared" ref="B80:B86" si="9">E8</f>
        <v>0</v>
      </c>
      <c r="C80" s="307" t="str">
        <f t="shared" si="3"/>
        <v/>
      </c>
      <c r="D80" s="307" t="str">
        <f t="shared" si="2"/>
        <v/>
      </c>
      <c r="E80" s="307"/>
      <c r="F80" s="307"/>
      <c r="G80" s="307"/>
      <c r="H80" s="307"/>
      <c r="I80" s="307"/>
      <c r="J80" s="307"/>
      <c r="K80" s="307"/>
      <c r="L80" s="307"/>
      <c r="M80" s="307"/>
      <c r="N80" s="307"/>
    </row>
    <row r="81" spans="1:14">
      <c r="A81" s="307" t="str">
        <f>A80</f>
        <v>AT</v>
      </c>
      <c r="B81" s="307">
        <f t="shared" si="9"/>
        <v>0</v>
      </c>
      <c r="C81" s="307" t="str">
        <f t="shared" si="3"/>
        <v/>
      </c>
      <c r="D81" s="307" t="str">
        <f t="shared" si="2"/>
        <v/>
      </c>
      <c r="E81" s="307"/>
      <c r="F81" s="307"/>
      <c r="G81" s="307"/>
      <c r="H81" s="307"/>
      <c r="I81" s="307"/>
      <c r="J81" s="307"/>
      <c r="K81" s="307"/>
      <c r="L81" s="307"/>
      <c r="M81" s="307"/>
      <c r="N81" s="307"/>
    </row>
    <row r="82" spans="1:14">
      <c r="A82" s="307" t="str">
        <f t="shared" ref="A82:A87" si="10">A81</f>
        <v>AT</v>
      </c>
      <c r="B82" s="307">
        <f t="shared" si="9"/>
        <v>0</v>
      </c>
      <c r="C82" s="307" t="str">
        <f t="shared" si="3"/>
        <v/>
      </c>
      <c r="D82" s="307" t="str">
        <f t="shared" si="2"/>
        <v/>
      </c>
      <c r="E82" s="307"/>
      <c r="F82" s="307"/>
      <c r="G82" s="307"/>
      <c r="H82" s="307"/>
      <c r="I82" s="307"/>
      <c r="J82" s="307"/>
      <c r="K82" s="307"/>
      <c r="L82" s="307"/>
      <c r="M82" s="307"/>
      <c r="N82" s="307"/>
    </row>
    <row r="83" spans="1:14">
      <c r="A83" s="307" t="str">
        <f t="shared" si="10"/>
        <v>AT</v>
      </c>
      <c r="B83" s="307">
        <f t="shared" si="9"/>
        <v>0</v>
      </c>
      <c r="C83" s="307" t="str">
        <f t="shared" si="3"/>
        <v/>
      </c>
      <c r="D83" s="307" t="str">
        <f t="shared" si="2"/>
        <v/>
      </c>
      <c r="E83" s="307"/>
      <c r="F83" s="307"/>
      <c r="G83" s="307"/>
      <c r="H83" s="307"/>
      <c r="I83" s="307"/>
      <c r="J83" s="307"/>
      <c r="K83" s="307"/>
      <c r="L83" s="307"/>
      <c r="M83" s="307"/>
      <c r="N83" s="307"/>
    </row>
    <row r="84" spans="1:14">
      <c r="A84" s="307" t="str">
        <f t="shared" si="10"/>
        <v>AT</v>
      </c>
      <c r="B84" s="307">
        <f t="shared" si="9"/>
        <v>0</v>
      </c>
      <c r="C84" s="307" t="str">
        <f t="shared" si="3"/>
        <v/>
      </c>
      <c r="D84" s="307" t="str">
        <f t="shared" si="2"/>
        <v/>
      </c>
      <c r="E84" s="307"/>
      <c r="F84" s="307"/>
      <c r="G84" s="307"/>
      <c r="H84" s="307"/>
      <c r="I84" s="307"/>
      <c r="J84" s="307"/>
      <c r="K84" s="307"/>
      <c r="L84" s="307"/>
      <c r="M84" s="307"/>
      <c r="N84" s="307"/>
    </row>
    <row r="85" spans="1:14">
      <c r="A85" s="307" t="str">
        <f t="shared" si="10"/>
        <v>AT</v>
      </c>
      <c r="B85" s="307">
        <f t="shared" si="9"/>
        <v>0</v>
      </c>
      <c r="C85" s="307" t="str">
        <f t="shared" si="3"/>
        <v/>
      </c>
      <c r="D85" s="307" t="str">
        <f t="shared" si="2"/>
        <v/>
      </c>
      <c r="E85" s="307"/>
      <c r="F85" s="307"/>
      <c r="G85" s="307"/>
      <c r="H85" s="307"/>
      <c r="I85" s="307"/>
      <c r="J85" s="307"/>
      <c r="K85" s="307"/>
      <c r="L85" s="307"/>
      <c r="M85" s="307"/>
      <c r="N85" s="307"/>
    </row>
    <row r="86" spans="1:14">
      <c r="A86" s="307" t="str">
        <f t="shared" si="10"/>
        <v>AT</v>
      </c>
      <c r="B86" s="307">
        <f t="shared" si="9"/>
        <v>0</v>
      </c>
      <c r="C86" s="307" t="str">
        <f t="shared" si="3"/>
        <v/>
      </c>
      <c r="D86" s="307" t="str">
        <f t="shared" si="2"/>
        <v/>
      </c>
      <c r="E86" s="307"/>
      <c r="F86" s="307"/>
      <c r="G86" s="307"/>
      <c r="H86" s="307"/>
      <c r="I86" s="307"/>
      <c r="J86" s="307"/>
      <c r="K86" s="307"/>
      <c r="L86" s="307"/>
      <c r="M86" s="307"/>
      <c r="N86" s="307"/>
    </row>
    <row r="87" spans="1:14">
      <c r="A87" s="307" t="str">
        <f t="shared" si="10"/>
        <v>AT</v>
      </c>
      <c r="B87" s="307">
        <f>E17</f>
        <v>0</v>
      </c>
      <c r="C87" s="307" t="str">
        <f t="shared" si="3"/>
        <v/>
      </c>
      <c r="D87" s="307" t="str">
        <f t="shared" si="2"/>
        <v/>
      </c>
      <c r="E87" s="307"/>
      <c r="F87" s="307"/>
      <c r="G87" s="307"/>
      <c r="H87" s="307"/>
      <c r="I87" s="307"/>
      <c r="J87" s="307"/>
      <c r="K87" s="307"/>
      <c r="L87" s="307"/>
      <c r="M87" s="307"/>
      <c r="N87" s="307"/>
    </row>
    <row r="88" spans="1:14">
      <c r="A88" s="307" t="str">
        <f t="shared" ref="A88:A94" si="11">A87</f>
        <v>AT</v>
      </c>
      <c r="B88" s="307">
        <f t="shared" ref="B88:B93" si="12">E18</f>
        <v>0</v>
      </c>
      <c r="C88" s="307" t="str">
        <f t="shared" si="3"/>
        <v/>
      </c>
      <c r="D88" s="307" t="str">
        <f t="shared" si="2"/>
        <v/>
      </c>
      <c r="E88" s="307"/>
      <c r="F88" s="307"/>
      <c r="G88" s="307"/>
      <c r="H88" s="307"/>
      <c r="I88" s="307"/>
      <c r="J88" s="307"/>
      <c r="K88" s="307"/>
      <c r="L88" s="307"/>
      <c r="M88" s="307"/>
      <c r="N88" s="307"/>
    </row>
    <row r="89" spans="1:14">
      <c r="A89" s="307" t="str">
        <f t="shared" si="11"/>
        <v>AT</v>
      </c>
      <c r="B89" s="307">
        <f t="shared" si="12"/>
        <v>0</v>
      </c>
      <c r="C89" s="307" t="str">
        <f t="shared" si="3"/>
        <v/>
      </c>
      <c r="D89" s="307" t="str">
        <f t="shared" si="2"/>
        <v/>
      </c>
      <c r="E89" s="307"/>
      <c r="F89" s="307"/>
      <c r="G89" s="307"/>
      <c r="H89" s="307"/>
      <c r="I89" s="307"/>
      <c r="J89" s="307"/>
      <c r="K89" s="307"/>
      <c r="L89" s="307"/>
      <c r="M89" s="307"/>
      <c r="N89" s="307"/>
    </row>
    <row r="90" spans="1:14">
      <c r="A90" s="307" t="str">
        <f t="shared" si="11"/>
        <v>AT</v>
      </c>
      <c r="B90" s="307">
        <f t="shared" si="12"/>
        <v>0</v>
      </c>
      <c r="C90" s="307" t="str">
        <f t="shared" si="3"/>
        <v/>
      </c>
      <c r="D90" s="307" t="str">
        <f t="shared" ref="D90:D121" si="13">IF(C90&lt;&gt;"",VLOOKUP(C90,Intervaller,5,FALSE),"")</f>
        <v/>
      </c>
      <c r="E90" s="307"/>
      <c r="F90" s="307"/>
      <c r="G90" s="307"/>
      <c r="H90" s="307"/>
      <c r="I90" s="307"/>
      <c r="J90" s="307"/>
      <c r="K90" s="307"/>
      <c r="L90" s="307"/>
      <c r="M90" s="307"/>
      <c r="N90" s="307"/>
    </row>
    <row r="91" spans="1:14">
      <c r="A91" s="307" t="str">
        <f t="shared" si="11"/>
        <v>AT</v>
      </c>
      <c r="B91" s="307">
        <f t="shared" si="12"/>
        <v>0</v>
      </c>
      <c r="C91" s="307" t="str">
        <f t="shared" si="3"/>
        <v/>
      </c>
      <c r="D91" s="307" t="str">
        <f t="shared" si="13"/>
        <v/>
      </c>
      <c r="E91" s="307"/>
      <c r="F91" s="307"/>
      <c r="G91" s="307"/>
      <c r="H91" s="307"/>
      <c r="I91" s="307"/>
      <c r="J91" s="307"/>
      <c r="K91" s="307"/>
      <c r="L91" s="307"/>
      <c r="M91" s="307"/>
      <c r="N91" s="307"/>
    </row>
    <row r="92" spans="1:14">
      <c r="A92" s="307" t="str">
        <f t="shared" si="11"/>
        <v>AT</v>
      </c>
      <c r="B92" s="307">
        <f t="shared" si="12"/>
        <v>0</v>
      </c>
      <c r="C92" s="307" t="str">
        <f t="shared" si="3"/>
        <v/>
      </c>
      <c r="D92" s="307" t="str">
        <f t="shared" si="13"/>
        <v/>
      </c>
      <c r="E92" s="307"/>
      <c r="F92" s="307"/>
      <c r="G92" s="307"/>
      <c r="H92" s="307"/>
      <c r="I92" s="307"/>
      <c r="J92" s="307"/>
      <c r="K92" s="307"/>
      <c r="L92" s="307"/>
      <c r="M92" s="307"/>
      <c r="N92" s="307"/>
    </row>
    <row r="93" spans="1:14">
      <c r="A93" s="307" t="str">
        <f t="shared" si="11"/>
        <v>AT</v>
      </c>
      <c r="B93" s="307">
        <f t="shared" si="12"/>
        <v>0</v>
      </c>
      <c r="C93" s="307" t="str">
        <f t="shared" si="3"/>
        <v/>
      </c>
      <c r="D93" s="307" t="str">
        <f t="shared" si="13"/>
        <v/>
      </c>
      <c r="E93" s="307"/>
      <c r="F93" s="307"/>
      <c r="G93" s="307"/>
      <c r="H93" s="307"/>
      <c r="I93" s="307"/>
      <c r="J93" s="307"/>
      <c r="K93" s="307"/>
      <c r="L93" s="307"/>
      <c r="M93" s="307"/>
      <c r="N93" s="307"/>
    </row>
    <row r="94" spans="1:14">
      <c r="A94" s="307" t="str">
        <f t="shared" si="11"/>
        <v>AT</v>
      </c>
      <c r="B94" s="307">
        <f>E26</f>
        <v>0</v>
      </c>
      <c r="C94" s="307" t="str">
        <f t="shared" si="3"/>
        <v/>
      </c>
      <c r="D94" s="307" t="str">
        <f t="shared" si="13"/>
        <v/>
      </c>
      <c r="E94" s="307"/>
      <c r="F94" s="307"/>
      <c r="G94" s="307"/>
      <c r="H94" s="307"/>
      <c r="I94" s="307"/>
      <c r="J94" s="307"/>
      <c r="K94" s="307"/>
      <c r="L94" s="307"/>
      <c r="M94" s="307"/>
      <c r="N94" s="307"/>
    </row>
    <row r="95" spans="1:14">
      <c r="A95" s="307" t="str">
        <f t="shared" ref="A95:A101" si="14">A94</f>
        <v>AT</v>
      </c>
      <c r="B95" s="307">
        <f t="shared" ref="B95:B100" si="15">E27</f>
        <v>0</v>
      </c>
      <c r="C95" s="307" t="str">
        <f t="shared" si="3"/>
        <v/>
      </c>
      <c r="D95" s="307" t="str">
        <f t="shared" si="13"/>
        <v/>
      </c>
      <c r="E95" s="307"/>
      <c r="F95" s="307"/>
      <c r="G95" s="307"/>
      <c r="H95" s="307"/>
      <c r="I95" s="307"/>
      <c r="J95" s="307"/>
      <c r="K95" s="307"/>
      <c r="L95" s="307"/>
      <c r="M95" s="307"/>
      <c r="N95" s="307"/>
    </row>
    <row r="96" spans="1:14">
      <c r="A96" s="307" t="str">
        <f t="shared" si="14"/>
        <v>AT</v>
      </c>
      <c r="B96" s="307">
        <f t="shared" si="15"/>
        <v>0</v>
      </c>
      <c r="C96" s="307" t="str">
        <f t="shared" si="3"/>
        <v/>
      </c>
      <c r="D96" s="307" t="str">
        <f t="shared" si="13"/>
        <v/>
      </c>
      <c r="E96" s="307"/>
      <c r="F96" s="307"/>
      <c r="G96" s="307"/>
      <c r="H96" s="307"/>
      <c r="I96" s="307"/>
      <c r="J96" s="307"/>
      <c r="K96" s="307"/>
      <c r="L96" s="307"/>
      <c r="M96" s="307"/>
      <c r="N96" s="307"/>
    </row>
    <row r="97" spans="1:14">
      <c r="A97" s="307" t="str">
        <f t="shared" si="14"/>
        <v>AT</v>
      </c>
      <c r="B97" s="307">
        <f t="shared" si="15"/>
        <v>0</v>
      </c>
      <c r="C97" s="307" t="str">
        <f t="shared" si="3"/>
        <v/>
      </c>
      <c r="D97" s="307" t="str">
        <f t="shared" si="13"/>
        <v/>
      </c>
      <c r="E97" s="307"/>
      <c r="F97" s="307"/>
      <c r="G97" s="307"/>
      <c r="H97" s="307"/>
      <c r="I97" s="307"/>
      <c r="J97" s="307"/>
      <c r="K97" s="307"/>
      <c r="L97" s="307"/>
      <c r="M97" s="307"/>
      <c r="N97" s="307"/>
    </row>
    <row r="98" spans="1:14">
      <c r="A98" s="307" t="str">
        <f t="shared" si="14"/>
        <v>AT</v>
      </c>
      <c r="B98" s="307">
        <f t="shared" si="15"/>
        <v>0</v>
      </c>
      <c r="C98" s="307" t="str">
        <f t="shared" si="3"/>
        <v/>
      </c>
      <c r="D98" s="307" t="str">
        <f t="shared" si="13"/>
        <v/>
      </c>
      <c r="E98" s="307"/>
      <c r="F98" s="307"/>
      <c r="G98" s="307"/>
      <c r="H98" s="307"/>
      <c r="I98" s="307"/>
      <c r="J98" s="307"/>
      <c r="K98" s="307"/>
      <c r="L98" s="307"/>
      <c r="M98" s="307"/>
      <c r="N98" s="307"/>
    </row>
    <row r="99" spans="1:14">
      <c r="A99" s="307" t="str">
        <f t="shared" si="14"/>
        <v>AT</v>
      </c>
      <c r="B99" s="307">
        <f t="shared" si="15"/>
        <v>0</v>
      </c>
      <c r="C99" s="307" t="str">
        <f t="shared" si="3"/>
        <v/>
      </c>
      <c r="D99" s="307" t="str">
        <f t="shared" si="13"/>
        <v/>
      </c>
      <c r="E99" s="307"/>
      <c r="F99" s="307"/>
      <c r="G99" s="307"/>
      <c r="H99" s="307"/>
      <c r="I99" s="307"/>
      <c r="J99" s="307"/>
      <c r="K99" s="307"/>
      <c r="L99" s="307"/>
      <c r="M99" s="307"/>
      <c r="N99" s="307"/>
    </row>
    <row r="100" spans="1:14">
      <c r="A100" s="307" t="str">
        <f t="shared" si="14"/>
        <v>AT</v>
      </c>
      <c r="B100" s="307">
        <f t="shared" si="15"/>
        <v>0</v>
      </c>
      <c r="C100" s="307" t="str">
        <f t="shared" si="3"/>
        <v/>
      </c>
      <c r="D100" s="307" t="str">
        <f t="shared" si="13"/>
        <v/>
      </c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</row>
    <row r="101" spans="1:14">
      <c r="A101" s="307" t="str">
        <f t="shared" si="14"/>
        <v>AT</v>
      </c>
      <c r="B101" s="307">
        <f>E35</f>
        <v>0</v>
      </c>
      <c r="C101" s="307" t="str">
        <f t="shared" si="3"/>
        <v/>
      </c>
      <c r="D101" s="307" t="str">
        <f t="shared" si="13"/>
        <v/>
      </c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</row>
    <row r="102" spans="1:14">
      <c r="A102" s="307" t="s">
        <v>29</v>
      </c>
      <c r="B102" s="307">
        <f t="shared" ref="B102:B108" si="16">F8</f>
        <v>0</v>
      </c>
      <c r="C102" s="307" t="str">
        <f t="shared" si="3"/>
        <v/>
      </c>
      <c r="D102" s="307" t="str">
        <f t="shared" si="13"/>
        <v/>
      </c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</row>
    <row r="103" spans="1:14">
      <c r="A103" s="307" t="str">
        <f>A102</f>
        <v>Sub-AT</v>
      </c>
      <c r="B103" s="307">
        <f t="shared" si="16"/>
        <v>0</v>
      </c>
      <c r="C103" s="307" t="str">
        <f t="shared" si="3"/>
        <v/>
      </c>
      <c r="D103" s="307" t="str">
        <f t="shared" si="13"/>
        <v/>
      </c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</row>
    <row r="104" spans="1:14">
      <c r="A104" s="307" t="str">
        <f t="shared" ref="A104:A109" si="17">A103</f>
        <v>Sub-AT</v>
      </c>
      <c r="B104" s="307">
        <f t="shared" si="16"/>
        <v>0</v>
      </c>
      <c r="C104" s="307" t="str">
        <f t="shared" si="3"/>
        <v/>
      </c>
      <c r="D104" s="307" t="str">
        <f t="shared" si="13"/>
        <v/>
      </c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</row>
    <row r="105" spans="1:14">
      <c r="A105" s="307" t="str">
        <f t="shared" si="17"/>
        <v>Sub-AT</v>
      </c>
      <c r="B105" s="307">
        <f t="shared" si="16"/>
        <v>0</v>
      </c>
      <c r="C105" s="307" t="str">
        <f t="shared" si="3"/>
        <v/>
      </c>
      <c r="D105" s="307" t="str">
        <f t="shared" si="13"/>
        <v/>
      </c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</row>
    <row r="106" spans="1:14">
      <c r="A106" s="307" t="str">
        <f t="shared" si="17"/>
        <v>Sub-AT</v>
      </c>
      <c r="B106" s="307">
        <f t="shared" si="16"/>
        <v>0</v>
      </c>
      <c r="C106" s="307" t="str">
        <f t="shared" si="3"/>
        <v/>
      </c>
      <c r="D106" s="307" t="str">
        <f t="shared" si="13"/>
        <v/>
      </c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</row>
    <row r="107" spans="1:14">
      <c r="A107" s="307" t="str">
        <f t="shared" si="17"/>
        <v>Sub-AT</v>
      </c>
      <c r="B107" s="307">
        <f t="shared" si="16"/>
        <v>0</v>
      </c>
      <c r="C107" s="307" t="str">
        <f t="shared" si="3"/>
        <v/>
      </c>
      <c r="D107" s="307" t="str">
        <f t="shared" si="13"/>
        <v/>
      </c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</row>
    <row r="108" spans="1:14">
      <c r="A108" s="307" t="str">
        <f t="shared" si="17"/>
        <v>Sub-AT</v>
      </c>
      <c r="B108" s="307">
        <f t="shared" si="16"/>
        <v>0</v>
      </c>
      <c r="C108" s="307" t="str">
        <f t="shared" si="3"/>
        <v/>
      </c>
      <c r="D108" s="307" t="str">
        <f t="shared" si="13"/>
        <v/>
      </c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</row>
    <row r="109" spans="1:14">
      <c r="A109" s="307" t="str">
        <f t="shared" si="17"/>
        <v>Sub-AT</v>
      </c>
      <c r="B109" s="307">
        <f>F17</f>
        <v>0</v>
      </c>
      <c r="C109" s="307" t="str">
        <f t="shared" si="3"/>
        <v/>
      </c>
      <c r="D109" s="307" t="str">
        <f t="shared" si="13"/>
        <v/>
      </c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</row>
    <row r="110" spans="1:14">
      <c r="A110" s="307" t="str">
        <f t="shared" ref="A110:A116" si="18">A109</f>
        <v>Sub-AT</v>
      </c>
      <c r="B110" s="307">
        <f t="shared" ref="B110:B115" si="19">F18</f>
        <v>0</v>
      </c>
      <c r="C110" s="307" t="str">
        <f t="shared" si="3"/>
        <v/>
      </c>
      <c r="D110" s="307" t="str">
        <f t="shared" si="13"/>
        <v/>
      </c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</row>
    <row r="111" spans="1:14">
      <c r="A111" s="307" t="str">
        <f t="shared" si="18"/>
        <v>Sub-AT</v>
      </c>
      <c r="B111" s="307">
        <f t="shared" si="19"/>
        <v>0</v>
      </c>
      <c r="C111" s="307" t="str">
        <f t="shared" si="3"/>
        <v/>
      </c>
      <c r="D111" s="307" t="str">
        <f t="shared" si="13"/>
        <v/>
      </c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</row>
    <row r="112" spans="1:14">
      <c r="A112" s="307" t="str">
        <f t="shared" si="18"/>
        <v>Sub-AT</v>
      </c>
      <c r="B112" s="307">
        <f t="shared" si="19"/>
        <v>0</v>
      </c>
      <c r="C112" s="307" t="str">
        <f t="shared" si="3"/>
        <v/>
      </c>
      <c r="D112" s="307" t="str">
        <f t="shared" si="13"/>
        <v/>
      </c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</row>
    <row r="113" spans="1:14">
      <c r="A113" s="307" t="str">
        <f t="shared" si="18"/>
        <v>Sub-AT</v>
      </c>
      <c r="B113" s="307">
        <f t="shared" si="19"/>
        <v>0</v>
      </c>
      <c r="C113" s="307" t="str">
        <f t="shared" si="3"/>
        <v/>
      </c>
      <c r="D113" s="307" t="str">
        <f t="shared" si="13"/>
        <v/>
      </c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</row>
    <row r="114" spans="1:14">
      <c r="A114" s="307" t="str">
        <f t="shared" si="18"/>
        <v>Sub-AT</v>
      </c>
      <c r="B114" s="307">
        <f t="shared" si="19"/>
        <v>0</v>
      </c>
      <c r="C114" s="307" t="str">
        <f t="shared" si="3"/>
        <v/>
      </c>
      <c r="D114" s="307" t="str">
        <f t="shared" si="13"/>
        <v/>
      </c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</row>
    <row r="115" spans="1:14">
      <c r="A115" s="307" t="str">
        <f t="shared" si="18"/>
        <v>Sub-AT</v>
      </c>
      <c r="B115" s="307">
        <f t="shared" si="19"/>
        <v>0</v>
      </c>
      <c r="C115" s="307" t="str">
        <f t="shared" si="3"/>
        <v/>
      </c>
      <c r="D115" s="307" t="str">
        <f t="shared" si="13"/>
        <v/>
      </c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</row>
    <row r="116" spans="1:14">
      <c r="A116" s="307" t="str">
        <f t="shared" si="18"/>
        <v>Sub-AT</v>
      </c>
      <c r="B116" s="307">
        <f>F26</f>
        <v>0</v>
      </c>
      <c r="C116" s="307" t="str">
        <f t="shared" si="3"/>
        <v/>
      </c>
      <c r="D116" s="307" t="str">
        <f t="shared" si="13"/>
        <v/>
      </c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</row>
    <row r="117" spans="1:14">
      <c r="A117" s="307" t="str">
        <f t="shared" ref="A117:A123" si="20">A116</f>
        <v>Sub-AT</v>
      </c>
      <c r="B117" s="307">
        <f t="shared" ref="B117:B122" si="21">F27</f>
        <v>0</v>
      </c>
      <c r="C117" s="307" t="str">
        <f t="shared" si="3"/>
        <v/>
      </c>
      <c r="D117" s="307" t="str">
        <f t="shared" si="13"/>
        <v/>
      </c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</row>
    <row r="118" spans="1:14">
      <c r="A118" s="307" t="str">
        <f t="shared" si="20"/>
        <v>Sub-AT</v>
      </c>
      <c r="B118" s="307">
        <f t="shared" si="21"/>
        <v>0</v>
      </c>
      <c r="C118" s="307" t="str">
        <f t="shared" si="3"/>
        <v/>
      </c>
      <c r="D118" s="307" t="str">
        <f t="shared" si="13"/>
        <v/>
      </c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</row>
    <row r="119" spans="1:14">
      <c r="A119" s="307" t="str">
        <f t="shared" si="20"/>
        <v>Sub-AT</v>
      </c>
      <c r="B119" s="307">
        <f t="shared" si="21"/>
        <v>0</v>
      </c>
      <c r="C119" s="307" t="str">
        <f t="shared" si="3"/>
        <v/>
      </c>
      <c r="D119" s="307" t="str">
        <f t="shared" si="13"/>
        <v/>
      </c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</row>
    <row r="120" spans="1:14">
      <c r="A120" s="307" t="str">
        <f t="shared" si="20"/>
        <v>Sub-AT</v>
      </c>
      <c r="B120" s="307">
        <f t="shared" si="21"/>
        <v>0</v>
      </c>
      <c r="C120" s="307" t="str">
        <f t="shared" si="3"/>
        <v/>
      </c>
      <c r="D120" s="307" t="str">
        <f t="shared" si="13"/>
        <v/>
      </c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</row>
    <row r="121" spans="1:14">
      <c r="A121" s="307" t="str">
        <f t="shared" si="20"/>
        <v>Sub-AT</v>
      </c>
      <c r="B121" s="307">
        <f t="shared" si="21"/>
        <v>0</v>
      </c>
      <c r="C121" s="307" t="str">
        <f t="shared" si="3"/>
        <v/>
      </c>
      <c r="D121" s="307" t="str">
        <f t="shared" si="13"/>
        <v/>
      </c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</row>
    <row r="122" spans="1:14">
      <c r="A122" s="307" t="str">
        <f t="shared" si="20"/>
        <v>Sub-AT</v>
      </c>
      <c r="B122" s="307">
        <f t="shared" si="21"/>
        <v>0</v>
      </c>
      <c r="C122" s="307" t="str">
        <f t="shared" si="3"/>
        <v/>
      </c>
      <c r="D122" s="307" t="str">
        <f t="shared" ref="D122:D153" si="22">IF(C122&lt;&gt;"",VLOOKUP(C122,Intervaller,5,FALSE),"")</f>
        <v/>
      </c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</row>
    <row r="123" spans="1:14">
      <c r="A123" s="307" t="str">
        <f t="shared" si="20"/>
        <v>Sub-AT</v>
      </c>
      <c r="B123" s="307">
        <f>F35</f>
        <v>0</v>
      </c>
      <c r="C123" s="307" t="str">
        <f t="shared" ref="C123:C186" si="23">IF(B123&lt;&gt;"x",IF(B123&lt;&gt;0,A123&amp;": "&amp;B123,""),"")</f>
        <v/>
      </c>
      <c r="D123" s="307" t="str">
        <f t="shared" si="22"/>
        <v/>
      </c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</row>
    <row r="124" spans="1:14">
      <c r="A124" s="307" t="s">
        <v>3</v>
      </c>
      <c r="B124" s="307">
        <f t="shared" ref="B124:B130" si="24">G8</f>
        <v>0</v>
      </c>
      <c r="C124" s="307" t="str">
        <f t="shared" si="23"/>
        <v/>
      </c>
      <c r="D124" s="307" t="str">
        <f t="shared" si="22"/>
        <v/>
      </c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</row>
    <row r="125" spans="1:14">
      <c r="A125" s="307" t="str">
        <f>A124</f>
        <v>IG</v>
      </c>
      <c r="B125" s="307">
        <f t="shared" si="24"/>
        <v>0</v>
      </c>
      <c r="C125" s="307" t="str">
        <f t="shared" si="23"/>
        <v/>
      </c>
      <c r="D125" s="307" t="str">
        <f t="shared" si="22"/>
        <v/>
      </c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</row>
    <row r="126" spans="1:14">
      <c r="A126" s="307" t="str">
        <f t="shared" ref="A126:A131" si="25">A125</f>
        <v>IG</v>
      </c>
      <c r="B126" s="307">
        <f t="shared" si="24"/>
        <v>0</v>
      </c>
      <c r="C126" s="307" t="str">
        <f t="shared" si="23"/>
        <v/>
      </c>
      <c r="D126" s="307" t="str">
        <f t="shared" si="22"/>
        <v/>
      </c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</row>
    <row r="127" spans="1:14">
      <c r="A127" s="307" t="str">
        <f t="shared" si="25"/>
        <v>IG</v>
      </c>
      <c r="B127" s="307">
        <f t="shared" si="24"/>
        <v>0</v>
      </c>
      <c r="C127" s="307" t="str">
        <f t="shared" si="23"/>
        <v/>
      </c>
      <c r="D127" s="307" t="str">
        <f t="shared" si="22"/>
        <v/>
      </c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</row>
    <row r="128" spans="1:14">
      <c r="A128" s="307" t="str">
        <f t="shared" si="25"/>
        <v>IG</v>
      </c>
      <c r="B128" s="307">
        <f t="shared" si="24"/>
        <v>0</v>
      </c>
      <c r="C128" s="307" t="str">
        <f t="shared" si="23"/>
        <v/>
      </c>
      <c r="D128" s="307" t="str">
        <f t="shared" si="22"/>
        <v/>
      </c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</row>
    <row r="129" spans="1:14">
      <c r="A129" s="307" t="str">
        <f t="shared" si="25"/>
        <v>IG</v>
      </c>
      <c r="B129" s="307">
        <f t="shared" si="24"/>
        <v>0</v>
      </c>
      <c r="C129" s="307" t="str">
        <f t="shared" si="23"/>
        <v/>
      </c>
      <c r="D129" s="307" t="str">
        <f t="shared" si="22"/>
        <v/>
      </c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</row>
    <row r="130" spans="1:14">
      <c r="A130" s="307" t="str">
        <f t="shared" si="25"/>
        <v>IG</v>
      </c>
      <c r="B130" s="307">
        <f t="shared" si="24"/>
        <v>0</v>
      </c>
      <c r="C130" s="307" t="str">
        <f t="shared" si="23"/>
        <v/>
      </c>
      <c r="D130" s="307" t="str">
        <f t="shared" si="22"/>
        <v/>
      </c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</row>
    <row r="131" spans="1:14">
      <c r="A131" s="307" t="str">
        <f t="shared" si="25"/>
        <v>IG</v>
      </c>
      <c r="B131" s="307">
        <f>G17</f>
        <v>0</v>
      </c>
      <c r="C131" s="307" t="str">
        <f t="shared" si="23"/>
        <v/>
      </c>
      <c r="D131" s="307" t="str">
        <f t="shared" si="22"/>
        <v/>
      </c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</row>
    <row r="132" spans="1:14">
      <c r="A132" s="307" t="str">
        <f t="shared" ref="A132:A138" si="26">A131</f>
        <v>IG</v>
      </c>
      <c r="B132" s="307">
        <f t="shared" ref="B132:B137" si="27">G18</f>
        <v>0</v>
      </c>
      <c r="C132" s="307" t="str">
        <f t="shared" si="23"/>
        <v/>
      </c>
      <c r="D132" s="307" t="str">
        <f t="shared" si="22"/>
        <v/>
      </c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</row>
    <row r="133" spans="1:14">
      <c r="A133" s="307" t="str">
        <f t="shared" si="26"/>
        <v>IG</v>
      </c>
      <c r="B133" s="307">
        <f t="shared" si="27"/>
        <v>0</v>
      </c>
      <c r="C133" s="307" t="str">
        <f t="shared" si="23"/>
        <v/>
      </c>
      <c r="D133" s="307" t="str">
        <f t="shared" si="22"/>
        <v/>
      </c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</row>
    <row r="134" spans="1:14">
      <c r="A134" s="307" t="str">
        <f t="shared" si="26"/>
        <v>IG</v>
      </c>
      <c r="B134" s="307">
        <f t="shared" si="27"/>
        <v>0</v>
      </c>
      <c r="C134" s="307" t="str">
        <f t="shared" si="23"/>
        <v/>
      </c>
      <c r="D134" s="307" t="str">
        <f t="shared" si="22"/>
        <v/>
      </c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</row>
    <row r="135" spans="1:14">
      <c r="A135" s="307" t="str">
        <f t="shared" si="26"/>
        <v>IG</v>
      </c>
      <c r="B135" s="307">
        <f t="shared" si="27"/>
        <v>0</v>
      </c>
      <c r="C135" s="307" t="str">
        <f t="shared" si="23"/>
        <v/>
      </c>
      <c r="D135" s="307" t="str">
        <f t="shared" si="22"/>
        <v/>
      </c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</row>
    <row r="136" spans="1:14">
      <c r="A136" s="307" t="str">
        <f t="shared" si="26"/>
        <v>IG</v>
      </c>
      <c r="B136" s="307">
        <f t="shared" si="27"/>
        <v>0</v>
      </c>
      <c r="C136" s="307" t="str">
        <f t="shared" si="23"/>
        <v/>
      </c>
      <c r="D136" s="307" t="str">
        <f t="shared" si="22"/>
        <v/>
      </c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</row>
    <row r="137" spans="1:14">
      <c r="A137" s="307" t="str">
        <f t="shared" si="26"/>
        <v>IG</v>
      </c>
      <c r="B137" s="307">
        <f t="shared" si="27"/>
        <v>0</v>
      </c>
      <c r="C137" s="307" t="str">
        <f t="shared" si="23"/>
        <v/>
      </c>
      <c r="D137" s="307" t="str">
        <f t="shared" si="22"/>
        <v/>
      </c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</row>
    <row r="138" spans="1:14">
      <c r="A138" s="307" t="str">
        <f t="shared" si="26"/>
        <v>IG</v>
      </c>
      <c r="B138" s="307">
        <f>G26</f>
        <v>0</v>
      </c>
      <c r="C138" s="307" t="str">
        <f t="shared" si="23"/>
        <v/>
      </c>
      <c r="D138" s="307" t="str">
        <f t="shared" si="22"/>
        <v/>
      </c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</row>
    <row r="139" spans="1:14">
      <c r="A139" s="307" t="str">
        <f t="shared" ref="A139:A145" si="28">A138</f>
        <v>IG</v>
      </c>
      <c r="B139" s="307">
        <f t="shared" ref="B139:B144" si="29">G27</f>
        <v>0</v>
      </c>
      <c r="C139" s="307" t="str">
        <f t="shared" si="23"/>
        <v/>
      </c>
      <c r="D139" s="307" t="str">
        <f t="shared" si="22"/>
        <v/>
      </c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</row>
    <row r="140" spans="1:14">
      <c r="A140" s="307" t="str">
        <f t="shared" si="28"/>
        <v>IG</v>
      </c>
      <c r="B140" s="307">
        <f t="shared" si="29"/>
        <v>0</v>
      </c>
      <c r="C140" s="307" t="str">
        <f t="shared" si="23"/>
        <v/>
      </c>
      <c r="D140" s="307" t="str">
        <f t="shared" si="22"/>
        <v/>
      </c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</row>
    <row r="141" spans="1:14">
      <c r="A141" s="307" t="str">
        <f t="shared" si="28"/>
        <v>IG</v>
      </c>
      <c r="B141" s="307">
        <f t="shared" si="29"/>
        <v>0</v>
      </c>
      <c r="C141" s="307" t="str">
        <f t="shared" si="23"/>
        <v/>
      </c>
      <c r="D141" s="307" t="str">
        <f t="shared" si="22"/>
        <v/>
      </c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</row>
    <row r="142" spans="1:14">
      <c r="A142" s="307" t="str">
        <f t="shared" si="28"/>
        <v>IG</v>
      </c>
      <c r="B142" s="307">
        <f t="shared" si="29"/>
        <v>0</v>
      </c>
      <c r="C142" s="307" t="str">
        <f t="shared" si="23"/>
        <v/>
      </c>
      <c r="D142" s="307" t="str">
        <f t="shared" si="22"/>
        <v/>
      </c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</row>
    <row r="143" spans="1:14">
      <c r="A143" s="307" t="str">
        <f t="shared" si="28"/>
        <v>IG</v>
      </c>
      <c r="B143" s="307">
        <f t="shared" si="29"/>
        <v>0</v>
      </c>
      <c r="C143" s="307" t="str">
        <f t="shared" si="23"/>
        <v/>
      </c>
      <c r="D143" s="307" t="str">
        <f t="shared" si="22"/>
        <v/>
      </c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</row>
    <row r="144" spans="1:14">
      <c r="A144" s="307" t="str">
        <f t="shared" si="28"/>
        <v>IG</v>
      </c>
      <c r="B144" s="307">
        <f t="shared" si="29"/>
        <v>0</v>
      </c>
      <c r="C144" s="307" t="str">
        <f t="shared" si="23"/>
        <v/>
      </c>
      <c r="D144" s="307" t="str">
        <f t="shared" si="22"/>
        <v/>
      </c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</row>
    <row r="145" spans="1:14">
      <c r="A145" s="307" t="str">
        <f t="shared" si="28"/>
        <v>IG</v>
      </c>
      <c r="B145" s="307">
        <f>G35</f>
        <v>0</v>
      </c>
      <c r="C145" s="307" t="str">
        <f t="shared" si="23"/>
        <v/>
      </c>
      <c r="D145" s="307" t="str">
        <f t="shared" si="22"/>
        <v/>
      </c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</row>
    <row r="146" spans="1:14">
      <c r="A146" s="307" t="s">
        <v>30</v>
      </c>
      <c r="B146" s="307">
        <f t="shared" ref="B146:B152" si="30">J8</f>
        <v>0</v>
      </c>
      <c r="C146" s="307" t="str">
        <f t="shared" si="23"/>
        <v/>
      </c>
      <c r="D146" s="307" t="str">
        <f t="shared" si="22"/>
        <v/>
      </c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</row>
    <row r="147" spans="1:14">
      <c r="A147" s="307" t="str">
        <f>A146</f>
        <v>Power</v>
      </c>
      <c r="B147" s="307">
        <f t="shared" si="30"/>
        <v>0</v>
      </c>
      <c r="C147" s="307" t="str">
        <f t="shared" si="23"/>
        <v/>
      </c>
      <c r="D147" s="307" t="str">
        <f t="shared" si="22"/>
        <v/>
      </c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</row>
    <row r="148" spans="1:14">
      <c r="A148" s="307" t="str">
        <f t="shared" ref="A148:A153" si="31">A147</f>
        <v>Power</v>
      </c>
      <c r="B148" s="307">
        <f t="shared" si="30"/>
        <v>0</v>
      </c>
      <c r="C148" s="307" t="str">
        <f t="shared" si="23"/>
        <v/>
      </c>
      <c r="D148" s="307" t="str">
        <f t="shared" si="22"/>
        <v/>
      </c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</row>
    <row r="149" spans="1:14">
      <c r="A149" s="307" t="str">
        <f t="shared" si="31"/>
        <v>Power</v>
      </c>
      <c r="B149" s="307">
        <f t="shared" si="30"/>
        <v>0</v>
      </c>
      <c r="C149" s="307" t="str">
        <f t="shared" si="23"/>
        <v/>
      </c>
      <c r="D149" s="307" t="str">
        <f t="shared" si="22"/>
        <v/>
      </c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</row>
    <row r="150" spans="1:14">
      <c r="A150" s="307" t="str">
        <f t="shared" si="31"/>
        <v>Power</v>
      </c>
      <c r="B150" s="307">
        <f t="shared" si="30"/>
        <v>0</v>
      </c>
      <c r="C150" s="307" t="str">
        <f t="shared" si="23"/>
        <v/>
      </c>
      <c r="D150" s="307" t="str">
        <f t="shared" si="22"/>
        <v/>
      </c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</row>
    <row r="151" spans="1:14">
      <c r="A151" s="307" t="str">
        <f t="shared" si="31"/>
        <v>Power</v>
      </c>
      <c r="B151" s="307">
        <f t="shared" si="30"/>
        <v>0</v>
      </c>
      <c r="C151" s="307" t="str">
        <f t="shared" si="23"/>
        <v/>
      </c>
      <c r="D151" s="307" t="str">
        <f t="shared" si="22"/>
        <v/>
      </c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</row>
    <row r="152" spans="1:14">
      <c r="A152" s="307" t="str">
        <f t="shared" si="31"/>
        <v>Power</v>
      </c>
      <c r="B152" s="307">
        <f t="shared" si="30"/>
        <v>0</v>
      </c>
      <c r="C152" s="307" t="str">
        <f t="shared" si="23"/>
        <v/>
      </c>
      <c r="D152" s="307" t="str">
        <f t="shared" si="22"/>
        <v/>
      </c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</row>
    <row r="153" spans="1:14">
      <c r="A153" s="307" t="str">
        <f t="shared" si="31"/>
        <v>Power</v>
      </c>
      <c r="B153" s="307">
        <f>J17</f>
        <v>0</v>
      </c>
      <c r="C153" s="307" t="str">
        <f t="shared" si="23"/>
        <v/>
      </c>
      <c r="D153" s="307" t="str">
        <f t="shared" si="22"/>
        <v/>
      </c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</row>
    <row r="154" spans="1:14">
      <c r="A154" s="307" t="str">
        <f t="shared" ref="A154:A160" si="32">A153</f>
        <v>Power</v>
      </c>
      <c r="B154" s="307">
        <f t="shared" ref="B154:B159" si="33">J18</f>
        <v>0</v>
      </c>
      <c r="C154" s="307" t="str">
        <f t="shared" si="23"/>
        <v/>
      </c>
      <c r="D154" s="307" t="str">
        <f t="shared" ref="D154:D185" si="34">IF(C154&lt;&gt;"",VLOOKUP(C154,Intervaller,5,FALSE),"")</f>
        <v/>
      </c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</row>
    <row r="155" spans="1:14">
      <c r="A155" s="307" t="str">
        <f t="shared" si="32"/>
        <v>Power</v>
      </c>
      <c r="B155" s="307">
        <f t="shared" si="33"/>
        <v>0</v>
      </c>
      <c r="C155" s="307" t="str">
        <f t="shared" si="23"/>
        <v/>
      </c>
      <c r="D155" s="307" t="str">
        <f t="shared" si="34"/>
        <v/>
      </c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</row>
    <row r="156" spans="1:14">
      <c r="A156" s="307" t="str">
        <f t="shared" si="32"/>
        <v>Power</v>
      </c>
      <c r="B156" s="307">
        <f t="shared" si="33"/>
        <v>0</v>
      </c>
      <c r="C156" s="307" t="str">
        <f t="shared" si="23"/>
        <v/>
      </c>
      <c r="D156" s="307" t="str">
        <f t="shared" si="34"/>
        <v/>
      </c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</row>
    <row r="157" spans="1:14">
      <c r="A157" s="307" t="str">
        <f t="shared" si="32"/>
        <v>Power</v>
      </c>
      <c r="B157" s="307">
        <f t="shared" si="33"/>
        <v>0</v>
      </c>
      <c r="C157" s="307" t="str">
        <f t="shared" si="23"/>
        <v/>
      </c>
      <c r="D157" s="307" t="str">
        <f t="shared" si="34"/>
        <v/>
      </c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</row>
    <row r="158" spans="1:14">
      <c r="A158" s="307" t="str">
        <f t="shared" si="32"/>
        <v>Power</v>
      </c>
      <c r="B158" s="307">
        <f t="shared" si="33"/>
        <v>0</v>
      </c>
      <c r="C158" s="307" t="str">
        <f t="shared" si="23"/>
        <v/>
      </c>
      <c r="D158" s="307" t="str">
        <f t="shared" si="34"/>
        <v/>
      </c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</row>
    <row r="159" spans="1:14">
      <c r="A159" s="307" t="str">
        <f t="shared" si="32"/>
        <v>Power</v>
      </c>
      <c r="B159" s="307">
        <f t="shared" si="33"/>
        <v>0</v>
      </c>
      <c r="C159" s="307" t="str">
        <f t="shared" si="23"/>
        <v/>
      </c>
      <c r="D159" s="307" t="str">
        <f t="shared" si="34"/>
        <v/>
      </c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</row>
    <row r="160" spans="1:14">
      <c r="A160" s="307" t="str">
        <f t="shared" si="32"/>
        <v>Power</v>
      </c>
      <c r="B160" s="307">
        <f>J26</f>
        <v>0</v>
      </c>
      <c r="C160" s="307" t="str">
        <f t="shared" si="23"/>
        <v/>
      </c>
      <c r="D160" s="307" t="str">
        <f t="shared" si="34"/>
        <v/>
      </c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</row>
    <row r="161" spans="1:14">
      <c r="A161" s="307" t="str">
        <f t="shared" ref="A161:A167" si="35">A160</f>
        <v>Power</v>
      </c>
      <c r="B161" s="307">
        <f t="shared" ref="B161:B166" si="36">J27</f>
        <v>0</v>
      </c>
      <c r="C161" s="307" t="str">
        <f t="shared" si="23"/>
        <v/>
      </c>
      <c r="D161" s="307" t="str">
        <f t="shared" si="34"/>
        <v/>
      </c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</row>
    <row r="162" spans="1:14">
      <c r="A162" s="307" t="str">
        <f t="shared" si="35"/>
        <v>Power</v>
      </c>
      <c r="B162" s="307">
        <f t="shared" si="36"/>
        <v>0</v>
      </c>
      <c r="C162" s="307" t="str">
        <f t="shared" si="23"/>
        <v/>
      </c>
      <c r="D162" s="307" t="str">
        <f t="shared" si="34"/>
        <v/>
      </c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</row>
    <row r="163" spans="1:14">
      <c r="A163" s="307" t="str">
        <f t="shared" si="35"/>
        <v>Power</v>
      </c>
      <c r="B163" s="307">
        <f t="shared" si="36"/>
        <v>0</v>
      </c>
      <c r="C163" s="307" t="str">
        <f t="shared" si="23"/>
        <v/>
      </c>
      <c r="D163" s="307" t="str">
        <f t="shared" si="34"/>
        <v/>
      </c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</row>
    <row r="164" spans="1:14">
      <c r="A164" s="307" t="str">
        <f t="shared" si="35"/>
        <v>Power</v>
      </c>
      <c r="B164" s="307">
        <f t="shared" si="36"/>
        <v>0</v>
      </c>
      <c r="C164" s="307" t="str">
        <f t="shared" si="23"/>
        <v/>
      </c>
      <c r="D164" s="307" t="str">
        <f t="shared" si="34"/>
        <v/>
      </c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</row>
    <row r="165" spans="1:14">
      <c r="A165" s="307" t="str">
        <f t="shared" si="35"/>
        <v>Power</v>
      </c>
      <c r="B165" s="307">
        <f t="shared" si="36"/>
        <v>0</v>
      </c>
      <c r="C165" s="307" t="str">
        <f t="shared" si="23"/>
        <v/>
      </c>
      <c r="D165" s="307" t="str">
        <f t="shared" si="34"/>
        <v/>
      </c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</row>
    <row r="166" spans="1:14">
      <c r="A166" s="307" t="str">
        <f t="shared" si="35"/>
        <v>Power</v>
      </c>
      <c r="B166" s="307">
        <f t="shared" si="36"/>
        <v>0</v>
      </c>
      <c r="C166" s="307" t="str">
        <f t="shared" si="23"/>
        <v/>
      </c>
      <c r="D166" s="307" t="str">
        <f t="shared" si="34"/>
        <v/>
      </c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</row>
    <row r="167" spans="1:14">
      <c r="A167" s="307" t="str">
        <f t="shared" si="35"/>
        <v>Power</v>
      </c>
      <c r="B167" s="307">
        <f>J35</f>
        <v>0</v>
      </c>
      <c r="C167" s="307" t="str">
        <f t="shared" si="23"/>
        <v/>
      </c>
      <c r="D167" s="307" t="str">
        <f t="shared" si="34"/>
        <v/>
      </c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</row>
    <row r="168" spans="1:14">
      <c r="A168" s="307" t="s">
        <v>4</v>
      </c>
      <c r="B168" s="307">
        <f t="shared" ref="B168:B174" si="37">K8</f>
        <v>0</v>
      </c>
      <c r="C168" s="307" t="str">
        <f t="shared" si="23"/>
        <v/>
      </c>
      <c r="D168" s="307" t="str">
        <f t="shared" si="34"/>
        <v/>
      </c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</row>
    <row r="169" spans="1:14">
      <c r="A169" s="307" t="str">
        <f>A168</f>
        <v>FS</v>
      </c>
      <c r="B169" s="307">
        <f t="shared" si="37"/>
        <v>0</v>
      </c>
      <c r="C169" s="307" t="str">
        <f t="shared" si="23"/>
        <v/>
      </c>
      <c r="D169" s="307" t="str">
        <f t="shared" si="34"/>
        <v/>
      </c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</row>
    <row r="170" spans="1:14">
      <c r="A170" s="307" t="str">
        <f t="shared" ref="A170:A175" si="38">A169</f>
        <v>FS</v>
      </c>
      <c r="B170" s="307">
        <f t="shared" si="37"/>
        <v>0</v>
      </c>
      <c r="C170" s="307" t="str">
        <f t="shared" si="23"/>
        <v/>
      </c>
      <c r="D170" s="307" t="str">
        <f t="shared" si="34"/>
        <v/>
      </c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</row>
    <row r="171" spans="1:14">
      <c r="A171" s="307" t="str">
        <f t="shared" si="38"/>
        <v>FS</v>
      </c>
      <c r="B171" s="307">
        <f t="shared" si="37"/>
        <v>0</v>
      </c>
      <c r="C171" s="307" t="str">
        <f t="shared" si="23"/>
        <v/>
      </c>
      <c r="D171" s="307" t="str">
        <f t="shared" si="34"/>
        <v/>
      </c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</row>
    <row r="172" spans="1:14">
      <c r="A172" s="307" t="str">
        <f t="shared" si="38"/>
        <v>FS</v>
      </c>
      <c r="B172" s="307">
        <f t="shared" si="37"/>
        <v>0</v>
      </c>
      <c r="C172" s="307" t="str">
        <f t="shared" si="23"/>
        <v/>
      </c>
      <c r="D172" s="307" t="str">
        <f t="shared" si="34"/>
        <v/>
      </c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</row>
    <row r="173" spans="1:14">
      <c r="A173" s="307" t="str">
        <f t="shared" si="38"/>
        <v>FS</v>
      </c>
      <c r="B173" s="307">
        <f t="shared" si="37"/>
        <v>0</v>
      </c>
      <c r="C173" s="307" t="str">
        <f t="shared" si="23"/>
        <v/>
      </c>
      <c r="D173" s="307" t="str">
        <f t="shared" si="34"/>
        <v/>
      </c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</row>
    <row r="174" spans="1:14">
      <c r="A174" s="307" t="str">
        <f t="shared" si="38"/>
        <v>FS</v>
      </c>
      <c r="B174" s="307">
        <f t="shared" si="37"/>
        <v>0</v>
      </c>
      <c r="C174" s="307" t="str">
        <f t="shared" si="23"/>
        <v/>
      </c>
      <c r="D174" s="307" t="str">
        <f t="shared" si="34"/>
        <v/>
      </c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</row>
    <row r="175" spans="1:14">
      <c r="A175" s="307" t="str">
        <f t="shared" si="38"/>
        <v>FS</v>
      </c>
      <c r="B175" s="307">
        <f>K17</f>
        <v>0</v>
      </c>
      <c r="C175" s="307" t="str">
        <f t="shared" si="23"/>
        <v/>
      </c>
      <c r="D175" s="307" t="str">
        <f t="shared" si="34"/>
        <v/>
      </c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</row>
    <row r="176" spans="1:14">
      <c r="A176" s="307" t="str">
        <f t="shared" ref="A176:A182" si="39">A175</f>
        <v>FS</v>
      </c>
      <c r="B176" s="307">
        <f t="shared" ref="B176:B181" si="40">K18</f>
        <v>0</v>
      </c>
      <c r="C176" s="307" t="str">
        <f t="shared" si="23"/>
        <v/>
      </c>
      <c r="D176" s="307" t="str">
        <f t="shared" si="34"/>
        <v/>
      </c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</row>
    <row r="177" spans="1:14">
      <c r="A177" s="307" t="str">
        <f t="shared" si="39"/>
        <v>FS</v>
      </c>
      <c r="B177" s="307">
        <f t="shared" si="40"/>
        <v>0</v>
      </c>
      <c r="C177" s="307" t="str">
        <f t="shared" si="23"/>
        <v/>
      </c>
      <c r="D177" s="307" t="str">
        <f t="shared" si="34"/>
        <v/>
      </c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</row>
    <row r="178" spans="1:14">
      <c r="A178" s="307" t="str">
        <f t="shared" si="39"/>
        <v>FS</v>
      </c>
      <c r="B178" s="307">
        <f t="shared" si="40"/>
        <v>0</v>
      </c>
      <c r="C178" s="307" t="str">
        <f t="shared" si="23"/>
        <v/>
      </c>
      <c r="D178" s="307" t="str">
        <f t="shared" si="34"/>
        <v/>
      </c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</row>
    <row r="179" spans="1:14">
      <c r="A179" s="307" t="str">
        <f t="shared" si="39"/>
        <v>FS</v>
      </c>
      <c r="B179" s="307">
        <f t="shared" si="40"/>
        <v>0</v>
      </c>
      <c r="C179" s="307" t="str">
        <f t="shared" si="23"/>
        <v/>
      </c>
      <c r="D179" s="307" t="str">
        <f t="shared" si="34"/>
        <v/>
      </c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</row>
    <row r="180" spans="1:14">
      <c r="A180" s="307" t="str">
        <f t="shared" si="39"/>
        <v>FS</v>
      </c>
      <c r="B180" s="307">
        <f t="shared" si="40"/>
        <v>0</v>
      </c>
      <c r="C180" s="307" t="str">
        <f t="shared" si="23"/>
        <v/>
      </c>
      <c r="D180" s="307" t="str">
        <f t="shared" si="34"/>
        <v/>
      </c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</row>
    <row r="181" spans="1:14">
      <c r="A181" s="307" t="str">
        <f t="shared" si="39"/>
        <v>FS</v>
      </c>
      <c r="B181" s="307">
        <f t="shared" si="40"/>
        <v>0</v>
      </c>
      <c r="C181" s="307" t="str">
        <f t="shared" si="23"/>
        <v/>
      </c>
      <c r="D181" s="307" t="str">
        <f t="shared" si="34"/>
        <v/>
      </c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</row>
    <row r="182" spans="1:14">
      <c r="A182" s="307" t="str">
        <f t="shared" si="39"/>
        <v>FS</v>
      </c>
      <c r="B182" s="307">
        <f>K26</f>
        <v>0</v>
      </c>
      <c r="C182" s="307" t="str">
        <f t="shared" si="23"/>
        <v/>
      </c>
      <c r="D182" s="307" t="str">
        <f t="shared" si="34"/>
        <v/>
      </c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</row>
    <row r="183" spans="1:14">
      <c r="A183" s="307" t="str">
        <f t="shared" ref="A183:A189" si="41">A182</f>
        <v>FS</v>
      </c>
      <c r="B183" s="307">
        <f t="shared" ref="B183:B188" si="42">K27</f>
        <v>0</v>
      </c>
      <c r="C183" s="307" t="str">
        <f t="shared" si="23"/>
        <v/>
      </c>
      <c r="D183" s="307" t="str">
        <f t="shared" si="34"/>
        <v/>
      </c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</row>
    <row r="184" spans="1:14">
      <c r="A184" s="307" t="str">
        <f t="shared" si="41"/>
        <v>FS</v>
      </c>
      <c r="B184" s="307">
        <f t="shared" si="42"/>
        <v>0</v>
      </c>
      <c r="C184" s="307" t="str">
        <f t="shared" si="23"/>
        <v/>
      </c>
      <c r="D184" s="307" t="str">
        <f t="shared" si="34"/>
        <v/>
      </c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</row>
    <row r="185" spans="1:14">
      <c r="A185" s="307" t="str">
        <f t="shared" si="41"/>
        <v>FS</v>
      </c>
      <c r="B185" s="307">
        <f t="shared" si="42"/>
        <v>0</v>
      </c>
      <c r="C185" s="307" t="str">
        <f t="shared" si="23"/>
        <v/>
      </c>
      <c r="D185" s="307" t="str">
        <f t="shared" si="34"/>
        <v/>
      </c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</row>
    <row r="186" spans="1:14">
      <c r="A186" s="307" t="str">
        <f t="shared" si="41"/>
        <v>FS</v>
      </c>
      <c r="B186" s="307">
        <f t="shared" si="42"/>
        <v>0</v>
      </c>
      <c r="C186" s="307" t="str">
        <f t="shared" si="23"/>
        <v/>
      </c>
      <c r="D186" s="307" t="str">
        <f>IF(C186&lt;&gt;"",VLOOKUP(C186,Intervaller,5,FALSE),"")</f>
        <v/>
      </c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</row>
    <row r="187" spans="1:14">
      <c r="A187" s="307" t="str">
        <f t="shared" si="41"/>
        <v>FS</v>
      </c>
      <c r="B187" s="307">
        <f t="shared" si="42"/>
        <v>0</v>
      </c>
      <c r="C187" s="307" t="str">
        <f>IF(B187&lt;&gt;"x",IF(B187&lt;&gt;0,A187&amp;": "&amp;B187,""),"")</f>
        <v/>
      </c>
      <c r="D187" s="307" t="str">
        <f>IF(C187&lt;&gt;"",VLOOKUP(C187,Intervaller,5,FALSE),"")</f>
        <v/>
      </c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</row>
    <row r="188" spans="1:14">
      <c r="A188" s="307" t="str">
        <f t="shared" si="41"/>
        <v>FS</v>
      </c>
      <c r="B188" s="307">
        <f t="shared" si="42"/>
        <v>0</v>
      </c>
      <c r="C188" s="307" t="str">
        <f>IF(B188&lt;&gt;"x",IF(B188&lt;&gt;0,A188&amp;": "&amp;B188,""),"")</f>
        <v/>
      </c>
      <c r="D188" s="307" t="str">
        <f>IF(C188&lt;&gt;"",VLOOKUP(C188,Intervaller,5,FALSE),"")</f>
        <v/>
      </c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</row>
    <row r="189" spans="1:14">
      <c r="A189" s="307" t="str">
        <f t="shared" si="41"/>
        <v>FS</v>
      </c>
      <c r="B189" s="307">
        <f>K35</f>
        <v>0</v>
      </c>
      <c r="C189" s="307" t="str">
        <f>IF(B189&lt;&gt;"x",IF(B189&lt;&gt;0,A189&amp;": "&amp;B189,""),"")</f>
        <v/>
      </c>
      <c r="D189" s="307" t="str">
        <f>IF(C189&lt;&gt;"",VLOOKUP(C189,Intervaller,5,FALSE),"")</f>
        <v/>
      </c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</row>
    <row r="190" spans="1:14">
      <c r="A190" s="307"/>
      <c r="B190" s="307"/>
      <c r="C190" s="307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</row>
    <row r="191" spans="1:14">
      <c r="A191" s="307"/>
      <c r="B191" s="307"/>
      <c r="C191" s="307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</row>
    <row r="192" spans="1:14">
      <c r="A192" s="307"/>
      <c r="B192" s="307"/>
      <c r="C192" s="307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</row>
    <row r="193" spans="1:14">
      <c r="A193" s="307"/>
      <c r="B193" s="307"/>
      <c r="C193" s="307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</row>
    <row r="194" spans="1:14">
      <c r="A194" s="307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</row>
    <row r="195" spans="1:14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</row>
  </sheetData>
  <mergeCells count="24">
    <mergeCell ref="L19:N19"/>
    <mergeCell ref="L4:N4"/>
    <mergeCell ref="L10:N10"/>
    <mergeCell ref="L14:N14"/>
    <mergeCell ref="L11:N11"/>
    <mergeCell ref="L13:N13"/>
    <mergeCell ref="L12:N12"/>
    <mergeCell ref="L9:N9"/>
    <mergeCell ref="L35:N35"/>
    <mergeCell ref="L8:N8"/>
    <mergeCell ref="M37:N37"/>
    <mergeCell ref="L22:N22"/>
    <mergeCell ref="L29:N29"/>
    <mergeCell ref="L18:N18"/>
    <mergeCell ref="L26:N26"/>
    <mergeCell ref="L28:N28"/>
    <mergeCell ref="L31:N31"/>
    <mergeCell ref="L32:N32"/>
    <mergeCell ref="L27:N27"/>
    <mergeCell ref="L30:N30"/>
    <mergeCell ref="L23:N23"/>
    <mergeCell ref="L21:N21"/>
    <mergeCell ref="L20:N20"/>
    <mergeCell ref="L17:N17"/>
  </mergeCells>
  <phoneticPr fontId="0" type="noConversion"/>
  <pageMargins left="0.48" right="0.5" top="0.66666666666666663" bottom="0.55000000000000004" header="0.16" footer="0.09"/>
  <pageSetup paperSize="9" scale="80" orientation="landscape" horizontalDpi="4294967293" r:id="rId2"/>
  <headerFooter alignWithMargins="0">
    <oddHeader>&amp;L&amp;G</oddHeader>
    <oddFooter>&amp;L&amp;G</oddFooter>
  </headerFooter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>
      <selection activeCell="B5" sqref="B5"/>
    </sheetView>
  </sheetViews>
  <sheetFormatPr defaultRowHeight="12.75"/>
  <cols>
    <col min="1" max="1" width="22.28515625" style="36" bestFit="1" customWidth="1"/>
    <col min="2" max="2" width="49" style="80" customWidth="1"/>
    <col min="3" max="5" width="12.7109375" style="80" customWidth="1"/>
    <col min="6" max="23" width="12.7109375" style="10" customWidth="1"/>
    <col min="24" max="16384" width="9.140625" style="10"/>
  </cols>
  <sheetData>
    <row r="1" spans="1:5" ht="20.25">
      <c r="B1" s="74" t="s">
        <v>66</v>
      </c>
      <c r="C1" s="74"/>
      <c r="D1" s="74"/>
      <c r="E1" s="74"/>
    </row>
    <row r="2" spans="1:5" ht="12.75" customHeight="1">
      <c r="B2" s="74"/>
      <c r="C2" s="74"/>
      <c r="D2" s="74"/>
      <c r="E2" s="74"/>
    </row>
    <row r="3" spans="1:5">
      <c r="A3" s="36" t="s">
        <v>25</v>
      </c>
      <c r="B3" s="81" t="str">
        <f>Ugeplan!G2</f>
        <v>Kasper Nielsen</v>
      </c>
      <c r="C3" s="75"/>
      <c r="D3" s="75"/>
      <c r="E3" s="75"/>
    </row>
    <row r="4" spans="1:5">
      <c r="B4" s="75"/>
      <c r="C4" s="75"/>
      <c r="D4" s="75"/>
      <c r="E4" s="75"/>
    </row>
    <row r="5" spans="1:5" ht="12.75" customHeight="1">
      <c r="A5" s="83" t="s">
        <v>108</v>
      </c>
      <c r="B5" s="177"/>
      <c r="C5" s="76"/>
      <c r="D5" s="76"/>
      <c r="E5" s="76"/>
    </row>
    <row r="6" spans="1:5" ht="12.75" customHeight="1">
      <c r="A6" s="83"/>
      <c r="B6" s="178"/>
      <c r="C6" s="76"/>
      <c r="D6" s="76"/>
      <c r="E6" s="76"/>
    </row>
    <row r="7" spans="1:5" ht="12.75" customHeight="1">
      <c r="A7" s="83"/>
      <c r="B7" s="97"/>
      <c r="C7" s="76"/>
      <c r="D7" s="76"/>
      <c r="E7" s="76"/>
    </row>
    <row r="8" spans="1:5" ht="12.75" customHeight="1">
      <c r="A8" s="83"/>
      <c r="B8" s="76"/>
      <c r="C8" s="76"/>
      <c r="D8" s="76"/>
      <c r="E8" s="76"/>
    </row>
    <row r="9" spans="1:5" ht="12.75" customHeight="1">
      <c r="A9" s="36" t="s">
        <v>109</v>
      </c>
      <c r="B9" s="98"/>
      <c r="C9" s="77"/>
      <c r="D9" s="77"/>
      <c r="E9" s="77"/>
    </row>
    <row r="10" spans="1:5" ht="12.75" customHeight="1">
      <c r="A10" s="36" t="s">
        <v>110</v>
      </c>
      <c r="B10" s="176"/>
      <c r="C10" s="75"/>
      <c r="D10" s="75"/>
      <c r="E10" s="75"/>
    </row>
    <row r="11" spans="1:5" ht="12.75" customHeight="1">
      <c r="B11" s="75"/>
      <c r="C11" s="75"/>
      <c r="D11" s="75"/>
      <c r="E11" s="75"/>
    </row>
    <row r="12" spans="1:5" ht="12.75" customHeight="1">
      <c r="A12" s="84" t="s">
        <v>139</v>
      </c>
      <c r="B12" s="105"/>
      <c r="C12" s="105"/>
      <c r="D12" s="105"/>
      <c r="E12" s="105"/>
    </row>
    <row r="13" spans="1:5" ht="12.75" customHeight="1">
      <c r="A13" s="36" t="s">
        <v>111</v>
      </c>
      <c r="B13" s="174"/>
      <c r="C13" s="105"/>
      <c r="D13" s="105"/>
      <c r="E13" s="105"/>
    </row>
    <row r="14" spans="1:5" ht="12.75" customHeight="1">
      <c r="A14" s="36" t="s">
        <v>112</v>
      </c>
      <c r="B14" s="175"/>
      <c r="C14" s="105"/>
      <c r="D14" s="105"/>
      <c r="E14" s="105"/>
    </row>
    <row r="15" spans="1:5" ht="12.75" customHeight="1">
      <c r="A15" s="36" t="s">
        <v>113</v>
      </c>
      <c r="B15" s="175"/>
      <c r="C15" s="105"/>
      <c r="D15" s="105"/>
      <c r="E15" s="105"/>
    </row>
    <row r="16" spans="1:5" ht="12.75" customHeight="1">
      <c r="A16" s="36" t="s">
        <v>114</v>
      </c>
      <c r="B16" s="99"/>
      <c r="C16" s="105"/>
      <c r="D16" s="105"/>
      <c r="E16" s="105"/>
    </row>
    <row r="17" spans="1:23" ht="12.75" customHeight="1">
      <c r="A17" s="36" t="s">
        <v>115</v>
      </c>
      <c r="B17" s="99"/>
      <c r="C17" s="105"/>
      <c r="D17" s="105"/>
      <c r="E17" s="105"/>
    </row>
    <row r="18" spans="1:23" ht="12.75" customHeight="1">
      <c r="B18" s="173"/>
      <c r="C18" s="105"/>
      <c r="D18" s="105"/>
      <c r="E18" s="105"/>
    </row>
    <row r="19" spans="1:23" ht="12.75" customHeight="1">
      <c r="B19" s="175"/>
      <c r="C19" s="105"/>
      <c r="D19" s="105"/>
      <c r="E19" s="105"/>
    </row>
    <row r="20" spans="1:23" ht="12.75" customHeight="1">
      <c r="B20" s="175"/>
      <c r="C20" s="405"/>
      <c r="D20" s="405"/>
      <c r="E20" s="105"/>
    </row>
    <row r="21" spans="1:23" ht="12.75" customHeight="1">
      <c r="B21" s="99"/>
      <c r="C21" s="105"/>
      <c r="D21" s="105"/>
      <c r="E21" s="105"/>
    </row>
    <row r="22" spans="1:23" ht="12.75" customHeight="1">
      <c r="B22" s="105"/>
      <c r="C22" s="105"/>
      <c r="D22" s="105"/>
      <c r="E22" s="105"/>
    </row>
    <row r="23" spans="1:23" ht="12.75" customHeight="1">
      <c r="A23" s="84" t="s">
        <v>56</v>
      </c>
      <c r="B23" s="76"/>
      <c r="C23" s="76"/>
      <c r="D23" s="76"/>
      <c r="E23" s="76"/>
    </row>
    <row r="24" spans="1:23" ht="12.75" customHeight="1">
      <c r="A24" s="36" t="s">
        <v>76</v>
      </c>
      <c r="B24" s="177"/>
      <c r="C24" s="76"/>
      <c r="D24" s="76"/>
      <c r="E24" s="76"/>
    </row>
    <row r="25" spans="1:23" ht="12.75" customHeight="1">
      <c r="B25" s="97"/>
      <c r="C25" s="76"/>
      <c r="D25" s="76"/>
      <c r="E25" s="76"/>
    </row>
    <row r="26" spans="1:23" ht="12.75" customHeight="1">
      <c r="A26" s="36" t="s">
        <v>73</v>
      </c>
      <c r="B26" s="178"/>
      <c r="C26" s="76"/>
      <c r="D26" s="76"/>
      <c r="E26" s="76"/>
    </row>
    <row r="27" spans="1:23" ht="12.75" customHeight="1">
      <c r="A27" s="36" t="s">
        <v>74</v>
      </c>
      <c r="B27" s="97"/>
      <c r="C27" s="76"/>
      <c r="D27" s="76"/>
      <c r="E27" s="76"/>
    </row>
    <row r="28" spans="1:23" ht="12.75" customHeight="1">
      <c r="A28" s="36" t="s">
        <v>75</v>
      </c>
      <c r="B28" s="97"/>
      <c r="C28" s="76"/>
      <c r="D28" s="76"/>
      <c r="E28" s="76"/>
    </row>
    <row r="29" spans="1:23" ht="12.75" customHeight="1">
      <c r="A29" s="36" t="s">
        <v>31</v>
      </c>
      <c r="B29" s="97"/>
      <c r="C29" s="76"/>
      <c r="D29" s="76"/>
      <c r="E29" s="76"/>
    </row>
    <row r="30" spans="1:23" ht="12.75" customHeight="1">
      <c r="B30" s="76"/>
      <c r="C30" s="76"/>
      <c r="D30" s="76"/>
      <c r="E30" s="76"/>
    </row>
    <row r="31" spans="1:23" ht="12.75" customHeight="1">
      <c r="B31" s="90" t="s">
        <v>144</v>
      </c>
      <c r="C31" s="90"/>
      <c r="D31" s="90"/>
      <c r="E31" s="90"/>
    </row>
    <row r="32" spans="1:23" ht="12.75" customHeight="1">
      <c r="B32" s="100"/>
      <c r="C32" s="406" t="s">
        <v>136</v>
      </c>
      <c r="D32" s="407"/>
      <c r="E32" s="408"/>
      <c r="F32" s="404" t="s">
        <v>119</v>
      </c>
      <c r="G32" s="404"/>
      <c r="H32" s="404"/>
      <c r="I32" s="404" t="s">
        <v>121</v>
      </c>
      <c r="J32" s="404"/>
      <c r="K32" s="404"/>
      <c r="L32" s="404" t="s">
        <v>122</v>
      </c>
      <c r="M32" s="404"/>
      <c r="N32" s="404"/>
      <c r="O32" s="404" t="s">
        <v>123</v>
      </c>
      <c r="P32" s="404"/>
      <c r="Q32" s="404"/>
      <c r="R32" s="404" t="s">
        <v>124</v>
      </c>
      <c r="S32" s="404"/>
      <c r="T32" s="404"/>
      <c r="U32" s="404" t="s">
        <v>120</v>
      </c>
      <c r="V32" s="404"/>
      <c r="W32" s="404"/>
    </row>
    <row r="33" spans="1:23" ht="12.75" customHeight="1">
      <c r="A33" s="93" t="s">
        <v>137</v>
      </c>
      <c r="B33" s="100" t="s">
        <v>129</v>
      </c>
      <c r="C33" s="409"/>
      <c r="D33" s="410"/>
      <c r="E33" s="411"/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</row>
    <row r="34" spans="1:23" ht="12.75" customHeight="1">
      <c r="A34" s="92"/>
      <c r="B34" s="100" t="s">
        <v>76</v>
      </c>
      <c r="C34" s="412"/>
      <c r="D34" s="413"/>
      <c r="E34" s="414"/>
      <c r="F34" s="403"/>
      <c r="G34" s="403"/>
      <c r="H34" s="403"/>
      <c r="I34" s="403"/>
      <c r="J34" s="403"/>
      <c r="K34" s="403"/>
      <c r="L34" s="403"/>
      <c r="M34" s="403"/>
      <c r="N34" s="403"/>
      <c r="O34" s="403"/>
      <c r="P34" s="403"/>
      <c r="Q34" s="403"/>
      <c r="R34" s="403"/>
      <c r="S34" s="403"/>
      <c r="T34" s="403"/>
      <c r="U34" s="403"/>
      <c r="V34" s="403"/>
      <c r="W34" s="403"/>
    </row>
    <row r="35" spans="1:23" ht="12.75" customHeight="1">
      <c r="B35" s="100"/>
      <c r="C35" s="412"/>
      <c r="D35" s="413"/>
      <c r="E35" s="414"/>
      <c r="F35" s="403"/>
      <c r="G35" s="403"/>
      <c r="H35" s="403"/>
      <c r="I35" s="403"/>
      <c r="J35" s="403"/>
      <c r="K35" s="403"/>
      <c r="L35" s="403"/>
      <c r="M35" s="403"/>
      <c r="N35" s="403"/>
      <c r="O35" s="403"/>
      <c r="P35" s="403"/>
      <c r="Q35" s="403"/>
      <c r="R35" s="403"/>
      <c r="S35" s="403"/>
      <c r="T35" s="403"/>
      <c r="U35" s="403"/>
      <c r="V35" s="403"/>
      <c r="W35" s="403"/>
    </row>
    <row r="36" spans="1:23" ht="12.75" customHeight="1">
      <c r="A36" s="93" t="s">
        <v>138</v>
      </c>
      <c r="B36" s="100" t="s">
        <v>116</v>
      </c>
      <c r="C36" s="412"/>
      <c r="D36" s="413"/>
      <c r="E36" s="414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</row>
    <row r="37" spans="1:23" ht="12.75" customHeight="1">
      <c r="A37" s="92"/>
      <c r="B37" s="100"/>
      <c r="C37" s="412"/>
      <c r="D37" s="413"/>
      <c r="E37" s="414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403"/>
      <c r="V37" s="403"/>
      <c r="W37" s="403"/>
    </row>
    <row r="38" spans="1:23" ht="12.75" customHeight="1">
      <c r="B38" s="100" t="s">
        <v>117</v>
      </c>
      <c r="C38" s="412"/>
      <c r="D38" s="413"/>
      <c r="E38" s="414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</row>
    <row r="39" spans="1:23" ht="12.75" customHeight="1">
      <c r="B39" s="100"/>
      <c r="C39" s="412"/>
      <c r="D39" s="413"/>
      <c r="E39" s="414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3"/>
    </row>
    <row r="40" spans="1:23" ht="12.75" customHeight="1">
      <c r="B40" s="100" t="s">
        <v>118</v>
      </c>
      <c r="C40" s="412"/>
      <c r="D40" s="413"/>
      <c r="E40" s="414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</row>
    <row r="41" spans="1:23" ht="12.75" customHeight="1">
      <c r="B41" s="100"/>
      <c r="C41" s="412"/>
      <c r="D41" s="413"/>
      <c r="E41" s="414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403"/>
      <c r="U41" s="403"/>
      <c r="V41" s="403"/>
      <c r="W41" s="403"/>
    </row>
    <row r="42" spans="1:23" ht="12.75" customHeight="1">
      <c r="B42" s="100" t="s">
        <v>131</v>
      </c>
      <c r="C42" s="412"/>
      <c r="D42" s="413"/>
      <c r="E42" s="414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</row>
    <row r="43" spans="1:23" ht="12.75" customHeight="1">
      <c r="B43" s="100"/>
      <c r="C43" s="412"/>
      <c r="D43" s="413"/>
      <c r="E43" s="414"/>
      <c r="F43" s="403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403"/>
      <c r="U43" s="403"/>
      <c r="V43" s="403"/>
      <c r="W43" s="403"/>
    </row>
    <row r="44" spans="1:23" ht="12.75" customHeight="1">
      <c r="B44" s="100" t="s">
        <v>133</v>
      </c>
      <c r="C44" s="412"/>
      <c r="D44" s="413"/>
      <c r="E44" s="414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</row>
    <row r="45" spans="1:23" ht="12.75" customHeight="1">
      <c r="B45" s="100"/>
      <c r="C45" s="412"/>
      <c r="D45" s="413"/>
      <c r="E45" s="414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</row>
    <row r="46" spans="1:23" ht="12.75" customHeight="1">
      <c r="B46" s="100" t="s">
        <v>132</v>
      </c>
      <c r="C46" s="412"/>
      <c r="D46" s="413"/>
      <c r="E46" s="414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</row>
    <row r="47" spans="1:23" ht="12.75" customHeight="1">
      <c r="B47" s="100"/>
      <c r="C47" s="412"/>
      <c r="D47" s="413"/>
      <c r="E47" s="414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</row>
    <row r="48" spans="1:23" ht="12.75" customHeight="1">
      <c r="B48" s="100" t="s">
        <v>134</v>
      </c>
      <c r="C48" s="412"/>
      <c r="D48" s="413"/>
      <c r="E48" s="414"/>
      <c r="F48" s="403"/>
      <c r="G48" s="403"/>
      <c r="H48" s="403"/>
      <c r="I48" s="403"/>
      <c r="J48" s="403"/>
      <c r="K48" s="403"/>
      <c r="L48" s="403"/>
      <c r="M48" s="403"/>
      <c r="N48" s="403"/>
      <c r="O48" s="403"/>
      <c r="P48" s="403"/>
      <c r="Q48" s="403"/>
      <c r="R48" s="403"/>
      <c r="S48" s="403"/>
      <c r="T48" s="403"/>
      <c r="U48" s="403"/>
      <c r="V48" s="403"/>
      <c r="W48" s="403"/>
    </row>
    <row r="49" spans="1:23" ht="12.75" customHeight="1">
      <c r="B49" s="100"/>
      <c r="C49" s="412"/>
      <c r="D49" s="413"/>
      <c r="E49" s="414"/>
      <c r="F49" s="403"/>
      <c r="G49" s="403"/>
      <c r="H49" s="403"/>
      <c r="I49" s="403"/>
      <c r="J49" s="403"/>
      <c r="K49" s="403"/>
      <c r="L49" s="403"/>
      <c r="M49" s="403"/>
      <c r="N49" s="403"/>
      <c r="O49" s="403"/>
      <c r="P49" s="403"/>
      <c r="Q49" s="403"/>
      <c r="R49" s="403"/>
      <c r="S49" s="403"/>
      <c r="T49" s="403"/>
      <c r="U49" s="403"/>
      <c r="V49" s="403"/>
      <c r="W49" s="403"/>
    </row>
    <row r="50" spans="1:23" ht="12.75" customHeight="1">
      <c r="B50" s="100" t="s">
        <v>135</v>
      </c>
      <c r="C50" s="412"/>
      <c r="D50" s="413"/>
      <c r="E50" s="414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</row>
    <row r="51" spans="1:23" ht="12.75" customHeight="1">
      <c r="B51" s="100"/>
      <c r="C51" s="412"/>
      <c r="D51" s="413"/>
      <c r="E51" s="414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</row>
    <row r="52" spans="1:23" ht="12.75" customHeight="1">
      <c r="B52" s="100" t="s">
        <v>130</v>
      </c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</row>
    <row r="53" spans="1:23" ht="12.75" customHeight="1">
      <c r="B53" s="100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 spans="1:23" ht="12.75" customHeight="1">
      <c r="B54" s="100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</row>
    <row r="55" spans="1:23" ht="12.75" customHeight="1">
      <c r="B55" s="89"/>
      <c r="C55" s="89"/>
      <c r="D55" s="89"/>
      <c r="E55" s="89"/>
    </row>
    <row r="56" spans="1:23">
      <c r="A56" s="84" t="s">
        <v>57</v>
      </c>
      <c r="B56" s="75"/>
      <c r="C56" s="75"/>
      <c r="D56" s="75"/>
      <c r="E56" s="75"/>
    </row>
    <row r="57" spans="1:23">
      <c r="A57" s="85" t="s">
        <v>125</v>
      </c>
      <c r="B57" s="81"/>
      <c r="C57" s="75"/>
      <c r="D57" s="75"/>
      <c r="E57" s="75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</row>
    <row r="58" spans="1:23">
      <c r="A58" s="85"/>
      <c r="B58" s="82"/>
      <c r="C58" s="75"/>
      <c r="D58" s="75"/>
      <c r="E58" s="75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</row>
    <row r="59" spans="1:23">
      <c r="A59" s="10"/>
      <c r="B59" s="10"/>
      <c r="C59" s="10"/>
      <c r="D59" s="10"/>
      <c r="E59" s="10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</row>
    <row r="60" spans="1:23">
      <c r="A60" s="84" t="s">
        <v>127</v>
      </c>
      <c r="B60" s="10"/>
      <c r="C60" s="10"/>
      <c r="D60" s="10"/>
      <c r="E60" s="10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</row>
    <row r="61" spans="1:23">
      <c r="A61" s="85" t="s">
        <v>58</v>
      </c>
      <c r="B61" s="81"/>
      <c r="C61" s="75"/>
      <c r="D61" s="75"/>
      <c r="E61" s="75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</row>
    <row r="62" spans="1:23">
      <c r="A62" s="85" t="s">
        <v>59</v>
      </c>
      <c r="B62" s="82"/>
      <c r="C62" s="75"/>
      <c r="D62" s="75"/>
      <c r="E62" s="75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</row>
    <row r="63" spans="1:23">
      <c r="A63" s="85" t="s">
        <v>60</v>
      </c>
      <c r="B63" s="82"/>
      <c r="C63" s="75"/>
      <c r="D63" s="75"/>
      <c r="E63" s="75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</row>
    <row r="64" spans="1:23">
      <c r="A64" s="85" t="s">
        <v>61</v>
      </c>
      <c r="B64" s="82"/>
      <c r="C64" s="75"/>
      <c r="D64" s="75"/>
      <c r="E64" s="75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</row>
    <row r="65" spans="1:22">
      <c r="A65" s="85" t="s">
        <v>62</v>
      </c>
      <c r="B65" s="82"/>
      <c r="C65" s="75"/>
      <c r="D65" s="75"/>
      <c r="E65" s="75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</row>
    <row r="66" spans="1:22">
      <c r="A66" s="85" t="s">
        <v>63</v>
      </c>
      <c r="B66" s="82"/>
      <c r="C66" s="75"/>
      <c r="D66" s="75"/>
      <c r="E66" s="75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</row>
    <row r="67" spans="1:22">
      <c r="A67" s="85" t="s">
        <v>64</v>
      </c>
      <c r="B67" s="86"/>
      <c r="C67" s="79"/>
      <c r="D67" s="79"/>
      <c r="E67" s="79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</row>
    <row r="68" spans="1:22">
      <c r="B68" s="75"/>
      <c r="C68" s="75"/>
      <c r="D68" s="75"/>
      <c r="E68" s="75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</row>
    <row r="69" spans="1:22">
      <c r="B69" s="75"/>
      <c r="C69" s="75"/>
      <c r="D69" s="75"/>
      <c r="E69" s="75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</row>
    <row r="70" spans="1:22">
      <c r="A70" s="84" t="s">
        <v>65</v>
      </c>
      <c r="B70" s="75"/>
      <c r="C70" s="75"/>
      <c r="D70" s="75"/>
      <c r="E70" s="75"/>
    </row>
    <row r="71" spans="1:22">
      <c r="A71" s="85" t="s">
        <v>126</v>
      </c>
      <c r="B71" s="81"/>
      <c r="C71" s="75"/>
      <c r="D71" s="75"/>
      <c r="E71" s="75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</row>
    <row r="72" spans="1:22">
      <c r="B72" s="82"/>
      <c r="C72" s="75"/>
      <c r="D72" s="75"/>
      <c r="E72" s="75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</row>
    <row r="73" spans="1:22">
      <c r="B73" s="75"/>
      <c r="C73" s="75"/>
      <c r="D73" s="75"/>
      <c r="E73" s="75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</row>
    <row r="74" spans="1:22">
      <c r="A74" s="84" t="s">
        <v>127</v>
      </c>
      <c r="B74" s="75"/>
      <c r="C74" s="75"/>
      <c r="D74" s="75"/>
      <c r="E74" s="75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</row>
    <row r="75" spans="1:22">
      <c r="A75" s="85" t="s">
        <v>58</v>
      </c>
      <c r="B75" s="81"/>
      <c r="C75" s="75"/>
      <c r="D75" s="75"/>
      <c r="E75" s="75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</row>
    <row r="76" spans="1:22">
      <c r="A76" s="85" t="s">
        <v>59</v>
      </c>
      <c r="B76" s="82"/>
      <c r="C76" s="75"/>
      <c r="D76" s="75"/>
      <c r="E76" s="75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</row>
    <row r="77" spans="1:22">
      <c r="A77" s="85" t="s">
        <v>60</v>
      </c>
      <c r="B77" s="82"/>
      <c r="C77" s="75"/>
      <c r="D77" s="75"/>
      <c r="E77" s="75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</row>
    <row r="78" spans="1:22">
      <c r="A78" s="85" t="s">
        <v>61</v>
      </c>
      <c r="B78" s="82"/>
      <c r="C78" s="75"/>
      <c r="D78" s="75"/>
      <c r="E78" s="75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</row>
    <row r="79" spans="1:22">
      <c r="A79" s="85" t="s">
        <v>62</v>
      </c>
      <c r="B79" s="82"/>
      <c r="C79" s="75"/>
      <c r="D79" s="75"/>
      <c r="E79" s="75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</row>
    <row r="80" spans="1:22">
      <c r="A80" s="85" t="s">
        <v>63</v>
      </c>
      <c r="B80" s="82"/>
      <c r="C80" s="75"/>
      <c r="D80" s="75"/>
      <c r="E80" s="75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</row>
    <row r="81" spans="1:22">
      <c r="A81" s="85" t="s">
        <v>64</v>
      </c>
      <c r="B81" s="86"/>
      <c r="C81" s="79"/>
      <c r="D81" s="79"/>
      <c r="E81" s="79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</row>
    <row r="82" spans="1:22">
      <c r="B82" s="75"/>
      <c r="C82" s="75"/>
      <c r="D82" s="75"/>
      <c r="E82" s="75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</row>
    <row r="83" spans="1:22">
      <c r="B83" s="75"/>
      <c r="C83" s="75"/>
      <c r="D83" s="75"/>
      <c r="E83" s="75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</row>
    <row r="84" spans="1:22">
      <c r="B84" s="75"/>
      <c r="C84" s="75"/>
      <c r="D84" s="75"/>
      <c r="E84" s="75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</row>
    <row r="85" spans="1:22">
      <c r="A85" s="84" t="s">
        <v>68</v>
      </c>
      <c r="B85" s="87"/>
    </row>
    <row r="86" spans="1:22">
      <c r="B86" s="88"/>
    </row>
    <row r="87" spans="1:22">
      <c r="B87" s="88"/>
    </row>
    <row r="88" spans="1:22">
      <c r="B88" s="88"/>
    </row>
    <row r="89" spans="1:22">
      <c r="B89" s="88"/>
    </row>
    <row r="92" spans="1:22">
      <c r="A92" s="84" t="s">
        <v>128</v>
      </c>
      <c r="B92" s="179"/>
    </row>
  </sheetData>
  <mergeCells count="141">
    <mergeCell ref="U51:W51"/>
    <mergeCell ref="C51:E51"/>
    <mergeCell ref="F51:H51"/>
    <mergeCell ref="I51:K51"/>
    <mergeCell ref="L51:N51"/>
    <mergeCell ref="O51:Q51"/>
    <mergeCell ref="R51:T51"/>
    <mergeCell ref="F43:H43"/>
    <mergeCell ref="I43:K43"/>
    <mergeCell ref="L43:N43"/>
    <mergeCell ref="I46:K46"/>
    <mergeCell ref="L46:N46"/>
    <mergeCell ref="I50:K50"/>
    <mergeCell ref="F49:H49"/>
    <mergeCell ref="I49:K49"/>
    <mergeCell ref="L50:N50"/>
    <mergeCell ref="O50:Q50"/>
    <mergeCell ref="C44:E44"/>
    <mergeCell ref="C49:E49"/>
    <mergeCell ref="C47:E47"/>
    <mergeCell ref="C45:E45"/>
    <mergeCell ref="C43:E43"/>
    <mergeCell ref="U46:W46"/>
    <mergeCell ref="I47:K47"/>
    <mergeCell ref="C42:E42"/>
    <mergeCell ref="R50:T50"/>
    <mergeCell ref="R43:T43"/>
    <mergeCell ref="C48:E48"/>
    <mergeCell ref="C50:E50"/>
    <mergeCell ref="F50:H50"/>
    <mergeCell ref="U50:W50"/>
    <mergeCell ref="U43:W43"/>
    <mergeCell ref="F41:H41"/>
    <mergeCell ref="I41:K41"/>
    <mergeCell ref="L41:N41"/>
    <mergeCell ref="O41:Q41"/>
    <mergeCell ref="R41:T41"/>
    <mergeCell ref="U41:W41"/>
    <mergeCell ref="F42:H42"/>
    <mergeCell ref="O43:Q43"/>
    <mergeCell ref="U48:W48"/>
    <mergeCell ref="U49:W49"/>
    <mergeCell ref="L49:N49"/>
    <mergeCell ref="O49:Q49"/>
    <mergeCell ref="R49:T49"/>
    <mergeCell ref="F48:H48"/>
    <mergeCell ref="I48:K48"/>
    <mergeCell ref="U47:W47"/>
    <mergeCell ref="C36:E36"/>
    <mergeCell ref="C38:E38"/>
    <mergeCell ref="C40:E40"/>
    <mergeCell ref="C39:E39"/>
    <mergeCell ref="C37:E37"/>
    <mergeCell ref="C35:E35"/>
    <mergeCell ref="L48:N48"/>
    <mergeCell ref="O48:Q48"/>
    <mergeCell ref="R48:T48"/>
    <mergeCell ref="F47:H47"/>
    <mergeCell ref="C41:E41"/>
    <mergeCell ref="I42:K42"/>
    <mergeCell ref="L42:N42"/>
    <mergeCell ref="O42:Q42"/>
    <mergeCell ref="R42:T42"/>
    <mergeCell ref="F44:H44"/>
    <mergeCell ref="I44:K44"/>
    <mergeCell ref="L44:N44"/>
    <mergeCell ref="O44:Q44"/>
    <mergeCell ref="R44:T44"/>
    <mergeCell ref="C46:E46"/>
    <mergeCell ref="F46:H46"/>
    <mergeCell ref="O37:Q37"/>
    <mergeCell ref="R37:T37"/>
    <mergeCell ref="L47:N47"/>
    <mergeCell ref="O47:Q47"/>
    <mergeCell ref="R47:T47"/>
    <mergeCell ref="O46:Q46"/>
    <mergeCell ref="R46:T46"/>
    <mergeCell ref="F45:H45"/>
    <mergeCell ref="I45:K45"/>
    <mergeCell ref="L45:N45"/>
    <mergeCell ref="O45:Q45"/>
    <mergeCell ref="R45:T45"/>
    <mergeCell ref="U42:W42"/>
    <mergeCell ref="U39:W39"/>
    <mergeCell ref="U45:W45"/>
    <mergeCell ref="F38:H38"/>
    <mergeCell ref="I38:K38"/>
    <mergeCell ref="L38:N38"/>
    <mergeCell ref="O38:Q38"/>
    <mergeCell ref="R38:T38"/>
    <mergeCell ref="U38:W38"/>
    <mergeCell ref="F40:H40"/>
    <mergeCell ref="I40:K40"/>
    <mergeCell ref="U44:W44"/>
    <mergeCell ref="L40:N40"/>
    <mergeCell ref="F35:H35"/>
    <mergeCell ref="O40:Q40"/>
    <mergeCell ref="R40:T40"/>
    <mergeCell ref="U40:W40"/>
    <mergeCell ref="F39:H39"/>
    <mergeCell ref="I39:K39"/>
    <mergeCell ref="L39:N39"/>
    <mergeCell ref="O39:Q39"/>
    <mergeCell ref="R39:T39"/>
    <mergeCell ref="F36:H36"/>
    <mergeCell ref="I36:K36"/>
    <mergeCell ref="L36:N36"/>
    <mergeCell ref="O36:Q36"/>
    <mergeCell ref="R36:T36"/>
    <mergeCell ref="U36:W36"/>
    <mergeCell ref="U37:W37"/>
    <mergeCell ref="F37:H37"/>
    <mergeCell ref="I37:K37"/>
    <mergeCell ref="L37:N37"/>
    <mergeCell ref="C20:D20"/>
    <mergeCell ref="F34:H34"/>
    <mergeCell ref="I34:K34"/>
    <mergeCell ref="L34:N34"/>
    <mergeCell ref="C32:E32"/>
    <mergeCell ref="F33:H33"/>
    <mergeCell ref="I33:K33"/>
    <mergeCell ref="C33:E33"/>
    <mergeCell ref="C34:E34"/>
    <mergeCell ref="F32:H32"/>
    <mergeCell ref="I32:K32"/>
    <mergeCell ref="O33:Q33"/>
    <mergeCell ref="O32:Q32"/>
    <mergeCell ref="R32:T32"/>
    <mergeCell ref="I35:K35"/>
    <mergeCell ref="L35:N35"/>
    <mergeCell ref="O35:Q35"/>
    <mergeCell ref="R35:T35"/>
    <mergeCell ref="R33:T33"/>
    <mergeCell ref="U33:W33"/>
    <mergeCell ref="L33:N33"/>
    <mergeCell ref="L32:N32"/>
    <mergeCell ref="O34:Q34"/>
    <mergeCell ref="R34:T34"/>
    <mergeCell ref="U34:W34"/>
    <mergeCell ref="U32:W32"/>
    <mergeCell ref="U35:W35"/>
  </mergeCells>
  <phoneticPr fontId="0" type="noConversion"/>
  <pageMargins left="0.75" right="0.75" top="1" bottom="1" header="0" footer="0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12</vt:i4>
      </vt:variant>
      <vt:variant>
        <vt:lpstr>Navngivne områder</vt:lpstr>
      </vt:variant>
      <vt:variant>
        <vt:i4>11</vt:i4>
      </vt:variant>
    </vt:vector>
  </HeadingPairs>
  <TitlesOfParts>
    <vt:vector size="23" baseType="lpstr">
      <vt:lpstr>årsplan</vt:lpstr>
      <vt:lpstr>Årsoplæg</vt:lpstr>
      <vt:lpstr>Ugeplan</vt:lpstr>
      <vt:lpstr>Ark2</vt:lpstr>
      <vt:lpstr>Ark3</vt:lpstr>
      <vt:lpstr>1 uge</vt:lpstr>
      <vt:lpstr>2 uger</vt:lpstr>
      <vt:lpstr>3 uger</vt:lpstr>
      <vt:lpstr>Dataark</vt:lpstr>
      <vt:lpstr>Rapport</vt:lpstr>
      <vt:lpstr>Test</vt:lpstr>
      <vt:lpstr>Intervaller</vt:lpstr>
      <vt:lpstr>AT_tider</vt:lpstr>
      <vt:lpstr>FS_tider</vt:lpstr>
      <vt:lpstr>IG_tider</vt:lpstr>
      <vt:lpstr>Intervaller</vt:lpstr>
      <vt:lpstr>Max_tider</vt:lpstr>
      <vt:lpstr>Power_tider</vt:lpstr>
      <vt:lpstr>SubAT_tider</vt:lpstr>
      <vt:lpstr>'1 uge'!Udskriftsområde</vt:lpstr>
      <vt:lpstr>'2 uger'!Udskriftsområde</vt:lpstr>
      <vt:lpstr>'3 uger'!Udskriftsområde</vt:lpstr>
      <vt:lpstr>årsplan!Udskriftsområde</vt:lpstr>
    </vt:vector>
  </TitlesOfParts>
  <Company>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SFo</dc:creator>
  <cp:lastModifiedBy>Rune Larsen</cp:lastModifiedBy>
  <cp:lastPrinted>2012-12-17T16:16:24Z</cp:lastPrinted>
  <dcterms:created xsi:type="dcterms:W3CDTF">2001-02-04T07:18:01Z</dcterms:created>
  <dcterms:modified xsi:type="dcterms:W3CDTF">2012-12-20T09:10:22Z</dcterms:modified>
</cp:coreProperties>
</file>