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hidePivotFieldList="1" checkCompatibility="1" autoCompressPictures="0"/>
  <bookViews>
    <workbookView xWindow="2460" yWindow="1460" windowWidth="31800" windowHeight="23780" tabRatio="626" activeTab="4"/>
  </bookViews>
  <sheets>
    <sheet name="årsplan" sheetId="1" r:id="rId1"/>
    <sheet name="Årsoplæg" sheetId="16" r:id="rId2"/>
    <sheet name="Ugeplan" sheetId="48608" r:id="rId3"/>
    <sheet name="1 uge" sheetId="57451" r:id="rId4"/>
    <sheet name="2 uger" sheetId="57450" r:id="rId5"/>
    <sheet name="3 uger" sheetId="57447" r:id="rId6"/>
    <sheet name="Dataark" sheetId="57445" r:id="rId7"/>
    <sheet name="Rapport" sheetId="57440" r:id="rId8"/>
    <sheet name="Test" sheetId="57453" r:id="rId9"/>
    <sheet name="Ark1" sheetId="57454" r:id="rId10"/>
  </sheets>
  <externalReferences>
    <externalReference r:id="rId11"/>
  </externalReferences>
  <definedNames>
    <definedName name="_xlnm._FilterDatabase" localSheetId="3" hidden="1">'1 uge'!$C$59:$C$106</definedName>
    <definedName name="AT_tider">'Ark1'!$B$181:$C$251</definedName>
    <definedName name="FS_tider">'Ark1'!$B$358:$C$388</definedName>
    <definedName name="IG_tider">'Ark1'!$B$4:$C$75</definedName>
    <definedName name="Intervaller">'Ark1'!$A$4:$E$486</definedName>
    <definedName name="Max_tider">'Ark1'!$B$253:$C$354</definedName>
    <definedName name="Power_tider">'Ark1'!$B$390:$C$476</definedName>
    <definedName name="SubAT_tider">'Ark1'!$B$78:$C$178</definedName>
    <definedName name="_xlnm.Print_Area" localSheetId="3">'1 uge'!$A$1:$O$54</definedName>
    <definedName name="_xlnm.Print_Area" localSheetId="4">'2 uger'!$A$1:$O$54</definedName>
    <definedName name="_xlnm.Print_Area" localSheetId="5">'3 uger'!$A$1:$O$54</definedName>
    <definedName name="_xlnm.Print_Area" localSheetId="0">årsplan!$A$1:$BE$97</definedName>
  </definedNames>
  <calcPr calcId="140001" concurrentCalc="0"/>
  <pivotCaches>
    <pivotCache cacheId="3" r:id="rId12"/>
    <pivotCache cacheId="4" r:id="rId13"/>
    <pivotCache cacheId="8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57450" l="1"/>
  <c r="D16" i="57450"/>
  <c r="E81" i="57453"/>
  <c r="D81" i="57453"/>
  <c r="C81" i="57453"/>
  <c r="B81" i="57453"/>
  <c r="A81" i="57453"/>
  <c r="E80" i="57453"/>
  <c r="D80" i="57453"/>
  <c r="C80" i="57453"/>
  <c r="B80" i="57453"/>
  <c r="A80" i="57453"/>
  <c r="E79" i="57453"/>
  <c r="D79" i="57453"/>
  <c r="C79" i="57453"/>
  <c r="B79" i="57453"/>
  <c r="A79" i="57453"/>
  <c r="E78" i="57453"/>
  <c r="D78" i="57453"/>
  <c r="C78" i="57453"/>
  <c r="B78" i="57453"/>
  <c r="A78" i="57453"/>
  <c r="E77" i="57453"/>
  <c r="D77" i="57453"/>
  <c r="C77" i="57453"/>
  <c r="B77" i="57453"/>
  <c r="A77" i="57453"/>
  <c r="E76" i="57453"/>
  <c r="D76" i="57453"/>
  <c r="C76" i="57453"/>
  <c r="B76" i="57453"/>
  <c r="A76" i="57453"/>
  <c r="J73" i="57453"/>
  <c r="I73" i="57453"/>
  <c r="H73" i="57453"/>
  <c r="G73" i="57453"/>
  <c r="F73" i="57453"/>
  <c r="E73" i="57453"/>
  <c r="C73" i="57453"/>
  <c r="J72" i="57453"/>
  <c r="I72" i="57453"/>
  <c r="H72" i="57453"/>
  <c r="G72" i="57453"/>
  <c r="F72" i="57453"/>
  <c r="E72" i="57453"/>
  <c r="C72" i="57453"/>
  <c r="J71" i="57453"/>
  <c r="I71" i="57453"/>
  <c r="H71" i="57453"/>
  <c r="G71" i="57453"/>
  <c r="F71" i="57453"/>
  <c r="E71" i="57453"/>
  <c r="C71" i="57453"/>
  <c r="J70" i="57453"/>
  <c r="I70" i="57453"/>
  <c r="H70" i="57453"/>
  <c r="G70" i="57453"/>
  <c r="F70" i="57453"/>
  <c r="E70" i="57453"/>
  <c r="C70" i="57453"/>
  <c r="B70" i="57453"/>
  <c r="J69" i="57453"/>
  <c r="I69" i="57453"/>
  <c r="H69" i="57453"/>
  <c r="G69" i="57453"/>
  <c r="F69" i="57453"/>
  <c r="E69" i="57453"/>
  <c r="C69" i="57453"/>
  <c r="B69" i="57453"/>
  <c r="J68" i="57453"/>
  <c r="I68" i="57453"/>
  <c r="H68" i="57453"/>
  <c r="G68" i="57453"/>
  <c r="F68" i="57453"/>
  <c r="E68" i="57453"/>
  <c r="C68" i="57453"/>
  <c r="B68" i="57453"/>
  <c r="J67" i="57453"/>
  <c r="I67" i="57453"/>
  <c r="H67" i="57453"/>
  <c r="G67" i="57453"/>
  <c r="F67" i="57453"/>
  <c r="E67" i="57453"/>
  <c r="J66" i="57453"/>
  <c r="I66" i="57453"/>
  <c r="H66" i="57453"/>
  <c r="G66" i="57453"/>
  <c r="F66" i="57453"/>
  <c r="E66" i="57453"/>
  <c r="J65" i="57453"/>
  <c r="I65" i="57453"/>
  <c r="H65" i="57453"/>
  <c r="G65" i="57453"/>
  <c r="F65" i="57453"/>
  <c r="E65" i="57453"/>
  <c r="C65" i="57453"/>
  <c r="J64" i="57453"/>
  <c r="I64" i="57453"/>
  <c r="H64" i="57453"/>
  <c r="G64" i="57453"/>
  <c r="F64" i="57453"/>
  <c r="E64" i="57453"/>
  <c r="C64" i="57453"/>
  <c r="J63" i="57453"/>
  <c r="I63" i="57453"/>
  <c r="H63" i="57453"/>
  <c r="G63" i="57453"/>
  <c r="F63" i="57453"/>
  <c r="E63" i="57453"/>
  <c r="C63" i="57453"/>
  <c r="B63" i="57453"/>
  <c r="J62" i="57453"/>
  <c r="I62" i="57453"/>
  <c r="H62" i="57453"/>
  <c r="G62" i="57453"/>
  <c r="F62" i="57453"/>
  <c r="E62" i="57453"/>
  <c r="C62" i="57453"/>
  <c r="B62" i="57453"/>
  <c r="J61" i="57453"/>
  <c r="I61" i="57453"/>
  <c r="H61" i="57453"/>
  <c r="G61" i="57453"/>
  <c r="F61" i="57453"/>
  <c r="E61" i="57453"/>
  <c r="C61" i="57453"/>
  <c r="B61" i="57453"/>
  <c r="J60" i="57453"/>
  <c r="I60" i="57453"/>
  <c r="H60" i="57453"/>
  <c r="G60" i="57453"/>
  <c r="F60" i="57453"/>
  <c r="E60" i="57453"/>
  <c r="J58" i="57453"/>
  <c r="I58" i="57453"/>
  <c r="H58" i="57453"/>
  <c r="G58" i="57453"/>
  <c r="F58" i="57453"/>
  <c r="E58" i="57453"/>
  <c r="C58" i="57453"/>
  <c r="B58" i="57453"/>
  <c r="J57" i="57453"/>
  <c r="I57" i="57453"/>
  <c r="H57" i="57453"/>
  <c r="G57" i="57453"/>
  <c r="F57" i="57453"/>
  <c r="E57" i="57453"/>
  <c r="C57" i="57453"/>
  <c r="B57" i="57453"/>
  <c r="J56" i="57453"/>
  <c r="I56" i="57453"/>
  <c r="H56" i="57453"/>
  <c r="G56" i="57453"/>
  <c r="F56" i="57453"/>
  <c r="E56" i="57453"/>
  <c r="C56" i="57453"/>
  <c r="B56" i="57453"/>
  <c r="J55" i="57453"/>
  <c r="I55" i="57453"/>
  <c r="H55" i="57453"/>
  <c r="G55" i="57453"/>
  <c r="F55" i="57453"/>
  <c r="E55" i="57453"/>
  <c r="J53" i="57453"/>
  <c r="I53" i="57453"/>
  <c r="H53" i="57453"/>
  <c r="G53" i="57453"/>
  <c r="F53" i="57453"/>
  <c r="E53" i="57453"/>
  <c r="C53" i="57453"/>
  <c r="A53" i="57453"/>
  <c r="C52" i="57453"/>
  <c r="A52" i="57453"/>
  <c r="J51" i="57453"/>
  <c r="I51" i="57453"/>
  <c r="H51" i="57453"/>
  <c r="G51" i="57453"/>
  <c r="F51" i="57453"/>
  <c r="E51" i="57453"/>
  <c r="C51" i="57453"/>
  <c r="A51" i="57453"/>
  <c r="A50" i="57453"/>
  <c r="J48" i="57453"/>
  <c r="I48" i="57453"/>
  <c r="H48" i="57453"/>
  <c r="G48" i="57453"/>
  <c r="F48" i="57453"/>
  <c r="E48" i="57453"/>
  <c r="C48" i="57453"/>
  <c r="A48" i="57453"/>
  <c r="J46" i="57453"/>
  <c r="I46" i="57453"/>
  <c r="H46" i="57453"/>
  <c r="G46" i="57453"/>
  <c r="F46" i="57453"/>
  <c r="E46" i="57453"/>
  <c r="C46" i="57453"/>
  <c r="A46" i="57453"/>
  <c r="J45" i="57453"/>
  <c r="I45" i="57453"/>
  <c r="H45" i="57453"/>
  <c r="G45" i="57453"/>
  <c r="F45" i="57453"/>
  <c r="E45" i="57453"/>
  <c r="C45" i="57453"/>
  <c r="A45" i="57453"/>
  <c r="J44" i="57453"/>
  <c r="I44" i="57453"/>
  <c r="H44" i="57453"/>
  <c r="G44" i="57453"/>
  <c r="F44" i="57453"/>
  <c r="E44" i="57453"/>
  <c r="C44" i="57453"/>
  <c r="A44" i="57453"/>
  <c r="J43" i="57453"/>
  <c r="I43" i="57453"/>
  <c r="H43" i="57453"/>
  <c r="G43" i="57453"/>
  <c r="F43" i="57453"/>
  <c r="E43" i="57453"/>
  <c r="C43" i="57453"/>
  <c r="A43" i="57453"/>
  <c r="J42" i="57453"/>
  <c r="I42" i="57453"/>
  <c r="H42" i="57453"/>
  <c r="G42" i="57453"/>
  <c r="F42" i="57453"/>
  <c r="E42" i="57453"/>
  <c r="C42" i="57453"/>
  <c r="A42" i="57453"/>
  <c r="J41" i="57453"/>
  <c r="I41" i="57453"/>
  <c r="H41" i="57453"/>
  <c r="G41" i="57453"/>
  <c r="F41" i="57453"/>
  <c r="E41" i="57453"/>
  <c r="C41" i="57453"/>
  <c r="A41" i="57453"/>
  <c r="J40" i="57453"/>
  <c r="I40" i="57453"/>
  <c r="H40" i="57453"/>
  <c r="G40" i="57453"/>
  <c r="F40" i="57453"/>
  <c r="E40" i="57453"/>
  <c r="C40" i="57453"/>
  <c r="A40" i="57453"/>
  <c r="A39" i="57453"/>
  <c r="J37" i="57453"/>
  <c r="I37" i="57453"/>
  <c r="H37" i="57453"/>
  <c r="G37" i="57453"/>
  <c r="F37" i="57453"/>
  <c r="E37" i="57453"/>
  <c r="C37" i="57453"/>
  <c r="A37" i="57453"/>
  <c r="J36" i="57453"/>
  <c r="I36" i="57453"/>
  <c r="H36" i="57453"/>
  <c r="G36" i="57453"/>
  <c r="F36" i="57453"/>
  <c r="E36" i="57453"/>
  <c r="C36" i="57453"/>
  <c r="A36" i="57453"/>
  <c r="A35" i="57453"/>
  <c r="J33" i="57453"/>
  <c r="I33" i="57453"/>
  <c r="H33" i="57453"/>
  <c r="G33" i="57453"/>
  <c r="F33" i="57453"/>
  <c r="E33" i="57453"/>
  <c r="C33" i="57453"/>
  <c r="A33" i="57453"/>
  <c r="J31" i="57453"/>
  <c r="I31" i="57453"/>
  <c r="H31" i="57453"/>
  <c r="G31" i="57453"/>
  <c r="F31" i="57453"/>
  <c r="E31" i="57453"/>
  <c r="C31" i="57453"/>
  <c r="A31" i="57453"/>
  <c r="J30" i="57453"/>
  <c r="I30" i="57453"/>
  <c r="H30" i="57453"/>
  <c r="G30" i="57453"/>
  <c r="F30" i="57453"/>
  <c r="E30" i="57453"/>
  <c r="C30" i="57453"/>
  <c r="A30" i="57453"/>
  <c r="J29" i="57453"/>
  <c r="I29" i="57453"/>
  <c r="H29" i="57453"/>
  <c r="G29" i="57453"/>
  <c r="F29" i="57453"/>
  <c r="E29" i="57453"/>
  <c r="C29" i="57453"/>
  <c r="A29" i="57453"/>
  <c r="J28" i="57453"/>
  <c r="I28" i="57453"/>
  <c r="H28" i="57453"/>
  <c r="G28" i="57453"/>
  <c r="F28" i="57453"/>
  <c r="E28" i="57453"/>
  <c r="C28" i="57453"/>
  <c r="A28" i="57453"/>
  <c r="J27" i="57453"/>
  <c r="I27" i="57453"/>
  <c r="H27" i="57453"/>
  <c r="G27" i="57453"/>
  <c r="F27" i="57453"/>
  <c r="E27" i="57453"/>
  <c r="C27" i="57453"/>
  <c r="A27" i="57453"/>
  <c r="J26" i="57453"/>
  <c r="I26" i="57453"/>
  <c r="H26" i="57453"/>
  <c r="G26" i="57453"/>
  <c r="F26" i="57453"/>
  <c r="E26" i="57453"/>
  <c r="C26" i="57453"/>
  <c r="A26" i="57453"/>
  <c r="A25" i="57453"/>
  <c r="J23" i="57453"/>
  <c r="I23" i="57453"/>
  <c r="H23" i="57453"/>
  <c r="G23" i="57453"/>
  <c r="F23" i="57453"/>
  <c r="E23" i="57453"/>
  <c r="C23" i="57453"/>
  <c r="A23" i="57453"/>
  <c r="J22" i="57453"/>
  <c r="I22" i="57453"/>
  <c r="H22" i="57453"/>
  <c r="G22" i="57453"/>
  <c r="F22" i="57453"/>
  <c r="E22" i="57453"/>
  <c r="C22" i="57453"/>
  <c r="A22" i="57453"/>
  <c r="J21" i="57453"/>
  <c r="I21" i="57453"/>
  <c r="H21" i="57453"/>
  <c r="G21" i="57453"/>
  <c r="F21" i="57453"/>
  <c r="E21" i="57453"/>
  <c r="C21" i="57453"/>
  <c r="A21" i="57453"/>
  <c r="J20" i="57453"/>
  <c r="I20" i="57453"/>
  <c r="H20" i="57453"/>
  <c r="G20" i="57453"/>
  <c r="F20" i="57453"/>
  <c r="E20" i="57453"/>
  <c r="C20" i="57453"/>
  <c r="A20" i="57453"/>
  <c r="J19" i="57453"/>
  <c r="I19" i="57453"/>
  <c r="H19" i="57453"/>
  <c r="G19" i="57453"/>
  <c r="F19" i="57453"/>
  <c r="E19" i="57453"/>
  <c r="C19" i="57453"/>
  <c r="A19" i="57453"/>
  <c r="J18" i="57453"/>
  <c r="I18" i="57453"/>
  <c r="H18" i="57453"/>
  <c r="G18" i="57453"/>
  <c r="F18" i="57453"/>
  <c r="E18" i="57453"/>
  <c r="C18" i="57453"/>
  <c r="A18" i="57453"/>
  <c r="A17" i="57453"/>
  <c r="J15" i="57453"/>
  <c r="I15" i="57453"/>
  <c r="H15" i="57453"/>
  <c r="G15" i="57453"/>
  <c r="F15" i="57453"/>
  <c r="E15" i="57453"/>
  <c r="C15" i="57453"/>
  <c r="B15" i="57453"/>
  <c r="A15" i="57453"/>
  <c r="J14" i="57453"/>
  <c r="I14" i="57453"/>
  <c r="H14" i="57453"/>
  <c r="G14" i="57453"/>
  <c r="F14" i="57453"/>
  <c r="E14" i="57453"/>
  <c r="C14" i="57453"/>
  <c r="B14" i="57453"/>
  <c r="A14" i="57453"/>
  <c r="J13" i="57453"/>
  <c r="I13" i="57453"/>
  <c r="H13" i="57453"/>
  <c r="G13" i="57453"/>
  <c r="F13" i="57453"/>
  <c r="E13" i="57453"/>
  <c r="C13" i="57453"/>
  <c r="B13" i="57453"/>
  <c r="A13" i="57453"/>
  <c r="A12" i="57453"/>
  <c r="J10" i="57453"/>
  <c r="I10" i="57453"/>
  <c r="H10" i="57453"/>
  <c r="G10" i="57453"/>
  <c r="F10" i="57453"/>
  <c r="E10" i="57453"/>
  <c r="C10" i="57453"/>
  <c r="B10" i="57453"/>
  <c r="A10" i="57453"/>
  <c r="J9" i="57453"/>
  <c r="I9" i="57453"/>
  <c r="H9" i="57453"/>
  <c r="G9" i="57453"/>
  <c r="F9" i="57453"/>
  <c r="E9" i="57453"/>
  <c r="C9" i="57453"/>
  <c r="B9" i="57453"/>
  <c r="A9" i="57453"/>
  <c r="J8" i="57453"/>
  <c r="I8" i="57453"/>
  <c r="H8" i="57453"/>
  <c r="G8" i="57453"/>
  <c r="F8" i="57453"/>
  <c r="E8" i="57453"/>
  <c r="C8" i="57453"/>
  <c r="B8" i="57453"/>
  <c r="A8" i="57453"/>
  <c r="A7" i="57453"/>
  <c r="J6" i="57453"/>
  <c r="I6" i="57453"/>
  <c r="H6" i="57453"/>
  <c r="G6" i="57453"/>
  <c r="F6" i="57453"/>
  <c r="E6" i="57453"/>
  <c r="J5" i="57453"/>
  <c r="I5" i="57453"/>
  <c r="H5" i="57453"/>
  <c r="G5" i="57453"/>
  <c r="F5" i="57453"/>
  <c r="E5" i="57453"/>
  <c r="C5" i="57453"/>
  <c r="A5" i="57453"/>
  <c r="C3" i="57453"/>
  <c r="A3" i="57453"/>
  <c r="C2" i="57453"/>
  <c r="A2" i="57453"/>
  <c r="D191" i="57454"/>
  <c r="A191" i="57454"/>
  <c r="D472" i="57454"/>
  <c r="A472" i="57454"/>
  <c r="D471" i="57454"/>
  <c r="A471" i="57454"/>
  <c r="D470" i="57454"/>
  <c r="A470" i="57454"/>
  <c r="D469" i="57454"/>
  <c r="A469" i="57454"/>
  <c r="D468" i="57454"/>
  <c r="A468" i="57454"/>
  <c r="D467" i="57454"/>
  <c r="A467" i="57454"/>
  <c r="D466" i="57454"/>
  <c r="A466" i="57454"/>
  <c r="D465" i="57454"/>
  <c r="A465" i="57454"/>
  <c r="D464" i="57454"/>
  <c r="A464" i="57454"/>
  <c r="D463" i="57454"/>
  <c r="A463" i="57454"/>
  <c r="D460" i="57454"/>
  <c r="A460" i="57454"/>
  <c r="D459" i="57454"/>
  <c r="A459" i="57454"/>
  <c r="D458" i="57454"/>
  <c r="A458" i="57454"/>
  <c r="D457" i="57454"/>
  <c r="A457" i="57454"/>
  <c r="D454" i="57454"/>
  <c r="A454" i="57454"/>
  <c r="D453" i="57454"/>
  <c r="A453" i="57454"/>
  <c r="D452" i="57454"/>
  <c r="A452" i="57454"/>
  <c r="D451" i="57454"/>
  <c r="A451" i="57454"/>
  <c r="D450" i="57454"/>
  <c r="A450" i="57454"/>
  <c r="D449" i="57454"/>
  <c r="A449" i="57454"/>
  <c r="D448" i="57454"/>
  <c r="A448" i="57454"/>
  <c r="D447" i="57454"/>
  <c r="A447" i="57454"/>
  <c r="D446" i="57454"/>
  <c r="A446" i="57454"/>
  <c r="D443" i="57454"/>
  <c r="A443" i="57454"/>
  <c r="D442" i="57454"/>
  <c r="A442" i="57454"/>
  <c r="D441" i="57454"/>
  <c r="A441" i="57454"/>
  <c r="D439" i="57454"/>
  <c r="A439" i="57454"/>
  <c r="D438" i="57454"/>
  <c r="A438" i="57454"/>
  <c r="D437" i="57454"/>
  <c r="A437" i="57454"/>
  <c r="D434" i="57454"/>
  <c r="A434" i="57454"/>
  <c r="D433" i="57454"/>
  <c r="A433" i="57454"/>
  <c r="D431" i="57454"/>
  <c r="A431" i="57454"/>
  <c r="D430" i="57454"/>
  <c r="A430" i="57454"/>
  <c r="D428" i="57454"/>
  <c r="A428" i="57454"/>
  <c r="D427" i="57454"/>
  <c r="A427" i="57454"/>
  <c r="D424" i="57454"/>
  <c r="A424" i="57454"/>
  <c r="D423" i="57454"/>
  <c r="A423" i="57454"/>
  <c r="D421" i="57454"/>
  <c r="A421" i="57454"/>
  <c r="D420" i="57454"/>
  <c r="A420" i="57454"/>
  <c r="D419" i="57454"/>
  <c r="A419" i="57454"/>
  <c r="D416" i="57454"/>
  <c r="A416" i="57454"/>
  <c r="D413" i="57454"/>
  <c r="A413" i="57454"/>
  <c r="D412" i="57454"/>
  <c r="A412" i="57454"/>
  <c r="D410" i="57454"/>
  <c r="A410" i="57454"/>
  <c r="D409" i="57454"/>
  <c r="A409" i="57454"/>
  <c r="D406" i="57454"/>
  <c r="A406" i="57454"/>
  <c r="D405" i="57454"/>
  <c r="A405" i="57454"/>
  <c r="D403" i="57454"/>
  <c r="A403" i="57454"/>
  <c r="D402" i="57454"/>
  <c r="A402" i="57454"/>
  <c r="D400" i="57454"/>
  <c r="A400" i="57454"/>
  <c r="D399" i="57454"/>
  <c r="A399" i="57454"/>
  <c r="D398" i="57454"/>
  <c r="A398" i="57454"/>
  <c r="D395" i="57454"/>
  <c r="A395" i="57454"/>
  <c r="D394" i="57454"/>
  <c r="A394" i="57454"/>
  <c r="D392" i="57454"/>
  <c r="A392" i="57454"/>
  <c r="D391" i="57454"/>
  <c r="A391" i="57454"/>
  <c r="D390" i="57454"/>
  <c r="A390" i="57454"/>
  <c r="D386" i="57454"/>
  <c r="A386" i="57454"/>
  <c r="D385" i="57454"/>
  <c r="A385" i="57454"/>
  <c r="D383" i="57454"/>
  <c r="A383" i="57454"/>
  <c r="D382" i="57454"/>
  <c r="A382" i="57454"/>
  <c r="D381" i="57454"/>
  <c r="A381" i="57454"/>
  <c r="D380" i="57454"/>
  <c r="A380" i="57454"/>
  <c r="D379" i="57454"/>
  <c r="A379" i="57454"/>
  <c r="D378" i="57454"/>
  <c r="A378" i="57454"/>
  <c r="D377" i="57454"/>
  <c r="A377" i="57454"/>
  <c r="D375" i="57454"/>
  <c r="A375" i="57454"/>
  <c r="D374" i="57454"/>
  <c r="A374" i="57454"/>
  <c r="D373" i="57454"/>
  <c r="A373" i="57454"/>
  <c r="D372" i="57454"/>
  <c r="A372" i="57454"/>
  <c r="D371" i="57454"/>
  <c r="A371" i="57454"/>
  <c r="D370" i="57454"/>
  <c r="A370" i="57454"/>
  <c r="D369" i="57454"/>
  <c r="A369" i="57454"/>
  <c r="D366" i="57454"/>
  <c r="A366" i="57454"/>
  <c r="D365" i="57454"/>
  <c r="A365" i="57454"/>
  <c r="D364" i="57454"/>
  <c r="A364" i="57454"/>
  <c r="D363" i="57454"/>
  <c r="A363" i="57454"/>
  <c r="D362" i="57454"/>
  <c r="A362" i="57454"/>
  <c r="D361" i="57454"/>
  <c r="A361" i="57454"/>
  <c r="D360" i="57454"/>
  <c r="A360" i="57454"/>
  <c r="D359" i="57454"/>
  <c r="A359" i="57454"/>
  <c r="D350" i="57454"/>
  <c r="D349" i="57454"/>
  <c r="D348" i="57454"/>
  <c r="D347" i="57454"/>
  <c r="D346" i="57454"/>
  <c r="A342" i="57454"/>
  <c r="A341" i="57454"/>
  <c r="D338" i="57454"/>
  <c r="A338" i="57454"/>
  <c r="D337" i="57454"/>
  <c r="A337" i="57454"/>
  <c r="D336" i="57454"/>
  <c r="A336" i="57454"/>
  <c r="D335" i="57454"/>
  <c r="A335" i="57454"/>
  <c r="D334" i="57454"/>
  <c r="A334" i="57454"/>
  <c r="D333" i="57454"/>
  <c r="A333" i="57454"/>
  <c r="D332" i="57454"/>
  <c r="A332" i="57454"/>
  <c r="D331" i="57454"/>
  <c r="A331" i="57454"/>
  <c r="D330" i="57454"/>
  <c r="A330" i="57454"/>
  <c r="D329" i="57454"/>
  <c r="A329" i="57454"/>
  <c r="D325" i="57454"/>
  <c r="A325" i="57454"/>
  <c r="D324" i="57454"/>
  <c r="A324" i="57454"/>
  <c r="D323" i="57454"/>
  <c r="A323" i="57454"/>
  <c r="D322" i="57454"/>
  <c r="A322" i="57454"/>
  <c r="D320" i="57454"/>
  <c r="A320" i="57454"/>
  <c r="D319" i="57454"/>
  <c r="A319" i="57454"/>
  <c r="D318" i="57454"/>
  <c r="A318" i="57454"/>
  <c r="D317" i="57454"/>
  <c r="A317" i="57454"/>
  <c r="D316" i="57454"/>
  <c r="A316" i="57454"/>
  <c r="D315" i="57454"/>
  <c r="A315" i="57454"/>
  <c r="D313" i="57454"/>
  <c r="A313" i="57454"/>
  <c r="D312" i="57454"/>
  <c r="A312" i="57454"/>
  <c r="D311" i="57454"/>
  <c r="A311" i="57454"/>
  <c r="D310" i="57454"/>
  <c r="A310" i="57454"/>
  <c r="D309" i="57454"/>
  <c r="A309" i="57454"/>
  <c r="D308" i="57454"/>
  <c r="A308" i="57454"/>
  <c r="D305" i="57454"/>
  <c r="A305" i="57454"/>
  <c r="D304" i="57454"/>
  <c r="A304" i="57454"/>
  <c r="D303" i="57454"/>
  <c r="A303" i="57454"/>
  <c r="D302" i="57454"/>
  <c r="A302" i="57454"/>
  <c r="D301" i="57454"/>
  <c r="A301" i="57454"/>
  <c r="D300" i="57454"/>
  <c r="A300" i="57454"/>
  <c r="D299" i="57454"/>
  <c r="A299" i="57454"/>
  <c r="D298" i="57454"/>
  <c r="A298" i="57454"/>
  <c r="D296" i="57454"/>
  <c r="A296" i="57454"/>
  <c r="D295" i="57454"/>
  <c r="A295" i="57454"/>
  <c r="D294" i="57454"/>
  <c r="A294" i="57454"/>
  <c r="D293" i="57454"/>
  <c r="A293" i="57454"/>
  <c r="D292" i="57454"/>
  <c r="A292" i="57454"/>
  <c r="D290" i="57454"/>
  <c r="A290" i="57454"/>
  <c r="D289" i="57454"/>
  <c r="A289" i="57454"/>
  <c r="D288" i="57454"/>
  <c r="A288" i="57454"/>
  <c r="D287" i="57454"/>
  <c r="A287" i="57454"/>
  <c r="D286" i="57454"/>
  <c r="A286" i="57454"/>
  <c r="D285" i="57454"/>
  <c r="A285" i="57454"/>
  <c r="D284" i="57454"/>
  <c r="A284" i="57454"/>
  <c r="D282" i="57454"/>
  <c r="A282" i="57454"/>
  <c r="D281" i="57454"/>
  <c r="A281" i="57454"/>
  <c r="D280" i="57454"/>
  <c r="A280" i="57454"/>
  <c r="D279" i="57454"/>
  <c r="A279" i="57454"/>
  <c r="D278" i="57454"/>
  <c r="A278" i="57454"/>
  <c r="D277" i="57454"/>
  <c r="A277" i="57454"/>
  <c r="D276" i="57454"/>
  <c r="A276" i="57454"/>
  <c r="D273" i="57454"/>
  <c r="A273" i="57454"/>
  <c r="D272" i="57454"/>
  <c r="A272" i="57454"/>
  <c r="D269" i="57454"/>
  <c r="A269" i="57454"/>
  <c r="D268" i="57454"/>
  <c r="A268" i="57454"/>
  <c r="D267" i="57454"/>
  <c r="A267" i="57454"/>
  <c r="D266" i="57454"/>
  <c r="A266" i="57454"/>
  <c r="D265" i="57454"/>
  <c r="A265" i="57454"/>
  <c r="D264" i="57454"/>
  <c r="A264" i="57454"/>
  <c r="D263" i="57454"/>
  <c r="A263" i="57454"/>
  <c r="D260" i="57454"/>
  <c r="A260" i="57454"/>
  <c r="D259" i="57454"/>
  <c r="A259" i="57454"/>
  <c r="D258" i="57454"/>
  <c r="A258" i="57454"/>
  <c r="D257" i="57454"/>
  <c r="A257" i="57454"/>
  <c r="D256" i="57454"/>
  <c r="A256" i="57454"/>
  <c r="D255" i="57454"/>
  <c r="A255" i="57454"/>
  <c r="D254" i="57454"/>
  <c r="A254" i="57454"/>
  <c r="D249" i="57454"/>
  <c r="A249" i="57454"/>
  <c r="D248" i="57454"/>
  <c r="A248" i="57454"/>
  <c r="A245" i="57454"/>
  <c r="A244" i="57454"/>
  <c r="D241" i="57454"/>
  <c r="A241" i="57454"/>
  <c r="D240" i="57454"/>
  <c r="A240" i="57454"/>
  <c r="D239" i="57454"/>
  <c r="A239" i="57454"/>
  <c r="D238" i="57454"/>
  <c r="A238" i="57454"/>
  <c r="D237" i="57454"/>
  <c r="A237" i="57454"/>
  <c r="D236" i="57454"/>
  <c r="A236" i="57454"/>
  <c r="D235" i="57454"/>
  <c r="A235" i="57454"/>
  <c r="D232" i="57454"/>
  <c r="A232" i="57454"/>
  <c r="D231" i="57454"/>
  <c r="A231" i="57454"/>
  <c r="D230" i="57454"/>
  <c r="A230" i="57454"/>
  <c r="D229" i="57454"/>
  <c r="A229" i="57454"/>
  <c r="D228" i="57454"/>
  <c r="A228" i="57454"/>
  <c r="D227" i="57454"/>
  <c r="A227" i="57454"/>
  <c r="D224" i="57454"/>
  <c r="A224" i="57454"/>
  <c r="D222" i="57454"/>
  <c r="A222" i="57454"/>
  <c r="D221" i="57454"/>
  <c r="A221" i="57454"/>
  <c r="D220" i="57454"/>
  <c r="A220" i="57454"/>
  <c r="D217" i="57454"/>
  <c r="A217" i="57454"/>
  <c r="D216" i="57454"/>
  <c r="A216" i="57454"/>
  <c r="D215" i="57454"/>
  <c r="A215" i="57454"/>
  <c r="D214" i="57454"/>
  <c r="A214" i="57454"/>
  <c r="D213" i="57454"/>
  <c r="A213" i="57454"/>
  <c r="D212" i="57454"/>
  <c r="A212" i="57454"/>
  <c r="D210" i="57454"/>
  <c r="A210" i="57454"/>
  <c r="D209" i="57454"/>
  <c r="A209" i="57454"/>
  <c r="D208" i="57454"/>
  <c r="A208" i="57454"/>
  <c r="D207" i="57454"/>
  <c r="A207" i="57454"/>
  <c r="D206" i="57454"/>
  <c r="A206" i="57454"/>
  <c r="D205" i="57454"/>
  <c r="A205" i="57454"/>
  <c r="D204" i="57454"/>
  <c r="A204" i="57454"/>
  <c r="D203" i="57454"/>
  <c r="A203" i="57454"/>
  <c r="D201" i="57454"/>
  <c r="A201" i="57454"/>
  <c r="D200" i="57454"/>
  <c r="A200" i="57454"/>
  <c r="D199" i="57454"/>
  <c r="A199" i="57454"/>
  <c r="D198" i="57454"/>
  <c r="A198" i="57454"/>
  <c r="D197" i="57454"/>
  <c r="A197" i="57454"/>
  <c r="D196" i="57454"/>
  <c r="A196" i="57454"/>
  <c r="D195" i="57454"/>
  <c r="A195" i="57454"/>
  <c r="D194" i="57454"/>
  <c r="A194" i="57454"/>
  <c r="D193" i="57454"/>
  <c r="A193" i="57454"/>
  <c r="D192" i="57454"/>
  <c r="A192" i="57454"/>
  <c r="D190" i="57454"/>
  <c r="A190" i="57454"/>
  <c r="D189" i="57454"/>
  <c r="A189" i="57454"/>
  <c r="D188" i="57454"/>
  <c r="A188" i="57454"/>
  <c r="D187" i="57454"/>
  <c r="A187" i="57454"/>
  <c r="D186" i="57454"/>
  <c r="A186" i="57454"/>
  <c r="D185" i="57454"/>
  <c r="A185" i="57454"/>
  <c r="D184" i="57454"/>
  <c r="A184" i="57454"/>
  <c r="D183" i="57454"/>
  <c r="A183" i="57454"/>
  <c r="D182" i="57454"/>
  <c r="A182" i="57454"/>
  <c r="D181" i="57454"/>
  <c r="A181" i="57454"/>
  <c r="D175" i="57454"/>
  <c r="A175" i="57454"/>
  <c r="D172" i="57454"/>
  <c r="A172" i="57454"/>
  <c r="A171" i="57454"/>
  <c r="A169" i="57454"/>
  <c r="A168" i="57454"/>
  <c r="A165" i="57454"/>
  <c r="A162" i="57454"/>
  <c r="A161" i="57454"/>
  <c r="A159" i="57454"/>
  <c r="A158" i="57454"/>
  <c r="D154" i="57454"/>
  <c r="A154" i="57454"/>
  <c r="D153" i="57454"/>
  <c r="A153" i="57454"/>
  <c r="D152" i="57454"/>
  <c r="A152" i="57454"/>
  <c r="D151" i="57454"/>
  <c r="A151" i="57454"/>
  <c r="D150" i="57454"/>
  <c r="A150" i="57454"/>
  <c r="D149" i="57454"/>
  <c r="A149" i="57454"/>
  <c r="A146" i="57454"/>
  <c r="A145" i="57454"/>
  <c r="D141" i="57454"/>
  <c r="A141" i="57454"/>
  <c r="D140" i="57454"/>
  <c r="A140" i="57454"/>
  <c r="D138" i="57454"/>
  <c r="A138" i="57454"/>
  <c r="D137" i="57454"/>
  <c r="A137" i="57454"/>
  <c r="D136" i="57454"/>
  <c r="A136" i="57454"/>
  <c r="D135" i="57454"/>
  <c r="A135" i="57454"/>
  <c r="D133" i="57454"/>
  <c r="A133" i="57454"/>
  <c r="D132" i="57454"/>
  <c r="A132" i="57454"/>
  <c r="D131" i="57454"/>
  <c r="A131" i="57454"/>
  <c r="D130" i="57454"/>
  <c r="A130" i="57454"/>
  <c r="D129" i="57454"/>
  <c r="A129" i="57454"/>
  <c r="D128" i="57454"/>
  <c r="A128" i="57454"/>
  <c r="D127" i="57454"/>
  <c r="A127" i="57454"/>
  <c r="D126" i="57454"/>
  <c r="A126" i="57454"/>
  <c r="D124" i="57454"/>
  <c r="A124" i="57454"/>
  <c r="D123" i="57454"/>
  <c r="A123" i="57454"/>
  <c r="D122" i="57454"/>
  <c r="A122" i="57454"/>
  <c r="D121" i="57454"/>
  <c r="A121" i="57454"/>
  <c r="D120" i="57454"/>
  <c r="A120" i="57454"/>
  <c r="D119" i="57454"/>
  <c r="A119" i="57454"/>
  <c r="D118" i="57454"/>
  <c r="A118" i="57454"/>
  <c r="D117" i="57454"/>
  <c r="A117" i="57454"/>
  <c r="D116" i="57454"/>
  <c r="A116" i="57454"/>
  <c r="D115" i="57454"/>
  <c r="A115" i="57454"/>
  <c r="D113" i="57454"/>
  <c r="A113" i="57454"/>
  <c r="D112" i="57454"/>
  <c r="A112" i="57454"/>
  <c r="D111" i="57454"/>
  <c r="A111" i="57454"/>
  <c r="D110" i="57454"/>
  <c r="A110" i="57454"/>
  <c r="D109" i="57454"/>
  <c r="A109" i="57454"/>
  <c r="D108" i="57454"/>
  <c r="A108" i="57454"/>
  <c r="D107" i="57454"/>
  <c r="A107" i="57454"/>
  <c r="D106" i="57454"/>
  <c r="A106" i="57454"/>
  <c r="D105" i="57454"/>
  <c r="A105" i="57454"/>
  <c r="D104" i="57454"/>
  <c r="A104" i="57454"/>
  <c r="D103" i="57454"/>
  <c r="A103" i="57454"/>
  <c r="D100" i="57454"/>
  <c r="A100" i="57454"/>
  <c r="D99" i="57454"/>
  <c r="A99" i="57454"/>
  <c r="D97" i="57454"/>
  <c r="A97" i="57454"/>
  <c r="D96" i="57454"/>
  <c r="A96" i="57454"/>
  <c r="D95" i="57454"/>
  <c r="A95" i="57454"/>
  <c r="D94" i="57454"/>
  <c r="A94" i="57454"/>
  <c r="D93" i="57454"/>
  <c r="A93" i="57454"/>
  <c r="D90" i="57454"/>
  <c r="A90" i="57454"/>
  <c r="D89" i="57454"/>
  <c r="A89" i="57454"/>
  <c r="D88" i="57454"/>
  <c r="A88" i="57454"/>
  <c r="D87" i="57454"/>
  <c r="A87" i="57454"/>
  <c r="D86" i="57454"/>
  <c r="A86" i="57454"/>
  <c r="D83" i="57454"/>
  <c r="A83" i="57454"/>
  <c r="D82" i="57454"/>
  <c r="A82" i="57454"/>
  <c r="D81" i="57454"/>
  <c r="A81" i="57454"/>
  <c r="D80" i="57454"/>
  <c r="A80" i="57454"/>
  <c r="D79" i="57454"/>
  <c r="A79" i="57454"/>
  <c r="D73" i="57454"/>
  <c r="A73" i="57454"/>
  <c r="A70" i="57454"/>
  <c r="A68" i="57454"/>
  <c r="A67" i="57454"/>
  <c r="A65" i="57454"/>
  <c r="A64" i="57454"/>
  <c r="A61" i="57454"/>
  <c r="A59" i="57454"/>
  <c r="A58" i="57454"/>
  <c r="A56" i="57454"/>
  <c r="A55" i="57454"/>
  <c r="A53" i="57454"/>
  <c r="A52" i="57454"/>
  <c r="D49" i="57454"/>
  <c r="A49" i="57454"/>
  <c r="D48" i="57454"/>
  <c r="A48" i="57454"/>
  <c r="D47" i="57454"/>
  <c r="A47" i="57454"/>
  <c r="D46" i="57454"/>
  <c r="A46" i="57454"/>
  <c r="D45" i="57454"/>
  <c r="A45" i="57454"/>
  <c r="D44" i="57454"/>
  <c r="A44" i="57454"/>
  <c r="D42" i="57454"/>
  <c r="A42" i="57454"/>
  <c r="D41" i="57454"/>
  <c r="A41" i="57454"/>
  <c r="D40" i="57454"/>
  <c r="A40" i="57454"/>
  <c r="D39" i="57454"/>
  <c r="A39" i="57454"/>
  <c r="D38" i="57454"/>
  <c r="A38" i="57454"/>
  <c r="D37" i="57454"/>
  <c r="A37" i="57454"/>
  <c r="D36" i="57454"/>
  <c r="A36" i="57454"/>
  <c r="D35" i="57454"/>
  <c r="A35" i="57454"/>
  <c r="D34" i="57454"/>
  <c r="A34" i="57454"/>
  <c r="D32" i="57454"/>
  <c r="A32" i="57454"/>
  <c r="D31" i="57454"/>
  <c r="A31" i="57454"/>
  <c r="D30" i="57454"/>
  <c r="A30" i="57454"/>
  <c r="D29" i="57454"/>
  <c r="A29" i="57454"/>
  <c r="D28" i="57454"/>
  <c r="A28" i="57454"/>
  <c r="D27" i="57454"/>
  <c r="A27" i="57454"/>
  <c r="D26" i="57454"/>
  <c r="A26" i="57454"/>
  <c r="D25" i="57454"/>
  <c r="A25" i="57454"/>
  <c r="D24" i="57454"/>
  <c r="A24" i="57454"/>
  <c r="D21" i="57454"/>
  <c r="A21" i="57454"/>
  <c r="D19" i="57454"/>
  <c r="A19" i="57454"/>
  <c r="D18" i="57454"/>
  <c r="A18" i="57454"/>
  <c r="D15" i="57454"/>
  <c r="A15" i="57454"/>
  <c r="D14" i="57454"/>
  <c r="A14" i="57454"/>
  <c r="D13" i="57454"/>
  <c r="A13" i="57454"/>
  <c r="D12" i="57454"/>
  <c r="A12" i="57454"/>
  <c r="D11" i="57454"/>
  <c r="A11" i="57454"/>
  <c r="D8" i="57454"/>
  <c r="A8" i="57454"/>
  <c r="D7" i="57454"/>
  <c r="A7" i="57454"/>
  <c r="D6" i="57454"/>
  <c r="A6" i="57454"/>
  <c r="D5" i="57454"/>
  <c r="A5" i="57454"/>
  <c r="D4" i="57454"/>
  <c r="A4" i="57454"/>
  <c r="V527" i="48608"/>
  <c r="V526" i="48608"/>
  <c r="V525" i="48608"/>
  <c r="V524" i="48608"/>
  <c r="V523" i="48608"/>
  <c r="V522" i="48608"/>
  <c r="V521" i="48608"/>
  <c r="V518" i="48608"/>
  <c r="V517" i="48608"/>
  <c r="V516" i="48608"/>
  <c r="V515" i="48608"/>
  <c r="V514" i="48608"/>
  <c r="V513" i="48608"/>
  <c r="V512" i="48608"/>
  <c r="V509" i="48608"/>
  <c r="V508" i="48608"/>
  <c r="V507" i="48608"/>
  <c r="V506" i="48608"/>
  <c r="V505" i="48608"/>
  <c r="V504" i="48608"/>
  <c r="V503" i="48608"/>
  <c r="V500" i="48608"/>
  <c r="V499" i="48608"/>
  <c r="V498" i="48608"/>
  <c r="V497" i="48608"/>
  <c r="V496" i="48608"/>
  <c r="V495" i="48608"/>
  <c r="V494" i="48608"/>
  <c r="V491" i="48608"/>
  <c r="V490" i="48608"/>
  <c r="V489" i="48608"/>
  <c r="V488" i="48608"/>
  <c r="V487" i="48608"/>
  <c r="V486" i="48608"/>
  <c r="V485" i="48608"/>
  <c r="V482" i="48608"/>
  <c r="V481" i="48608"/>
  <c r="V480" i="48608"/>
  <c r="V479" i="48608"/>
  <c r="V478" i="48608"/>
  <c r="V477" i="48608"/>
  <c r="V476" i="48608"/>
  <c r="V473" i="48608"/>
  <c r="V472" i="48608"/>
  <c r="V471" i="48608"/>
  <c r="V470" i="48608"/>
  <c r="V469" i="48608"/>
  <c r="V468" i="48608"/>
  <c r="V467" i="48608"/>
  <c r="V464" i="48608"/>
  <c r="V463" i="48608"/>
  <c r="V462" i="48608"/>
  <c r="V461" i="48608"/>
  <c r="V460" i="48608"/>
  <c r="V459" i="48608"/>
  <c r="V458" i="48608"/>
  <c r="V455" i="48608"/>
  <c r="V454" i="48608"/>
  <c r="V453" i="48608"/>
  <c r="V452" i="48608"/>
  <c r="V451" i="48608"/>
  <c r="V450" i="48608"/>
  <c r="V449" i="48608"/>
  <c r="V446" i="48608"/>
  <c r="V445" i="48608"/>
  <c r="V444" i="48608"/>
  <c r="V443" i="48608"/>
  <c r="V442" i="48608"/>
  <c r="V441" i="48608"/>
  <c r="V440" i="48608"/>
  <c r="V437" i="48608"/>
  <c r="V436" i="48608"/>
  <c r="V435" i="48608"/>
  <c r="V434" i="48608"/>
  <c r="V433" i="48608"/>
  <c r="V432" i="48608"/>
  <c r="V431" i="48608"/>
  <c r="V428" i="48608"/>
  <c r="V427" i="48608"/>
  <c r="V426" i="48608"/>
  <c r="V425" i="48608"/>
  <c r="V424" i="48608"/>
  <c r="V423" i="48608"/>
  <c r="V422" i="48608"/>
  <c r="V419" i="48608"/>
  <c r="V418" i="48608"/>
  <c r="V417" i="48608"/>
  <c r="V416" i="48608"/>
  <c r="V415" i="48608"/>
  <c r="V414" i="48608"/>
  <c r="V413" i="48608"/>
  <c r="V410" i="48608"/>
  <c r="V409" i="48608"/>
  <c r="V408" i="48608"/>
  <c r="V407" i="48608"/>
  <c r="V406" i="48608"/>
  <c r="V405" i="48608"/>
  <c r="V404" i="48608"/>
  <c r="V401" i="48608"/>
  <c r="V400" i="48608"/>
  <c r="V399" i="48608"/>
  <c r="V398" i="48608"/>
  <c r="V397" i="48608"/>
  <c r="V396" i="48608"/>
  <c r="V395" i="48608"/>
  <c r="V392" i="48608"/>
  <c r="V391" i="48608"/>
  <c r="V390" i="48608"/>
  <c r="V389" i="48608"/>
  <c r="V388" i="48608"/>
  <c r="V387" i="48608"/>
  <c r="V386" i="48608"/>
  <c r="V383" i="48608"/>
  <c r="V382" i="48608"/>
  <c r="V381" i="48608"/>
  <c r="V380" i="48608"/>
  <c r="V379" i="48608"/>
  <c r="V378" i="48608"/>
  <c r="V377" i="48608"/>
  <c r="V374" i="48608"/>
  <c r="V373" i="48608"/>
  <c r="V372" i="48608"/>
  <c r="V371" i="48608"/>
  <c r="V370" i="48608"/>
  <c r="V369" i="48608"/>
  <c r="V368" i="48608"/>
  <c r="V365" i="48608"/>
  <c r="V364" i="48608"/>
  <c r="V363" i="48608"/>
  <c r="V362" i="48608"/>
  <c r="V361" i="48608"/>
  <c r="V360" i="48608"/>
  <c r="V359" i="48608"/>
  <c r="V356" i="48608"/>
  <c r="V355" i="48608"/>
  <c r="V354" i="48608"/>
  <c r="V353" i="48608"/>
  <c r="V352" i="48608"/>
  <c r="V351" i="48608"/>
  <c r="V350" i="48608"/>
  <c r="V347" i="48608"/>
  <c r="V346" i="48608"/>
  <c r="V345" i="48608"/>
  <c r="V344" i="48608"/>
  <c r="V343" i="48608"/>
  <c r="V342" i="48608"/>
  <c r="V341" i="48608"/>
  <c r="V338" i="48608"/>
  <c r="V337" i="48608"/>
  <c r="V336" i="48608"/>
  <c r="V335" i="48608"/>
  <c r="V334" i="48608"/>
  <c r="V333" i="48608"/>
  <c r="V332" i="48608"/>
  <c r="V329" i="48608"/>
  <c r="V328" i="48608"/>
  <c r="V327" i="48608"/>
  <c r="V326" i="48608"/>
  <c r="V325" i="48608"/>
  <c r="V324" i="48608"/>
  <c r="V323" i="48608"/>
  <c r="V320" i="48608"/>
  <c r="V319" i="48608"/>
  <c r="V318" i="48608"/>
  <c r="V317" i="48608"/>
  <c r="V316" i="48608"/>
  <c r="V315" i="48608"/>
  <c r="V314" i="48608"/>
  <c r="V311" i="48608"/>
  <c r="V310" i="48608"/>
  <c r="V309" i="48608"/>
  <c r="V308" i="48608"/>
  <c r="V307" i="48608"/>
  <c r="V306" i="48608"/>
  <c r="V305" i="48608"/>
  <c r="V302" i="48608"/>
  <c r="V301" i="48608"/>
  <c r="V300" i="48608"/>
  <c r="V299" i="48608"/>
  <c r="V298" i="48608"/>
  <c r="V297" i="48608"/>
  <c r="V296" i="48608"/>
  <c r="V293" i="48608"/>
  <c r="V292" i="48608"/>
  <c r="V291" i="48608"/>
  <c r="V290" i="48608"/>
  <c r="V289" i="48608"/>
  <c r="V288" i="48608"/>
  <c r="V287" i="48608"/>
  <c r="V284" i="48608"/>
  <c r="V283" i="48608"/>
  <c r="V282" i="48608"/>
  <c r="V281" i="48608"/>
  <c r="V280" i="48608"/>
  <c r="V279" i="48608"/>
  <c r="V278" i="48608"/>
  <c r="V275" i="48608"/>
  <c r="V274" i="48608"/>
  <c r="V273" i="48608"/>
  <c r="V272" i="48608"/>
  <c r="V271" i="48608"/>
  <c r="V270" i="48608"/>
  <c r="V269" i="48608"/>
  <c r="V266" i="48608"/>
  <c r="V265" i="48608"/>
  <c r="V264" i="48608"/>
  <c r="V263" i="48608"/>
  <c r="V262" i="48608"/>
  <c r="V261" i="48608"/>
  <c r="V260" i="48608"/>
  <c r="V257" i="48608"/>
  <c r="V256" i="48608"/>
  <c r="V255" i="48608"/>
  <c r="V254" i="48608"/>
  <c r="V253" i="48608"/>
  <c r="V252" i="48608"/>
  <c r="V251" i="48608"/>
  <c r="V248" i="48608"/>
  <c r="V247" i="48608"/>
  <c r="V246" i="48608"/>
  <c r="V245" i="48608"/>
  <c r="V244" i="48608"/>
  <c r="V243" i="48608"/>
  <c r="V242" i="48608"/>
  <c r="V239" i="48608"/>
  <c r="V238" i="48608"/>
  <c r="V237" i="48608"/>
  <c r="V236" i="48608"/>
  <c r="V235" i="48608"/>
  <c r="V234" i="48608"/>
  <c r="V233" i="48608"/>
  <c r="V230" i="48608"/>
  <c r="V229" i="48608"/>
  <c r="V228" i="48608"/>
  <c r="V227" i="48608"/>
  <c r="V226" i="48608"/>
  <c r="V225" i="48608"/>
  <c r="V224" i="48608"/>
  <c r="V221" i="48608"/>
  <c r="V220" i="48608"/>
  <c r="V219" i="48608"/>
  <c r="V218" i="48608"/>
  <c r="V217" i="48608"/>
  <c r="V216" i="48608"/>
  <c r="V215" i="48608"/>
  <c r="V212" i="48608"/>
  <c r="V211" i="48608"/>
  <c r="V210" i="48608"/>
  <c r="V209" i="48608"/>
  <c r="V208" i="48608"/>
  <c r="V207" i="48608"/>
  <c r="V206" i="48608"/>
  <c r="V203" i="48608"/>
  <c r="V202" i="48608"/>
  <c r="V201" i="48608"/>
  <c r="V200" i="48608"/>
  <c r="V199" i="48608"/>
  <c r="V198" i="48608"/>
  <c r="V197" i="48608"/>
  <c r="V194" i="48608"/>
  <c r="V193" i="48608"/>
  <c r="V192" i="48608"/>
  <c r="V191" i="48608"/>
  <c r="V190" i="48608"/>
  <c r="V189" i="48608"/>
  <c r="V188" i="48608"/>
  <c r="V185" i="48608"/>
  <c r="V184" i="48608"/>
  <c r="V183" i="48608"/>
  <c r="V182" i="48608"/>
  <c r="V181" i="48608"/>
  <c r="V180" i="48608"/>
  <c r="V179" i="48608"/>
  <c r="V176" i="48608"/>
  <c r="V175" i="48608"/>
  <c r="V174" i="48608"/>
  <c r="V173" i="48608"/>
  <c r="V172" i="48608"/>
  <c r="V171" i="48608"/>
  <c r="V170" i="48608"/>
  <c r="V167" i="48608"/>
  <c r="V166" i="48608"/>
  <c r="V165" i="48608"/>
  <c r="V164" i="48608"/>
  <c r="V163" i="48608"/>
  <c r="V162" i="48608"/>
  <c r="V161" i="48608"/>
  <c r="V158" i="48608"/>
  <c r="V157" i="48608"/>
  <c r="V156" i="48608"/>
  <c r="V155" i="48608"/>
  <c r="V154" i="48608"/>
  <c r="V153" i="48608"/>
  <c r="V152" i="48608"/>
  <c r="V149" i="48608"/>
  <c r="V148" i="48608"/>
  <c r="V147" i="48608"/>
  <c r="V146" i="48608"/>
  <c r="V145" i="48608"/>
  <c r="V144" i="48608"/>
  <c r="V143" i="48608"/>
  <c r="V140" i="48608"/>
  <c r="V139" i="48608"/>
  <c r="V138" i="48608"/>
  <c r="V137" i="48608"/>
  <c r="V136" i="48608"/>
  <c r="V135" i="48608"/>
  <c r="V134" i="48608"/>
  <c r="V131" i="48608"/>
  <c r="V130" i="48608"/>
  <c r="V129" i="48608"/>
  <c r="V128" i="48608"/>
  <c r="V127" i="48608"/>
  <c r="V126" i="48608"/>
  <c r="V125" i="48608"/>
  <c r="V122" i="48608"/>
  <c r="V121" i="48608"/>
  <c r="V120" i="48608"/>
  <c r="V119" i="48608"/>
  <c r="V118" i="48608"/>
  <c r="V117" i="48608"/>
  <c r="V116" i="48608"/>
  <c r="V113" i="48608"/>
  <c r="V112" i="48608"/>
  <c r="V111" i="48608"/>
  <c r="V110" i="48608"/>
  <c r="V109" i="48608"/>
  <c r="V108" i="48608"/>
  <c r="V107" i="48608"/>
  <c r="V104" i="48608"/>
  <c r="V103" i="48608"/>
  <c r="V102" i="48608"/>
  <c r="V101" i="48608"/>
  <c r="V100" i="48608"/>
  <c r="V99" i="48608"/>
  <c r="V98" i="48608"/>
  <c r="V95" i="48608"/>
  <c r="V94" i="48608"/>
  <c r="V93" i="48608"/>
  <c r="V92" i="48608"/>
  <c r="V91" i="48608"/>
  <c r="V90" i="48608"/>
  <c r="V89" i="48608"/>
  <c r="V86" i="48608"/>
  <c r="V85" i="48608"/>
  <c r="V84" i="48608"/>
  <c r="V83" i="48608"/>
  <c r="V82" i="48608"/>
  <c r="V81" i="48608"/>
  <c r="V80" i="48608"/>
  <c r="V77" i="48608"/>
  <c r="V76" i="48608"/>
  <c r="V75" i="48608"/>
  <c r="V74" i="48608"/>
  <c r="V73" i="48608"/>
  <c r="V72" i="48608"/>
  <c r="V71" i="48608"/>
  <c r="V68" i="48608"/>
  <c r="V67" i="48608"/>
  <c r="V66" i="48608"/>
  <c r="V65" i="48608"/>
  <c r="V64" i="48608"/>
  <c r="V63" i="48608"/>
  <c r="V62" i="48608"/>
  <c r="V59" i="48608"/>
  <c r="V58" i="48608"/>
  <c r="V57" i="48608"/>
  <c r="V56" i="48608"/>
  <c r="V55" i="48608"/>
  <c r="V54" i="48608"/>
  <c r="V53" i="48608"/>
  <c r="V50" i="48608"/>
  <c r="V49" i="48608"/>
  <c r="V48" i="48608"/>
  <c r="V47" i="48608"/>
  <c r="V46" i="48608"/>
  <c r="V45" i="48608"/>
  <c r="V44" i="48608"/>
  <c r="V41" i="48608"/>
  <c r="V40" i="48608"/>
  <c r="V39" i="48608"/>
  <c r="V38" i="48608"/>
  <c r="V37" i="48608"/>
  <c r="V36" i="48608"/>
  <c r="V35" i="48608"/>
  <c r="V32" i="48608"/>
  <c r="V31" i="48608"/>
  <c r="V30" i="48608"/>
  <c r="V29" i="48608"/>
  <c r="V28" i="48608"/>
  <c r="V27" i="48608"/>
  <c r="V26" i="48608"/>
  <c r="V22" i="48608"/>
  <c r="V23" i="48608"/>
  <c r="V17" i="48608"/>
  <c r="V18" i="48608"/>
  <c r="V19" i="48608"/>
  <c r="V20" i="48608"/>
  <c r="AZ285" i="16"/>
  <c r="AZ287" i="16"/>
  <c r="AY217" i="16"/>
  <c r="AZ217" i="16"/>
  <c r="AZ219" i="16"/>
  <c r="AY150" i="16"/>
  <c r="AZ150" i="16"/>
  <c r="AZ152" i="16"/>
  <c r="AY84" i="16"/>
  <c r="AZ84" i="16"/>
  <c r="AZ86" i="16"/>
  <c r="A53" i="57447"/>
  <c r="A52" i="57447"/>
  <c r="A51" i="57447"/>
  <c r="A50" i="57447"/>
  <c r="A49" i="57447"/>
  <c r="A48" i="57447"/>
  <c r="A47" i="57447"/>
  <c r="A46" i="57447"/>
  <c r="A45" i="57447"/>
  <c r="A44" i="57447"/>
  <c r="A43" i="57447"/>
  <c r="A42" i="57447"/>
  <c r="A41" i="57447"/>
  <c r="A40" i="57447"/>
  <c r="A39" i="57447"/>
  <c r="A53" i="57450"/>
  <c r="A52" i="57450"/>
  <c r="A51" i="57450"/>
  <c r="A50" i="57450"/>
  <c r="A49" i="57450"/>
  <c r="A48" i="57450"/>
  <c r="A47" i="57450"/>
  <c r="A46" i="57450"/>
  <c r="A45" i="57450"/>
  <c r="A44" i="57450"/>
  <c r="A43" i="57450"/>
  <c r="A42" i="57450"/>
  <c r="A41" i="57450"/>
  <c r="A40" i="57450"/>
  <c r="A39" i="57450"/>
  <c r="A50" i="57451"/>
  <c r="A51" i="57451"/>
  <c r="A52" i="57451"/>
  <c r="A53" i="57451"/>
  <c r="A40" i="57451"/>
  <c r="A41" i="57451"/>
  <c r="A42" i="57451"/>
  <c r="A43" i="57451"/>
  <c r="A44" i="57451"/>
  <c r="A45" i="57451"/>
  <c r="A46" i="57451"/>
  <c r="A47" i="57451"/>
  <c r="A48" i="57451"/>
  <c r="A49" i="57451"/>
  <c r="A39" i="57451"/>
  <c r="AE24" i="48608"/>
  <c r="D24" i="48608"/>
  <c r="AB24" i="48608"/>
  <c r="D21" i="48608"/>
  <c r="AA24" i="48608"/>
  <c r="I24" i="48608"/>
  <c r="B17" i="48608"/>
  <c r="AD23" i="48608"/>
  <c r="AC23" i="48608"/>
  <c r="Z23" i="48608"/>
  <c r="Y23" i="48608"/>
  <c r="X23" i="48608"/>
  <c r="W23" i="48608"/>
  <c r="AD22" i="48608"/>
  <c r="AC22" i="48608"/>
  <c r="Z22" i="48608"/>
  <c r="Y22" i="48608"/>
  <c r="X22" i="48608"/>
  <c r="W22" i="48608"/>
  <c r="AD21" i="48608"/>
  <c r="AC21" i="48608"/>
  <c r="Z21" i="48608"/>
  <c r="Y21" i="48608"/>
  <c r="X21" i="48608"/>
  <c r="W21" i="48608"/>
  <c r="V21" i="48608"/>
  <c r="AD20" i="48608"/>
  <c r="AC20" i="48608"/>
  <c r="Z20" i="48608"/>
  <c r="Y20" i="48608"/>
  <c r="X20" i="48608"/>
  <c r="W20" i="48608"/>
  <c r="D20" i="48608"/>
  <c r="AD19" i="48608"/>
  <c r="AC19" i="48608"/>
  <c r="Z19" i="48608"/>
  <c r="Y19" i="48608"/>
  <c r="X19" i="48608"/>
  <c r="W19" i="48608"/>
  <c r="AD18" i="48608"/>
  <c r="AC18" i="48608"/>
  <c r="Z18" i="48608"/>
  <c r="Y18" i="48608"/>
  <c r="X18" i="48608"/>
  <c r="W18" i="48608"/>
  <c r="AD17" i="48608"/>
  <c r="AC17" i="48608"/>
  <c r="Z17" i="48608"/>
  <c r="Y17" i="48608"/>
  <c r="X17" i="48608"/>
  <c r="W17" i="48608"/>
  <c r="AC24" i="48608"/>
  <c r="D22" i="48608"/>
  <c r="AD24" i="48608"/>
  <c r="D23" i="48608"/>
  <c r="AG21" i="48608"/>
  <c r="AH21" i="48608"/>
  <c r="AF23" i="48608"/>
  <c r="AF19" i="48608"/>
  <c r="Y24" i="48608"/>
  <c r="D18" i="48608"/>
  <c r="AG19" i="48608"/>
  <c r="AH19" i="48608"/>
  <c r="AF21" i="48608"/>
  <c r="Z24" i="48608"/>
  <c r="D19" i="48608"/>
  <c r="AF20" i="48608"/>
  <c r="AG20" i="48608"/>
  <c r="AH20" i="48608"/>
  <c r="AJ20" i="48608"/>
  <c r="AG22" i="48608"/>
  <c r="AH22" i="48608"/>
  <c r="AI22" i="48608"/>
  <c r="AG23" i="48608"/>
  <c r="AH23" i="48608"/>
  <c r="AI23" i="48608"/>
  <c r="X24" i="48608"/>
  <c r="D17" i="48608"/>
  <c r="AF17" i="48608"/>
  <c r="AF18" i="48608"/>
  <c r="AG18" i="48608"/>
  <c r="AH18" i="48608"/>
  <c r="AF22" i="48608"/>
  <c r="W24" i="48608"/>
  <c r="B18" i="48608"/>
  <c r="AG17" i="48608"/>
  <c r="AJ22" i="48608"/>
  <c r="AF24" i="48608"/>
  <c r="AJ23" i="48608"/>
  <c r="AI21" i="48608"/>
  <c r="AI20" i="48608"/>
  <c r="AJ21" i="48608"/>
  <c r="AI19" i="48608"/>
  <c r="AG24" i="48608"/>
  <c r="AH17" i="48608"/>
  <c r="AJ19" i="48608"/>
  <c r="AJ17" i="48608"/>
  <c r="AI17" i="48608"/>
  <c r="AH24" i="48608"/>
  <c r="AI18" i="48608"/>
  <c r="AJ18" i="48608"/>
  <c r="AK24" i="48608"/>
  <c r="AL24" i="48608"/>
  <c r="V12" i="48608"/>
  <c r="V11" i="48608"/>
  <c r="V10" i="48608"/>
  <c r="V9" i="48608"/>
  <c r="V8" i="48608"/>
  <c r="V7" i="48608"/>
  <c r="V6" i="48608"/>
  <c r="V5" i="48608"/>
  <c r="O46" i="57447"/>
  <c r="O46" i="57450"/>
  <c r="O45" i="57447"/>
  <c r="O45" i="57450"/>
  <c r="O40" i="57450"/>
  <c r="O40" i="57447"/>
  <c r="O44" i="57447"/>
  <c r="O44" i="57450"/>
  <c r="O42" i="57447"/>
  <c r="O42" i="57450"/>
  <c r="O41" i="57447"/>
  <c r="O41" i="57450"/>
  <c r="O39" i="57447"/>
  <c r="O39" i="57450"/>
  <c r="O43" i="57447"/>
  <c r="O43" i="57450"/>
  <c r="E2" i="1"/>
  <c r="N53" i="57447"/>
  <c r="N53" i="57450"/>
  <c r="L23" i="1"/>
  <c r="N53" i="57451"/>
  <c r="D16" i="57451"/>
  <c r="AE528" i="48608"/>
  <c r="AB528" i="48608"/>
  <c r="AA528" i="48608"/>
  <c r="AD527" i="48608"/>
  <c r="AC527" i="48608"/>
  <c r="Z527" i="48608"/>
  <c r="Y527" i="48608"/>
  <c r="X527" i="48608"/>
  <c r="W527" i="48608"/>
  <c r="AD526" i="48608"/>
  <c r="AC526" i="48608"/>
  <c r="Z526" i="48608"/>
  <c r="Y526" i="48608"/>
  <c r="X526" i="48608"/>
  <c r="W526" i="48608"/>
  <c r="AD525" i="48608"/>
  <c r="AC525" i="48608"/>
  <c r="Z525" i="48608"/>
  <c r="Y525" i="48608"/>
  <c r="X525" i="48608"/>
  <c r="W525" i="48608"/>
  <c r="AD524" i="48608"/>
  <c r="AC524" i="48608"/>
  <c r="Z524" i="48608"/>
  <c r="Y524" i="48608"/>
  <c r="X524" i="48608"/>
  <c r="W524" i="48608"/>
  <c r="AD523" i="48608"/>
  <c r="AC523" i="48608"/>
  <c r="Z523" i="48608"/>
  <c r="Y523" i="48608"/>
  <c r="X523" i="48608"/>
  <c r="W523" i="48608"/>
  <c r="AD522" i="48608"/>
  <c r="AC522" i="48608"/>
  <c r="Z522" i="48608"/>
  <c r="Y522" i="48608"/>
  <c r="X522" i="48608"/>
  <c r="W522" i="48608"/>
  <c r="AD521" i="48608"/>
  <c r="AC521" i="48608"/>
  <c r="Z521" i="48608"/>
  <c r="Y521" i="48608"/>
  <c r="X521" i="48608"/>
  <c r="W521" i="48608"/>
  <c r="AE519" i="48608"/>
  <c r="AB519" i="48608"/>
  <c r="AA519" i="48608"/>
  <c r="AD518" i="48608"/>
  <c r="AC518" i="48608"/>
  <c r="Z518" i="48608"/>
  <c r="Y518" i="48608"/>
  <c r="X518" i="48608"/>
  <c r="W518" i="48608"/>
  <c r="AD517" i="48608"/>
  <c r="AC517" i="48608"/>
  <c r="Z517" i="48608"/>
  <c r="Y517" i="48608"/>
  <c r="X517" i="48608"/>
  <c r="W517" i="48608"/>
  <c r="AD516" i="48608"/>
  <c r="AC516" i="48608"/>
  <c r="Z516" i="48608"/>
  <c r="Y516" i="48608"/>
  <c r="X516" i="48608"/>
  <c r="W516" i="48608"/>
  <c r="AD515" i="48608"/>
  <c r="AC515" i="48608"/>
  <c r="Z515" i="48608"/>
  <c r="Y515" i="48608"/>
  <c r="X515" i="48608"/>
  <c r="W515" i="48608"/>
  <c r="AD514" i="48608"/>
  <c r="AC514" i="48608"/>
  <c r="Z514" i="48608"/>
  <c r="Y514" i="48608"/>
  <c r="X514" i="48608"/>
  <c r="W514" i="48608"/>
  <c r="AD513" i="48608"/>
  <c r="AC513" i="48608"/>
  <c r="Z513" i="48608"/>
  <c r="Y513" i="48608"/>
  <c r="X513" i="48608"/>
  <c r="W513" i="48608"/>
  <c r="AD512" i="48608"/>
  <c r="AC512" i="48608"/>
  <c r="Z512" i="48608"/>
  <c r="Y512" i="48608"/>
  <c r="X512" i="48608"/>
  <c r="W512" i="48608"/>
  <c r="AE510" i="48608"/>
  <c r="D510" i="48608"/>
  <c r="AB510" i="48608"/>
  <c r="AA510" i="48608"/>
  <c r="D506" i="48608"/>
  <c r="AD509" i="48608"/>
  <c r="AC509" i="48608"/>
  <c r="Z509" i="48608"/>
  <c r="Y509" i="48608"/>
  <c r="X509" i="48608"/>
  <c r="W509" i="48608"/>
  <c r="AD508" i="48608"/>
  <c r="AC508" i="48608"/>
  <c r="Z508" i="48608"/>
  <c r="Y508" i="48608"/>
  <c r="X508" i="48608"/>
  <c r="W508" i="48608"/>
  <c r="AD507" i="48608"/>
  <c r="AC507" i="48608"/>
  <c r="Z507" i="48608"/>
  <c r="Y507" i="48608"/>
  <c r="X507" i="48608"/>
  <c r="W507" i="48608"/>
  <c r="AD506" i="48608"/>
  <c r="AC506" i="48608"/>
  <c r="Z506" i="48608"/>
  <c r="Y506" i="48608"/>
  <c r="X506" i="48608"/>
  <c r="W506" i="48608"/>
  <c r="AD505" i="48608"/>
  <c r="AC505" i="48608"/>
  <c r="Z505" i="48608"/>
  <c r="Y505" i="48608"/>
  <c r="X505" i="48608"/>
  <c r="W505" i="48608"/>
  <c r="AD504" i="48608"/>
  <c r="AC504" i="48608"/>
  <c r="Z504" i="48608"/>
  <c r="Y504" i="48608"/>
  <c r="X504" i="48608"/>
  <c r="W504" i="48608"/>
  <c r="AD503" i="48608"/>
  <c r="AC503" i="48608"/>
  <c r="Z503" i="48608"/>
  <c r="Y503" i="48608"/>
  <c r="X503" i="48608"/>
  <c r="W503" i="48608"/>
  <c r="AE501" i="48608"/>
  <c r="D501" i="48608"/>
  <c r="AB501" i="48608"/>
  <c r="D498" i="48608"/>
  <c r="AA501" i="48608"/>
  <c r="D497" i="48608"/>
  <c r="AD500" i="48608"/>
  <c r="AC500" i="48608"/>
  <c r="Z500" i="48608"/>
  <c r="Y500" i="48608"/>
  <c r="X500" i="48608"/>
  <c r="W500" i="48608"/>
  <c r="AD499" i="48608"/>
  <c r="AC499" i="48608"/>
  <c r="Z499" i="48608"/>
  <c r="Y499" i="48608"/>
  <c r="X499" i="48608"/>
  <c r="W499" i="48608"/>
  <c r="AD498" i="48608"/>
  <c r="AC498" i="48608"/>
  <c r="Z498" i="48608"/>
  <c r="Y498" i="48608"/>
  <c r="X498" i="48608"/>
  <c r="W498" i="48608"/>
  <c r="AD497" i="48608"/>
  <c r="AC497" i="48608"/>
  <c r="Z497" i="48608"/>
  <c r="Y497" i="48608"/>
  <c r="X497" i="48608"/>
  <c r="W497" i="48608"/>
  <c r="AD496" i="48608"/>
  <c r="AC496" i="48608"/>
  <c r="Z496" i="48608"/>
  <c r="Y496" i="48608"/>
  <c r="X496" i="48608"/>
  <c r="W496" i="48608"/>
  <c r="AD495" i="48608"/>
  <c r="AC495" i="48608"/>
  <c r="Z495" i="48608"/>
  <c r="Y495" i="48608"/>
  <c r="X495" i="48608"/>
  <c r="W495" i="48608"/>
  <c r="AD494" i="48608"/>
  <c r="AC494" i="48608"/>
  <c r="Z494" i="48608"/>
  <c r="Y494" i="48608"/>
  <c r="X494" i="48608"/>
  <c r="W494" i="48608"/>
  <c r="AE492" i="48608"/>
  <c r="D492" i="48608"/>
  <c r="BD18" i="1"/>
  <c r="AB492" i="48608"/>
  <c r="D489" i="48608"/>
  <c r="BD15" i="1"/>
  <c r="AA492" i="48608"/>
  <c r="D488" i="48608"/>
  <c r="BD14" i="1"/>
  <c r="AD491" i="48608"/>
  <c r="AC491" i="48608"/>
  <c r="Z491" i="48608"/>
  <c r="Y491" i="48608"/>
  <c r="X491" i="48608"/>
  <c r="W491" i="48608"/>
  <c r="AD490" i="48608"/>
  <c r="AC490" i="48608"/>
  <c r="Z490" i="48608"/>
  <c r="Y490" i="48608"/>
  <c r="X490" i="48608"/>
  <c r="W490" i="48608"/>
  <c r="AD489" i="48608"/>
  <c r="AC489" i="48608"/>
  <c r="Z489" i="48608"/>
  <c r="Y489" i="48608"/>
  <c r="X489" i="48608"/>
  <c r="W489" i="48608"/>
  <c r="AD488" i="48608"/>
  <c r="AC488" i="48608"/>
  <c r="Z488" i="48608"/>
  <c r="Y488" i="48608"/>
  <c r="X488" i="48608"/>
  <c r="W488" i="48608"/>
  <c r="AD487" i="48608"/>
  <c r="AC487" i="48608"/>
  <c r="Z487" i="48608"/>
  <c r="Y487" i="48608"/>
  <c r="X487" i="48608"/>
  <c r="W487" i="48608"/>
  <c r="AD486" i="48608"/>
  <c r="AC486" i="48608"/>
  <c r="Z486" i="48608"/>
  <c r="Y486" i="48608"/>
  <c r="X486" i="48608"/>
  <c r="W486" i="48608"/>
  <c r="AD485" i="48608"/>
  <c r="AC485" i="48608"/>
  <c r="Z485" i="48608"/>
  <c r="Y485" i="48608"/>
  <c r="X485" i="48608"/>
  <c r="W485" i="48608"/>
  <c r="AE483" i="48608"/>
  <c r="D483" i="48608"/>
  <c r="BC18" i="1"/>
  <c r="AB483" i="48608"/>
  <c r="D480" i="48608"/>
  <c r="BC15" i="1"/>
  <c r="AA483" i="48608"/>
  <c r="D479" i="48608"/>
  <c r="BC14" i="1"/>
  <c r="AD482" i="48608"/>
  <c r="AC482" i="48608"/>
  <c r="Z482" i="48608"/>
  <c r="Y482" i="48608"/>
  <c r="X482" i="48608"/>
  <c r="W482" i="48608"/>
  <c r="AD481" i="48608"/>
  <c r="AC481" i="48608"/>
  <c r="Z481" i="48608"/>
  <c r="Y481" i="48608"/>
  <c r="X481" i="48608"/>
  <c r="W481" i="48608"/>
  <c r="AD480" i="48608"/>
  <c r="AC480" i="48608"/>
  <c r="Z480" i="48608"/>
  <c r="Y480" i="48608"/>
  <c r="X480" i="48608"/>
  <c r="W480" i="48608"/>
  <c r="AD479" i="48608"/>
  <c r="AC479" i="48608"/>
  <c r="Z479" i="48608"/>
  <c r="Y479" i="48608"/>
  <c r="X479" i="48608"/>
  <c r="W479" i="48608"/>
  <c r="AD478" i="48608"/>
  <c r="AC478" i="48608"/>
  <c r="Z478" i="48608"/>
  <c r="Y478" i="48608"/>
  <c r="X478" i="48608"/>
  <c r="W478" i="48608"/>
  <c r="AD477" i="48608"/>
  <c r="AC477" i="48608"/>
  <c r="Z477" i="48608"/>
  <c r="Y477" i="48608"/>
  <c r="X477" i="48608"/>
  <c r="W477" i="48608"/>
  <c r="AD476" i="48608"/>
  <c r="AC476" i="48608"/>
  <c r="Z476" i="48608"/>
  <c r="Y476" i="48608"/>
  <c r="X476" i="48608"/>
  <c r="W476" i="48608"/>
  <c r="AE474" i="48608"/>
  <c r="D474" i="48608"/>
  <c r="BB18" i="1"/>
  <c r="AB474" i="48608"/>
  <c r="D471" i="48608"/>
  <c r="BB15" i="1"/>
  <c r="AA474" i="48608"/>
  <c r="D470" i="48608"/>
  <c r="BB14" i="1"/>
  <c r="AD473" i="48608"/>
  <c r="AC473" i="48608"/>
  <c r="Z473" i="48608"/>
  <c r="Y473" i="48608"/>
  <c r="X473" i="48608"/>
  <c r="W473" i="48608"/>
  <c r="AD472" i="48608"/>
  <c r="AC472" i="48608"/>
  <c r="Z472" i="48608"/>
  <c r="Y472" i="48608"/>
  <c r="X472" i="48608"/>
  <c r="W472" i="48608"/>
  <c r="AD471" i="48608"/>
  <c r="AC471" i="48608"/>
  <c r="Z471" i="48608"/>
  <c r="Y471" i="48608"/>
  <c r="X471" i="48608"/>
  <c r="W471" i="48608"/>
  <c r="AD470" i="48608"/>
  <c r="AC470" i="48608"/>
  <c r="Z470" i="48608"/>
  <c r="Y470" i="48608"/>
  <c r="X470" i="48608"/>
  <c r="W470" i="48608"/>
  <c r="AD469" i="48608"/>
  <c r="AC469" i="48608"/>
  <c r="Z469" i="48608"/>
  <c r="Y469" i="48608"/>
  <c r="X469" i="48608"/>
  <c r="W469" i="48608"/>
  <c r="AD468" i="48608"/>
  <c r="AC468" i="48608"/>
  <c r="Z468" i="48608"/>
  <c r="Y468" i="48608"/>
  <c r="X468" i="48608"/>
  <c r="W468" i="48608"/>
  <c r="AD467" i="48608"/>
  <c r="AC467" i="48608"/>
  <c r="Z467" i="48608"/>
  <c r="Y467" i="48608"/>
  <c r="X467" i="48608"/>
  <c r="W467" i="48608"/>
  <c r="AE465" i="48608"/>
  <c r="D465" i="48608"/>
  <c r="BA18" i="1"/>
  <c r="AB465" i="48608"/>
  <c r="D462" i="48608"/>
  <c r="BA15" i="1"/>
  <c r="AA465" i="48608"/>
  <c r="D461" i="48608"/>
  <c r="BA14" i="1"/>
  <c r="AD464" i="48608"/>
  <c r="AC464" i="48608"/>
  <c r="Z464" i="48608"/>
  <c r="Y464" i="48608"/>
  <c r="X464" i="48608"/>
  <c r="W464" i="48608"/>
  <c r="AD463" i="48608"/>
  <c r="AC463" i="48608"/>
  <c r="Z463" i="48608"/>
  <c r="Y463" i="48608"/>
  <c r="X463" i="48608"/>
  <c r="W463" i="48608"/>
  <c r="AD462" i="48608"/>
  <c r="AC462" i="48608"/>
  <c r="Z462" i="48608"/>
  <c r="Y462" i="48608"/>
  <c r="X462" i="48608"/>
  <c r="W462" i="48608"/>
  <c r="AD461" i="48608"/>
  <c r="AC461" i="48608"/>
  <c r="Z461" i="48608"/>
  <c r="Y461" i="48608"/>
  <c r="X461" i="48608"/>
  <c r="W461" i="48608"/>
  <c r="AD460" i="48608"/>
  <c r="AC460" i="48608"/>
  <c r="Z460" i="48608"/>
  <c r="Y460" i="48608"/>
  <c r="X460" i="48608"/>
  <c r="W460" i="48608"/>
  <c r="AD459" i="48608"/>
  <c r="AC459" i="48608"/>
  <c r="Z459" i="48608"/>
  <c r="Y459" i="48608"/>
  <c r="X459" i="48608"/>
  <c r="W459" i="48608"/>
  <c r="AD458" i="48608"/>
  <c r="AC458" i="48608"/>
  <c r="Z458" i="48608"/>
  <c r="Y458" i="48608"/>
  <c r="X458" i="48608"/>
  <c r="W458" i="48608"/>
  <c r="AE456" i="48608"/>
  <c r="D456" i="48608"/>
  <c r="AZ18" i="1"/>
  <c r="AB456" i="48608"/>
  <c r="D453" i="48608"/>
  <c r="AZ15" i="1"/>
  <c r="AA456" i="48608"/>
  <c r="D452" i="48608"/>
  <c r="AZ14" i="1"/>
  <c r="AD455" i="48608"/>
  <c r="AC455" i="48608"/>
  <c r="Z455" i="48608"/>
  <c r="Y455" i="48608"/>
  <c r="X455" i="48608"/>
  <c r="W455" i="48608"/>
  <c r="AD454" i="48608"/>
  <c r="AC454" i="48608"/>
  <c r="Z454" i="48608"/>
  <c r="Y454" i="48608"/>
  <c r="X454" i="48608"/>
  <c r="W454" i="48608"/>
  <c r="AD453" i="48608"/>
  <c r="AC453" i="48608"/>
  <c r="Z453" i="48608"/>
  <c r="Y453" i="48608"/>
  <c r="X453" i="48608"/>
  <c r="W453" i="48608"/>
  <c r="AD452" i="48608"/>
  <c r="AC452" i="48608"/>
  <c r="Z452" i="48608"/>
  <c r="Y452" i="48608"/>
  <c r="X452" i="48608"/>
  <c r="W452" i="48608"/>
  <c r="AD451" i="48608"/>
  <c r="AC451" i="48608"/>
  <c r="Z451" i="48608"/>
  <c r="Y451" i="48608"/>
  <c r="X451" i="48608"/>
  <c r="W451" i="48608"/>
  <c r="AD450" i="48608"/>
  <c r="AC450" i="48608"/>
  <c r="Z450" i="48608"/>
  <c r="Y450" i="48608"/>
  <c r="X450" i="48608"/>
  <c r="W450" i="48608"/>
  <c r="AD449" i="48608"/>
  <c r="AC449" i="48608"/>
  <c r="Z449" i="48608"/>
  <c r="Y449" i="48608"/>
  <c r="X449" i="48608"/>
  <c r="W449" i="48608"/>
  <c r="AE447" i="48608"/>
  <c r="D447" i="48608"/>
  <c r="AY18" i="1"/>
  <c r="AB447" i="48608"/>
  <c r="D444" i="48608"/>
  <c r="AY15" i="1"/>
  <c r="AA447" i="48608"/>
  <c r="D443" i="48608"/>
  <c r="AY14" i="1"/>
  <c r="AD446" i="48608"/>
  <c r="AC446" i="48608"/>
  <c r="Z446" i="48608"/>
  <c r="Y446" i="48608"/>
  <c r="X446" i="48608"/>
  <c r="W446" i="48608"/>
  <c r="AD445" i="48608"/>
  <c r="AC445" i="48608"/>
  <c r="Z445" i="48608"/>
  <c r="Y445" i="48608"/>
  <c r="X445" i="48608"/>
  <c r="W445" i="48608"/>
  <c r="AD444" i="48608"/>
  <c r="AC444" i="48608"/>
  <c r="Z444" i="48608"/>
  <c r="Y444" i="48608"/>
  <c r="X444" i="48608"/>
  <c r="W444" i="48608"/>
  <c r="AD443" i="48608"/>
  <c r="AC443" i="48608"/>
  <c r="Z443" i="48608"/>
  <c r="Y443" i="48608"/>
  <c r="X443" i="48608"/>
  <c r="W443" i="48608"/>
  <c r="AD442" i="48608"/>
  <c r="AC442" i="48608"/>
  <c r="Z442" i="48608"/>
  <c r="Y442" i="48608"/>
  <c r="X442" i="48608"/>
  <c r="W442" i="48608"/>
  <c r="AD441" i="48608"/>
  <c r="AC441" i="48608"/>
  <c r="Z441" i="48608"/>
  <c r="Y441" i="48608"/>
  <c r="X441" i="48608"/>
  <c r="W441" i="48608"/>
  <c r="AD440" i="48608"/>
  <c r="AC440" i="48608"/>
  <c r="Z440" i="48608"/>
  <c r="Y440" i="48608"/>
  <c r="X440" i="48608"/>
  <c r="W440" i="48608"/>
  <c r="AE438" i="48608"/>
  <c r="D438" i="48608"/>
  <c r="AX18" i="1"/>
  <c r="AB438" i="48608"/>
  <c r="D435" i="48608"/>
  <c r="AX15" i="1"/>
  <c r="AA438" i="48608"/>
  <c r="D434" i="48608"/>
  <c r="AX14" i="1"/>
  <c r="AD437" i="48608"/>
  <c r="AC437" i="48608"/>
  <c r="Z437" i="48608"/>
  <c r="Y437" i="48608"/>
  <c r="X437" i="48608"/>
  <c r="W437" i="48608"/>
  <c r="AD436" i="48608"/>
  <c r="AC436" i="48608"/>
  <c r="Z436" i="48608"/>
  <c r="Y436" i="48608"/>
  <c r="X436" i="48608"/>
  <c r="W436" i="48608"/>
  <c r="AD435" i="48608"/>
  <c r="AC435" i="48608"/>
  <c r="Z435" i="48608"/>
  <c r="Y435" i="48608"/>
  <c r="X435" i="48608"/>
  <c r="W435" i="48608"/>
  <c r="AD434" i="48608"/>
  <c r="AC434" i="48608"/>
  <c r="Z434" i="48608"/>
  <c r="Y434" i="48608"/>
  <c r="X434" i="48608"/>
  <c r="W434" i="48608"/>
  <c r="AD433" i="48608"/>
  <c r="AC433" i="48608"/>
  <c r="Z433" i="48608"/>
  <c r="Y433" i="48608"/>
  <c r="X433" i="48608"/>
  <c r="W433" i="48608"/>
  <c r="AD432" i="48608"/>
  <c r="AC432" i="48608"/>
  <c r="Z432" i="48608"/>
  <c r="Y432" i="48608"/>
  <c r="X432" i="48608"/>
  <c r="W432" i="48608"/>
  <c r="AD431" i="48608"/>
  <c r="AC431" i="48608"/>
  <c r="Z431" i="48608"/>
  <c r="Y431" i="48608"/>
  <c r="X431" i="48608"/>
  <c r="W431" i="48608"/>
  <c r="AE429" i="48608"/>
  <c r="D429" i="48608"/>
  <c r="AW18" i="1"/>
  <c r="AB429" i="48608"/>
  <c r="D426" i="48608"/>
  <c r="AW15" i="1"/>
  <c r="AA429" i="48608"/>
  <c r="D425" i="48608"/>
  <c r="AW14" i="1"/>
  <c r="AD428" i="48608"/>
  <c r="AC428" i="48608"/>
  <c r="Z428" i="48608"/>
  <c r="Y428" i="48608"/>
  <c r="X428" i="48608"/>
  <c r="W428" i="48608"/>
  <c r="AD427" i="48608"/>
  <c r="AC427" i="48608"/>
  <c r="Z427" i="48608"/>
  <c r="Y427" i="48608"/>
  <c r="X427" i="48608"/>
  <c r="W427" i="48608"/>
  <c r="AD426" i="48608"/>
  <c r="AC426" i="48608"/>
  <c r="Z426" i="48608"/>
  <c r="Y426" i="48608"/>
  <c r="X426" i="48608"/>
  <c r="W426" i="48608"/>
  <c r="AD425" i="48608"/>
  <c r="AC425" i="48608"/>
  <c r="Z425" i="48608"/>
  <c r="Y425" i="48608"/>
  <c r="X425" i="48608"/>
  <c r="W425" i="48608"/>
  <c r="AD424" i="48608"/>
  <c r="AC424" i="48608"/>
  <c r="Z424" i="48608"/>
  <c r="Y424" i="48608"/>
  <c r="X424" i="48608"/>
  <c r="W424" i="48608"/>
  <c r="AD423" i="48608"/>
  <c r="AC423" i="48608"/>
  <c r="Z423" i="48608"/>
  <c r="Y423" i="48608"/>
  <c r="X423" i="48608"/>
  <c r="W423" i="48608"/>
  <c r="AD422" i="48608"/>
  <c r="AC422" i="48608"/>
  <c r="Z422" i="48608"/>
  <c r="Y422" i="48608"/>
  <c r="X422" i="48608"/>
  <c r="W422" i="48608"/>
  <c r="AE420" i="48608"/>
  <c r="D420" i="48608"/>
  <c r="AV18" i="1"/>
  <c r="AB420" i="48608"/>
  <c r="D417" i="48608"/>
  <c r="AV15" i="1"/>
  <c r="AA420" i="48608"/>
  <c r="AD419" i="48608"/>
  <c r="AC419" i="48608"/>
  <c r="Z419" i="48608"/>
  <c r="Y419" i="48608"/>
  <c r="X419" i="48608"/>
  <c r="W419" i="48608"/>
  <c r="AD418" i="48608"/>
  <c r="AC418" i="48608"/>
  <c r="Z418" i="48608"/>
  <c r="Y418" i="48608"/>
  <c r="X418" i="48608"/>
  <c r="W418" i="48608"/>
  <c r="AD417" i="48608"/>
  <c r="AC417" i="48608"/>
  <c r="Z417" i="48608"/>
  <c r="Y417" i="48608"/>
  <c r="X417" i="48608"/>
  <c r="W417" i="48608"/>
  <c r="AD416" i="48608"/>
  <c r="AC416" i="48608"/>
  <c r="Z416" i="48608"/>
  <c r="Y416" i="48608"/>
  <c r="X416" i="48608"/>
  <c r="W416" i="48608"/>
  <c r="AD415" i="48608"/>
  <c r="AC415" i="48608"/>
  <c r="Z415" i="48608"/>
  <c r="Y415" i="48608"/>
  <c r="X415" i="48608"/>
  <c r="W415" i="48608"/>
  <c r="AD414" i="48608"/>
  <c r="AC414" i="48608"/>
  <c r="Z414" i="48608"/>
  <c r="Y414" i="48608"/>
  <c r="X414" i="48608"/>
  <c r="W414" i="48608"/>
  <c r="AD413" i="48608"/>
  <c r="AC413" i="48608"/>
  <c r="Z413" i="48608"/>
  <c r="Y413" i="48608"/>
  <c r="X413" i="48608"/>
  <c r="W413" i="48608"/>
  <c r="AE411" i="48608"/>
  <c r="D411" i="48608"/>
  <c r="AU18" i="1"/>
  <c r="AB411" i="48608"/>
  <c r="D408" i="48608"/>
  <c r="AU15" i="1"/>
  <c r="AA411" i="48608"/>
  <c r="D407" i="48608"/>
  <c r="AU14" i="1"/>
  <c r="AD410" i="48608"/>
  <c r="AC410" i="48608"/>
  <c r="Z410" i="48608"/>
  <c r="Y410" i="48608"/>
  <c r="X410" i="48608"/>
  <c r="W410" i="48608"/>
  <c r="AD409" i="48608"/>
  <c r="AC409" i="48608"/>
  <c r="Z409" i="48608"/>
  <c r="Y409" i="48608"/>
  <c r="X409" i="48608"/>
  <c r="W409" i="48608"/>
  <c r="AD408" i="48608"/>
  <c r="AC408" i="48608"/>
  <c r="Z408" i="48608"/>
  <c r="Y408" i="48608"/>
  <c r="X408" i="48608"/>
  <c r="W408" i="48608"/>
  <c r="AD407" i="48608"/>
  <c r="AC407" i="48608"/>
  <c r="Z407" i="48608"/>
  <c r="Y407" i="48608"/>
  <c r="X407" i="48608"/>
  <c r="W407" i="48608"/>
  <c r="AD406" i="48608"/>
  <c r="AC406" i="48608"/>
  <c r="Z406" i="48608"/>
  <c r="Y406" i="48608"/>
  <c r="X406" i="48608"/>
  <c r="W406" i="48608"/>
  <c r="AD405" i="48608"/>
  <c r="AC405" i="48608"/>
  <c r="Z405" i="48608"/>
  <c r="Y405" i="48608"/>
  <c r="X405" i="48608"/>
  <c r="W405" i="48608"/>
  <c r="AD404" i="48608"/>
  <c r="AC404" i="48608"/>
  <c r="Z404" i="48608"/>
  <c r="Y404" i="48608"/>
  <c r="X404" i="48608"/>
  <c r="W404" i="48608"/>
  <c r="AE402" i="48608"/>
  <c r="D402" i="48608"/>
  <c r="AT18" i="1"/>
  <c r="AB402" i="48608"/>
  <c r="D399" i="48608"/>
  <c r="AT15" i="1"/>
  <c r="AA402" i="48608"/>
  <c r="D398" i="48608"/>
  <c r="AT14" i="1"/>
  <c r="AD401" i="48608"/>
  <c r="AC401" i="48608"/>
  <c r="Z401" i="48608"/>
  <c r="Y401" i="48608"/>
  <c r="X401" i="48608"/>
  <c r="W401" i="48608"/>
  <c r="AD400" i="48608"/>
  <c r="AC400" i="48608"/>
  <c r="Z400" i="48608"/>
  <c r="Y400" i="48608"/>
  <c r="X400" i="48608"/>
  <c r="W400" i="48608"/>
  <c r="AD399" i="48608"/>
  <c r="AC399" i="48608"/>
  <c r="Z399" i="48608"/>
  <c r="Y399" i="48608"/>
  <c r="X399" i="48608"/>
  <c r="W399" i="48608"/>
  <c r="AD398" i="48608"/>
  <c r="AC398" i="48608"/>
  <c r="Z398" i="48608"/>
  <c r="Y398" i="48608"/>
  <c r="X398" i="48608"/>
  <c r="W398" i="48608"/>
  <c r="AD397" i="48608"/>
  <c r="AC397" i="48608"/>
  <c r="Z397" i="48608"/>
  <c r="Y397" i="48608"/>
  <c r="X397" i="48608"/>
  <c r="W397" i="48608"/>
  <c r="AD396" i="48608"/>
  <c r="AC396" i="48608"/>
  <c r="Z396" i="48608"/>
  <c r="Y396" i="48608"/>
  <c r="X396" i="48608"/>
  <c r="W396" i="48608"/>
  <c r="AD395" i="48608"/>
  <c r="AC395" i="48608"/>
  <c r="Z395" i="48608"/>
  <c r="Y395" i="48608"/>
  <c r="X395" i="48608"/>
  <c r="W395" i="48608"/>
  <c r="AE393" i="48608"/>
  <c r="D393" i="48608"/>
  <c r="AS18" i="1"/>
  <c r="AB393" i="48608"/>
  <c r="D390" i="48608"/>
  <c r="AS15" i="1"/>
  <c r="AA393" i="48608"/>
  <c r="D389" i="48608"/>
  <c r="AS14" i="1"/>
  <c r="AD392" i="48608"/>
  <c r="AC392" i="48608"/>
  <c r="Z392" i="48608"/>
  <c r="Y392" i="48608"/>
  <c r="X392" i="48608"/>
  <c r="W392" i="48608"/>
  <c r="AD391" i="48608"/>
  <c r="AC391" i="48608"/>
  <c r="Z391" i="48608"/>
  <c r="Y391" i="48608"/>
  <c r="X391" i="48608"/>
  <c r="W391" i="48608"/>
  <c r="AD390" i="48608"/>
  <c r="AC390" i="48608"/>
  <c r="Z390" i="48608"/>
  <c r="Y390" i="48608"/>
  <c r="X390" i="48608"/>
  <c r="W390" i="48608"/>
  <c r="AD389" i="48608"/>
  <c r="AC389" i="48608"/>
  <c r="Z389" i="48608"/>
  <c r="Y389" i="48608"/>
  <c r="X389" i="48608"/>
  <c r="W389" i="48608"/>
  <c r="AD388" i="48608"/>
  <c r="AC388" i="48608"/>
  <c r="Z388" i="48608"/>
  <c r="Y388" i="48608"/>
  <c r="X388" i="48608"/>
  <c r="W388" i="48608"/>
  <c r="AD387" i="48608"/>
  <c r="AC387" i="48608"/>
  <c r="Z387" i="48608"/>
  <c r="Y387" i="48608"/>
  <c r="X387" i="48608"/>
  <c r="W387" i="48608"/>
  <c r="AD386" i="48608"/>
  <c r="AC386" i="48608"/>
  <c r="Z386" i="48608"/>
  <c r="Y386" i="48608"/>
  <c r="X386" i="48608"/>
  <c r="W386" i="48608"/>
  <c r="AE384" i="48608"/>
  <c r="D384" i="48608"/>
  <c r="AR18" i="1"/>
  <c r="AB384" i="48608"/>
  <c r="D381" i="48608"/>
  <c r="AR15" i="1"/>
  <c r="AA384" i="48608"/>
  <c r="D380" i="48608"/>
  <c r="AR14" i="1"/>
  <c r="AD383" i="48608"/>
  <c r="AC383" i="48608"/>
  <c r="Z383" i="48608"/>
  <c r="Y383" i="48608"/>
  <c r="X383" i="48608"/>
  <c r="W383" i="48608"/>
  <c r="AD382" i="48608"/>
  <c r="AC382" i="48608"/>
  <c r="Z382" i="48608"/>
  <c r="Y382" i="48608"/>
  <c r="X382" i="48608"/>
  <c r="W382" i="48608"/>
  <c r="AD381" i="48608"/>
  <c r="AC381" i="48608"/>
  <c r="Z381" i="48608"/>
  <c r="Y381" i="48608"/>
  <c r="X381" i="48608"/>
  <c r="W381" i="48608"/>
  <c r="AD380" i="48608"/>
  <c r="AC380" i="48608"/>
  <c r="Z380" i="48608"/>
  <c r="Y380" i="48608"/>
  <c r="X380" i="48608"/>
  <c r="W380" i="48608"/>
  <c r="AD379" i="48608"/>
  <c r="AC379" i="48608"/>
  <c r="Z379" i="48608"/>
  <c r="Y379" i="48608"/>
  <c r="X379" i="48608"/>
  <c r="W379" i="48608"/>
  <c r="AD378" i="48608"/>
  <c r="AC378" i="48608"/>
  <c r="Z378" i="48608"/>
  <c r="Y378" i="48608"/>
  <c r="X378" i="48608"/>
  <c r="W378" i="48608"/>
  <c r="AD377" i="48608"/>
  <c r="AC377" i="48608"/>
  <c r="Z377" i="48608"/>
  <c r="Y377" i="48608"/>
  <c r="X377" i="48608"/>
  <c r="W377" i="48608"/>
  <c r="AE375" i="48608"/>
  <c r="D375" i="48608"/>
  <c r="AQ18" i="1"/>
  <c r="AB375" i="48608"/>
  <c r="D372" i="48608"/>
  <c r="AQ15" i="1"/>
  <c r="AA375" i="48608"/>
  <c r="AD374" i="48608"/>
  <c r="AC374" i="48608"/>
  <c r="Z374" i="48608"/>
  <c r="Y374" i="48608"/>
  <c r="X374" i="48608"/>
  <c r="W374" i="48608"/>
  <c r="AD373" i="48608"/>
  <c r="AC373" i="48608"/>
  <c r="Z373" i="48608"/>
  <c r="Y373" i="48608"/>
  <c r="X373" i="48608"/>
  <c r="W373" i="48608"/>
  <c r="AD372" i="48608"/>
  <c r="AC372" i="48608"/>
  <c r="Z372" i="48608"/>
  <c r="Y372" i="48608"/>
  <c r="X372" i="48608"/>
  <c r="W372" i="48608"/>
  <c r="AD371" i="48608"/>
  <c r="AC371" i="48608"/>
  <c r="Z371" i="48608"/>
  <c r="Y371" i="48608"/>
  <c r="X371" i="48608"/>
  <c r="W371" i="48608"/>
  <c r="AD370" i="48608"/>
  <c r="AC370" i="48608"/>
  <c r="Z370" i="48608"/>
  <c r="Y370" i="48608"/>
  <c r="X370" i="48608"/>
  <c r="W370" i="48608"/>
  <c r="AD369" i="48608"/>
  <c r="AC369" i="48608"/>
  <c r="Z369" i="48608"/>
  <c r="Y369" i="48608"/>
  <c r="X369" i="48608"/>
  <c r="W369" i="48608"/>
  <c r="AD368" i="48608"/>
  <c r="AC368" i="48608"/>
  <c r="Z368" i="48608"/>
  <c r="Y368" i="48608"/>
  <c r="X368" i="48608"/>
  <c r="W368" i="48608"/>
  <c r="AE366" i="48608"/>
  <c r="D366" i="48608"/>
  <c r="AP18" i="1"/>
  <c r="AB366" i="48608"/>
  <c r="AA366" i="48608"/>
  <c r="D362" i="48608"/>
  <c r="AP14" i="1"/>
  <c r="AD365" i="48608"/>
  <c r="AC365" i="48608"/>
  <c r="Z365" i="48608"/>
  <c r="Y365" i="48608"/>
  <c r="X365" i="48608"/>
  <c r="W365" i="48608"/>
  <c r="AD364" i="48608"/>
  <c r="AC364" i="48608"/>
  <c r="Z364" i="48608"/>
  <c r="Y364" i="48608"/>
  <c r="X364" i="48608"/>
  <c r="W364" i="48608"/>
  <c r="AD363" i="48608"/>
  <c r="AC363" i="48608"/>
  <c r="Z363" i="48608"/>
  <c r="Y363" i="48608"/>
  <c r="X363" i="48608"/>
  <c r="W363" i="48608"/>
  <c r="AD362" i="48608"/>
  <c r="AC362" i="48608"/>
  <c r="Z362" i="48608"/>
  <c r="Y362" i="48608"/>
  <c r="X362" i="48608"/>
  <c r="W362" i="48608"/>
  <c r="AD361" i="48608"/>
  <c r="AC361" i="48608"/>
  <c r="Z361" i="48608"/>
  <c r="Y361" i="48608"/>
  <c r="X361" i="48608"/>
  <c r="W361" i="48608"/>
  <c r="AD360" i="48608"/>
  <c r="AC360" i="48608"/>
  <c r="Z360" i="48608"/>
  <c r="Y360" i="48608"/>
  <c r="X360" i="48608"/>
  <c r="W360" i="48608"/>
  <c r="AD359" i="48608"/>
  <c r="AC359" i="48608"/>
  <c r="Z359" i="48608"/>
  <c r="Y359" i="48608"/>
  <c r="X359" i="48608"/>
  <c r="W359" i="48608"/>
  <c r="AE33" i="48608"/>
  <c r="D33" i="48608"/>
  <c r="E18" i="1"/>
  <c r="AB33" i="48608"/>
  <c r="D30" i="48608"/>
  <c r="E15" i="1"/>
  <c r="AA33" i="48608"/>
  <c r="D29" i="48608"/>
  <c r="E14" i="1"/>
  <c r="AD32" i="48608"/>
  <c r="AC32" i="48608"/>
  <c r="Z32" i="48608"/>
  <c r="Y32" i="48608"/>
  <c r="X32" i="48608"/>
  <c r="W32" i="48608"/>
  <c r="AD31" i="48608"/>
  <c r="AC31" i="48608"/>
  <c r="Z31" i="48608"/>
  <c r="Y31" i="48608"/>
  <c r="X31" i="48608"/>
  <c r="W31" i="48608"/>
  <c r="AD30" i="48608"/>
  <c r="AC30" i="48608"/>
  <c r="Z30" i="48608"/>
  <c r="Y30" i="48608"/>
  <c r="X30" i="48608"/>
  <c r="W30" i="48608"/>
  <c r="AD29" i="48608"/>
  <c r="AC29" i="48608"/>
  <c r="Z29" i="48608"/>
  <c r="Y29" i="48608"/>
  <c r="X29" i="48608"/>
  <c r="W29" i="48608"/>
  <c r="AD28" i="48608"/>
  <c r="AC28" i="48608"/>
  <c r="Z28" i="48608"/>
  <c r="Y28" i="48608"/>
  <c r="X28" i="48608"/>
  <c r="W28" i="48608"/>
  <c r="AD27" i="48608"/>
  <c r="AC27" i="48608"/>
  <c r="Z27" i="48608"/>
  <c r="Y27" i="48608"/>
  <c r="X27" i="48608"/>
  <c r="W27" i="48608"/>
  <c r="AD26" i="48608"/>
  <c r="AC26" i="48608"/>
  <c r="Z26" i="48608"/>
  <c r="Y26" i="48608"/>
  <c r="X26" i="48608"/>
  <c r="W26" i="48608"/>
  <c r="AE42" i="48608"/>
  <c r="D42" i="48608"/>
  <c r="F18" i="1"/>
  <c r="AB42" i="48608"/>
  <c r="D39" i="48608"/>
  <c r="F15" i="1"/>
  <c r="AA42" i="48608"/>
  <c r="D38" i="48608"/>
  <c r="F14" i="1"/>
  <c r="AD41" i="48608"/>
  <c r="AC41" i="48608"/>
  <c r="Z41" i="48608"/>
  <c r="Y41" i="48608"/>
  <c r="X41" i="48608"/>
  <c r="W41" i="48608"/>
  <c r="AD40" i="48608"/>
  <c r="AC40" i="48608"/>
  <c r="Z40" i="48608"/>
  <c r="Y40" i="48608"/>
  <c r="X40" i="48608"/>
  <c r="W40" i="48608"/>
  <c r="AD39" i="48608"/>
  <c r="AC39" i="48608"/>
  <c r="Z39" i="48608"/>
  <c r="Y39" i="48608"/>
  <c r="X39" i="48608"/>
  <c r="W39" i="48608"/>
  <c r="AD38" i="48608"/>
  <c r="AC38" i="48608"/>
  <c r="Z38" i="48608"/>
  <c r="Y38" i="48608"/>
  <c r="X38" i="48608"/>
  <c r="W38" i="48608"/>
  <c r="AD37" i="48608"/>
  <c r="AC37" i="48608"/>
  <c r="Z37" i="48608"/>
  <c r="Y37" i="48608"/>
  <c r="X37" i="48608"/>
  <c r="W37" i="48608"/>
  <c r="AD36" i="48608"/>
  <c r="AC36" i="48608"/>
  <c r="Z36" i="48608"/>
  <c r="Y36" i="48608"/>
  <c r="X36" i="48608"/>
  <c r="W36" i="48608"/>
  <c r="AD35" i="48608"/>
  <c r="AC35" i="48608"/>
  <c r="Z35" i="48608"/>
  <c r="Y35" i="48608"/>
  <c r="X35" i="48608"/>
  <c r="W35" i="48608"/>
  <c r="AE51" i="48608"/>
  <c r="D51" i="48608"/>
  <c r="G18" i="1"/>
  <c r="AB51" i="48608"/>
  <c r="AA51" i="48608"/>
  <c r="D47" i="48608"/>
  <c r="G14" i="1"/>
  <c r="AD50" i="48608"/>
  <c r="AC50" i="48608"/>
  <c r="Z50" i="48608"/>
  <c r="Y50" i="48608"/>
  <c r="X50" i="48608"/>
  <c r="W50" i="48608"/>
  <c r="AD49" i="48608"/>
  <c r="AC49" i="48608"/>
  <c r="Z49" i="48608"/>
  <c r="Y49" i="48608"/>
  <c r="X49" i="48608"/>
  <c r="W49" i="48608"/>
  <c r="AD48" i="48608"/>
  <c r="AC48" i="48608"/>
  <c r="Z48" i="48608"/>
  <c r="Y48" i="48608"/>
  <c r="X48" i="48608"/>
  <c r="W48" i="48608"/>
  <c r="AD47" i="48608"/>
  <c r="AC47" i="48608"/>
  <c r="Z47" i="48608"/>
  <c r="Y47" i="48608"/>
  <c r="X47" i="48608"/>
  <c r="W47" i="48608"/>
  <c r="AD46" i="48608"/>
  <c r="AC46" i="48608"/>
  <c r="Z46" i="48608"/>
  <c r="Y46" i="48608"/>
  <c r="X46" i="48608"/>
  <c r="W46" i="48608"/>
  <c r="AD45" i="48608"/>
  <c r="AC45" i="48608"/>
  <c r="Z45" i="48608"/>
  <c r="Y45" i="48608"/>
  <c r="X45" i="48608"/>
  <c r="W45" i="48608"/>
  <c r="AD44" i="48608"/>
  <c r="AC44" i="48608"/>
  <c r="Z44" i="48608"/>
  <c r="Y44" i="48608"/>
  <c r="X44" i="48608"/>
  <c r="W44" i="48608"/>
  <c r="AE60" i="48608"/>
  <c r="D60" i="48608"/>
  <c r="H18" i="1"/>
  <c r="AB60" i="48608"/>
  <c r="D57" i="48608"/>
  <c r="H15" i="1"/>
  <c r="AA60" i="48608"/>
  <c r="AD59" i="48608"/>
  <c r="AC59" i="48608"/>
  <c r="Z59" i="48608"/>
  <c r="Y59" i="48608"/>
  <c r="X59" i="48608"/>
  <c r="W59" i="48608"/>
  <c r="AD58" i="48608"/>
  <c r="AC58" i="48608"/>
  <c r="Z58" i="48608"/>
  <c r="Y58" i="48608"/>
  <c r="X58" i="48608"/>
  <c r="W58" i="48608"/>
  <c r="AD57" i="48608"/>
  <c r="AC57" i="48608"/>
  <c r="Z57" i="48608"/>
  <c r="Y57" i="48608"/>
  <c r="X57" i="48608"/>
  <c r="W57" i="48608"/>
  <c r="AD56" i="48608"/>
  <c r="AC56" i="48608"/>
  <c r="Z56" i="48608"/>
  <c r="Y56" i="48608"/>
  <c r="X56" i="48608"/>
  <c r="W56" i="48608"/>
  <c r="AD55" i="48608"/>
  <c r="AC55" i="48608"/>
  <c r="Z55" i="48608"/>
  <c r="Y55" i="48608"/>
  <c r="X55" i="48608"/>
  <c r="W55" i="48608"/>
  <c r="AD54" i="48608"/>
  <c r="AC54" i="48608"/>
  <c r="Z54" i="48608"/>
  <c r="Y54" i="48608"/>
  <c r="X54" i="48608"/>
  <c r="W54" i="48608"/>
  <c r="AD53" i="48608"/>
  <c r="AC53" i="48608"/>
  <c r="Z53" i="48608"/>
  <c r="Y53" i="48608"/>
  <c r="X53" i="48608"/>
  <c r="W53" i="48608"/>
  <c r="AE69" i="48608"/>
  <c r="D69" i="48608"/>
  <c r="I18" i="1"/>
  <c r="AB69" i="48608"/>
  <c r="D66" i="48608"/>
  <c r="I15" i="1"/>
  <c r="AA69" i="48608"/>
  <c r="D65" i="48608"/>
  <c r="I14" i="1"/>
  <c r="AD68" i="48608"/>
  <c r="AC68" i="48608"/>
  <c r="Z68" i="48608"/>
  <c r="Y68" i="48608"/>
  <c r="X68" i="48608"/>
  <c r="W68" i="48608"/>
  <c r="AD67" i="48608"/>
  <c r="AC67" i="48608"/>
  <c r="Z67" i="48608"/>
  <c r="Y67" i="48608"/>
  <c r="X67" i="48608"/>
  <c r="W67" i="48608"/>
  <c r="AD66" i="48608"/>
  <c r="AC66" i="48608"/>
  <c r="Z66" i="48608"/>
  <c r="Y66" i="48608"/>
  <c r="X66" i="48608"/>
  <c r="W66" i="48608"/>
  <c r="AD65" i="48608"/>
  <c r="AC65" i="48608"/>
  <c r="Z65" i="48608"/>
  <c r="Y65" i="48608"/>
  <c r="X65" i="48608"/>
  <c r="W65" i="48608"/>
  <c r="AD64" i="48608"/>
  <c r="AC64" i="48608"/>
  <c r="Z64" i="48608"/>
  <c r="Y64" i="48608"/>
  <c r="X64" i="48608"/>
  <c r="W64" i="48608"/>
  <c r="AD63" i="48608"/>
  <c r="AC63" i="48608"/>
  <c r="Z63" i="48608"/>
  <c r="Y63" i="48608"/>
  <c r="X63" i="48608"/>
  <c r="W63" i="48608"/>
  <c r="AD62" i="48608"/>
  <c r="AC62" i="48608"/>
  <c r="Z62" i="48608"/>
  <c r="Y62" i="48608"/>
  <c r="X62" i="48608"/>
  <c r="W62" i="48608"/>
  <c r="AE78" i="48608"/>
  <c r="D78" i="48608"/>
  <c r="J18" i="1"/>
  <c r="AB78" i="48608"/>
  <c r="D75" i="48608"/>
  <c r="J15" i="1"/>
  <c r="AA78" i="48608"/>
  <c r="D74" i="48608"/>
  <c r="J14" i="1"/>
  <c r="AD77" i="48608"/>
  <c r="AC77" i="48608"/>
  <c r="Z77" i="48608"/>
  <c r="Y77" i="48608"/>
  <c r="X77" i="48608"/>
  <c r="W77" i="48608"/>
  <c r="AD76" i="48608"/>
  <c r="AC76" i="48608"/>
  <c r="Z76" i="48608"/>
  <c r="Y76" i="48608"/>
  <c r="X76" i="48608"/>
  <c r="W76" i="48608"/>
  <c r="AD75" i="48608"/>
  <c r="AC75" i="48608"/>
  <c r="Z75" i="48608"/>
  <c r="Y75" i="48608"/>
  <c r="X75" i="48608"/>
  <c r="W75" i="48608"/>
  <c r="AD74" i="48608"/>
  <c r="AC74" i="48608"/>
  <c r="Z74" i="48608"/>
  <c r="Y74" i="48608"/>
  <c r="X74" i="48608"/>
  <c r="W74" i="48608"/>
  <c r="AD73" i="48608"/>
  <c r="AC73" i="48608"/>
  <c r="Z73" i="48608"/>
  <c r="Y73" i="48608"/>
  <c r="X73" i="48608"/>
  <c r="W73" i="48608"/>
  <c r="AD72" i="48608"/>
  <c r="AC72" i="48608"/>
  <c r="Z72" i="48608"/>
  <c r="Y72" i="48608"/>
  <c r="X72" i="48608"/>
  <c r="W72" i="48608"/>
  <c r="AD71" i="48608"/>
  <c r="AC71" i="48608"/>
  <c r="Z71" i="48608"/>
  <c r="Y71" i="48608"/>
  <c r="X71" i="48608"/>
  <c r="W71" i="48608"/>
  <c r="AE87" i="48608"/>
  <c r="D87" i="48608"/>
  <c r="K18" i="1"/>
  <c r="AB87" i="48608"/>
  <c r="D84" i="48608"/>
  <c r="K15" i="1"/>
  <c r="AA87" i="48608"/>
  <c r="D83" i="48608"/>
  <c r="K14" i="1"/>
  <c r="AD86" i="48608"/>
  <c r="AC86" i="48608"/>
  <c r="Z86" i="48608"/>
  <c r="Y86" i="48608"/>
  <c r="X86" i="48608"/>
  <c r="W86" i="48608"/>
  <c r="AD85" i="48608"/>
  <c r="AC85" i="48608"/>
  <c r="Z85" i="48608"/>
  <c r="Y85" i="48608"/>
  <c r="X85" i="48608"/>
  <c r="W85" i="48608"/>
  <c r="AD84" i="48608"/>
  <c r="AC84" i="48608"/>
  <c r="Z84" i="48608"/>
  <c r="Y84" i="48608"/>
  <c r="X84" i="48608"/>
  <c r="W84" i="48608"/>
  <c r="AD83" i="48608"/>
  <c r="AC83" i="48608"/>
  <c r="Z83" i="48608"/>
  <c r="Y83" i="48608"/>
  <c r="X83" i="48608"/>
  <c r="W83" i="48608"/>
  <c r="AD82" i="48608"/>
  <c r="AC82" i="48608"/>
  <c r="Z82" i="48608"/>
  <c r="Y82" i="48608"/>
  <c r="X82" i="48608"/>
  <c r="W82" i="48608"/>
  <c r="AD81" i="48608"/>
  <c r="AC81" i="48608"/>
  <c r="Z81" i="48608"/>
  <c r="Y81" i="48608"/>
  <c r="X81" i="48608"/>
  <c r="W81" i="48608"/>
  <c r="AD80" i="48608"/>
  <c r="AC80" i="48608"/>
  <c r="Z80" i="48608"/>
  <c r="Y80" i="48608"/>
  <c r="X80" i="48608"/>
  <c r="W80" i="48608"/>
  <c r="AE96" i="48608"/>
  <c r="D96" i="48608"/>
  <c r="L18" i="1"/>
  <c r="AB96" i="48608"/>
  <c r="D93" i="48608"/>
  <c r="L15" i="1"/>
  <c r="AA96" i="48608"/>
  <c r="D92" i="48608"/>
  <c r="L14" i="1"/>
  <c r="AD95" i="48608"/>
  <c r="AC95" i="48608"/>
  <c r="Z95" i="48608"/>
  <c r="Y95" i="48608"/>
  <c r="X95" i="48608"/>
  <c r="W95" i="48608"/>
  <c r="AD94" i="48608"/>
  <c r="AC94" i="48608"/>
  <c r="Z94" i="48608"/>
  <c r="Y94" i="48608"/>
  <c r="X94" i="48608"/>
  <c r="W94" i="48608"/>
  <c r="AD93" i="48608"/>
  <c r="AC93" i="48608"/>
  <c r="Z93" i="48608"/>
  <c r="Y93" i="48608"/>
  <c r="X93" i="48608"/>
  <c r="W93" i="48608"/>
  <c r="AD92" i="48608"/>
  <c r="AC92" i="48608"/>
  <c r="Z92" i="48608"/>
  <c r="Y92" i="48608"/>
  <c r="X92" i="48608"/>
  <c r="W92" i="48608"/>
  <c r="AD91" i="48608"/>
  <c r="AC91" i="48608"/>
  <c r="Z91" i="48608"/>
  <c r="Y91" i="48608"/>
  <c r="X91" i="48608"/>
  <c r="W91" i="48608"/>
  <c r="AD90" i="48608"/>
  <c r="AC90" i="48608"/>
  <c r="Z90" i="48608"/>
  <c r="Y90" i="48608"/>
  <c r="X90" i="48608"/>
  <c r="W90" i="48608"/>
  <c r="AD89" i="48608"/>
  <c r="AC89" i="48608"/>
  <c r="Z89" i="48608"/>
  <c r="Y89" i="48608"/>
  <c r="X89" i="48608"/>
  <c r="W89" i="48608"/>
  <c r="AE105" i="48608"/>
  <c r="D105" i="48608"/>
  <c r="M18" i="1"/>
  <c r="AB105" i="48608"/>
  <c r="D102" i="48608"/>
  <c r="M15" i="1"/>
  <c r="AA105" i="48608"/>
  <c r="D101" i="48608"/>
  <c r="M14" i="1"/>
  <c r="AD104" i="48608"/>
  <c r="AC104" i="48608"/>
  <c r="Z104" i="48608"/>
  <c r="Y104" i="48608"/>
  <c r="X104" i="48608"/>
  <c r="W104" i="48608"/>
  <c r="AD103" i="48608"/>
  <c r="AC103" i="48608"/>
  <c r="Z103" i="48608"/>
  <c r="Y103" i="48608"/>
  <c r="X103" i="48608"/>
  <c r="W103" i="48608"/>
  <c r="AD102" i="48608"/>
  <c r="AC102" i="48608"/>
  <c r="Z102" i="48608"/>
  <c r="Y102" i="48608"/>
  <c r="X102" i="48608"/>
  <c r="W102" i="48608"/>
  <c r="AD101" i="48608"/>
  <c r="AC101" i="48608"/>
  <c r="Z101" i="48608"/>
  <c r="Y101" i="48608"/>
  <c r="X101" i="48608"/>
  <c r="W101" i="48608"/>
  <c r="AD100" i="48608"/>
  <c r="AC100" i="48608"/>
  <c r="Z100" i="48608"/>
  <c r="Y100" i="48608"/>
  <c r="X100" i="48608"/>
  <c r="W100" i="48608"/>
  <c r="AD99" i="48608"/>
  <c r="AC99" i="48608"/>
  <c r="Z99" i="48608"/>
  <c r="Y99" i="48608"/>
  <c r="X99" i="48608"/>
  <c r="W99" i="48608"/>
  <c r="AD98" i="48608"/>
  <c r="AC98" i="48608"/>
  <c r="Z98" i="48608"/>
  <c r="Y98" i="48608"/>
  <c r="X98" i="48608"/>
  <c r="W98" i="48608"/>
  <c r="AE114" i="48608"/>
  <c r="D114" i="48608"/>
  <c r="N18" i="1"/>
  <c r="AB114" i="48608"/>
  <c r="D111" i="48608"/>
  <c r="N15" i="1"/>
  <c r="AA114" i="48608"/>
  <c r="D110" i="48608"/>
  <c r="N14" i="1"/>
  <c r="AD113" i="48608"/>
  <c r="AC113" i="48608"/>
  <c r="Z113" i="48608"/>
  <c r="Y113" i="48608"/>
  <c r="X113" i="48608"/>
  <c r="W113" i="48608"/>
  <c r="AD112" i="48608"/>
  <c r="AC112" i="48608"/>
  <c r="Z112" i="48608"/>
  <c r="Y112" i="48608"/>
  <c r="X112" i="48608"/>
  <c r="W112" i="48608"/>
  <c r="AD111" i="48608"/>
  <c r="AC111" i="48608"/>
  <c r="Z111" i="48608"/>
  <c r="Y111" i="48608"/>
  <c r="X111" i="48608"/>
  <c r="W111" i="48608"/>
  <c r="AD110" i="48608"/>
  <c r="AC110" i="48608"/>
  <c r="Z110" i="48608"/>
  <c r="Y110" i="48608"/>
  <c r="X110" i="48608"/>
  <c r="W110" i="48608"/>
  <c r="AD109" i="48608"/>
  <c r="AC109" i="48608"/>
  <c r="Z109" i="48608"/>
  <c r="Y109" i="48608"/>
  <c r="X109" i="48608"/>
  <c r="W109" i="48608"/>
  <c r="AD108" i="48608"/>
  <c r="AC108" i="48608"/>
  <c r="Z108" i="48608"/>
  <c r="Y108" i="48608"/>
  <c r="X108" i="48608"/>
  <c r="W108" i="48608"/>
  <c r="AD107" i="48608"/>
  <c r="AC107" i="48608"/>
  <c r="Z107" i="48608"/>
  <c r="Y107" i="48608"/>
  <c r="X107" i="48608"/>
  <c r="W107" i="48608"/>
  <c r="AE123" i="48608"/>
  <c r="D123" i="48608"/>
  <c r="O18" i="1"/>
  <c r="AB123" i="48608"/>
  <c r="D120" i="48608"/>
  <c r="O15" i="1"/>
  <c r="AA123" i="48608"/>
  <c r="D119" i="48608"/>
  <c r="O14" i="1"/>
  <c r="AD122" i="48608"/>
  <c r="AC122" i="48608"/>
  <c r="Z122" i="48608"/>
  <c r="Y122" i="48608"/>
  <c r="X122" i="48608"/>
  <c r="W122" i="48608"/>
  <c r="AD121" i="48608"/>
  <c r="AC121" i="48608"/>
  <c r="Z121" i="48608"/>
  <c r="Y121" i="48608"/>
  <c r="X121" i="48608"/>
  <c r="W121" i="48608"/>
  <c r="AD120" i="48608"/>
  <c r="AC120" i="48608"/>
  <c r="Z120" i="48608"/>
  <c r="Y120" i="48608"/>
  <c r="X120" i="48608"/>
  <c r="W120" i="48608"/>
  <c r="AD119" i="48608"/>
  <c r="AC119" i="48608"/>
  <c r="Z119" i="48608"/>
  <c r="Y119" i="48608"/>
  <c r="X119" i="48608"/>
  <c r="W119" i="48608"/>
  <c r="AD118" i="48608"/>
  <c r="AC118" i="48608"/>
  <c r="Z118" i="48608"/>
  <c r="Y118" i="48608"/>
  <c r="X118" i="48608"/>
  <c r="W118" i="48608"/>
  <c r="AD117" i="48608"/>
  <c r="AC117" i="48608"/>
  <c r="Z117" i="48608"/>
  <c r="Y117" i="48608"/>
  <c r="X117" i="48608"/>
  <c r="W117" i="48608"/>
  <c r="AD116" i="48608"/>
  <c r="AC116" i="48608"/>
  <c r="Z116" i="48608"/>
  <c r="Y116" i="48608"/>
  <c r="X116" i="48608"/>
  <c r="W116" i="48608"/>
  <c r="AE132" i="48608"/>
  <c r="AB132" i="48608"/>
  <c r="AA132" i="48608"/>
  <c r="D128" i="48608"/>
  <c r="P14" i="1"/>
  <c r="AD131" i="48608"/>
  <c r="AC131" i="48608"/>
  <c r="Z131" i="48608"/>
  <c r="Y131" i="48608"/>
  <c r="X131" i="48608"/>
  <c r="W131" i="48608"/>
  <c r="AD130" i="48608"/>
  <c r="AC130" i="48608"/>
  <c r="Z130" i="48608"/>
  <c r="Y130" i="48608"/>
  <c r="X130" i="48608"/>
  <c r="W130" i="48608"/>
  <c r="AD129" i="48608"/>
  <c r="AC129" i="48608"/>
  <c r="Z129" i="48608"/>
  <c r="Y129" i="48608"/>
  <c r="X129" i="48608"/>
  <c r="W129" i="48608"/>
  <c r="AD128" i="48608"/>
  <c r="AC128" i="48608"/>
  <c r="Z128" i="48608"/>
  <c r="Y128" i="48608"/>
  <c r="X128" i="48608"/>
  <c r="W128" i="48608"/>
  <c r="AD127" i="48608"/>
  <c r="AC127" i="48608"/>
  <c r="Z127" i="48608"/>
  <c r="Y127" i="48608"/>
  <c r="X127" i="48608"/>
  <c r="W127" i="48608"/>
  <c r="AD126" i="48608"/>
  <c r="AC126" i="48608"/>
  <c r="Z126" i="48608"/>
  <c r="Y126" i="48608"/>
  <c r="X126" i="48608"/>
  <c r="W126" i="48608"/>
  <c r="AD125" i="48608"/>
  <c r="AC125" i="48608"/>
  <c r="Z125" i="48608"/>
  <c r="Y125" i="48608"/>
  <c r="X125" i="48608"/>
  <c r="W125" i="48608"/>
  <c r="AE141" i="48608"/>
  <c r="D141" i="48608"/>
  <c r="Q18" i="1"/>
  <c r="AB141" i="48608"/>
  <c r="D138" i="48608"/>
  <c r="Q15" i="1"/>
  <c r="AA141" i="48608"/>
  <c r="D137" i="48608"/>
  <c r="Q14" i="1"/>
  <c r="AD140" i="48608"/>
  <c r="AC140" i="48608"/>
  <c r="Z140" i="48608"/>
  <c r="Y140" i="48608"/>
  <c r="X140" i="48608"/>
  <c r="W140" i="48608"/>
  <c r="AD139" i="48608"/>
  <c r="AC139" i="48608"/>
  <c r="Z139" i="48608"/>
  <c r="Y139" i="48608"/>
  <c r="X139" i="48608"/>
  <c r="W139" i="48608"/>
  <c r="AD138" i="48608"/>
  <c r="AC138" i="48608"/>
  <c r="Z138" i="48608"/>
  <c r="Y138" i="48608"/>
  <c r="X138" i="48608"/>
  <c r="W138" i="48608"/>
  <c r="AD137" i="48608"/>
  <c r="AC137" i="48608"/>
  <c r="Z137" i="48608"/>
  <c r="Y137" i="48608"/>
  <c r="X137" i="48608"/>
  <c r="W137" i="48608"/>
  <c r="AD136" i="48608"/>
  <c r="AC136" i="48608"/>
  <c r="Z136" i="48608"/>
  <c r="Y136" i="48608"/>
  <c r="X136" i="48608"/>
  <c r="W136" i="48608"/>
  <c r="AD135" i="48608"/>
  <c r="AC135" i="48608"/>
  <c r="Z135" i="48608"/>
  <c r="Y135" i="48608"/>
  <c r="X135" i="48608"/>
  <c r="W135" i="48608"/>
  <c r="AD134" i="48608"/>
  <c r="AC134" i="48608"/>
  <c r="Z134" i="48608"/>
  <c r="Y134" i="48608"/>
  <c r="X134" i="48608"/>
  <c r="W134" i="48608"/>
  <c r="AE150" i="48608"/>
  <c r="D150" i="48608"/>
  <c r="R18" i="1"/>
  <c r="AB150" i="48608"/>
  <c r="D147" i="48608"/>
  <c r="R15" i="1"/>
  <c r="AA150" i="48608"/>
  <c r="D146" i="48608"/>
  <c r="R14" i="1"/>
  <c r="AD149" i="48608"/>
  <c r="AC149" i="48608"/>
  <c r="Z149" i="48608"/>
  <c r="Y149" i="48608"/>
  <c r="X149" i="48608"/>
  <c r="W149" i="48608"/>
  <c r="AD148" i="48608"/>
  <c r="AC148" i="48608"/>
  <c r="Z148" i="48608"/>
  <c r="Y148" i="48608"/>
  <c r="X148" i="48608"/>
  <c r="W148" i="48608"/>
  <c r="AD147" i="48608"/>
  <c r="AC147" i="48608"/>
  <c r="Z147" i="48608"/>
  <c r="Y147" i="48608"/>
  <c r="X147" i="48608"/>
  <c r="W147" i="48608"/>
  <c r="AD146" i="48608"/>
  <c r="AC146" i="48608"/>
  <c r="Z146" i="48608"/>
  <c r="Y146" i="48608"/>
  <c r="X146" i="48608"/>
  <c r="W146" i="48608"/>
  <c r="AD145" i="48608"/>
  <c r="AC145" i="48608"/>
  <c r="Z145" i="48608"/>
  <c r="Y145" i="48608"/>
  <c r="X145" i="48608"/>
  <c r="W145" i="48608"/>
  <c r="AD144" i="48608"/>
  <c r="AC144" i="48608"/>
  <c r="Z144" i="48608"/>
  <c r="Y144" i="48608"/>
  <c r="X144" i="48608"/>
  <c r="W144" i="48608"/>
  <c r="AD143" i="48608"/>
  <c r="AC143" i="48608"/>
  <c r="Z143" i="48608"/>
  <c r="Y143" i="48608"/>
  <c r="X143" i="48608"/>
  <c r="W143" i="48608"/>
  <c r="AE159" i="48608"/>
  <c r="D159" i="48608"/>
  <c r="S18" i="1"/>
  <c r="AB159" i="48608"/>
  <c r="D156" i="48608"/>
  <c r="S15" i="1"/>
  <c r="AA159" i="48608"/>
  <c r="D155" i="48608"/>
  <c r="S14" i="1"/>
  <c r="AD158" i="48608"/>
  <c r="AC158" i="48608"/>
  <c r="Y158" i="48608"/>
  <c r="X158" i="48608"/>
  <c r="W158" i="48608"/>
  <c r="AD157" i="48608"/>
  <c r="AC157" i="48608"/>
  <c r="Z157" i="48608"/>
  <c r="Y157" i="48608"/>
  <c r="X157" i="48608"/>
  <c r="W157" i="48608"/>
  <c r="AD156" i="48608"/>
  <c r="AC156" i="48608"/>
  <c r="Z156" i="48608"/>
  <c r="Y156" i="48608"/>
  <c r="X156" i="48608"/>
  <c r="W156" i="48608"/>
  <c r="AD155" i="48608"/>
  <c r="AC155" i="48608"/>
  <c r="Z155" i="48608"/>
  <c r="Y155" i="48608"/>
  <c r="X155" i="48608"/>
  <c r="W155" i="48608"/>
  <c r="AD154" i="48608"/>
  <c r="AC154" i="48608"/>
  <c r="Z154" i="48608"/>
  <c r="Y154" i="48608"/>
  <c r="X154" i="48608"/>
  <c r="W154" i="48608"/>
  <c r="AD153" i="48608"/>
  <c r="AC153" i="48608"/>
  <c r="Z153" i="48608"/>
  <c r="Y153" i="48608"/>
  <c r="X153" i="48608"/>
  <c r="W153" i="48608"/>
  <c r="AD152" i="48608"/>
  <c r="AC152" i="48608"/>
  <c r="Z152" i="48608"/>
  <c r="Y152" i="48608"/>
  <c r="X152" i="48608"/>
  <c r="W152" i="48608"/>
  <c r="AE168" i="48608"/>
  <c r="D168" i="48608"/>
  <c r="T18" i="1"/>
  <c r="AB168" i="48608"/>
  <c r="D165" i="48608"/>
  <c r="T15" i="1"/>
  <c r="AA168" i="48608"/>
  <c r="D164" i="48608"/>
  <c r="T14" i="1"/>
  <c r="AD167" i="48608"/>
  <c r="AC167" i="48608"/>
  <c r="Z167" i="48608"/>
  <c r="Y167" i="48608"/>
  <c r="X167" i="48608"/>
  <c r="W167" i="48608"/>
  <c r="AD166" i="48608"/>
  <c r="AC166" i="48608"/>
  <c r="Z166" i="48608"/>
  <c r="Y166" i="48608"/>
  <c r="X166" i="48608"/>
  <c r="W166" i="48608"/>
  <c r="AD165" i="48608"/>
  <c r="AC165" i="48608"/>
  <c r="Z165" i="48608"/>
  <c r="Y165" i="48608"/>
  <c r="X165" i="48608"/>
  <c r="W165" i="48608"/>
  <c r="AD164" i="48608"/>
  <c r="AC164" i="48608"/>
  <c r="Z164" i="48608"/>
  <c r="Y164" i="48608"/>
  <c r="X164" i="48608"/>
  <c r="W164" i="48608"/>
  <c r="AD163" i="48608"/>
  <c r="AC163" i="48608"/>
  <c r="Z163" i="48608"/>
  <c r="Y163" i="48608"/>
  <c r="X163" i="48608"/>
  <c r="W163" i="48608"/>
  <c r="AD162" i="48608"/>
  <c r="AC162" i="48608"/>
  <c r="Z162" i="48608"/>
  <c r="Y162" i="48608"/>
  <c r="X162" i="48608"/>
  <c r="W162" i="48608"/>
  <c r="AD161" i="48608"/>
  <c r="AC161" i="48608"/>
  <c r="Z161" i="48608"/>
  <c r="Y161" i="48608"/>
  <c r="X161" i="48608"/>
  <c r="W161" i="48608"/>
  <c r="AE177" i="48608"/>
  <c r="D177" i="48608"/>
  <c r="U18" i="1"/>
  <c r="AB177" i="48608"/>
  <c r="D174" i="48608"/>
  <c r="U15" i="1"/>
  <c r="AA177" i="48608"/>
  <c r="D173" i="48608"/>
  <c r="U14" i="1"/>
  <c r="AD176" i="48608"/>
  <c r="AC176" i="48608"/>
  <c r="AD175" i="48608"/>
  <c r="AC175" i="48608"/>
  <c r="Z175" i="48608"/>
  <c r="Y175" i="48608"/>
  <c r="X175" i="48608"/>
  <c r="W175" i="48608"/>
  <c r="AD174" i="48608"/>
  <c r="AC174" i="48608"/>
  <c r="Z174" i="48608"/>
  <c r="Y174" i="48608"/>
  <c r="X174" i="48608"/>
  <c r="W174" i="48608"/>
  <c r="AD173" i="48608"/>
  <c r="AC173" i="48608"/>
  <c r="Z173" i="48608"/>
  <c r="Y173" i="48608"/>
  <c r="X173" i="48608"/>
  <c r="W173" i="48608"/>
  <c r="AD172" i="48608"/>
  <c r="AC172" i="48608"/>
  <c r="Z172" i="48608"/>
  <c r="Y172" i="48608"/>
  <c r="X172" i="48608"/>
  <c r="W172" i="48608"/>
  <c r="AD171" i="48608"/>
  <c r="AC171" i="48608"/>
  <c r="Z171" i="48608"/>
  <c r="Y171" i="48608"/>
  <c r="X171" i="48608"/>
  <c r="W171" i="48608"/>
  <c r="AD170" i="48608"/>
  <c r="AC170" i="48608"/>
  <c r="Z170" i="48608"/>
  <c r="Y170" i="48608"/>
  <c r="X170" i="48608"/>
  <c r="W170" i="48608"/>
  <c r="AE186" i="48608"/>
  <c r="D186" i="48608"/>
  <c r="V18" i="1"/>
  <c r="AB186" i="48608"/>
  <c r="D183" i="48608"/>
  <c r="V15" i="1"/>
  <c r="AA186" i="48608"/>
  <c r="D182" i="48608"/>
  <c r="V14" i="1"/>
  <c r="AD185" i="48608"/>
  <c r="AC185" i="48608"/>
  <c r="AD184" i="48608"/>
  <c r="AC184" i="48608"/>
  <c r="Z184" i="48608"/>
  <c r="Y184" i="48608"/>
  <c r="X184" i="48608"/>
  <c r="W184" i="48608"/>
  <c r="AD183" i="48608"/>
  <c r="AC183" i="48608"/>
  <c r="Z183" i="48608"/>
  <c r="Y183" i="48608"/>
  <c r="X183" i="48608"/>
  <c r="W183" i="48608"/>
  <c r="AD182" i="48608"/>
  <c r="AC182" i="48608"/>
  <c r="Z182" i="48608"/>
  <c r="Y182" i="48608"/>
  <c r="X182" i="48608"/>
  <c r="W182" i="48608"/>
  <c r="AD181" i="48608"/>
  <c r="AC181" i="48608"/>
  <c r="Z181" i="48608"/>
  <c r="Y181" i="48608"/>
  <c r="X181" i="48608"/>
  <c r="W181" i="48608"/>
  <c r="AD180" i="48608"/>
  <c r="AC180" i="48608"/>
  <c r="Z180" i="48608"/>
  <c r="Y180" i="48608"/>
  <c r="X180" i="48608"/>
  <c r="W180" i="48608"/>
  <c r="AD179" i="48608"/>
  <c r="AC179" i="48608"/>
  <c r="Z179" i="48608"/>
  <c r="Y179" i="48608"/>
  <c r="X179" i="48608"/>
  <c r="W179" i="48608"/>
  <c r="AE195" i="48608"/>
  <c r="D195" i="48608"/>
  <c r="W18" i="1"/>
  <c r="AB195" i="48608"/>
  <c r="D192" i="48608"/>
  <c r="W15" i="1"/>
  <c r="AA195" i="48608"/>
  <c r="D191" i="48608"/>
  <c r="W14" i="1"/>
  <c r="AD194" i="48608"/>
  <c r="AC194" i="48608"/>
  <c r="Z194" i="48608"/>
  <c r="Y194" i="48608"/>
  <c r="X194" i="48608"/>
  <c r="W194" i="48608"/>
  <c r="AD193" i="48608"/>
  <c r="AC193" i="48608"/>
  <c r="Z193" i="48608"/>
  <c r="Y193" i="48608"/>
  <c r="X193" i="48608"/>
  <c r="W193" i="48608"/>
  <c r="AD192" i="48608"/>
  <c r="AC192" i="48608"/>
  <c r="Z192" i="48608"/>
  <c r="Y192" i="48608"/>
  <c r="X192" i="48608"/>
  <c r="W192" i="48608"/>
  <c r="AD191" i="48608"/>
  <c r="AC191" i="48608"/>
  <c r="Z191" i="48608"/>
  <c r="Y191" i="48608"/>
  <c r="X191" i="48608"/>
  <c r="W191" i="48608"/>
  <c r="AD190" i="48608"/>
  <c r="AC190" i="48608"/>
  <c r="Z190" i="48608"/>
  <c r="Y190" i="48608"/>
  <c r="X190" i="48608"/>
  <c r="W190" i="48608"/>
  <c r="AD189" i="48608"/>
  <c r="AC189" i="48608"/>
  <c r="Z189" i="48608"/>
  <c r="Y189" i="48608"/>
  <c r="X189" i="48608"/>
  <c r="W189" i="48608"/>
  <c r="AD188" i="48608"/>
  <c r="AC188" i="48608"/>
  <c r="Z188" i="48608"/>
  <c r="Y188" i="48608"/>
  <c r="X188" i="48608"/>
  <c r="W188" i="48608"/>
  <c r="AE204" i="48608"/>
  <c r="D204" i="48608"/>
  <c r="X18" i="1"/>
  <c r="AB204" i="48608"/>
  <c r="D201" i="48608"/>
  <c r="X15" i="1"/>
  <c r="AA204" i="48608"/>
  <c r="D200" i="48608"/>
  <c r="X14" i="1"/>
  <c r="AD203" i="48608"/>
  <c r="AC203" i="48608"/>
  <c r="Z203" i="48608"/>
  <c r="Y203" i="48608"/>
  <c r="X203" i="48608"/>
  <c r="W203" i="48608"/>
  <c r="AD202" i="48608"/>
  <c r="AC202" i="48608"/>
  <c r="Z202" i="48608"/>
  <c r="Y202" i="48608"/>
  <c r="X202" i="48608"/>
  <c r="W202" i="48608"/>
  <c r="AD201" i="48608"/>
  <c r="AC201" i="48608"/>
  <c r="Z201" i="48608"/>
  <c r="Y201" i="48608"/>
  <c r="X201" i="48608"/>
  <c r="W201" i="48608"/>
  <c r="AD200" i="48608"/>
  <c r="AC200" i="48608"/>
  <c r="Z200" i="48608"/>
  <c r="Y200" i="48608"/>
  <c r="X200" i="48608"/>
  <c r="W200" i="48608"/>
  <c r="AD199" i="48608"/>
  <c r="AC199" i="48608"/>
  <c r="Z199" i="48608"/>
  <c r="Y199" i="48608"/>
  <c r="X199" i="48608"/>
  <c r="W199" i="48608"/>
  <c r="AD198" i="48608"/>
  <c r="AC198" i="48608"/>
  <c r="Z198" i="48608"/>
  <c r="Y198" i="48608"/>
  <c r="X198" i="48608"/>
  <c r="W198" i="48608"/>
  <c r="AD197" i="48608"/>
  <c r="AC197" i="48608"/>
  <c r="Z197" i="48608"/>
  <c r="Y197" i="48608"/>
  <c r="X197" i="48608"/>
  <c r="W197" i="48608"/>
  <c r="AE213" i="48608"/>
  <c r="D213" i="48608"/>
  <c r="Y18" i="1"/>
  <c r="AB213" i="48608"/>
  <c r="D210" i="48608"/>
  <c r="Y15" i="1"/>
  <c r="AA213" i="48608"/>
  <c r="D209" i="48608"/>
  <c r="Y14" i="1"/>
  <c r="AD212" i="48608"/>
  <c r="AC212" i="48608"/>
  <c r="Z212" i="48608"/>
  <c r="Y212" i="48608"/>
  <c r="X212" i="48608"/>
  <c r="W212" i="48608"/>
  <c r="AD211" i="48608"/>
  <c r="AC211" i="48608"/>
  <c r="Z211" i="48608"/>
  <c r="Y211" i="48608"/>
  <c r="X211" i="48608"/>
  <c r="W211" i="48608"/>
  <c r="AD210" i="48608"/>
  <c r="AC210" i="48608"/>
  <c r="Z210" i="48608"/>
  <c r="Y210" i="48608"/>
  <c r="X210" i="48608"/>
  <c r="W210" i="48608"/>
  <c r="AD209" i="48608"/>
  <c r="AC209" i="48608"/>
  <c r="Z209" i="48608"/>
  <c r="Y209" i="48608"/>
  <c r="X209" i="48608"/>
  <c r="W209" i="48608"/>
  <c r="AD208" i="48608"/>
  <c r="AC208" i="48608"/>
  <c r="Z208" i="48608"/>
  <c r="Y208" i="48608"/>
  <c r="X208" i="48608"/>
  <c r="W208" i="48608"/>
  <c r="AD207" i="48608"/>
  <c r="AC207" i="48608"/>
  <c r="Z207" i="48608"/>
  <c r="Y207" i="48608"/>
  <c r="X207" i="48608"/>
  <c r="W207" i="48608"/>
  <c r="AD206" i="48608"/>
  <c r="AC206" i="48608"/>
  <c r="Z206" i="48608"/>
  <c r="Y206" i="48608"/>
  <c r="X206" i="48608"/>
  <c r="W206" i="48608"/>
  <c r="AE222" i="48608"/>
  <c r="D222" i="48608"/>
  <c r="Z18" i="1"/>
  <c r="AB222" i="48608"/>
  <c r="D219" i="48608"/>
  <c r="Z15" i="1"/>
  <c r="AA222" i="48608"/>
  <c r="D218" i="48608"/>
  <c r="Z14" i="1"/>
  <c r="AD221" i="48608"/>
  <c r="AC221" i="48608"/>
  <c r="Z221" i="48608"/>
  <c r="Y221" i="48608"/>
  <c r="X221" i="48608"/>
  <c r="W221" i="48608"/>
  <c r="AD220" i="48608"/>
  <c r="AC220" i="48608"/>
  <c r="Z220" i="48608"/>
  <c r="Y220" i="48608"/>
  <c r="X220" i="48608"/>
  <c r="W220" i="48608"/>
  <c r="AD219" i="48608"/>
  <c r="AC219" i="48608"/>
  <c r="Z219" i="48608"/>
  <c r="Y219" i="48608"/>
  <c r="X219" i="48608"/>
  <c r="W219" i="48608"/>
  <c r="AD218" i="48608"/>
  <c r="AC218" i="48608"/>
  <c r="Z218" i="48608"/>
  <c r="Y218" i="48608"/>
  <c r="X218" i="48608"/>
  <c r="W218" i="48608"/>
  <c r="AD217" i="48608"/>
  <c r="AC217" i="48608"/>
  <c r="Z217" i="48608"/>
  <c r="Y217" i="48608"/>
  <c r="X217" i="48608"/>
  <c r="W217" i="48608"/>
  <c r="AD216" i="48608"/>
  <c r="AC216" i="48608"/>
  <c r="Z216" i="48608"/>
  <c r="Y216" i="48608"/>
  <c r="X216" i="48608"/>
  <c r="W216" i="48608"/>
  <c r="AD215" i="48608"/>
  <c r="AC215" i="48608"/>
  <c r="Z215" i="48608"/>
  <c r="Y215" i="48608"/>
  <c r="X215" i="48608"/>
  <c r="W215" i="48608"/>
  <c r="AE231" i="48608"/>
  <c r="D231" i="48608"/>
  <c r="AA18" i="1"/>
  <c r="AB231" i="48608"/>
  <c r="D228" i="48608"/>
  <c r="AA15" i="1"/>
  <c r="AA231" i="48608"/>
  <c r="D227" i="48608"/>
  <c r="AA14" i="1"/>
  <c r="AD230" i="48608"/>
  <c r="AC230" i="48608"/>
  <c r="Z230" i="48608"/>
  <c r="Y230" i="48608"/>
  <c r="X230" i="48608"/>
  <c r="W230" i="48608"/>
  <c r="AD229" i="48608"/>
  <c r="AC229" i="48608"/>
  <c r="Z229" i="48608"/>
  <c r="Y229" i="48608"/>
  <c r="X229" i="48608"/>
  <c r="W229" i="48608"/>
  <c r="AD228" i="48608"/>
  <c r="AC228" i="48608"/>
  <c r="Z228" i="48608"/>
  <c r="Y228" i="48608"/>
  <c r="X228" i="48608"/>
  <c r="W228" i="48608"/>
  <c r="AD227" i="48608"/>
  <c r="AC227" i="48608"/>
  <c r="Z227" i="48608"/>
  <c r="Y227" i="48608"/>
  <c r="X227" i="48608"/>
  <c r="W227" i="48608"/>
  <c r="AD226" i="48608"/>
  <c r="AC226" i="48608"/>
  <c r="Z226" i="48608"/>
  <c r="Y226" i="48608"/>
  <c r="X226" i="48608"/>
  <c r="W226" i="48608"/>
  <c r="AD225" i="48608"/>
  <c r="AC225" i="48608"/>
  <c r="Z225" i="48608"/>
  <c r="Y225" i="48608"/>
  <c r="X225" i="48608"/>
  <c r="W225" i="48608"/>
  <c r="AD224" i="48608"/>
  <c r="AC224" i="48608"/>
  <c r="Z224" i="48608"/>
  <c r="Y224" i="48608"/>
  <c r="X224" i="48608"/>
  <c r="W224" i="48608"/>
  <c r="AE240" i="48608"/>
  <c r="D240" i="48608"/>
  <c r="AB18" i="1"/>
  <c r="AB240" i="48608"/>
  <c r="D237" i="48608"/>
  <c r="AB15" i="1"/>
  <c r="AA240" i="48608"/>
  <c r="D236" i="48608"/>
  <c r="AB14" i="1"/>
  <c r="AD239" i="48608"/>
  <c r="AC239" i="48608"/>
  <c r="Z239" i="48608"/>
  <c r="Y239" i="48608"/>
  <c r="X239" i="48608"/>
  <c r="W239" i="48608"/>
  <c r="AD238" i="48608"/>
  <c r="AC238" i="48608"/>
  <c r="Z238" i="48608"/>
  <c r="Y238" i="48608"/>
  <c r="X238" i="48608"/>
  <c r="W238" i="48608"/>
  <c r="AD237" i="48608"/>
  <c r="AC237" i="48608"/>
  <c r="Z237" i="48608"/>
  <c r="Y237" i="48608"/>
  <c r="X237" i="48608"/>
  <c r="W237" i="48608"/>
  <c r="AD236" i="48608"/>
  <c r="AC236" i="48608"/>
  <c r="Z236" i="48608"/>
  <c r="Y236" i="48608"/>
  <c r="X236" i="48608"/>
  <c r="W236" i="48608"/>
  <c r="AD235" i="48608"/>
  <c r="AC235" i="48608"/>
  <c r="Z235" i="48608"/>
  <c r="Y235" i="48608"/>
  <c r="X235" i="48608"/>
  <c r="W235" i="48608"/>
  <c r="AD234" i="48608"/>
  <c r="AC234" i="48608"/>
  <c r="Z234" i="48608"/>
  <c r="Y234" i="48608"/>
  <c r="X234" i="48608"/>
  <c r="W234" i="48608"/>
  <c r="AD233" i="48608"/>
  <c r="AC233" i="48608"/>
  <c r="Z233" i="48608"/>
  <c r="Y233" i="48608"/>
  <c r="X233" i="48608"/>
  <c r="W233" i="48608"/>
  <c r="AE249" i="48608"/>
  <c r="D249" i="48608"/>
  <c r="AC18" i="1"/>
  <c r="AB249" i="48608"/>
  <c r="D246" i="48608"/>
  <c r="AC15" i="1"/>
  <c r="AA249" i="48608"/>
  <c r="D245" i="48608"/>
  <c r="AC14" i="1"/>
  <c r="AD248" i="48608"/>
  <c r="AC248" i="48608"/>
  <c r="Z248" i="48608"/>
  <c r="Y248" i="48608"/>
  <c r="X248" i="48608"/>
  <c r="W248" i="48608"/>
  <c r="AD247" i="48608"/>
  <c r="AC247" i="48608"/>
  <c r="Z247" i="48608"/>
  <c r="Y247" i="48608"/>
  <c r="X247" i="48608"/>
  <c r="W247" i="48608"/>
  <c r="AD246" i="48608"/>
  <c r="AC246" i="48608"/>
  <c r="Z246" i="48608"/>
  <c r="Y246" i="48608"/>
  <c r="X246" i="48608"/>
  <c r="W246" i="48608"/>
  <c r="AD245" i="48608"/>
  <c r="AC245" i="48608"/>
  <c r="Z245" i="48608"/>
  <c r="Y245" i="48608"/>
  <c r="X245" i="48608"/>
  <c r="W245" i="48608"/>
  <c r="AD244" i="48608"/>
  <c r="AC244" i="48608"/>
  <c r="Z244" i="48608"/>
  <c r="Y244" i="48608"/>
  <c r="X244" i="48608"/>
  <c r="W244" i="48608"/>
  <c r="AD243" i="48608"/>
  <c r="AC243" i="48608"/>
  <c r="Z243" i="48608"/>
  <c r="Y243" i="48608"/>
  <c r="X243" i="48608"/>
  <c r="W243" i="48608"/>
  <c r="AD242" i="48608"/>
  <c r="AC242" i="48608"/>
  <c r="Z242" i="48608"/>
  <c r="Y242" i="48608"/>
  <c r="X242" i="48608"/>
  <c r="W242" i="48608"/>
  <c r="AE258" i="48608"/>
  <c r="D258" i="48608"/>
  <c r="AD18" i="1"/>
  <c r="AB258" i="48608"/>
  <c r="D255" i="48608"/>
  <c r="AD15" i="1"/>
  <c r="AA258" i="48608"/>
  <c r="D254" i="48608"/>
  <c r="AD14" i="1"/>
  <c r="AD257" i="48608"/>
  <c r="AC257" i="48608"/>
  <c r="Z257" i="48608"/>
  <c r="Y257" i="48608"/>
  <c r="X257" i="48608"/>
  <c r="W257" i="48608"/>
  <c r="AD256" i="48608"/>
  <c r="AC256" i="48608"/>
  <c r="Z256" i="48608"/>
  <c r="Y256" i="48608"/>
  <c r="X256" i="48608"/>
  <c r="W256" i="48608"/>
  <c r="AD255" i="48608"/>
  <c r="AC255" i="48608"/>
  <c r="Z255" i="48608"/>
  <c r="Y255" i="48608"/>
  <c r="X255" i="48608"/>
  <c r="W255" i="48608"/>
  <c r="AD254" i="48608"/>
  <c r="AC254" i="48608"/>
  <c r="Z254" i="48608"/>
  <c r="Y254" i="48608"/>
  <c r="X254" i="48608"/>
  <c r="W254" i="48608"/>
  <c r="AD253" i="48608"/>
  <c r="AC253" i="48608"/>
  <c r="Z253" i="48608"/>
  <c r="Y253" i="48608"/>
  <c r="X253" i="48608"/>
  <c r="W253" i="48608"/>
  <c r="AD252" i="48608"/>
  <c r="AC252" i="48608"/>
  <c r="Z252" i="48608"/>
  <c r="Y252" i="48608"/>
  <c r="X252" i="48608"/>
  <c r="W252" i="48608"/>
  <c r="AD251" i="48608"/>
  <c r="AC251" i="48608"/>
  <c r="Z251" i="48608"/>
  <c r="Y251" i="48608"/>
  <c r="X251" i="48608"/>
  <c r="W251" i="48608"/>
  <c r="AE267" i="48608"/>
  <c r="D267" i="48608"/>
  <c r="AE18" i="1"/>
  <c r="AB267" i="48608"/>
  <c r="D264" i="48608"/>
  <c r="AE15" i="1"/>
  <c r="AA267" i="48608"/>
  <c r="D263" i="48608"/>
  <c r="AE14" i="1"/>
  <c r="AD266" i="48608"/>
  <c r="AC266" i="48608"/>
  <c r="Z266" i="48608"/>
  <c r="Y266" i="48608"/>
  <c r="X266" i="48608"/>
  <c r="W266" i="48608"/>
  <c r="AD265" i="48608"/>
  <c r="AC265" i="48608"/>
  <c r="Z265" i="48608"/>
  <c r="Y265" i="48608"/>
  <c r="X265" i="48608"/>
  <c r="W265" i="48608"/>
  <c r="AD264" i="48608"/>
  <c r="AC264" i="48608"/>
  <c r="Z264" i="48608"/>
  <c r="Y264" i="48608"/>
  <c r="X264" i="48608"/>
  <c r="W264" i="48608"/>
  <c r="AD263" i="48608"/>
  <c r="AC263" i="48608"/>
  <c r="Z263" i="48608"/>
  <c r="Y263" i="48608"/>
  <c r="X263" i="48608"/>
  <c r="W263" i="48608"/>
  <c r="AD262" i="48608"/>
  <c r="AC262" i="48608"/>
  <c r="Z262" i="48608"/>
  <c r="Y262" i="48608"/>
  <c r="X262" i="48608"/>
  <c r="W262" i="48608"/>
  <c r="AD261" i="48608"/>
  <c r="AC261" i="48608"/>
  <c r="Z261" i="48608"/>
  <c r="Y261" i="48608"/>
  <c r="X261" i="48608"/>
  <c r="W261" i="48608"/>
  <c r="AD260" i="48608"/>
  <c r="AC260" i="48608"/>
  <c r="Z260" i="48608"/>
  <c r="Y260" i="48608"/>
  <c r="X260" i="48608"/>
  <c r="W260" i="48608"/>
  <c r="AE276" i="48608"/>
  <c r="D276" i="48608"/>
  <c r="AF18" i="1"/>
  <c r="AB276" i="48608"/>
  <c r="D273" i="48608"/>
  <c r="AF15" i="1"/>
  <c r="AA276" i="48608"/>
  <c r="D272" i="48608"/>
  <c r="AF14" i="1"/>
  <c r="AD275" i="48608"/>
  <c r="AC275" i="48608"/>
  <c r="Z275" i="48608"/>
  <c r="Y275" i="48608"/>
  <c r="X275" i="48608"/>
  <c r="W275" i="48608"/>
  <c r="AD274" i="48608"/>
  <c r="AC274" i="48608"/>
  <c r="Z274" i="48608"/>
  <c r="Y274" i="48608"/>
  <c r="X274" i="48608"/>
  <c r="W274" i="48608"/>
  <c r="AD273" i="48608"/>
  <c r="AC273" i="48608"/>
  <c r="Z273" i="48608"/>
  <c r="Y273" i="48608"/>
  <c r="X273" i="48608"/>
  <c r="W273" i="48608"/>
  <c r="AD272" i="48608"/>
  <c r="AC272" i="48608"/>
  <c r="Z272" i="48608"/>
  <c r="Y272" i="48608"/>
  <c r="X272" i="48608"/>
  <c r="W272" i="48608"/>
  <c r="AD271" i="48608"/>
  <c r="AC271" i="48608"/>
  <c r="Z271" i="48608"/>
  <c r="Y271" i="48608"/>
  <c r="X271" i="48608"/>
  <c r="W271" i="48608"/>
  <c r="AD270" i="48608"/>
  <c r="AC270" i="48608"/>
  <c r="Z270" i="48608"/>
  <c r="Y270" i="48608"/>
  <c r="X270" i="48608"/>
  <c r="W270" i="48608"/>
  <c r="AD269" i="48608"/>
  <c r="AC269" i="48608"/>
  <c r="Z269" i="48608"/>
  <c r="Y269" i="48608"/>
  <c r="X269" i="48608"/>
  <c r="W269" i="48608"/>
  <c r="AE285" i="48608"/>
  <c r="D285" i="48608"/>
  <c r="AG18" i="1"/>
  <c r="AB285" i="48608"/>
  <c r="D282" i="48608"/>
  <c r="AG15" i="1"/>
  <c r="AA285" i="48608"/>
  <c r="D281" i="48608"/>
  <c r="AG14" i="1"/>
  <c r="AD284" i="48608"/>
  <c r="AC284" i="48608"/>
  <c r="Z284" i="48608"/>
  <c r="Y284" i="48608"/>
  <c r="X284" i="48608"/>
  <c r="W284" i="48608"/>
  <c r="AD283" i="48608"/>
  <c r="AC283" i="48608"/>
  <c r="Z283" i="48608"/>
  <c r="Y283" i="48608"/>
  <c r="X283" i="48608"/>
  <c r="W283" i="48608"/>
  <c r="AD282" i="48608"/>
  <c r="AC282" i="48608"/>
  <c r="Z282" i="48608"/>
  <c r="Y282" i="48608"/>
  <c r="X282" i="48608"/>
  <c r="W282" i="48608"/>
  <c r="AD281" i="48608"/>
  <c r="AC281" i="48608"/>
  <c r="Z281" i="48608"/>
  <c r="Y281" i="48608"/>
  <c r="X281" i="48608"/>
  <c r="W281" i="48608"/>
  <c r="AD280" i="48608"/>
  <c r="AC280" i="48608"/>
  <c r="Z280" i="48608"/>
  <c r="Y280" i="48608"/>
  <c r="X280" i="48608"/>
  <c r="W280" i="48608"/>
  <c r="AD279" i="48608"/>
  <c r="AC279" i="48608"/>
  <c r="Z279" i="48608"/>
  <c r="Y279" i="48608"/>
  <c r="X279" i="48608"/>
  <c r="W279" i="48608"/>
  <c r="AD278" i="48608"/>
  <c r="AC278" i="48608"/>
  <c r="Z278" i="48608"/>
  <c r="Y278" i="48608"/>
  <c r="X278" i="48608"/>
  <c r="W278" i="48608"/>
  <c r="AE294" i="48608"/>
  <c r="D294" i="48608"/>
  <c r="AH18" i="1"/>
  <c r="AB294" i="48608"/>
  <c r="D291" i="48608"/>
  <c r="AH15" i="1"/>
  <c r="AA294" i="48608"/>
  <c r="D290" i="48608"/>
  <c r="AH14" i="1"/>
  <c r="AD293" i="48608"/>
  <c r="AC293" i="48608"/>
  <c r="Z293" i="48608"/>
  <c r="Y293" i="48608"/>
  <c r="X293" i="48608"/>
  <c r="W293" i="48608"/>
  <c r="AD292" i="48608"/>
  <c r="AC292" i="48608"/>
  <c r="Z292" i="48608"/>
  <c r="Y292" i="48608"/>
  <c r="X292" i="48608"/>
  <c r="W292" i="48608"/>
  <c r="AD291" i="48608"/>
  <c r="AC291" i="48608"/>
  <c r="Z291" i="48608"/>
  <c r="Y291" i="48608"/>
  <c r="X291" i="48608"/>
  <c r="W291" i="48608"/>
  <c r="AD290" i="48608"/>
  <c r="AC290" i="48608"/>
  <c r="Z290" i="48608"/>
  <c r="Y290" i="48608"/>
  <c r="X290" i="48608"/>
  <c r="W290" i="48608"/>
  <c r="AD289" i="48608"/>
  <c r="AC289" i="48608"/>
  <c r="Z289" i="48608"/>
  <c r="Y289" i="48608"/>
  <c r="X289" i="48608"/>
  <c r="W289" i="48608"/>
  <c r="AD288" i="48608"/>
  <c r="AC288" i="48608"/>
  <c r="Z288" i="48608"/>
  <c r="Y288" i="48608"/>
  <c r="X288" i="48608"/>
  <c r="W288" i="48608"/>
  <c r="AD287" i="48608"/>
  <c r="AC287" i="48608"/>
  <c r="Z287" i="48608"/>
  <c r="Y287" i="48608"/>
  <c r="X287" i="48608"/>
  <c r="W287" i="48608"/>
  <c r="AE303" i="48608"/>
  <c r="D303" i="48608"/>
  <c r="AI18" i="1"/>
  <c r="AB303" i="48608"/>
  <c r="D300" i="48608"/>
  <c r="AI15" i="1"/>
  <c r="AA303" i="48608"/>
  <c r="D299" i="48608"/>
  <c r="AI14" i="1"/>
  <c r="AD302" i="48608"/>
  <c r="AC302" i="48608"/>
  <c r="Z302" i="48608"/>
  <c r="Y302" i="48608"/>
  <c r="X302" i="48608"/>
  <c r="W302" i="48608"/>
  <c r="AD301" i="48608"/>
  <c r="AC301" i="48608"/>
  <c r="Z301" i="48608"/>
  <c r="Y301" i="48608"/>
  <c r="X301" i="48608"/>
  <c r="W301" i="48608"/>
  <c r="AD300" i="48608"/>
  <c r="AC300" i="48608"/>
  <c r="Z300" i="48608"/>
  <c r="Y300" i="48608"/>
  <c r="X300" i="48608"/>
  <c r="W300" i="48608"/>
  <c r="AD299" i="48608"/>
  <c r="AC299" i="48608"/>
  <c r="Z299" i="48608"/>
  <c r="Y299" i="48608"/>
  <c r="X299" i="48608"/>
  <c r="W299" i="48608"/>
  <c r="AD298" i="48608"/>
  <c r="AC298" i="48608"/>
  <c r="Z298" i="48608"/>
  <c r="Y298" i="48608"/>
  <c r="X298" i="48608"/>
  <c r="W298" i="48608"/>
  <c r="AD297" i="48608"/>
  <c r="AC297" i="48608"/>
  <c r="Z297" i="48608"/>
  <c r="Y297" i="48608"/>
  <c r="X297" i="48608"/>
  <c r="W297" i="48608"/>
  <c r="AD296" i="48608"/>
  <c r="AC296" i="48608"/>
  <c r="Z296" i="48608"/>
  <c r="Y296" i="48608"/>
  <c r="X296" i="48608"/>
  <c r="W296" i="48608"/>
  <c r="AE312" i="48608"/>
  <c r="D312" i="48608"/>
  <c r="AJ18" i="1"/>
  <c r="AB312" i="48608"/>
  <c r="D309" i="48608"/>
  <c r="AJ15" i="1"/>
  <c r="AA312" i="48608"/>
  <c r="D308" i="48608"/>
  <c r="AJ14" i="1"/>
  <c r="AD311" i="48608"/>
  <c r="AC311" i="48608"/>
  <c r="Z311" i="48608"/>
  <c r="Y311" i="48608"/>
  <c r="X311" i="48608"/>
  <c r="W311" i="48608"/>
  <c r="AD310" i="48608"/>
  <c r="AC310" i="48608"/>
  <c r="Z310" i="48608"/>
  <c r="Y310" i="48608"/>
  <c r="X310" i="48608"/>
  <c r="W310" i="48608"/>
  <c r="AD309" i="48608"/>
  <c r="AC309" i="48608"/>
  <c r="Z309" i="48608"/>
  <c r="Y309" i="48608"/>
  <c r="X309" i="48608"/>
  <c r="W309" i="48608"/>
  <c r="AD308" i="48608"/>
  <c r="AC308" i="48608"/>
  <c r="Z308" i="48608"/>
  <c r="Y308" i="48608"/>
  <c r="X308" i="48608"/>
  <c r="W308" i="48608"/>
  <c r="AD307" i="48608"/>
  <c r="AC307" i="48608"/>
  <c r="Z307" i="48608"/>
  <c r="Y307" i="48608"/>
  <c r="X307" i="48608"/>
  <c r="W307" i="48608"/>
  <c r="AD306" i="48608"/>
  <c r="AC306" i="48608"/>
  <c r="Z306" i="48608"/>
  <c r="Y306" i="48608"/>
  <c r="X306" i="48608"/>
  <c r="W306" i="48608"/>
  <c r="AD305" i="48608"/>
  <c r="AC305" i="48608"/>
  <c r="Z305" i="48608"/>
  <c r="Y305" i="48608"/>
  <c r="X305" i="48608"/>
  <c r="W305" i="48608"/>
  <c r="AE321" i="48608"/>
  <c r="D321" i="48608"/>
  <c r="AK18" i="1"/>
  <c r="AB321" i="48608"/>
  <c r="D318" i="48608"/>
  <c r="AK15" i="1"/>
  <c r="AA321" i="48608"/>
  <c r="D317" i="48608"/>
  <c r="AK14" i="1"/>
  <c r="AD320" i="48608"/>
  <c r="AC320" i="48608"/>
  <c r="Z320" i="48608"/>
  <c r="Y320" i="48608"/>
  <c r="X320" i="48608"/>
  <c r="W320" i="48608"/>
  <c r="AD319" i="48608"/>
  <c r="AC319" i="48608"/>
  <c r="Z319" i="48608"/>
  <c r="Y319" i="48608"/>
  <c r="X319" i="48608"/>
  <c r="W319" i="48608"/>
  <c r="AD318" i="48608"/>
  <c r="AC318" i="48608"/>
  <c r="Z318" i="48608"/>
  <c r="Y318" i="48608"/>
  <c r="X318" i="48608"/>
  <c r="W318" i="48608"/>
  <c r="AD317" i="48608"/>
  <c r="AC317" i="48608"/>
  <c r="Z317" i="48608"/>
  <c r="Y317" i="48608"/>
  <c r="X317" i="48608"/>
  <c r="W317" i="48608"/>
  <c r="AD316" i="48608"/>
  <c r="AC316" i="48608"/>
  <c r="Z316" i="48608"/>
  <c r="Y316" i="48608"/>
  <c r="X316" i="48608"/>
  <c r="W316" i="48608"/>
  <c r="AD315" i="48608"/>
  <c r="AC315" i="48608"/>
  <c r="Z315" i="48608"/>
  <c r="Y315" i="48608"/>
  <c r="X315" i="48608"/>
  <c r="W315" i="48608"/>
  <c r="AD314" i="48608"/>
  <c r="AC314" i="48608"/>
  <c r="Z314" i="48608"/>
  <c r="Y314" i="48608"/>
  <c r="X314" i="48608"/>
  <c r="W314" i="48608"/>
  <c r="AE330" i="48608"/>
  <c r="D330" i="48608"/>
  <c r="AL18" i="1"/>
  <c r="AB330" i="48608"/>
  <c r="D327" i="48608"/>
  <c r="AL15" i="1"/>
  <c r="AA330" i="48608"/>
  <c r="D326" i="48608"/>
  <c r="AL14" i="1"/>
  <c r="AD329" i="48608"/>
  <c r="AC329" i="48608"/>
  <c r="Z329" i="48608"/>
  <c r="Y329" i="48608"/>
  <c r="X329" i="48608"/>
  <c r="W329" i="48608"/>
  <c r="AD328" i="48608"/>
  <c r="AC328" i="48608"/>
  <c r="Z328" i="48608"/>
  <c r="Y328" i="48608"/>
  <c r="X328" i="48608"/>
  <c r="W328" i="48608"/>
  <c r="AD327" i="48608"/>
  <c r="AC327" i="48608"/>
  <c r="Z327" i="48608"/>
  <c r="Y327" i="48608"/>
  <c r="X327" i="48608"/>
  <c r="W327" i="48608"/>
  <c r="AD326" i="48608"/>
  <c r="AC326" i="48608"/>
  <c r="Z326" i="48608"/>
  <c r="Y326" i="48608"/>
  <c r="X326" i="48608"/>
  <c r="W326" i="48608"/>
  <c r="AD325" i="48608"/>
  <c r="AC325" i="48608"/>
  <c r="Z325" i="48608"/>
  <c r="Y325" i="48608"/>
  <c r="X325" i="48608"/>
  <c r="W325" i="48608"/>
  <c r="AD324" i="48608"/>
  <c r="AC324" i="48608"/>
  <c r="Z324" i="48608"/>
  <c r="Y324" i="48608"/>
  <c r="X324" i="48608"/>
  <c r="W324" i="48608"/>
  <c r="AD323" i="48608"/>
  <c r="AC323" i="48608"/>
  <c r="Z323" i="48608"/>
  <c r="Y323" i="48608"/>
  <c r="X323" i="48608"/>
  <c r="W323" i="48608"/>
  <c r="AE339" i="48608"/>
  <c r="D339" i="48608"/>
  <c r="AM18" i="1"/>
  <c r="AB339" i="48608"/>
  <c r="AA339" i="48608"/>
  <c r="D335" i="48608"/>
  <c r="AM14" i="1"/>
  <c r="AD338" i="48608"/>
  <c r="AC338" i="48608"/>
  <c r="Z338" i="48608"/>
  <c r="Y338" i="48608"/>
  <c r="X338" i="48608"/>
  <c r="W338" i="48608"/>
  <c r="AD337" i="48608"/>
  <c r="AC337" i="48608"/>
  <c r="Z337" i="48608"/>
  <c r="Y337" i="48608"/>
  <c r="X337" i="48608"/>
  <c r="W337" i="48608"/>
  <c r="AD336" i="48608"/>
  <c r="AC336" i="48608"/>
  <c r="Z336" i="48608"/>
  <c r="Y336" i="48608"/>
  <c r="X336" i="48608"/>
  <c r="W336" i="48608"/>
  <c r="AD335" i="48608"/>
  <c r="AC335" i="48608"/>
  <c r="Z335" i="48608"/>
  <c r="Y335" i="48608"/>
  <c r="X335" i="48608"/>
  <c r="W335" i="48608"/>
  <c r="AD334" i="48608"/>
  <c r="AC334" i="48608"/>
  <c r="Z334" i="48608"/>
  <c r="Y334" i="48608"/>
  <c r="X334" i="48608"/>
  <c r="W334" i="48608"/>
  <c r="AD333" i="48608"/>
  <c r="AC333" i="48608"/>
  <c r="Z333" i="48608"/>
  <c r="Y333" i="48608"/>
  <c r="X333" i="48608"/>
  <c r="W333" i="48608"/>
  <c r="AD332" i="48608"/>
  <c r="AC332" i="48608"/>
  <c r="Z332" i="48608"/>
  <c r="Y332" i="48608"/>
  <c r="X332" i="48608"/>
  <c r="W332" i="48608"/>
  <c r="AE348" i="48608"/>
  <c r="D348" i="48608"/>
  <c r="AN18" i="1"/>
  <c r="AB348" i="48608"/>
  <c r="D345" i="48608"/>
  <c r="AN15" i="1"/>
  <c r="AA348" i="48608"/>
  <c r="D344" i="48608"/>
  <c r="AN14" i="1"/>
  <c r="AD347" i="48608"/>
  <c r="AC347" i="48608"/>
  <c r="Z347" i="48608"/>
  <c r="Y347" i="48608"/>
  <c r="X347" i="48608"/>
  <c r="W347" i="48608"/>
  <c r="AD346" i="48608"/>
  <c r="AC346" i="48608"/>
  <c r="Z346" i="48608"/>
  <c r="Y346" i="48608"/>
  <c r="X346" i="48608"/>
  <c r="W346" i="48608"/>
  <c r="AD345" i="48608"/>
  <c r="AC345" i="48608"/>
  <c r="Z345" i="48608"/>
  <c r="Y345" i="48608"/>
  <c r="X345" i="48608"/>
  <c r="W345" i="48608"/>
  <c r="AD344" i="48608"/>
  <c r="AC344" i="48608"/>
  <c r="Z344" i="48608"/>
  <c r="Y344" i="48608"/>
  <c r="X344" i="48608"/>
  <c r="W344" i="48608"/>
  <c r="AD343" i="48608"/>
  <c r="AC343" i="48608"/>
  <c r="Z343" i="48608"/>
  <c r="Y343" i="48608"/>
  <c r="X343" i="48608"/>
  <c r="W343" i="48608"/>
  <c r="AD342" i="48608"/>
  <c r="AC342" i="48608"/>
  <c r="Z342" i="48608"/>
  <c r="Y342" i="48608"/>
  <c r="X342" i="48608"/>
  <c r="W342" i="48608"/>
  <c r="AD341" i="48608"/>
  <c r="AC341" i="48608"/>
  <c r="Z341" i="48608"/>
  <c r="Y341" i="48608"/>
  <c r="X341" i="48608"/>
  <c r="W341" i="48608"/>
  <c r="AC352" i="48608"/>
  <c r="Y352" i="48608"/>
  <c r="AD356" i="48608"/>
  <c r="AC356" i="48608"/>
  <c r="Z356" i="48608"/>
  <c r="Y356" i="48608"/>
  <c r="X356" i="48608"/>
  <c r="W356" i="48608"/>
  <c r="AD355" i="48608"/>
  <c r="AC355" i="48608"/>
  <c r="Z355" i="48608"/>
  <c r="Y355" i="48608"/>
  <c r="X355" i="48608"/>
  <c r="W355" i="48608"/>
  <c r="AD354" i="48608"/>
  <c r="AC354" i="48608"/>
  <c r="Z354" i="48608"/>
  <c r="Y354" i="48608"/>
  <c r="X354" i="48608"/>
  <c r="W354" i="48608"/>
  <c r="AD353" i="48608"/>
  <c r="AC353" i="48608"/>
  <c r="Z353" i="48608"/>
  <c r="Y353" i="48608"/>
  <c r="X353" i="48608"/>
  <c r="W353" i="48608"/>
  <c r="AD352" i="48608"/>
  <c r="Z352" i="48608"/>
  <c r="X352" i="48608"/>
  <c r="W352" i="48608"/>
  <c r="AD351" i="48608"/>
  <c r="AC351" i="48608"/>
  <c r="Z351" i="48608"/>
  <c r="Y351" i="48608"/>
  <c r="X351" i="48608"/>
  <c r="W351" i="48608"/>
  <c r="AD350" i="48608"/>
  <c r="AC350" i="48608"/>
  <c r="Z350" i="48608"/>
  <c r="Y350" i="48608"/>
  <c r="X350" i="48608"/>
  <c r="W350" i="48608"/>
  <c r="AA357" i="48608"/>
  <c r="D353" i="48608"/>
  <c r="AO14" i="1"/>
  <c r="AB357" i="48608"/>
  <c r="D354" i="48608"/>
  <c r="AO15" i="1"/>
  <c r="AE357" i="48608"/>
  <c r="D357" i="48608"/>
  <c r="AO18" i="1"/>
  <c r="B3" i="57445"/>
  <c r="B3" i="57447"/>
  <c r="E3" i="57447"/>
  <c r="H3" i="57447"/>
  <c r="D16" i="57447"/>
  <c r="D25" i="57447"/>
  <c r="D34" i="57447"/>
  <c r="B59" i="57447"/>
  <c r="C59" i="57447"/>
  <c r="E59" i="57447"/>
  <c r="A60" i="57447"/>
  <c r="B60" i="57447"/>
  <c r="C60" i="57447"/>
  <c r="E60" i="57447"/>
  <c r="A61" i="57447"/>
  <c r="B61" i="57447"/>
  <c r="C61" i="57447"/>
  <c r="E61" i="57447"/>
  <c r="A62" i="57447"/>
  <c r="B62" i="57447"/>
  <c r="C62" i="57447"/>
  <c r="E62" i="57447"/>
  <c r="A63" i="57447"/>
  <c r="B63" i="57447"/>
  <c r="C63" i="57447"/>
  <c r="E63" i="57447"/>
  <c r="A64" i="57447"/>
  <c r="B64" i="57447"/>
  <c r="C64" i="57447"/>
  <c r="A65" i="57447"/>
  <c r="B65" i="57447"/>
  <c r="C65" i="57447"/>
  <c r="E65" i="57447"/>
  <c r="A66" i="57447"/>
  <c r="B66" i="57447"/>
  <c r="C66" i="57447"/>
  <c r="E66" i="57447"/>
  <c r="A67" i="57447"/>
  <c r="B67" i="57447"/>
  <c r="C67" i="57447"/>
  <c r="E67" i="57447"/>
  <c r="A68" i="57447"/>
  <c r="B68" i="57447"/>
  <c r="C68" i="57447"/>
  <c r="A69" i="57447"/>
  <c r="B69" i="57447"/>
  <c r="C69" i="57447"/>
  <c r="E69" i="57447"/>
  <c r="A70" i="57447"/>
  <c r="B70" i="57447"/>
  <c r="C70" i="57447"/>
  <c r="E70" i="57447"/>
  <c r="A71" i="57447"/>
  <c r="B71" i="57447"/>
  <c r="C71" i="57447"/>
  <c r="E71" i="57447"/>
  <c r="A72" i="57447"/>
  <c r="B72" i="57447"/>
  <c r="C72" i="57447"/>
  <c r="E72" i="57447"/>
  <c r="A73" i="57447"/>
  <c r="B73" i="57447"/>
  <c r="C73" i="57447"/>
  <c r="E73" i="57447"/>
  <c r="A74" i="57447"/>
  <c r="B74" i="57447"/>
  <c r="C74" i="57447"/>
  <c r="E74" i="57447"/>
  <c r="A75" i="57447"/>
  <c r="B75" i="57447"/>
  <c r="C75" i="57447"/>
  <c r="E75" i="57447"/>
  <c r="A76" i="57447"/>
  <c r="B76" i="57447"/>
  <c r="C76" i="57447"/>
  <c r="E76" i="57447"/>
  <c r="A77" i="57447"/>
  <c r="B77" i="57447"/>
  <c r="C77" i="57447"/>
  <c r="E77" i="57447"/>
  <c r="A78" i="57447"/>
  <c r="B78" i="57447"/>
  <c r="C78" i="57447"/>
  <c r="E78" i="57447"/>
  <c r="A79" i="57447"/>
  <c r="B79" i="57447"/>
  <c r="C79" i="57447"/>
  <c r="E79" i="57447"/>
  <c r="A80" i="57447"/>
  <c r="B80" i="57447"/>
  <c r="C80" i="57447"/>
  <c r="E80" i="57447"/>
  <c r="B81" i="57447"/>
  <c r="C81" i="57447"/>
  <c r="E81" i="57447"/>
  <c r="A82" i="57447"/>
  <c r="B82" i="57447"/>
  <c r="C82" i="57447"/>
  <c r="E82" i="57447"/>
  <c r="A83" i="57447"/>
  <c r="B83" i="57447"/>
  <c r="C83" i="57447"/>
  <c r="A84" i="57447"/>
  <c r="B84" i="57447"/>
  <c r="C84" i="57447"/>
  <c r="E84" i="57447"/>
  <c r="A85" i="57447"/>
  <c r="B85" i="57447"/>
  <c r="C85" i="57447"/>
  <c r="E85" i="57447"/>
  <c r="A86" i="57447"/>
  <c r="B86" i="57447"/>
  <c r="C86" i="57447"/>
  <c r="E86" i="57447"/>
  <c r="A87" i="57447"/>
  <c r="B87" i="57447"/>
  <c r="C87" i="57447"/>
  <c r="E87" i="57447"/>
  <c r="A88" i="57447"/>
  <c r="B88" i="57447"/>
  <c r="C88" i="57447"/>
  <c r="E88" i="57447"/>
  <c r="A89" i="57447"/>
  <c r="B89" i="57447"/>
  <c r="C89" i="57447"/>
  <c r="E89" i="57447"/>
  <c r="A90" i="57447"/>
  <c r="B90" i="57447"/>
  <c r="C90" i="57447"/>
  <c r="E90" i="57447"/>
  <c r="A91" i="57447"/>
  <c r="B91" i="57447"/>
  <c r="C91" i="57447"/>
  <c r="E91" i="57447"/>
  <c r="A92" i="57447"/>
  <c r="B92" i="57447"/>
  <c r="C92" i="57447"/>
  <c r="A93" i="57447"/>
  <c r="B93" i="57447"/>
  <c r="C93" i="57447"/>
  <c r="E93" i="57447"/>
  <c r="A94" i="57447"/>
  <c r="B94" i="57447"/>
  <c r="C94" i="57447"/>
  <c r="E94" i="57447"/>
  <c r="A95" i="57447"/>
  <c r="B95" i="57447"/>
  <c r="C95" i="57447"/>
  <c r="E95" i="57447"/>
  <c r="A96" i="57447"/>
  <c r="B96" i="57447"/>
  <c r="C96" i="57447"/>
  <c r="E96" i="57447"/>
  <c r="A97" i="57447"/>
  <c r="B97" i="57447"/>
  <c r="C97" i="57447"/>
  <c r="E97" i="57447"/>
  <c r="A98" i="57447"/>
  <c r="B98" i="57447"/>
  <c r="C98" i="57447"/>
  <c r="E98" i="57447"/>
  <c r="A99" i="57447"/>
  <c r="B99" i="57447"/>
  <c r="C99" i="57447"/>
  <c r="E99" i="57447"/>
  <c r="A100" i="57447"/>
  <c r="B100" i="57447"/>
  <c r="C100" i="57447"/>
  <c r="E100" i="57447"/>
  <c r="A101" i="57447"/>
  <c r="B101" i="57447"/>
  <c r="C101" i="57447"/>
  <c r="E101" i="57447"/>
  <c r="A102" i="57447"/>
  <c r="B102" i="57447"/>
  <c r="C102" i="57447"/>
  <c r="E102" i="57447"/>
  <c r="B103" i="57447"/>
  <c r="C103" i="57447"/>
  <c r="E103" i="57447"/>
  <c r="A104" i="57447"/>
  <c r="B104" i="57447"/>
  <c r="C104" i="57447"/>
  <c r="E104" i="57447"/>
  <c r="A105" i="57447"/>
  <c r="B105" i="57447"/>
  <c r="C105" i="57447"/>
  <c r="E105" i="57447"/>
  <c r="A106" i="57447"/>
  <c r="B106" i="57447"/>
  <c r="C106" i="57447"/>
  <c r="E106" i="57447"/>
  <c r="A107" i="57447"/>
  <c r="B107" i="57447"/>
  <c r="C107" i="57447"/>
  <c r="A108" i="57447"/>
  <c r="B108" i="57447"/>
  <c r="C108" i="57447"/>
  <c r="A109" i="57447"/>
  <c r="B109" i="57447"/>
  <c r="C109" i="57447"/>
  <c r="E109" i="57447"/>
  <c r="A110" i="57447"/>
  <c r="B110" i="57447"/>
  <c r="C110" i="57447"/>
  <c r="E110" i="57447"/>
  <c r="A111" i="57447"/>
  <c r="B111" i="57447"/>
  <c r="C111" i="57447"/>
  <c r="E111" i="57447"/>
  <c r="A112" i="57447"/>
  <c r="B112" i="57447"/>
  <c r="C112" i="57447"/>
  <c r="A113" i="57447"/>
  <c r="B113" i="57447"/>
  <c r="C113" i="57447"/>
  <c r="E113" i="57447"/>
  <c r="A114" i="57447"/>
  <c r="B114" i="57447"/>
  <c r="C114" i="57447"/>
  <c r="E114" i="57447"/>
  <c r="A115" i="57447"/>
  <c r="B115" i="57447"/>
  <c r="C115" i="57447"/>
  <c r="E115" i="57447"/>
  <c r="A116" i="57447"/>
  <c r="B116" i="57447"/>
  <c r="C116" i="57447"/>
  <c r="E116" i="57447"/>
  <c r="A117" i="57447"/>
  <c r="B117" i="57447"/>
  <c r="C117" i="57447"/>
  <c r="E117" i="57447"/>
  <c r="A118" i="57447"/>
  <c r="B118" i="57447"/>
  <c r="C118" i="57447"/>
  <c r="E118" i="57447"/>
  <c r="A119" i="57447"/>
  <c r="B119" i="57447"/>
  <c r="C119" i="57447"/>
  <c r="E119" i="57447"/>
  <c r="A120" i="57447"/>
  <c r="B120" i="57447"/>
  <c r="C120" i="57447"/>
  <c r="E120" i="57447"/>
  <c r="A121" i="57447"/>
  <c r="B121" i="57447"/>
  <c r="C121" i="57447"/>
  <c r="E121" i="57447"/>
  <c r="A122" i="57447"/>
  <c r="B122" i="57447"/>
  <c r="C122" i="57447"/>
  <c r="E122" i="57447"/>
  <c r="A123" i="57447"/>
  <c r="B123" i="57447"/>
  <c r="C123" i="57447"/>
  <c r="E123" i="57447"/>
  <c r="A124" i="57447"/>
  <c r="B124" i="57447"/>
  <c r="C124" i="57447"/>
  <c r="E124" i="57447"/>
  <c r="B125" i="57447"/>
  <c r="C125" i="57447"/>
  <c r="E125" i="57447"/>
  <c r="A126" i="57447"/>
  <c r="B126" i="57447"/>
  <c r="C126" i="57447"/>
  <c r="E126" i="57447"/>
  <c r="A127" i="57447"/>
  <c r="B127" i="57447"/>
  <c r="C127" i="57447"/>
  <c r="E127" i="57447"/>
  <c r="A128" i="57447"/>
  <c r="B128" i="57447"/>
  <c r="C128" i="57447"/>
  <c r="E128" i="57447"/>
  <c r="A129" i="57447"/>
  <c r="B129" i="57447"/>
  <c r="C129" i="57447"/>
  <c r="E129" i="57447"/>
  <c r="A130" i="57447"/>
  <c r="B130" i="57447"/>
  <c r="C130" i="57447"/>
  <c r="E130" i="57447"/>
  <c r="A131" i="57447"/>
  <c r="B131" i="57447"/>
  <c r="C131" i="57447"/>
  <c r="E131" i="57447"/>
  <c r="A132" i="57447"/>
  <c r="B132" i="57447"/>
  <c r="C132" i="57447"/>
  <c r="E132" i="57447"/>
  <c r="A133" i="57447"/>
  <c r="B133" i="57447"/>
  <c r="C133" i="57447"/>
  <c r="E133" i="57447"/>
  <c r="A134" i="57447"/>
  <c r="B134" i="57447"/>
  <c r="C134" i="57447"/>
  <c r="E134" i="57447"/>
  <c r="A135" i="57447"/>
  <c r="B135" i="57447"/>
  <c r="C135" i="57447"/>
  <c r="E135" i="57447"/>
  <c r="A136" i="57447"/>
  <c r="B136" i="57447"/>
  <c r="C136" i="57447"/>
  <c r="E136" i="57447"/>
  <c r="A137" i="57447"/>
  <c r="B137" i="57447"/>
  <c r="C137" i="57447"/>
  <c r="E137" i="57447"/>
  <c r="A138" i="57447"/>
  <c r="B138" i="57447"/>
  <c r="C138" i="57447"/>
  <c r="E138" i="57447"/>
  <c r="A139" i="57447"/>
  <c r="B139" i="57447"/>
  <c r="C139" i="57447"/>
  <c r="E139" i="57447"/>
  <c r="A140" i="57447"/>
  <c r="B140" i="57447"/>
  <c r="C140" i="57447"/>
  <c r="E140" i="57447"/>
  <c r="A141" i="57447"/>
  <c r="B141" i="57447"/>
  <c r="C141" i="57447"/>
  <c r="E141" i="57447"/>
  <c r="A142" i="57447"/>
  <c r="B142" i="57447"/>
  <c r="C142" i="57447"/>
  <c r="E142" i="57447"/>
  <c r="A143" i="57447"/>
  <c r="B143" i="57447"/>
  <c r="C143" i="57447"/>
  <c r="E143" i="57447"/>
  <c r="A144" i="57447"/>
  <c r="B144" i="57447"/>
  <c r="C144" i="57447"/>
  <c r="E144" i="57447"/>
  <c r="A145" i="57447"/>
  <c r="B145" i="57447"/>
  <c r="C145" i="57447"/>
  <c r="E145" i="57447"/>
  <c r="A146" i="57447"/>
  <c r="B146" i="57447"/>
  <c r="C146" i="57447"/>
  <c r="E146" i="57447"/>
  <c r="B147" i="57447"/>
  <c r="C147" i="57447"/>
  <c r="E147" i="57447"/>
  <c r="A148" i="57447"/>
  <c r="B148" i="57447"/>
  <c r="C148" i="57447"/>
  <c r="E148" i="57447"/>
  <c r="A149" i="57447"/>
  <c r="B149" i="57447"/>
  <c r="C149" i="57447"/>
  <c r="E149" i="57447"/>
  <c r="A150" i="57447"/>
  <c r="B150" i="57447"/>
  <c r="C150" i="57447"/>
  <c r="E150" i="57447"/>
  <c r="A151" i="57447"/>
  <c r="B151" i="57447"/>
  <c r="C151" i="57447"/>
  <c r="E151" i="57447"/>
  <c r="A152" i="57447"/>
  <c r="B152" i="57447"/>
  <c r="C152" i="57447"/>
  <c r="E152" i="57447"/>
  <c r="A153" i="57447"/>
  <c r="B153" i="57447"/>
  <c r="C153" i="57447"/>
  <c r="E153" i="57447"/>
  <c r="A154" i="57447"/>
  <c r="B154" i="57447"/>
  <c r="C154" i="57447"/>
  <c r="E154" i="57447"/>
  <c r="A155" i="57447"/>
  <c r="B155" i="57447"/>
  <c r="C155" i="57447"/>
  <c r="E155" i="57447"/>
  <c r="A156" i="57447"/>
  <c r="B156" i="57447"/>
  <c r="C156" i="57447"/>
  <c r="E156" i="57447"/>
  <c r="A157" i="57447"/>
  <c r="B157" i="57447"/>
  <c r="C157" i="57447"/>
  <c r="E157" i="57447"/>
  <c r="A158" i="57447"/>
  <c r="B158" i="57447"/>
  <c r="C158" i="57447"/>
  <c r="E158" i="57447"/>
  <c r="A159" i="57447"/>
  <c r="B159" i="57447"/>
  <c r="C159" i="57447"/>
  <c r="E159" i="57447"/>
  <c r="A160" i="57447"/>
  <c r="B160" i="57447"/>
  <c r="C160" i="57447"/>
  <c r="E160" i="57447"/>
  <c r="A161" i="57447"/>
  <c r="B161" i="57447"/>
  <c r="C161" i="57447"/>
  <c r="E161" i="57447"/>
  <c r="A162" i="57447"/>
  <c r="B162" i="57447"/>
  <c r="C162" i="57447"/>
  <c r="E162" i="57447"/>
  <c r="A163" i="57447"/>
  <c r="B163" i="57447"/>
  <c r="C163" i="57447"/>
  <c r="E163" i="57447"/>
  <c r="A164" i="57447"/>
  <c r="B164" i="57447"/>
  <c r="C164" i="57447"/>
  <c r="E164" i="57447"/>
  <c r="A165" i="57447"/>
  <c r="B165" i="57447"/>
  <c r="C165" i="57447"/>
  <c r="E165" i="57447"/>
  <c r="A166" i="57447"/>
  <c r="B166" i="57447"/>
  <c r="C166" i="57447"/>
  <c r="E166" i="57447"/>
  <c r="A167" i="57447"/>
  <c r="B167" i="57447"/>
  <c r="C167" i="57447"/>
  <c r="E167" i="57447"/>
  <c r="A168" i="57447"/>
  <c r="B168" i="57447"/>
  <c r="C168" i="57447"/>
  <c r="E168" i="57447"/>
  <c r="B169" i="57447"/>
  <c r="C169" i="57447"/>
  <c r="E169" i="57447"/>
  <c r="A170" i="57447"/>
  <c r="B170" i="57447"/>
  <c r="C170" i="57447"/>
  <c r="E170" i="57447"/>
  <c r="A171" i="57447"/>
  <c r="B171" i="57447"/>
  <c r="C171" i="57447"/>
  <c r="E171" i="57447"/>
  <c r="A172" i="57447"/>
  <c r="B172" i="57447"/>
  <c r="C172" i="57447"/>
  <c r="E172" i="57447"/>
  <c r="A173" i="57447"/>
  <c r="B173" i="57447"/>
  <c r="C173" i="57447"/>
  <c r="E173" i="57447"/>
  <c r="A174" i="57447"/>
  <c r="B174" i="57447"/>
  <c r="C174" i="57447"/>
  <c r="E174" i="57447"/>
  <c r="A175" i="57447"/>
  <c r="B175" i="57447"/>
  <c r="C175" i="57447"/>
  <c r="E175" i="57447"/>
  <c r="A176" i="57447"/>
  <c r="B176" i="57447"/>
  <c r="C176" i="57447"/>
  <c r="E176" i="57447"/>
  <c r="A177" i="57447"/>
  <c r="B177" i="57447"/>
  <c r="C177" i="57447"/>
  <c r="E177" i="57447"/>
  <c r="A178" i="57447"/>
  <c r="B178" i="57447"/>
  <c r="C178" i="57447"/>
  <c r="E178" i="57447"/>
  <c r="A179" i="57447"/>
  <c r="B179" i="57447"/>
  <c r="C179" i="57447"/>
  <c r="E179" i="57447"/>
  <c r="A180" i="57447"/>
  <c r="B180" i="57447"/>
  <c r="C180" i="57447"/>
  <c r="E180" i="57447"/>
  <c r="A181" i="57447"/>
  <c r="B181" i="57447"/>
  <c r="C181" i="57447"/>
  <c r="E181" i="57447"/>
  <c r="A182" i="57447"/>
  <c r="B182" i="57447"/>
  <c r="C182" i="57447"/>
  <c r="E182" i="57447"/>
  <c r="A183" i="57447"/>
  <c r="B183" i="57447"/>
  <c r="C183" i="57447"/>
  <c r="E183" i="57447"/>
  <c r="A184" i="57447"/>
  <c r="B184" i="57447"/>
  <c r="C184" i="57447"/>
  <c r="E184" i="57447"/>
  <c r="A185" i="57447"/>
  <c r="B185" i="57447"/>
  <c r="C185" i="57447"/>
  <c r="E185" i="57447"/>
  <c r="A186" i="57447"/>
  <c r="B186" i="57447"/>
  <c r="C186" i="57447"/>
  <c r="E186" i="57447"/>
  <c r="A187" i="57447"/>
  <c r="B187" i="57447"/>
  <c r="C187" i="57447"/>
  <c r="E187" i="57447"/>
  <c r="A188" i="57447"/>
  <c r="B188" i="57447"/>
  <c r="C188" i="57447"/>
  <c r="E188" i="57447"/>
  <c r="A189" i="57447"/>
  <c r="B189" i="57447"/>
  <c r="C189" i="57447"/>
  <c r="E189" i="57447"/>
  <c r="A190" i="57447"/>
  <c r="B190" i="57447"/>
  <c r="C190" i="57447"/>
  <c r="E190" i="57447"/>
  <c r="B59" i="57450"/>
  <c r="C59" i="57450"/>
  <c r="A60" i="57450"/>
  <c r="A61" i="57450"/>
  <c r="A62" i="57450"/>
  <c r="A63" i="57450"/>
  <c r="A64" i="57450"/>
  <c r="A65" i="57450"/>
  <c r="A66" i="57450"/>
  <c r="A67" i="57450"/>
  <c r="A68" i="57450"/>
  <c r="A69" i="57450"/>
  <c r="A70" i="57450"/>
  <c r="A71" i="57450"/>
  <c r="A72" i="57450"/>
  <c r="A73" i="57450"/>
  <c r="B60" i="57450"/>
  <c r="C60" i="57450"/>
  <c r="E60" i="57450"/>
  <c r="B61" i="57450"/>
  <c r="C61" i="57450"/>
  <c r="E61" i="57450"/>
  <c r="B62" i="57450"/>
  <c r="C62" i="57450"/>
  <c r="E62" i="57450"/>
  <c r="B63" i="57450"/>
  <c r="C63" i="57450"/>
  <c r="E63" i="57450"/>
  <c r="B64" i="57450"/>
  <c r="B65" i="57450"/>
  <c r="C65" i="57450"/>
  <c r="E65" i="57450"/>
  <c r="B66" i="57450"/>
  <c r="B67" i="57450"/>
  <c r="C67" i="57450"/>
  <c r="E67" i="57450"/>
  <c r="B68" i="57450"/>
  <c r="C68" i="57450"/>
  <c r="E68" i="57450"/>
  <c r="B69" i="57450"/>
  <c r="C69" i="57450"/>
  <c r="E69" i="57450"/>
  <c r="B70" i="57450"/>
  <c r="B71" i="57450"/>
  <c r="C71" i="57450"/>
  <c r="E71" i="57450"/>
  <c r="B72" i="57450"/>
  <c r="C72" i="57450"/>
  <c r="E72" i="57450"/>
  <c r="B73" i="57450"/>
  <c r="C73" i="57450"/>
  <c r="E73" i="57450"/>
  <c r="B74" i="57450"/>
  <c r="C74" i="57450"/>
  <c r="E74" i="57450"/>
  <c r="A75" i="57450"/>
  <c r="A76" i="57450"/>
  <c r="A77" i="57450"/>
  <c r="A78" i="57450"/>
  <c r="A79" i="57450"/>
  <c r="A80" i="57450"/>
  <c r="A81" i="57450"/>
  <c r="A82" i="57450"/>
  <c r="A83" i="57450"/>
  <c r="A84" i="57450"/>
  <c r="A85" i="57450"/>
  <c r="A86" i="57450"/>
  <c r="A87" i="57450"/>
  <c r="A88" i="57450"/>
  <c r="B75" i="57450"/>
  <c r="C75" i="57450"/>
  <c r="E75" i="57450"/>
  <c r="B76" i="57450"/>
  <c r="C76" i="57450"/>
  <c r="E76" i="57450"/>
  <c r="B77" i="57450"/>
  <c r="B78" i="57450"/>
  <c r="C78" i="57450"/>
  <c r="E78" i="57450"/>
  <c r="B79" i="57450"/>
  <c r="C79" i="57450"/>
  <c r="E79" i="57450"/>
  <c r="B80" i="57450"/>
  <c r="B81" i="57450"/>
  <c r="C81" i="57450"/>
  <c r="E81" i="57450"/>
  <c r="B82" i="57450"/>
  <c r="B83" i="57450"/>
  <c r="C83" i="57450"/>
  <c r="E83" i="57450"/>
  <c r="B84" i="57450"/>
  <c r="C84" i="57450"/>
  <c r="E84" i="57450"/>
  <c r="B85" i="57450"/>
  <c r="C85" i="57450"/>
  <c r="E85" i="57450"/>
  <c r="B86" i="57450"/>
  <c r="C86" i="57450"/>
  <c r="E86" i="57450"/>
  <c r="B87" i="57450"/>
  <c r="B88" i="57450"/>
  <c r="C88" i="57450"/>
  <c r="E88" i="57450"/>
  <c r="B89" i="57450"/>
  <c r="C89" i="57450"/>
  <c r="E89" i="57450"/>
  <c r="A90" i="57450"/>
  <c r="A91" i="57450"/>
  <c r="A92" i="57450"/>
  <c r="A93" i="57450"/>
  <c r="A94" i="57450"/>
  <c r="A95" i="57450"/>
  <c r="A96" i="57450"/>
  <c r="A97" i="57450"/>
  <c r="A98" i="57450"/>
  <c r="A99" i="57450"/>
  <c r="A100" i="57450"/>
  <c r="A101" i="57450"/>
  <c r="A102" i="57450"/>
  <c r="A103" i="57450"/>
  <c r="B90" i="57450"/>
  <c r="C90" i="57450"/>
  <c r="E90" i="57450"/>
  <c r="B91" i="57450"/>
  <c r="C91" i="57450"/>
  <c r="E91" i="57450"/>
  <c r="B92" i="57450"/>
  <c r="C92" i="57450"/>
  <c r="E92" i="57450"/>
  <c r="B93" i="57450"/>
  <c r="C93" i="57450"/>
  <c r="E93" i="57450"/>
  <c r="B94" i="57450"/>
  <c r="C94" i="57450"/>
  <c r="E94" i="57450"/>
  <c r="B95" i="57450"/>
  <c r="B96" i="57450"/>
  <c r="C96" i="57450"/>
  <c r="E96" i="57450"/>
  <c r="B97" i="57450"/>
  <c r="B98" i="57450"/>
  <c r="C98" i="57450"/>
  <c r="E98" i="57450"/>
  <c r="B99" i="57450"/>
  <c r="C99" i="57450"/>
  <c r="E99" i="57450"/>
  <c r="B100" i="57450"/>
  <c r="B101" i="57450"/>
  <c r="C101" i="57450"/>
  <c r="E101" i="57450"/>
  <c r="B102" i="57450"/>
  <c r="B103" i="57450"/>
  <c r="C103" i="57450"/>
  <c r="E103" i="57450"/>
  <c r="B104" i="57450"/>
  <c r="C104" i="57450"/>
  <c r="E104" i="57450"/>
  <c r="A105" i="57450"/>
  <c r="A106" i="57450"/>
  <c r="A107" i="57450"/>
  <c r="A108" i="57450"/>
  <c r="A109" i="57450"/>
  <c r="A110" i="57450"/>
  <c r="A111" i="57450"/>
  <c r="A112" i="57450"/>
  <c r="A113" i="57450"/>
  <c r="A114" i="57450"/>
  <c r="A115" i="57450"/>
  <c r="A116" i="57450"/>
  <c r="A117" i="57450"/>
  <c r="A118" i="57450"/>
  <c r="B105" i="57450"/>
  <c r="C105" i="57450"/>
  <c r="E105" i="57450"/>
  <c r="B106" i="57450"/>
  <c r="C106" i="57450"/>
  <c r="E106" i="57450"/>
  <c r="B107" i="57450"/>
  <c r="B108" i="57450"/>
  <c r="C108" i="57450"/>
  <c r="E108" i="57450"/>
  <c r="B109" i="57450"/>
  <c r="B110" i="57450"/>
  <c r="C110" i="57450"/>
  <c r="E110" i="57450"/>
  <c r="B111" i="57450"/>
  <c r="C111" i="57450"/>
  <c r="E111" i="57450"/>
  <c r="B112" i="57450"/>
  <c r="C112" i="57450"/>
  <c r="E112" i="57450"/>
  <c r="B113" i="57450"/>
  <c r="C113" i="57450"/>
  <c r="E113" i="57450"/>
  <c r="B114" i="57450"/>
  <c r="C114" i="57450"/>
  <c r="E114" i="57450"/>
  <c r="B115" i="57450"/>
  <c r="C115" i="57450"/>
  <c r="E115" i="57450"/>
  <c r="B116" i="57450"/>
  <c r="C116" i="57450"/>
  <c r="E116" i="57450"/>
  <c r="B117" i="57450"/>
  <c r="C117" i="57450"/>
  <c r="E117" i="57450"/>
  <c r="B118" i="57450"/>
  <c r="C118" i="57450"/>
  <c r="E118" i="57450"/>
  <c r="B119" i="57450"/>
  <c r="C119" i="57450"/>
  <c r="A120" i="57450"/>
  <c r="A121" i="57450"/>
  <c r="A122" i="57450"/>
  <c r="A123" i="57450"/>
  <c r="A124" i="57450"/>
  <c r="A125" i="57450"/>
  <c r="A126" i="57450"/>
  <c r="A127" i="57450"/>
  <c r="A128" i="57450"/>
  <c r="A129" i="57450"/>
  <c r="A130" i="57450"/>
  <c r="A131" i="57450"/>
  <c r="A132" i="57450"/>
  <c r="A133" i="57450"/>
  <c r="B120" i="57450"/>
  <c r="B121" i="57450"/>
  <c r="C121" i="57450"/>
  <c r="E121" i="57450"/>
  <c r="B122" i="57450"/>
  <c r="C122" i="57450"/>
  <c r="E122" i="57450"/>
  <c r="B123" i="57450"/>
  <c r="C123" i="57450"/>
  <c r="E123" i="57450"/>
  <c r="B124" i="57450"/>
  <c r="C124" i="57450"/>
  <c r="E124" i="57450"/>
  <c r="B125" i="57450"/>
  <c r="C125" i="57450"/>
  <c r="E125" i="57450"/>
  <c r="B126" i="57450"/>
  <c r="C126" i="57450"/>
  <c r="E126" i="57450"/>
  <c r="B127" i="57450"/>
  <c r="B128" i="57450"/>
  <c r="C128" i="57450"/>
  <c r="E128" i="57450"/>
  <c r="B129" i="57450"/>
  <c r="C129" i="57450"/>
  <c r="E129" i="57450"/>
  <c r="B130" i="57450"/>
  <c r="C130" i="57450"/>
  <c r="E130" i="57450"/>
  <c r="B131" i="57450"/>
  <c r="C131" i="57450"/>
  <c r="E131" i="57450"/>
  <c r="B132" i="57450"/>
  <c r="C132" i="57450"/>
  <c r="E132" i="57450"/>
  <c r="B133" i="57450"/>
  <c r="C133" i="57450"/>
  <c r="E133" i="57450"/>
  <c r="B134" i="57450"/>
  <c r="C134" i="57450"/>
  <c r="E134" i="57450"/>
  <c r="A135" i="57450"/>
  <c r="A136" i="57450"/>
  <c r="A137" i="57450"/>
  <c r="A138" i="57450"/>
  <c r="A139" i="57450"/>
  <c r="A140" i="57450"/>
  <c r="A141" i="57450"/>
  <c r="A142" i="57450"/>
  <c r="A143" i="57450"/>
  <c r="A144" i="57450"/>
  <c r="A145" i="57450"/>
  <c r="A146" i="57450"/>
  <c r="A147" i="57450"/>
  <c r="A148" i="57450"/>
  <c r="B135" i="57450"/>
  <c r="C135" i="57450"/>
  <c r="E135" i="57450"/>
  <c r="B136" i="57450"/>
  <c r="C136" i="57450"/>
  <c r="E136" i="57450"/>
  <c r="B137" i="57450"/>
  <c r="C137" i="57450"/>
  <c r="E137" i="57450"/>
  <c r="B138" i="57450"/>
  <c r="C138" i="57450"/>
  <c r="E138" i="57450"/>
  <c r="B139" i="57450"/>
  <c r="C139" i="57450"/>
  <c r="E139" i="57450"/>
  <c r="B140" i="57450"/>
  <c r="C140" i="57450"/>
  <c r="E140" i="57450"/>
  <c r="B141" i="57450"/>
  <c r="C141" i="57450"/>
  <c r="E141" i="57450"/>
  <c r="B142" i="57450"/>
  <c r="C142" i="57450"/>
  <c r="E142" i="57450"/>
  <c r="B143" i="57450"/>
  <c r="C143" i="57450"/>
  <c r="E143" i="57450"/>
  <c r="B144" i="57450"/>
  <c r="C144" i="57450"/>
  <c r="E144" i="57450"/>
  <c r="B145" i="57450"/>
  <c r="C145" i="57450"/>
  <c r="E145" i="57450"/>
  <c r="B146" i="57450"/>
  <c r="C146" i="57450"/>
  <c r="E146" i="57450"/>
  <c r="B147" i="57450"/>
  <c r="C147" i="57450"/>
  <c r="E147" i="57450"/>
  <c r="B148" i="57450"/>
  <c r="C148" i="57450"/>
  <c r="E148" i="57450"/>
  <c r="B3" i="57451"/>
  <c r="E3" i="57451"/>
  <c r="H3" i="57451"/>
  <c r="O39" i="57451"/>
  <c r="O40" i="57451"/>
  <c r="O41" i="57451"/>
  <c r="O42" i="57451"/>
  <c r="O43" i="57451"/>
  <c r="O44" i="57451"/>
  <c r="O45" i="57451"/>
  <c r="O46" i="57451"/>
  <c r="B59" i="57451"/>
  <c r="C59" i="57451"/>
  <c r="E59" i="57451"/>
  <c r="A60" i="57451"/>
  <c r="A61" i="57451"/>
  <c r="A62" i="57451"/>
  <c r="A63" i="57451"/>
  <c r="A64" i="57451"/>
  <c r="A65" i="57451"/>
  <c r="A66" i="57451"/>
  <c r="B60" i="57451"/>
  <c r="C60" i="57451"/>
  <c r="E60" i="57451"/>
  <c r="B61" i="57451"/>
  <c r="C61" i="57451"/>
  <c r="E61" i="57451"/>
  <c r="B62" i="57451"/>
  <c r="C62" i="57451"/>
  <c r="E62" i="57451"/>
  <c r="B63" i="57451"/>
  <c r="C63" i="57451"/>
  <c r="E63" i="57451"/>
  <c r="B64" i="57451"/>
  <c r="B65" i="57451"/>
  <c r="C65" i="57451"/>
  <c r="E65" i="57451"/>
  <c r="B66" i="57451"/>
  <c r="C66" i="57451"/>
  <c r="E66" i="57451"/>
  <c r="B67" i="57451"/>
  <c r="C67" i="57451"/>
  <c r="E67" i="57451"/>
  <c r="A68" i="57451"/>
  <c r="B68" i="57451"/>
  <c r="C68" i="57451"/>
  <c r="E68" i="57451"/>
  <c r="A69" i="57451"/>
  <c r="A70" i="57451"/>
  <c r="A71" i="57451"/>
  <c r="A72" i="57451"/>
  <c r="A73" i="57451"/>
  <c r="A74" i="57451"/>
  <c r="B69" i="57451"/>
  <c r="C69" i="57451"/>
  <c r="E69" i="57451"/>
  <c r="B70" i="57451"/>
  <c r="C70" i="57451"/>
  <c r="E70" i="57451"/>
  <c r="B71" i="57451"/>
  <c r="C71" i="57451"/>
  <c r="E71" i="57451"/>
  <c r="B72" i="57451"/>
  <c r="C72" i="57451"/>
  <c r="B73" i="57451"/>
  <c r="C73" i="57451"/>
  <c r="E73" i="57451"/>
  <c r="B74" i="57451"/>
  <c r="C74" i="57451"/>
  <c r="E74" i="57451"/>
  <c r="B75" i="57451"/>
  <c r="C75" i="57451"/>
  <c r="E75" i="57451"/>
  <c r="A76" i="57451"/>
  <c r="B76" i="57451"/>
  <c r="A77" i="57451"/>
  <c r="A78" i="57451"/>
  <c r="A79" i="57451"/>
  <c r="A80" i="57451"/>
  <c r="A81" i="57451"/>
  <c r="A82" i="57451"/>
  <c r="B77" i="57451"/>
  <c r="C77" i="57451"/>
  <c r="E77" i="57451"/>
  <c r="B78" i="57451"/>
  <c r="C78" i="57451"/>
  <c r="E78" i="57451"/>
  <c r="B79" i="57451"/>
  <c r="C79" i="57451"/>
  <c r="E79" i="57451"/>
  <c r="B80" i="57451"/>
  <c r="C80" i="57451"/>
  <c r="B81" i="57451"/>
  <c r="B82" i="57451"/>
  <c r="C82" i="57451"/>
  <c r="E82" i="57451"/>
  <c r="B83" i="57451"/>
  <c r="C83" i="57451"/>
  <c r="E83" i="57451"/>
  <c r="A84" i="57451"/>
  <c r="A85" i="57451"/>
  <c r="A86" i="57451"/>
  <c r="A87" i="57451"/>
  <c r="A88" i="57451"/>
  <c r="A89" i="57451"/>
  <c r="A90" i="57451"/>
  <c r="B84" i="57451"/>
  <c r="C84" i="57451"/>
  <c r="E84" i="57451"/>
  <c r="B85" i="57451"/>
  <c r="C85" i="57451"/>
  <c r="E85" i="57451"/>
  <c r="B86" i="57451"/>
  <c r="C86" i="57451"/>
  <c r="E86" i="57451"/>
  <c r="B87" i="57451"/>
  <c r="C87" i="57451"/>
  <c r="E87" i="57451"/>
  <c r="B88" i="57451"/>
  <c r="B89" i="57451"/>
  <c r="B90" i="57451"/>
  <c r="C90" i="57451"/>
  <c r="E90" i="57451"/>
  <c r="B91" i="57451"/>
  <c r="C91" i="57451"/>
  <c r="E91" i="57451"/>
  <c r="A92" i="57451"/>
  <c r="A93" i="57451"/>
  <c r="A94" i="57451"/>
  <c r="A95" i="57451"/>
  <c r="A96" i="57451"/>
  <c r="A97" i="57451"/>
  <c r="A98" i="57451"/>
  <c r="B92" i="57451"/>
  <c r="B93" i="57451"/>
  <c r="C93" i="57451"/>
  <c r="E93" i="57451"/>
  <c r="B94" i="57451"/>
  <c r="C94" i="57451"/>
  <c r="E94" i="57451"/>
  <c r="B95" i="57451"/>
  <c r="C95" i="57451"/>
  <c r="E95" i="57451"/>
  <c r="B96" i="57451"/>
  <c r="C96" i="57451"/>
  <c r="E96" i="57451"/>
  <c r="B97" i="57451"/>
  <c r="C97" i="57451"/>
  <c r="E97" i="57451"/>
  <c r="B98" i="57451"/>
  <c r="C98" i="57451"/>
  <c r="E98" i="57451"/>
  <c r="B99" i="57451"/>
  <c r="C99" i="57451"/>
  <c r="E99" i="57451"/>
  <c r="A100" i="57451"/>
  <c r="B100" i="57451"/>
  <c r="C100" i="57451"/>
  <c r="E100" i="57451"/>
  <c r="A101" i="57451"/>
  <c r="A102" i="57451"/>
  <c r="A103" i="57451"/>
  <c r="A104" i="57451"/>
  <c r="A105" i="57451"/>
  <c r="A106" i="57451"/>
  <c r="B101" i="57451"/>
  <c r="C101" i="57451"/>
  <c r="E101" i="57451"/>
  <c r="B102" i="57451"/>
  <c r="C102" i="57451"/>
  <c r="E102" i="57451"/>
  <c r="B103" i="57451"/>
  <c r="C103" i="57451"/>
  <c r="E103" i="57451"/>
  <c r="B104" i="57451"/>
  <c r="B105" i="57451"/>
  <c r="C105" i="57451"/>
  <c r="E105" i="57451"/>
  <c r="B106" i="57451"/>
  <c r="C106" i="57451"/>
  <c r="E106" i="57451"/>
  <c r="I15" i="48608"/>
  <c r="I33" i="48608"/>
  <c r="B26" i="48608"/>
  <c r="E9" i="1"/>
  <c r="I42" i="48608"/>
  <c r="B35" i="48608"/>
  <c r="F9" i="1"/>
  <c r="D48" i="48608"/>
  <c r="G15" i="1"/>
  <c r="I51" i="48608"/>
  <c r="B44" i="48608"/>
  <c r="G9" i="1"/>
  <c r="AF52" i="48608"/>
  <c r="D56" i="48608"/>
  <c r="H14" i="1"/>
  <c r="I60" i="48608"/>
  <c r="B53" i="48608"/>
  <c r="H9" i="1"/>
  <c r="AF61" i="48608"/>
  <c r="I69" i="48608"/>
  <c r="B62" i="48608"/>
  <c r="I9" i="1"/>
  <c r="AF70" i="48608"/>
  <c r="I78" i="48608"/>
  <c r="B71" i="48608"/>
  <c r="J9" i="1"/>
  <c r="AF79" i="48608"/>
  <c r="I87" i="48608"/>
  <c r="B80" i="48608"/>
  <c r="K9" i="1"/>
  <c r="AF88" i="48608"/>
  <c r="I96" i="48608"/>
  <c r="B89" i="48608"/>
  <c r="L9" i="1"/>
  <c r="AF97" i="48608"/>
  <c r="I105" i="48608"/>
  <c r="B98" i="48608"/>
  <c r="M9" i="1"/>
  <c r="AF106" i="48608"/>
  <c r="I114" i="48608"/>
  <c r="B107" i="48608"/>
  <c r="N9" i="1"/>
  <c r="AF115" i="48608"/>
  <c r="I123" i="48608"/>
  <c r="B116" i="48608"/>
  <c r="O9" i="1"/>
  <c r="AF124" i="48608"/>
  <c r="D129" i="48608"/>
  <c r="P15" i="1"/>
  <c r="D132" i="48608"/>
  <c r="P18" i="1"/>
  <c r="I132" i="48608"/>
  <c r="B125" i="48608"/>
  <c r="P9" i="1"/>
  <c r="AF133" i="48608"/>
  <c r="I141" i="48608"/>
  <c r="B134" i="48608"/>
  <c r="Q9" i="1"/>
  <c r="AF142" i="48608"/>
  <c r="I150" i="48608"/>
  <c r="B143" i="48608"/>
  <c r="R9" i="1"/>
  <c r="AF151" i="48608"/>
  <c r="I159" i="48608"/>
  <c r="B152" i="48608"/>
  <c r="S9" i="1"/>
  <c r="AF160" i="48608"/>
  <c r="I168" i="48608"/>
  <c r="B161" i="48608"/>
  <c r="T9" i="1"/>
  <c r="AF169" i="48608"/>
  <c r="I177" i="48608"/>
  <c r="B170" i="48608"/>
  <c r="U9" i="1"/>
  <c r="AF178" i="48608"/>
  <c r="I186" i="48608"/>
  <c r="B179" i="48608"/>
  <c r="V9" i="1"/>
  <c r="AF187" i="48608"/>
  <c r="I195" i="48608"/>
  <c r="B188" i="48608"/>
  <c r="W9" i="1"/>
  <c r="AF196" i="48608"/>
  <c r="I204" i="48608"/>
  <c r="B197" i="48608"/>
  <c r="AF205" i="48608"/>
  <c r="I213" i="48608"/>
  <c r="B206" i="48608"/>
  <c r="Y9" i="1"/>
  <c r="AF214" i="48608"/>
  <c r="I222" i="48608"/>
  <c r="B215" i="48608"/>
  <c r="Z9" i="1"/>
  <c r="AF223" i="48608"/>
  <c r="I231" i="48608"/>
  <c r="B224" i="48608"/>
  <c r="AA9" i="1"/>
  <c r="AF232" i="48608"/>
  <c r="I240" i="48608"/>
  <c r="B233" i="48608"/>
  <c r="AB9" i="1"/>
  <c r="AF241" i="48608"/>
  <c r="I249" i="48608"/>
  <c r="B242" i="48608"/>
  <c r="AF250" i="48608"/>
  <c r="I258" i="48608"/>
  <c r="B251" i="48608"/>
  <c r="AD9" i="1"/>
  <c r="AF259" i="48608"/>
  <c r="I267" i="48608"/>
  <c r="B260" i="48608"/>
  <c r="AE9" i="1"/>
  <c r="AF268" i="48608"/>
  <c r="I276" i="48608"/>
  <c r="B269" i="48608"/>
  <c r="AF277" i="48608"/>
  <c r="I285" i="48608"/>
  <c r="B278" i="48608"/>
  <c r="AG9" i="1"/>
  <c r="AF286" i="48608"/>
  <c r="I294" i="48608"/>
  <c r="B287" i="48608"/>
  <c r="AH9" i="1"/>
  <c r="AF295" i="48608"/>
  <c r="I303" i="48608"/>
  <c r="B296" i="48608"/>
  <c r="AI9" i="1"/>
  <c r="AF304" i="48608"/>
  <c r="I312" i="48608"/>
  <c r="B305" i="48608"/>
  <c r="AJ9" i="1"/>
  <c r="AF313" i="48608"/>
  <c r="I321" i="48608"/>
  <c r="B314" i="48608"/>
  <c r="AF322" i="48608"/>
  <c r="I330" i="48608"/>
  <c r="B323" i="48608"/>
  <c r="AL9" i="1"/>
  <c r="AF331" i="48608"/>
  <c r="D336" i="48608"/>
  <c r="AM15" i="1"/>
  <c r="I339" i="48608"/>
  <c r="B332" i="48608"/>
  <c r="AM9" i="1"/>
  <c r="AF340" i="48608"/>
  <c r="I348" i="48608"/>
  <c r="B341" i="48608"/>
  <c r="AN9" i="1"/>
  <c r="AF349" i="48608"/>
  <c r="I357" i="48608"/>
  <c r="B350" i="48608"/>
  <c r="AO9" i="1"/>
  <c r="AF358" i="48608"/>
  <c r="D363" i="48608"/>
  <c r="AP15" i="1"/>
  <c r="I366" i="48608"/>
  <c r="B359" i="48608"/>
  <c r="AP9" i="1"/>
  <c r="D371" i="48608"/>
  <c r="AQ14" i="1"/>
  <c r="I375" i="48608"/>
  <c r="B368" i="48608"/>
  <c r="AQ9" i="1"/>
  <c r="AF376" i="48608"/>
  <c r="I384" i="48608"/>
  <c r="B377" i="48608"/>
  <c r="AR9" i="1"/>
  <c r="AF385" i="48608"/>
  <c r="I393" i="48608"/>
  <c r="B386" i="48608"/>
  <c r="AS9" i="1"/>
  <c r="AF394" i="48608"/>
  <c r="I402" i="48608"/>
  <c r="B395" i="48608"/>
  <c r="AT9" i="1"/>
  <c r="AF403" i="48608"/>
  <c r="I411" i="48608"/>
  <c r="B404" i="48608"/>
  <c r="AU9" i="1"/>
  <c r="AF412" i="48608"/>
  <c r="I420" i="48608"/>
  <c r="B413" i="48608"/>
  <c r="AV9" i="1"/>
  <c r="D416" i="48608"/>
  <c r="AV14" i="1"/>
  <c r="AF421" i="48608"/>
  <c r="I429" i="48608"/>
  <c r="B422" i="48608"/>
  <c r="AW9" i="1"/>
  <c r="AF430" i="48608"/>
  <c r="I438" i="48608"/>
  <c r="B431" i="48608"/>
  <c r="AX9" i="1"/>
  <c r="AF439" i="48608"/>
  <c r="I447" i="48608"/>
  <c r="B440" i="48608"/>
  <c r="AF448" i="48608"/>
  <c r="I456" i="48608"/>
  <c r="B449" i="48608"/>
  <c r="AZ9" i="1"/>
  <c r="AF457" i="48608"/>
  <c r="I465" i="48608"/>
  <c r="B458" i="48608"/>
  <c r="BA9" i="1"/>
  <c r="AF466" i="48608"/>
  <c r="I474" i="48608"/>
  <c r="B467" i="48608"/>
  <c r="BB9" i="1"/>
  <c r="AF475" i="48608"/>
  <c r="I483" i="48608"/>
  <c r="B476" i="48608"/>
  <c r="BC9" i="1"/>
  <c r="AF484" i="48608"/>
  <c r="I492" i="48608"/>
  <c r="B485" i="48608"/>
  <c r="AF493" i="48608"/>
  <c r="I501" i="48608"/>
  <c r="B494" i="48608"/>
  <c r="AF502" i="48608"/>
  <c r="D507" i="48608"/>
  <c r="I510" i="48608"/>
  <c r="B503" i="48608"/>
  <c r="I519" i="48608"/>
  <c r="I528" i="48608"/>
  <c r="B84" i="16"/>
  <c r="C84" i="16"/>
  <c r="D84" i="16"/>
  <c r="E84" i="16"/>
  <c r="F84" i="16"/>
  <c r="G84" i="16"/>
  <c r="H84" i="16"/>
  <c r="I84" i="16"/>
  <c r="J84" i="16"/>
  <c r="K84" i="16"/>
  <c r="L84" i="16"/>
  <c r="L86" i="16"/>
  <c r="M84" i="16"/>
  <c r="N84" i="16"/>
  <c r="O84" i="16"/>
  <c r="P84" i="16"/>
  <c r="P86" i="16"/>
  <c r="Q84" i="16"/>
  <c r="R84" i="16"/>
  <c r="S84" i="16"/>
  <c r="T84" i="16"/>
  <c r="T86" i="16"/>
  <c r="U84" i="16"/>
  <c r="V84" i="16"/>
  <c r="W84" i="16"/>
  <c r="X84" i="16"/>
  <c r="X86" i="16"/>
  <c r="Y84" i="16"/>
  <c r="Z84" i="16"/>
  <c r="Z86" i="16"/>
  <c r="AA84" i="16"/>
  <c r="AB84" i="16"/>
  <c r="AC84" i="16"/>
  <c r="AD84" i="16"/>
  <c r="AD86" i="16"/>
  <c r="AE84" i="16"/>
  <c r="AF84" i="16"/>
  <c r="AG84" i="16"/>
  <c r="AH84" i="16"/>
  <c r="AH86" i="16"/>
  <c r="AI84" i="16"/>
  <c r="AJ84" i="16"/>
  <c r="AK84" i="16"/>
  <c r="AL84" i="16"/>
  <c r="AL86" i="16"/>
  <c r="AM84" i="16"/>
  <c r="AN84" i="16"/>
  <c r="AO84" i="16"/>
  <c r="AP84" i="16"/>
  <c r="AP86" i="16"/>
  <c r="AQ84" i="16"/>
  <c r="AR84" i="16"/>
  <c r="AS84" i="16"/>
  <c r="AT84" i="16"/>
  <c r="AT86" i="16"/>
  <c r="AU84" i="16"/>
  <c r="AV84" i="16"/>
  <c r="AW84" i="16"/>
  <c r="BA84" i="16"/>
  <c r="B86" i="16"/>
  <c r="D86" i="16"/>
  <c r="E86" i="16"/>
  <c r="F86" i="16"/>
  <c r="H86" i="16"/>
  <c r="I86" i="16"/>
  <c r="J86" i="16"/>
  <c r="K86" i="16"/>
  <c r="M86" i="16"/>
  <c r="O86" i="16"/>
  <c r="Q86" i="16"/>
  <c r="S86" i="16"/>
  <c r="U86" i="16"/>
  <c r="W86" i="16"/>
  <c r="Y86" i="16"/>
  <c r="AA86" i="16"/>
  <c r="AC86" i="16"/>
  <c r="AE86" i="16"/>
  <c r="AG86" i="16"/>
  <c r="AI86" i="16"/>
  <c r="AK86" i="16"/>
  <c r="AM86" i="16"/>
  <c r="AO86" i="16"/>
  <c r="AQ86" i="16"/>
  <c r="AS86" i="16"/>
  <c r="AU86" i="16"/>
  <c r="AV86" i="16"/>
  <c r="AW86" i="16"/>
  <c r="AY86" i="16"/>
  <c r="BA86" i="16"/>
  <c r="B150" i="16"/>
  <c r="C150" i="16"/>
  <c r="D150" i="16"/>
  <c r="E150" i="16"/>
  <c r="E152" i="16"/>
  <c r="F150" i="16"/>
  <c r="G150" i="16"/>
  <c r="H150" i="16"/>
  <c r="I150" i="16"/>
  <c r="J150" i="16"/>
  <c r="K150" i="16"/>
  <c r="L150" i="16"/>
  <c r="L152" i="16"/>
  <c r="M150" i="16"/>
  <c r="N150" i="16"/>
  <c r="O150" i="16"/>
  <c r="P150" i="16"/>
  <c r="P152" i="16"/>
  <c r="Q150" i="16"/>
  <c r="R150" i="16"/>
  <c r="S150" i="16"/>
  <c r="T150" i="16"/>
  <c r="T152" i="16"/>
  <c r="U150" i="16"/>
  <c r="V150" i="16"/>
  <c r="W150" i="16"/>
  <c r="X150" i="16"/>
  <c r="X152" i="16"/>
  <c r="Y150" i="16"/>
  <c r="Z150" i="16"/>
  <c r="Z152" i="16"/>
  <c r="AA150" i="16"/>
  <c r="AB150" i="16"/>
  <c r="AC150" i="16"/>
  <c r="AD150" i="16"/>
  <c r="AD152" i="16"/>
  <c r="AE150" i="16"/>
  <c r="AF150" i="16"/>
  <c r="AF152" i="16"/>
  <c r="AG150" i="16"/>
  <c r="AH150" i="16"/>
  <c r="AH152" i="16"/>
  <c r="AI150" i="16"/>
  <c r="AJ150" i="16"/>
  <c r="AK150" i="16"/>
  <c r="AL150" i="16"/>
  <c r="AL152" i="16"/>
  <c r="AM150" i="16"/>
  <c r="AN150" i="16"/>
  <c r="AO150" i="16"/>
  <c r="AP150" i="16"/>
  <c r="AP152" i="16"/>
  <c r="AQ150" i="16"/>
  <c r="AR150" i="16"/>
  <c r="AS150" i="16"/>
  <c r="AT150" i="16"/>
  <c r="AT152" i="16"/>
  <c r="AU150" i="16"/>
  <c r="AV150" i="16"/>
  <c r="AV152" i="16"/>
  <c r="AW150" i="16"/>
  <c r="AX150" i="16"/>
  <c r="BA150" i="16"/>
  <c r="BA152" i="16"/>
  <c r="B152" i="16"/>
  <c r="C152" i="16"/>
  <c r="D152" i="16"/>
  <c r="F152" i="16"/>
  <c r="G152" i="16"/>
  <c r="H152" i="16"/>
  <c r="J152" i="16"/>
  <c r="K152" i="16"/>
  <c r="M152" i="16"/>
  <c r="O152" i="16"/>
  <c r="Q152" i="16"/>
  <c r="S152" i="16"/>
  <c r="U152" i="16"/>
  <c r="W152" i="16"/>
  <c r="Y152" i="16"/>
  <c r="AA152" i="16"/>
  <c r="AC152" i="16"/>
  <c r="AE152" i="16"/>
  <c r="AG152" i="16"/>
  <c r="AI152" i="16"/>
  <c r="AK152" i="16"/>
  <c r="AM152" i="16"/>
  <c r="AO152" i="16"/>
  <c r="AQ152" i="16"/>
  <c r="AS152" i="16"/>
  <c r="AU152" i="16"/>
  <c r="AW152" i="16"/>
  <c r="AY152" i="16"/>
  <c r="B217" i="16"/>
  <c r="C217" i="16"/>
  <c r="D217" i="16"/>
  <c r="E217" i="16"/>
  <c r="F217" i="16"/>
  <c r="G217" i="16"/>
  <c r="H217" i="16"/>
  <c r="I217" i="16"/>
  <c r="J217" i="16"/>
  <c r="K217" i="16"/>
  <c r="L217" i="16"/>
  <c r="L219" i="16"/>
  <c r="M217" i="16"/>
  <c r="N217" i="16"/>
  <c r="O217" i="16"/>
  <c r="P217" i="16"/>
  <c r="P219" i="16"/>
  <c r="Q217" i="16"/>
  <c r="R217" i="16"/>
  <c r="S217" i="16"/>
  <c r="T217" i="16"/>
  <c r="T219" i="16"/>
  <c r="U217" i="16"/>
  <c r="V217" i="16"/>
  <c r="W217" i="16"/>
  <c r="X217" i="16"/>
  <c r="X219" i="16"/>
  <c r="Y217" i="16"/>
  <c r="Z217" i="16"/>
  <c r="Z219" i="16"/>
  <c r="AA217" i="16"/>
  <c r="AB217" i="16"/>
  <c r="AC217" i="16"/>
  <c r="AD217" i="16"/>
  <c r="AD219" i="16"/>
  <c r="AE217" i="16"/>
  <c r="AF217" i="16"/>
  <c r="AG217" i="16"/>
  <c r="AH217" i="16"/>
  <c r="AH219" i="16"/>
  <c r="AI217" i="16"/>
  <c r="AJ217" i="16"/>
  <c r="AK217" i="16"/>
  <c r="AL217" i="16"/>
  <c r="AL219" i="16"/>
  <c r="AM217" i="16"/>
  <c r="AN217" i="16"/>
  <c r="AO217" i="16"/>
  <c r="AP217" i="16"/>
  <c r="AP219" i="16"/>
  <c r="AQ217" i="16"/>
  <c r="AR217" i="16"/>
  <c r="AS217" i="16"/>
  <c r="AT217" i="16"/>
  <c r="AT219" i="16"/>
  <c r="AU217" i="16"/>
  <c r="AV217" i="16"/>
  <c r="AV219" i="16"/>
  <c r="AW217" i="16"/>
  <c r="AX217" i="16"/>
  <c r="AX219" i="16"/>
  <c r="BA217" i="16"/>
  <c r="BA219" i="16"/>
  <c r="B219" i="16"/>
  <c r="D219" i="16"/>
  <c r="E219" i="16"/>
  <c r="F219" i="16"/>
  <c r="H219" i="16"/>
  <c r="I219" i="16"/>
  <c r="J219" i="16"/>
  <c r="K219" i="16"/>
  <c r="M219" i="16"/>
  <c r="O219" i="16"/>
  <c r="Q219" i="16"/>
  <c r="S219" i="16"/>
  <c r="U219" i="16"/>
  <c r="W219" i="16"/>
  <c r="Y219" i="16"/>
  <c r="AA219" i="16"/>
  <c r="AC219" i="16"/>
  <c r="AE219" i="16"/>
  <c r="AG219" i="16"/>
  <c r="AI219" i="16"/>
  <c r="AK219" i="16"/>
  <c r="AM219" i="16"/>
  <c r="AO219" i="16"/>
  <c r="AQ219" i="16"/>
  <c r="AS219" i="16"/>
  <c r="AU219" i="16"/>
  <c r="AW219" i="16"/>
  <c r="AY219" i="16"/>
  <c r="B285" i="16"/>
  <c r="C285" i="16"/>
  <c r="E285" i="16"/>
  <c r="F285" i="16"/>
  <c r="G285" i="16"/>
  <c r="H285" i="16"/>
  <c r="I285" i="16"/>
  <c r="J285" i="16"/>
  <c r="K285" i="16"/>
  <c r="L285" i="16"/>
  <c r="L287" i="16"/>
  <c r="M285" i="16"/>
  <c r="N285" i="16"/>
  <c r="O285" i="16"/>
  <c r="P285" i="16"/>
  <c r="Q285" i="16"/>
  <c r="N288" i="16"/>
  <c r="N289" i="16"/>
  <c r="R285" i="16"/>
  <c r="S285" i="16"/>
  <c r="T285" i="16"/>
  <c r="U285" i="16"/>
  <c r="U287" i="16"/>
  <c r="V285" i="16"/>
  <c r="W285" i="16"/>
  <c r="Y285" i="16"/>
  <c r="Z285" i="16"/>
  <c r="AA285" i="16"/>
  <c r="AB285" i="16"/>
  <c r="AC285" i="16"/>
  <c r="AD285" i="16"/>
  <c r="AE285" i="16"/>
  <c r="AF285" i="16"/>
  <c r="AG285" i="16"/>
  <c r="AH285" i="16"/>
  <c r="AE288" i="16"/>
  <c r="AE289" i="16"/>
  <c r="AG287" i="16"/>
  <c r="AI285" i="16"/>
  <c r="AJ285" i="16"/>
  <c r="AK285" i="16"/>
  <c r="AL285" i="16"/>
  <c r="AM285" i="16"/>
  <c r="AN285" i="16"/>
  <c r="AO285" i="16"/>
  <c r="AP285" i="16"/>
  <c r="AP287" i="16"/>
  <c r="AQ285" i="16"/>
  <c r="AR285" i="16"/>
  <c r="AS285" i="16"/>
  <c r="AT285" i="16"/>
  <c r="AU285" i="16"/>
  <c r="AV285" i="16"/>
  <c r="AV287" i="16"/>
  <c r="AW285" i="16"/>
  <c r="AX285" i="16"/>
  <c r="AY285" i="16"/>
  <c r="BA285" i="16"/>
  <c r="AW288" i="16"/>
  <c r="AW289" i="16"/>
  <c r="B287" i="16"/>
  <c r="C287" i="16"/>
  <c r="E287" i="16"/>
  <c r="F287" i="16"/>
  <c r="G287" i="16"/>
  <c r="H287" i="16"/>
  <c r="I287" i="16"/>
  <c r="K287" i="16"/>
  <c r="M287" i="16"/>
  <c r="N287" i="16"/>
  <c r="O287" i="16"/>
  <c r="P287" i="16"/>
  <c r="Q287" i="16"/>
  <c r="S287" i="16"/>
  <c r="T287" i="16"/>
  <c r="V287" i="16"/>
  <c r="W287" i="16"/>
  <c r="Y287" i="16"/>
  <c r="Z287" i="16"/>
  <c r="AA287" i="16"/>
  <c r="AB287" i="16"/>
  <c r="AC287" i="16"/>
  <c r="AE287" i="16"/>
  <c r="AF287" i="16"/>
  <c r="AH287" i="16"/>
  <c r="AI287" i="16"/>
  <c r="AK287" i="16"/>
  <c r="AL287" i="16"/>
  <c r="AM287" i="16"/>
  <c r="AN287" i="16"/>
  <c r="AO287" i="16"/>
  <c r="AQ287" i="16"/>
  <c r="AR287" i="16"/>
  <c r="AT287" i="16"/>
  <c r="AU287" i="16"/>
  <c r="AW287" i="16"/>
  <c r="AX287" i="16"/>
  <c r="AY287" i="16"/>
  <c r="BA287" i="16"/>
  <c r="J11" i="16"/>
  <c r="M2" i="1"/>
  <c r="O146" i="16"/>
  <c r="R2" i="1"/>
  <c r="T11" i="16"/>
  <c r="BD2" i="1"/>
  <c r="BE2" i="1"/>
  <c r="E3" i="1"/>
  <c r="E4" i="1"/>
  <c r="X9" i="1"/>
  <c r="AC9" i="1"/>
  <c r="AF9" i="1"/>
  <c r="AK9" i="1"/>
  <c r="AY9" i="1"/>
  <c r="BD9" i="1"/>
  <c r="E23" i="1"/>
  <c r="F23" i="1"/>
  <c r="G23" i="1"/>
  <c r="H23" i="1"/>
  <c r="I23" i="1"/>
  <c r="J23" i="1"/>
  <c r="K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D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D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D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D26" i="1"/>
  <c r="J213" i="16"/>
  <c r="J80" i="16"/>
  <c r="J281" i="16"/>
  <c r="J146" i="16"/>
  <c r="Y123" i="48608"/>
  <c r="D117" i="48608"/>
  <c r="O12" i="1"/>
  <c r="Y276" i="48608"/>
  <c r="D270" i="48608"/>
  <c r="AF12" i="1"/>
  <c r="Y132" i="48608"/>
  <c r="D126" i="48608"/>
  <c r="P12" i="1"/>
  <c r="Z105" i="48608"/>
  <c r="D100" i="48608"/>
  <c r="M13" i="1"/>
  <c r="Y96" i="48608"/>
  <c r="D90" i="48608"/>
  <c r="L12" i="1"/>
  <c r="Z69" i="48608"/>
  <c r="D64" i="48608"/>
  <c r="I13" i="1"/>
  <c r="X231" i="48608"/>
  <c r="D224" i="48608"/>
  <c r="AA11" i="1"/>
  <c r="X159" i="48608"/>
  <c r="D152" i="48608"/>
  <c r="S11" i="1"/>
  <c r="X87" i="48608"/>
  <c r="D80" i="48608"/>
  <c r="K11" i="1"/>
  <c r="AF355" i="48608"/>
  <c r="AF344" i="48608"/>
  <c r="AF329" i="48608"/>
  <c r="AF310" i="48608"/>
  <c r="AF293" i="48608"/>
  <c r="AF274" i="48608"/>
  <c r="AF179" i="48608"/>
  <c r="AF143" i="48608"/>
  <c r="AF107" i="48608"/>
  <c r="AF35" i="48608"/>
  <c r="AF383" i="48608"/>
  <c r="X276" i="48608"/>
  <c r="D269" i="48608"/>
  <c r="AF11" i="1"/>
  <c r="Z186" i="48608"/>
  <c r="D181" i="48608"/>
  <c r="V13" i="1"/>
  <c r="X168" i="48608"/>
  <c r="D161" i="48608"/>
  <c r="T11" i="1"/>
  <c r="Z150" i="48608"/>
  <c r="D145" i="48608"/>
  <c r="R13" i="1"/>
  <c r="X132" i="48608"/>
  <c r="D125" i="48608"/>
  <c r="P11" i="1"/>
  <c r="Z114" i="48608"/>
  <c r="D109" i="48608"/>
  <c r="N13" i="1"/>
  <c r="Y105" i="48608"/>
  <c r="D99" i="48608"/>
  <c r="M12" i="1"/>
  <c r="AF332" i="48608"/>
  <c r="AF247" i="48608"/>
  <c r="Z78" i="48608"/>
  <c r="D73" i="48608"/>
  <c r="J13" i="1"/>
  <c r="Y69" i="48608"/>
  <c r="D63" i="48608"/>
  <c r="I12" i="1"/>
  <c r="Y501" i="48608"/>
  <c r="D495" i="48608"/>
  <c r="X510" i="48608"/>
  <c r="D503" i="48608"/>
  <c r="Z339" i="48608"/>
  <c r="D334" i="48608"/>
  <c r="AM13" i="1"/>
  <c r="Z123" i="48608"/>
  <c r="D118" i="48608"/>
  <c r="O13" i="1"/>
  <c r="AF382" i="48608"/>
  <c r="AF356" i="48608"/>
  <c r="AF347" i="48608"/>
  <c r="AF338" i="48608"/>
  <c r="X339" i="48608"/>
  <c r="D332" i="48608"/>
  <c r="AM11" i="1"/>
  <c r="Y339" i="48608"/>
  <c r="D333" i="48608"/>
  <c r="AM12" i="1"/>
  <c r="AF328" i="48608"/>
  <c r="AF317" i="48608"/>
  <c r="AF320" i="48608"/>
  <c r="AF311" i="48608"/>
  <c r="AF300" i="48608"/>
  <c r="AF302" i="48608"/>
  <c r="AF284" i="48608"/>
  <c r="AF269" i="48608"/>
  <c r="AF275" i="48608"/>
  <c r="Z276" i="48608"/>
  <c r="D271" i="48608"/>
  <c r="AF13" i="1"/>
  <c r="AF264" i="48608"/>
  <c r="AF266" i="48608"/>
  <c r="AF257" i="48608"/>
  <c r="AF248" i="48608"/>
  <c r="AF239" i="48608"/>
  <c r="Y186" i="48608"/>
  <c r="D180" i="48608"/>
  <c r="V12" i="1"/>
  <c r="X186" i="48608"/>
  <c r="D179" i="48608"/>
  <c r="V11" i="1"/>
  <c r="Y168" i="48608"/>
  <c r="D162" i="48608"/>
  <c r="T12" i="1"/>
  <c r="Z168" i="48608"/>
  <c r="D163" i="48608"/>
  <c r="T13" i="1"/>
  <c r="Z159" i="48608"/>
  <c r="D154" i="48608"/>
  <c r="S13" i="1"/>
  <c r="AF152" i="48608"/>
  <c r="Y159" i="48608"/>
  <c r="D153" i="48608"/>
  <c r="S12" i="1"/>
  <c r="AF155" i="48608"/>
  <c r="Y150" i="48608"/>
  <c r="D144" i="48608"/>
  <c r="R12" i="1"/>
  <c r="X150" i="48608"/>
  <c r="D143" i="48608"/>
  <c r="R11" i="1"/>
  <c r="AF137" i="48608"/>
  <c r="AF125" i="48608"/>
  <c r="Z132" i="48608"/>
  <c r="D127" i="48608"/>
  <c r="P13" i="1"/>
  <c r="X123" i="48608"/>
  <c r="D116" i="48608"/>
  <c r="O11" i="1"/>
  <c r="AF116" i="48608"/>
  <c r="AF119" i="48608"/>
  <c r="Y114" i="48608"/>
  <c r="D108" i="48608"/>
  <c r="N12" i="1"/>
  <c r="X114" i="48608"/>
  <c r="D107" i="48608"/>
  <c r="N11" i="1"/>
  <c r="AF101" i="48608"/>
  <c r="X105" i="48608"/>
  <c r="D98" i="48608"/>
  <c r="M11" i="1"/>
  <c r="W105" i="48608"/>
  <c r="B99" i="48608"/>
  <c r="M10" i="1"/>
  <c r="Z96" i="48608"/>
  <c r="D91" i="48608"/>
  <c r="L13" i="1"/>
  <c r="Z87" i="48608"/>
  <c r="D82" i="48608"/>
  <c r="K13" i="1"/>
  <c r="Y87" i="48608"/>
  <c r="D81" i="48608"/>
  <c r="K12" i="1"/>
  <c r="AF83" i="48608"/>
  <c r="Y78" i="48608"/>
  <c r="D72" i="48608"/>
  <c r="J12" i="1"/>
  <c r="X78" i="48608"/>
  <c r="D71" i="48608"/>
  <c r="J11" i="1"/>
  <c r="AF65" i="48608"/>
  <c r="X69" i="48608"/>
  <c r="D62" i="48608"/>
  <c r="I11" i="1"/>
  <c r="AF48" i="48608"/>
  <c r="AF50" i="48608"/>
  <c r="AF45" i="48608"/>
  <c r="AF49" i="48608"/>
  <c r="AF38" i="48608"/>
  <c r="AF28" i="48608"/>
  <c r="O213" i="16"/>
  <c r="J287" i="16"/>
  <c r="D285" i="16"/>
  <c r="D287" i="16"/>
  <c r="R287" i="16"/>
  <c r="X285" i="16"/>
  <c r="X287" i="16"/>
  <c r="AD287" i="16"/>
  <c r="AJ287" i="16"/>
  <c r="AS287" i="16"/>
  <c r="BB287" i="16"/>
  <c r="G288" i="16"/>
  <c r="G289" i="16"/>
  <c r="R219" i="16"/>
  <c r="R220" i="16"/>
  <c r="R221" i="16"/>
  <c r="AW153" i="16"/>
  <c r="AW154" i="16"/>
  <c r="AX152" i="16"/>
  <c r="R153" i="16"/>
  <c r="R154" i="16"/>
  <c r="R152" i="16"/>
  <c r="R86" i="16"/>
  <c r="R87" i="16"/>
  <c r="R88" i="16"/>
  <c r="AR220" i="16"/>
  <c r="AR221" i="16"/>
  <c r="AR219" i="16"/>
  <c r="AJ219" i="16"/>
  <c r="AJ220" i="16"/>
  <c r="AJ221" i="16"/>
  <c r="AA220" i="16"/>
  <c r="AA221" i="16"/>
  <c r="AB219" i="16"/>
  <c r="G219" i="16"/>
  <c r="G220" i="16"/>
  <c r="G221" i="16"/>
  <c r="AR152" i="16"/>
  <c r="AR153" i="16"/>
  <c r="AR154" i="16"/>
  <c r="AJ153" i="16"/>
  <c r="AJ154" i="16"/>
  <c r="AJ152" i="16"/>
  <c r="I152" i="16"/>
  <c r="N152" i="16"/>
  <c r="V152" i="16"/>
  <c r="AB152" i="16"/>
  <c r="AN152" i="16"/>
  <c r="BB152" i="16"/>
  <c r="AA153" i="16"/>
  <c r="AA154" i="16"/>
  <c r="AR87" i="16"/>
  <c r="AR88" i="16"/>
  <c r="AR86" i="16"/>
  <c r="AJ86" i="16"/>
  <c r="AJ87" i="16"/>
  <c r="AJ88" i="16"/>
  <c r="AA87" i="16"/>
  <c r="AA88" i="16"/>
  <c r="AB86" i="16"/>
  <c r="G86" i="16"/>
  <c r="G87" i="16"/>
  <c r="G88" i="16"/>
  <c r="AR288" i="16"/>
  <c r="AR289" i="16"/>
  <c r="R288" i="16"/>
  <c r="R289" i="16"/>
  <c r="V219" i="16"/>
  <c r="V220" i="16"/>
  <c r="V221" i="16"/>
  <c r="N219" i="16"/>
  <c r="N220" i="16"/>
  <c r="N221" i="16"/>
  <c r="C219" i="16"/>
  <c r="AF219" i="16"/>
  <c r="AN219" i="16"/>
  <c r="BB219" i="16"/>
  <c r="C220" i="16"/>
  <c r="C221" i="16"/>
  <c r="BB217" i="16"/>
  <c r="V153" i="16"/>
  <c r="V154" i="16"/>
  <c r="N153" i="16"/>
  <c r="N154" i="16"/>
  <c r="V86" i="16"/>
  <c r="V87" i="16"/>
  <c r="V88" i="16"/>
  <c r="N86" i="16"/>
  <c r="N87" i="16"/>
  <c r="N88" i="16"/>
  <c r="C86" i="16"/>
  <c r="C87" i="16"/>
  <c r="C88" i="16"/>
  <c r="V288" i="16"/>
  <c r="V289" i="16"/>
  <c r="AJ288" i="16"/>
  <c r="AJ289" i="16"/>
  <c r="AA288" i="16"/>
  <c r="AA289" i="16"/>
  <c r="AN220" i="16"/>
  <c r="AN221" i="16"/>
  <c r="AE220" i="16"/>
  <c r="AE221" i="16"/>
  <c r="AN153" i="16"/>
  <c r="AN154" i="16"/>
  <c r="G153" i="16"/>
  <c r="G154" i="16"/>
  <c r="AN87" i="16"/>
  <c r="AN88" i="16"/>
  <c r="AN86" i="16"/>
  <c r="AF86" i="16"/>
  <c r="AE87" i="16"/>
  <c r="AE88" i="16"/>
  <c r="AN288" i="16"/>
  <c r="AN289" i="16"/>
  <c r="BB150" i="16"/>
  <c r="AE153" i="16"/>
  <c r="AE154" i="16"/>
  <c r="AX84" i="16"/>
  <c r="AX86" i="16"/>
  <c r="C288" i="16"/>
  <c r="C289" i="16"/>
  <c r="AW220" i="16"/>
  <c r="AW221" i="16"/>
  <c r="C153" i="16"/>
  <c r="C154" i="16"/>
  <c r="C87" i="57450"/>
  <c r="C77" i="57450"/>
  <c r="E77" i="57450"/>
  <c r="C64" i="57450"/>
  <c r="E64" i="57450"/>
  <c r="C88" i="57451"/>
  <c r="E88" i="57451"/>
  <c r="C64" i="57451"/>
  <c r="E64" i="57451"/>
  <c r="C92" i="57451"/>
  <c r="E92" i="57451"/>
  <c r="C81" i="57451"/>
  <c r="E81" i="57451"/>
  <c r="C89" i="57451"/>
  <c r="E89" i="57451"/>
  <c r="C104" i="57451"/>
  <c r="E104" i="57451"/>
  <c r="C76" i="57451"/>
  <c r="E76" i="57451"/>
  <c r="T80" i="16"/>
  <c r="C102" i="57450"/>
  <c r="E102" i="57450"/>
  <c r="C80" i="57450"/>
  <c r="E80" i="57450"/>
  <c r="C66" i="57450"/>
  <c r="E66" i="57450"/>
  <c r="C95" i="57450"/>
  <c r="E95" i="57450"/>
  <c r="AD240" i="48608"/>
  <c r="D239" i="48608"/>
  <c r="AB17" i="1"/>
  <c r="W51" i="48608"/>
  <c r="B45" i="48608"/>
  <c r="G10" i="1"/>
  <c r="AD438" i="48608"/>
  <c r="D437" i="48608"/>
  <c r="AX17" i="1"/>
  <c r="AC447" i="48608"/>
  <c r="D445" i="48608"/>
  <c r="AY16" i="1"/>
  <c r="Y465" i="48608"/>
  <c r="D459" i="48608"/>
  <c r="BA12" i="1"/>
  <c r="X474" i="48608"/>
  <c r="D467" i="48608"/>
  <c r="BB11" i="1"/>
  <c r="AD474" i="48608"/>
  <c r="D473" i="48608"/>
  <c r="BB17" i="1"/>
  <c r="AC483" i="48608"/>
  <c r="D481" i="48608"/>
  <c r="BC16" i="1"/>
  <c r="AD510" i="48608"/>
  <c r="D509" i="48608"/>
  <c r="AC519" i="48608"/>
  <c r="Y393" i="48608"/>
  <c r="D387" i="48608"/>
  <c r="AS12" i="1"/>
  <c r="AD402" i="48608"/>
  <c r="D401" i="48608"/>
  <c r="AT17" i="1"/>
  <c r="AC411" i="48608"/>
  <c r="D409" i="48608"/>
  <c r="AU16" i="1"/>
  <c r="E92" i="57447"/>
  <c r="AF461" i="48608"/>
  <c r="AF462" i="48608"/>
  <c r="AF476" i="48608"/>
  <c r="AF477" i="48608"/>
  <c r="AF480" i="48608"/>
  <c r="AF481" i="48608"/>
  <c r="AG491" i="48608"/>
  <c r="AH491" i="48608"/>
  <c r="AI491" i="48608"/>
  <c r="AF496" i="48608"/>
  <c r="AF497" i="48608"/>
  <c r="AF500" i="48608"/>
  <c r="AF513" i="48608"/>
  <c r="AF518" i="48608"/>
  <c r="X321" i="48608"/>
  <c r="D314" i="48608"/>
  <c r="AK11" i="1"/>
  <c r="AD321" i="48608"/>
  <c r="D320" i="48608"/>
  <c r="AK17" i="1"/>
  <c r="AD177" i="48608"/>
  <c r="D176" i="48608"/>
  <c r="U17" i="1"/>
  <c r="Z177" i="48608"/>
  <c r="D172" i="48608"/>
  <c r="U13" i="1"/>
  <c r="AC168" i="48608"/>
  <c r="D166" i="48608"/>
  <c r="T16" i="1"/>
  <c r="AD465" i="48608"/>
  <c r="D464" i="48608"/>
  <c r="BA17" i="1"/>
  <c r="AC474" i="48608"/>
  <c r="D472" i="48608"/>
  <c r="BB16" i="1"/>
  <c r="Y492" i="48608"/>
  <c r="D486" i="48608"/>
  <c r="BD12" i="1"/>
  <c r="X501" i="48608"/>
  <c r="D494" i="48608"/>
  <c r="AD501" i="48608"/>
  <c r="D500" i="48608"/>
  <c r="AC510" i="48608"/>
  <c r="AF226" i="48608"/>
  <c r="E83" i="57447"/>
  <c r="E72" i="57451"/>
  <c r="AD267" i="48608"/>
  <c r="D266" i="48608"/>
  <c r="AE17" i="1"/>
  <c r="AC78" i="48608"/>
  <c r="D76" i="48608"/>
  <c r="J16" i="1"/>
  <c r="AG392" i="48608"/>
  <c r="AH392" i="48608"/>
  <c r="AI392" i="48608"/>
  <c r="Y402" i="48608"/>
  <c r="D396" i="48608"/>
  <c r="AT12" i="1"/>
  <c r="AF397" i="48608"/>
  <c r="AF401" i="48608"/>
  <c r="X411" i="48608"/>
  <c r="D404" i="48608"/>
  <c r="AU11" i="1"/>
  <c r="AC420" i="48608"/>
  <c r="D418" i="48608"/>
  <c r="AV16" i="1"/>
  <c r="AF414" i="48608"/>
  <c r="AF418" i="48608"/>
  <c r="AG428" i="48608"/>
  <c r="AH428" i="48608"/>
  <c r="AI428" i="48608"/>
  <c r="Y438" i="48608"/>
  <c r="D432" i="48608"/>
  <c r="AX12" i="1"/>
  <c r="AF433" i="48608"/>
  <c r="AF437" i="48608"/>
  <c r="X447" i="48608"/>
  <c r="D440" i="48608"/>
  <c r="AY11" i="1"/>
  <c r="AD447" i="48608"/>
  <c r="D446" i="48608"/>
  <c r="AY17" i="1"/>
  <c r="W456" i="48608"/>
  <c r="B450" i="48608"/>
  <c r="AZ10" i="1"/>
  <c r="AC456" i="48608"/>
  <c r="D454" i="48608"/>
  <c r="AZ16" i="1"/>
  <c r="AG450" i="48608"/>
  <c r="AH450" i="48608"/>
  <c r="AJ450" i="48608"/>
  <c r="E107" i="57447"/>
  <c r="E119" i="57450"/>
  <c r="E87" i="57450"/>
  <c r="E59" i="57450"/>
  <c r="AC141" i="48608"/>
  <c r="D139" i="48608"/>
  <c r="Q16" i="1"/>
  <c r="E68" i="57447"/>
  <c r="E112" i="57447"/>
  <c r="E108" i="57447"/>
  <c r="AD357" i="48608"/>
  <c r="D356" i="48608"/>
  <c r="AO17" i="1"/>
  <c r="AC339" i="48608"/>
  <c r="D337" i="48608"/>
  <c r="AM16" i="1"/>
  <c r="AC285" i="48608"/>
  <c r="D283" i="48608"/>
  <c r="AG16" i="1"/>
  <c r="AD258" i="48608"/>
  <c r="D257" i="48608"/>
  <c r="AD17" i="1"/>
  <c r="AC231" i="48608"/>
  <c r="D229" i="48608"/>
  <c r="AA16" i="1"/>
  <c r="AG226" i="48608"/>
  <c r="AH226" i="48608"/>
  <c r="AI226" i="48608"/>
  <c r="Y177" i="48608"/>
  <c r="D171" i="48608"/>
  <c r="U12" i="1"/>
  <c r="AD168" i="48608"/>
  <c r="D167" i="48608"/>
  <c r="T17" i="1"/>
  <c r="AF98" i="48608"/>
  <c r="W33" i="48608"/>
  <c r="B27" i="48608"/>
  <c r="E10" i="1"/>
  <c r="E80" i="57451"/>
  <c r="E64" i="57447"/>
  <c r="W357" i="48608"/>
  <c r="B351" i="48608"/>
  <c r="AO10" i="1"/>
  <c r="W348" i="48608"/>
  <c r="B342" i="48608"/>
  <c r="AN10" i="1"/>
  <c r="AC348" i="48608"/>
  <c r="D346" i="48608"/>
  <c r="AN16" i="1"/>
  <c r="AD339" i="48608"/>
  <c r="D338" i="48608"/>
  <c r="AM17" i="1"/>
  <c r="AC150" i="48608"/>
  <c r="D148" i="48608"/>
  <c r="R16" i="1"/>
  <c r="AD123" i="48608"/>
  <c r="D122" i="48608"/>
  <c r="O17" i="1"/>
  <c r="AF89" i="48608"/>
  <c r="AC96" i="48608"/>
  <c r="D94" i="48608"/>
  <c r="L16" i="1"/>
  <c r="Y357" i="48608"/>
  <c r="D351" i="48608"/>
  <c r="AO12" i="1"/>
  <c r="AD114" i="48608"/>
  <c r="D113" i="48608"/>
  <c r="N17" i="1"/>
  <c r="W159" i="48608"/>
  <c r="B153" i="48608"/>
  <c r="S10" i="1"/>
  <c r="Y321" i="48608"/>
  <c r="D315" i="48608"/>
  <c r="AK12" i="1"/>
  <c r="AC312" i="48608"/>
  <c r="D310" i="48608"/>
  <c r="AJ16" i="1"/>
  <c r="AG296" i="48608"/>
  <c r="AH296" i="48608"/>
  <c r="AD303" i="48608"/>
  <c r="D302" i="48608"/>
  <c r="AI17" i="1"/>
  <c r="Y258" i="48608"/>
  <c r="D252" i="48608"/>
  <c r="AD12" i="1"/>
  <c r="AD249" i="48608"/>
  <c r="D248" i="48608"/>
  <c r="AC17" i="1"/>
  <c r="AC222" i="48608"/>
  <c r="D220" i="48608"/>
  <c r="Z16" i="1"/>
  <c r="AF220" i="48608"/>
  <c r="Y204" i="48608"/>
  <c r="D198" i="48608"/>
  <c r="X12" i="1"/>
  <c r="X195" i="48608"/>
  <c r="D188" i="48608"/>
  <c r="W11" i="1"/>
  <c r="AD195" i="48608"/>
  <c r="D194" i="48608"/>
  <c r="W17" i="1"/>
  <c r="Z195" i="48608"/>
  <c r="D190" i="48608"/>
  <c r="W13" i="1"/>
  <c r="AD141" i="48608"/>
  <c r="D140" i="48608"/>
  <c r="Q17" i="1"/>
  <c r="AC132" i="48608"/>
  <c r="D130" i="48608"/>
  <c r="P16" i="1"/>
  <c r="W114" i="48608"/>
  <c r="B108" i="48608"/>
  <c r="N10" i="1"/>
  <c r="AD69" i="48608"/>
  <c r="D68" i="48608"/>
  <c r="I17" i="1"/>
  <c r="Y51" i="48608"/>
  <c r="D45" i="48608"/>
  <c r="G12" i="1"/>
  <c r="Y375" i="48608"/>
  <c r="D369" i="48608"/>
  <c r="AQ12" i="1"/>
  <c r="Z492" i="48608"/>
  <c r="D487" i="48608"/>
  <c r="BD13" i="1"/>
  <c r="W42" i="48608"/>
  <c r="B36" i="48608"/>
  <c r="F10" i="1"/>
  <c r="AD330" i="48608"/>
  <c r="D329" i="48608"/>
  <c r="AL17" i="1"/>
  <c r="AD222" i="48608"/>
  <c r="D221" i="48608"/>
  <c r="Z17" i="1"/>
  <c r="AC213" i="48608"/>
  <c r="D211" i="48608"/>
  <c r="Y16" i="1"/>
  <c r="Y195" i="48608"/>
  <c r="D189" i="48608"/>
  <c r="W12" i="1"/>
  <c r="AD186" i="48608"/>
  <c r="D185" i="48608"/>
  <c r="V17" i="1"/>
  <c r="AC123" i="48608"/>
  <c r="D121" i="48608"/>
  <c r="O16" i="1"/>
  <c r="AD87" i="48608"/>
  <c r="D86" i="48608"/>
  <c r="K17" i="1"/>
  <c r="AC60" i="48608"/>
  <c r="D58" i="48608"/>
  <c r="H16" i="1"/>
  <c r="AG45" i="48608"/>
  <c r="AH45" i="48608"/>
  <c r="AJ45" i="48608"/>
  <c r="Y42" i="48608"/>
  <c r="D36" i="48608"/>
  <c r="F12" i="1"/>
  <c r="AC366" i="48608"/>
  <c r="D364" i="48608"/>
  <c r="AP16" i="1"/>
  <c r="AG369" i="48608"/>
  <c r="AH369" i="48608"/>
  <c r="Y384" i="48608"/>
  <c r="D378" i="48608"/>
  <c r="AR12" i="1"/>
  <c r="Z294" i="48608"/>
  <c r="D289" i="48608"/>
  <c r="AH13" i="1"/>
  <c r="Z375" i="48608"/>
  <c r="D370" i="48608"/>
  <c r="AQ13" i="1"/>
  <c r="AD411" i="48608"/>
  <c r="D410" i="48608"/>
  <c r="AU17" i="1"/>
  <c r="Z429" i="48608"/>
  <c r="D424" i="48608"/>
  <c r="AW13" i="1"/>
  <c r="AG461" i="48608"/>
  <c r="AH461" i="48608"/>
  <c r="AI461" i="48608"/>
  <c r="AG350" i="48608"/>
  <c r="Z357" i="48608"/>
  <c r="D352" i="48608"/>
  <c r="AO13" i="1"/>
  <c r="AF353" i="48608"/>
  <c r="AD348" i="48608"/>
  <c r="D347" i="48608"/>
  <c r="AN17" i="1"/>
  <c r="AF346" i="48608"/>
  <c r="AG346" i="48608"/>
  <c r="AH346" i="48608"/>
  <c r="AF333" i="48608"/>
  <c r="AF323" i="48608"/>
  <c r="AC330" i="48608"/>
  <c r="D328" i="48608"/>
  <c r="AL16" i="1"/>
  <c r="AF297" i="48608"/>
  <c r="Y294" i="48608"/>
  <c r="D288" i="48608"/>
  <c r="AH12" i="1"/>
  <c r="AG288" i="48608"/>
  <c r="AH288" i="48608"/>
  <c r="AF289" i="48608"/>
  <c r="AG289" i="48608"/>
  <c r="AH289" i="48608"/>
  <c r="AI289" i="48608"/>
  <c r="AG284" i="48608"/>
  <c r="AH284" i="48608"/>
  <c r="AJ284" i="48608"/>
  <c r="AC267" i="48608"/>
  <c r="D265" i="48608"/>
  <c r="AE16" i="1"/>
  <c r="AG251" i="48608"/>
  <c r="AH251" i="48608"/>
  <c r="AG252" i="48608"/>
  <c r="AH252" i="48608"/>
  <c r="AG255" i="48608"/>
  <c r="AH255" i="48608"/>
  <c r="AG256" i="48608"/>
  <c r="AH256" i="48608"/>
  <c r="Z231" i="48608"/>
  <c r="D226" i="48608"/>
  <c r="AA13" i="1"/>
  <c r="AF215" i="48608"/>
  <c r="AG207" i="48608"/>
  <c r="AH207" i="48608"/>
  <c r="Z213" i="48608"/>
  <c r="D208" i="48608"/>
  <c r="Y13" i="1"/>
  <c r="AC186" i="48608"/>
  <c r="D184" i="48608"/>
  <c r="V16" i="1"/>
  <c r="AF180" i="48608"/>
  <c r="AF183" i="48608"/>
  <c r="AG183" i="48608"/>
  <c r="AH183" i="48608"/>
  <c r="AF184" i="48608"/>
  <c r="AG175" i="48608"/>
  <c r="AH175" i="48608"/>
  <c r="AF161" i="48608"/>
  <c r="AF162" i="48608"/>
  <c r="AF165" i="48608"/>
  <c r="AG165" i="48608"/>
  <c r="AH165" i="48608"/>
  <c r="AF166" i="48608"/>
  <c r="AG156" i="48608"/>
  <c r="AH156" i="48608"/>
  <c r="AG157" i="48608"/>
  <c r="AH157" i="48608"/>
  <c r="AF134" i="48608"/>
  <c r="AG102" i="48608"/>
  <c r="AH102" i="48608"/>
  <c r="AG54" i="48608"/>
  <c r="AH54" i="48608"/>
  <c r="Z60" i="48608"/>
  <c r="D55" i="48608"/>
  <c r="H13" i="1"/>
  <c r="AD42" i="48608"/>
  <c r="D41" i="48608"/>
  <c r="F17" i="1"/>
  <c r="AF424" i="48608"/>
  <c r="AG463" i="48608"/>
  <c r="AH463" i="48608"/>
  <c r="AI463" i="48608"/>
  <c r="AF472" i="48608"/>
  <c r="AG482" i="48608"/>
  <c r="AH482" i="48608"/>
  <c r="AI482" i="48608"/>
  <c r="AF491" i="48608"/>
  <c r="AF504" i="48608"/>
  <c r="AF508" i="48608"/>
  <c r="Y528" i="48608"/>
  <c r="AF523" i="48608"/>
  <c r="AF334" i="48608"/>
  <c r="Y330" i="48608"/>
  <c r="D324" i="48608"/>
  <c r="AL12" i="1"/>
  <c r="AF325" i="48608"/>
  <c r="Z321" i="48608"/>
  <c r="D316" i="48608"/>
  <c r="AK13" i="1"/>
  <c r="AD312" i="48608"/>
  <c r="D311" i="48608"/>
  <c r="AJ17" i="1"/>
  <c r="Y303" i="48608"/>
  <c r="D297" i="48608"/>
  <c r="AI12" i="1"/>
  <c r="AC294" i="48608"/>
  <c r="D292" i="48608"/>
  <c r="AH16" i="1"/>
  <c r="AF288" i="48608"/>
  <c r="AD285" i="48608"/>
  <c r="D284" i="48608"/>
  <c r="AG17" i="1"/>
  <c r="AG270" i="48608"/>
  <c r="AH270" i="48608"/>
  <c r="Y267" i="48608"/>
  <c r="D261" i="48608"/>
  <c r="AE12" i="1"/>
  <c r="AF265" i="48608"/>
  <c r="Z258" i="48608"/>
  <c r="D253" i="48608"/>
  <c r="AD13" i="1"/>
  <c r="Y249" i="48608"/>
  <c r="D243" i="48608"/>
  <c r="AC12" i="1"/>
  <c r="AF244" i="48608"/>
  <c r="Z240" i="48608"/>
  <c r="D235" i="48608"/>
  <c r="AB13" i="1"/>
  <c r="AD231" i="48608"/>
  <c r="D230" i="48608"/>
  <c r="AA17" i="1"/>
  <c r="Y222" i="48608"/>
  <c r="D216" i="48608"/>
  <c r="Z12" i="1"/>
  <c r="AD213" i="48608"/>
  <c r="D212" i="48608"/>
  <c r="Y17" i="1"/>
  <c r="AC204" i="48608"/>
  <c r="D202" i="48608"/>
  <c r="X16" i="1"/>
  <c r="W186" i="48608"/>
  <c r="B180" i="48608"/>
  <c r="V10" i="1"/>
  <c r="AF163" i="48608"/>
  <c r="AF167" i="48608"/>
  <c r="AC159" i="48608"/>
  <c r="D157" i="48608"/>
  <c r="S16" i="1"/>
  <c r="AD150" i="48608"/>
  <c r="D149" i="48608"/>
  <c r="R17" i="1"/>
  <c r="Y141" i="48608"/>
  <c r="D135" i="48608"/>
  <c r="Q12" i="1"/>
  <c r="AF136" i="48608"/>
  <c r="AF140" i="48608"/>
  <c r="AD132" i="48608"/>
  <c r="D131" i="48608"/>
  <c r="P17" i="1"/>
  <c r="AF118" i="48608"/>
  <c r="AF122" i="48608"/>
  <c r="W123" i="48608"/>
  <c r="B117" i="48608"/>
  <c r="O10" i="1"/>
  <c r="AG108" i="48608"/>
  <c r="AH108" i="48608"/>
  <c r="AI108" i="48608"/>
  <c r="AC105" i="48608"/>
  <c r="D103" i="48608"/>
  <c r="M16" i="1"/>
  <c r="AG89" i="48608"/>
  <c r="AH89" i="48608"/>
  <c r="AD96" i="48608"/>
  <c r="D95" i="48608"/>
  <c r="L17" i="1"/>
  <c r="W96" i="48608"/>
  <c r="B90" i="48608"/>
  <c r="L10" i="1"/>
  <c r="AD78" i="48608"/>
  <c r="D77" i="48608"/>
  <c r="J17" i="1"/>
  <c r="AD60" i="48608"/>
  <c r="D59" i="48608"/>
  <c r="H17" i="1"/>
  <c r="AC51" i="48608"/>
  <c r="D49" i="48608"/>
  <c r="G16" i="1"/>
  <c r="Z51" i="48608"/>
  <c r="D46" i="48608"/>
  <c r="G13" i="1"/>
  <c r="Z42" i="48608"/>
  <c r="D37" i="48608"/>
  <c r="F13" i="1"/>
  <c r="AC33" i="48608"/>
  <c r="D31" i="48608"/>
  <c r="E16" i="1"/>
  <c r="AD366" i="48608"/>
  <c r="D365" i="48608"/>
  <c r="AP17" i="1"/>
  <c r="AC375" i="48608"/>
  <c r="D373" i="48608"/>
  <c r="AQ16" i="1"/>
  <c r="Z384" i="48608"/>
  <c r="D379" i="48608"/>
  <c r="AR13" i="1"/>
  <c r="AC393" i="48608"/>
  <c r="D391" i="48608"/>
  <c r="AS16" i="1"/>
  <c r="AF390" i="48608"/>
  <c r="AG390" i="48608"/>
  <c r="AH390" i="48608"/>
  <c r="AI390" i="48608"/>
  <c r="Y411" i="48608"/>
  <c r="D405" i="48608"/>
  <c r="AU12" i="1"/>
  <c r="AG405" i="48608"/>
  <c r="AH405" i="48608"/>
  <c r="AI405" i="48608"/>
  <c r="AF407" i="48608"/>
  <c r="AG407" i="48608"/>
  <c r="AH407" i="48608"/>
  <c r="AI407" i="48608"/>
  <c r="AG409" i="48608"/>
  <c r="AH409" i="48608"/>
  <c r="AJ409" i="48608"/>
  <c r="AD420" i="48608"/>
  <c r="D419" i="48608"/>
  <c r="AV17" i="1"/>
  <c r="Z420" i="48608"/>
  <c r="D415" i="48608"/>
  <c r="AV13" i="1"/>
  <c r="AC429" i="48608"/>
  <c r="D427" i="48608"/>
  <c r="AW16" i="1"/>
  <c r="Z438" i="48608"/>
  <c r="D433" i="48608"/>
  <c r="AX13" i="1"/>
  <c r="Y447" i="48608"/>
  <c r="D441" i="48608"/>
  <c r="AY12" i="1"/>
  <c r="AD456" i="48608"/>
  <c r="D455" i="48608"/>
  <c r="AZ17" i="1"/>
  <c r="Z465" i="48608"/>
  <c r="D460" i="48608"/>
  <c r="BA13" i="1"/>
  <c r="AG459" i="48608"/>
  <c r="AH459" i="48608"/>
  <c r="AJ459" i="48608"/>
  <c r="Y474" i="48608"/>
  <c r="D468" i="48608"/>
  <c r="BB12" i="1"/>
  <c r="AD483" i="48608"/>
  <c r="D482" i="48608"/>
  <c r="BC17" i="1"/>
  <c r="AC492" i="48608"/>
  <c r="D490" i="48608"/>
  <c r="BD16" i="1"/>
  <c r="Y510" i="48608"/>
  <c r="D504" i="48608"/>
  <c r="AG504" i="48608"/>
  <c r="AH504" i="48608"/>
  <c r="AI504" i="48608"/>
  <c r="AF506" i="48608"/>
  <c r="AG506" i="48608"/>
  <c r="AH506" i="48608"/>
  <c r="AJ506" i="48608"/>
  <c r="AG508" i="48608"/>
  <c r="AH508" i="48608"/>
  <c r="AJ508" i="48608"/>
  <c r="AD519" i="48608"/>
  <c r="AF516" i="48608"/>
  <c r="AC528" i="48608"/>
  <c r="Y240" i="48608"/>
  <c r="D234" i="48608"/>
  <c r="AB12" i="1"/>
  <c r="Z204" i="48608"/>
  <c r="D199" i="48608"/>
  <c r="X13" i="1"/>
  <c r="Z393" i="48608"/>
  <c r="D388" i="48608"/>
  <c r="AS13" i="1"/>
  <c r="AG480" i="48608"/>
  <c r="AH480" i="48608"/>
  <c r="AJ480" i="48608"/>
  <c r="AG495" i="48608"/>
  <c r="AH495" i="48608"/>
  <c r="AJ495" i="48608"/>
  <c r="AG497" i="48608"/>
  <c r="AH497" i="48608"/>
  <c r="AJ497" i="48608"/>
  <c r="AG499" i="48608"/>
  <c r="AH499" i="48608"/>
  <c r="AJ499" i="48608"/>
  <c r="W519" i="48608"/>
  <c r="AG514" i="48608"/>
  <c r="AH514" i="48608"/>
  <c r="AI514" i="48608"/>
  <c r="AG516" i="48608"/>
  <c r="AH516" i="48608"/>
  <c r="AJ516" i="48608"/>
  <c r="AG518" i="48608"/>
  <c r="AH518" i="48608"/>
  <c r="AI518" i="48608"/>
  <c r="AF336" i="48608"/>
  <c r="AG336" i="48608"/>
  <c r="AH336" i="48608"/>
  <c r="AF337" i="48608"/>
  <c r="AF324" i="48608"/>
  <c r="AF327" i="48608"/>
  <c r="AG327" i="48608"/>
  <c r="AH327" i="48608"/>
  <c r="AG329" i="48608"/>
  <c r="AH329" i="48608"/>
  <c r="AJ329" i="48608"/>
  <c r="AG306" i="48608"/>
  <c r="AH306" i="48608"/>
  <c r="Z312" i="48608"/>
  <c r="D307" i="48608"/>
  <c r="AJ13" i="1"/>
  <c r="AC303" i="48608"/>
  <c r="D301" i="48608"/>
  <c r="AI16" i="1"/>
  <c r="AF298" i="48608"/>
  <c r="AG298" i="48608"/>
  <c r="AH298" i="48608"/>
  <c r="AI298" i="48608"/>
  <c r="AG300" i="48608"/>
  <c r="AH300" i="48608"/>
  <c r="AJ300" i="48608"/>
  <c r="AG279" i="48608"/>
  <c r="AH279" i="48608"/>
  <c r="Z285" i="48608"/>
  <c r="D280" i="48608"/>
  <c r="AG13" i="1"/>
  <c r="AD276" i="48608"/>
  <c r="D275" i="48608"/>
  <c r="AF17" i="1"/>
  <c r="AF261" i="48608"/>
  <c r="AG261" i="48608"/>
  <c r="AH261" i="48608"/>
  <c r="AI261" i="48608"/>
  <c r="X267" i="48608"/>
  <c r="D260" i="48608"/>
  <c r="AE11" i="1"/>
  <c r="AF242" i="48608"/>
  <c r="AC249" i="48608"/>
  <c r="D247" i="48608"/>
  <c r="AC16" i="1"/>
  <c r="AF243" i="48608"/>
  <c r="AF246" i="48608"/>
  <c r="AG246" i="48608"/>
  <c r="AH246" i="48608"/>
  <c r="AG248" i="48608"/>
  <c r="AH248" i="48608"/>
  <c r="AI248" i="48608"/>
  <c r="AF216" i="48608"/>
  <c r="AF219" i="48608"/>
  <c r="AG219" i="48608"/>
  <c r="AH219" i="48608"/>
  <c r="AG218" i="48608"/>
  <c r="AH218" i="48608"/>
  <c r="AI219" i="48608"/>
  <c r="AG211" i="48608"/>
  <c r="AH211" i="48608"/>
  <c r="AG209" i="48608"/>
  <c r="AH209" i="48608"/>
  <c r="AG210" i="48608"/>
  <c r="AH210" i="48608"/>
  <c r="AJ211" i="48608"/>
  <c r="AG212" i="48608"/>
  <c r="AH212" i="48608"/>
  <c r="AG198" i="48608"/>
  <c r="AH198" i="48608"/>
  <c r="AF199" i="48608"/>
  <c r="AF200" i="48608"/>
  <c r="AG200" i="48608"/>
  <c r="AH200" i="48608"/>
  <c r="AG202" i="48608"/>
  <c r="AH202" i="48608"/>
  <c r="AF203" i="48608"/>
  <c r="AF192" i="48608"/>
  <c r="AG153" i="48608"/>
  <c r="AH153" i="48608"/>
  <c r="AF138" i="48608"/>
  <c r="AG138" i="48608"/>
  <c r="AH138" i="48608"/>
  <c r="AG126" i="48608"/>
  <c r="AH126" i="48608"/>
  <c r="AF120" i="48608"/>
  <c r="AG120" i="48608"/>
  <c r="AH120" i="48608"/>
  <c r="Y33" i="48608"/>
  <c r="D27" i="48608"/>
  <c r="E12" i="1"/>
  <c r="Z366" i="48608"/>
  <c r="D361" i="48608"/>
  <c r="AP13" i="1"/>
  <c r="AD384" i="48608"/>
  <c r="D383" i="48608"/>
  <c r="AR17" i="1"/>
  <c r="Z456" i="48608"/>
  <c r="D451" i="48608"/>
  <c r="AZ13" i="1"/>
  <c r="AF468" i="48608"/>
  <c r="AG478" i="48608"/>
  <c r="AH478" i="48608"/>
  <c r="AJ478" i="48608"/>
  <c r="AF487" i="48608"/>
  <c r="AF527" i="48608"/>
  <c r="Y348" i="48608"/>
  <c r="D342" i="48608"/>
  <c r="AN12" i="1"/>
  <c r="AG334" i="48608"/>
  <c r="AH334" i="48608"/>
  <c r="AJ334" i="48608"/>
  <c r="AG338" i="48608"/>
  <c r="AH338" i="48608"/>
  <c r="AJ338" i="48608"/>
  <c r="W339" i="48608"/>
  <c r="B333" i="48608"/>
  <c r="AM10" i="1"/>
  <c r="AG324" i="48608"/>
  <c r="AH324" i="48608"/>
  <c r="AI324" i="48608"/>
  <c r="Z330" i="48608"/>
  <c r="D325" i="48608"/>
  <c r="AL13" i="1"/>
  <c r="AC321" i="48608"/>
  <c r="D319" i="48608"/>
  <c r="AK16" i="1"/>
  <c r="AF315" i="48608"/>
  <c r="AF319" i="48608"/>
  <c r="Y312" i="48608"/>
  <c r="D306" i="48608"/>
  <c r="AJ12" i="1"/>
  <c r="AF307" i="48608"/>
  <c r="Z303" i="48608"/>
  <c r="D298" i="48608"/>
  <c r="AI13" i="1"/>
  <c r="AD294" i="48608"/>
  <c r="D293" i="48608"/>
  <c r="AH17" i="1"/>
  <c r="AF292" i="48608"/>
  <c r="Y285" i="48608"/>
  <c r="D279" i="48608"/>
  <c r="AG12" i="1"/>
  <c r="AF280" i="48608"/>
  <c r="AC276" i="48608"/>
  <c r="D274" i="48608"/>
  <c r="AF16" i="1"/>
  <c r="AF270" i="48608"/>
  <c r="AG275" i="48608"/>
  <c r="AH275" i="48608"/>
  <c r="AI275" i="48608"/>
  <c r="W276" i="48608"/>
  <c r="B270" i="48608"/>
  <c r="AF10" i="1"/>
  <c r="Z267" i="48608"/>
  <c r="D262" i="48608"/>
  <c r="AE13" i="1"/>
  <c r="AG265" i="48608"/>
  <c r="AH265" i="48608"/>
  <c r="AC258" i="48608"/>
  <c r="D256" i="48608"/>
  <c r="AD16" i="1"/>
  <c r="AF252" i="48608"/>
  <c r="AF256" i="48608"/>
  <c r="Z249" i="48608"/>
  <c r="D244" i="48608"/>
  <c r="AC13" i="1"/>
  <c r="AC240" i="48608"/>
  <c r="D238" i="48608"/>
  <c r="AB16" i="1"/>
  <c r="AF234" i="48608"/>
  <c r="AF238" i="48608"/>
  <c r="Y231" i="48608"/>
  <c r="D225" i="48608"/>
  <c r="AA12" i="1"/>
  <c r="AF229" i="48608"/>
  <c r="Z222" i="48608"/>
  <c r="D217" i="48608"/>
  <c r="Z13" i="1"/>
  <c r="AG221" i="48608"/>
  <c r="AH221" i="48608"/>
  <c r="AG220" i="48608"/>
  <c r="AH220" i="48608"/>
  <c r="AJ221" i="48608"/>
  <c r="Y213" i="48608"/>
  <c r="D207" i="48608"/>
  <c r="Y12" i="1"/>
  <c r="AF208" i="48608"/>
  <c r="AF212" i="48608"/>
  <c r="X204" i="48608"/>
  <c r="D197" i="48608"/>
  <c r="X11" i="1"/>
  <c r="AD204" i="48608"/>
  <c r="D203" i="48608"/>
  <c r="X17" i="1"/>
  <c r="AC195" i="48608"/>
  <c r="D193" i="48608"/>
  <c r="W16" i="1"/>
  <c r="AF189" i="48608"/>
  <c r="AF193" i="48608"/>
  <c r="AG181" i="48608"/>
  <c r="AH181" i="48608"/>
  <c r="AG185" i="48608"/>
  <c r="AH185" i="48608"/>
  <c r="AC177" i="48608"/>
  <c r="D175" i="48608"/>
  <c r="U16" i="1"/>
  <c r="AF171" i="48608"/>
  <c r="AF175" i="48608"/>
  <c r="AG163" i="48608"/>
  <c r="AH163" i="48608"/>
  <c r="AG161" i="48608"/>
  <c r="AH161" i="48608"/>
  <c r="AG162" i="48608"/>
  <c r="AH162" i="48608"/>
  <c r="AJ163" i="48608"/>
  <c r="AG167" i="48608"/>
  <c r="AH167" i="48608"/>
  <c r="AD159" i="48608"/>
  <c r="D158" i="48608"/>
  <c r="S17" i="1"/>
  <c r="AF153" i="48608"/>
  <c r="AF157" i="48608"/>
  <c r="AF145" i="48608"/>
  <c r="AF149" i="48608"/>
  <c r="W150" i="48608"/>
  <c r="B144" i="48608"/>
  <c r="R10" i="1"/>
  <c r="Z141" i="48608"/>
  <c r="D136" i="48608"/>
  <c r="Q13" i="1"/>
  <c r="AG140" i="48608"/>
  <c r="AH140" i="48608"/>
  <c r="AF127" i="48608"/>
  <c r="AF131" i="48608"/>
  <c r="W132" i="48608"/>
  <c r="B126" i="48608"/>
  <c r="P10" i="1"/>
  <c r="AG118" i="48608"/>
  <c r="AH118" i="48608"/>
  <c r="AG122" i="48608"/>
  <c r="AH122" i="48608"/>
  <c r="AC114" i="48608"/>
  <c r="D112" i="48608"/>
  <c r="N16" i="1"/>
  <c r="AF108" i="48608"/>
  <c r="AF112" i="48608"/>
  <c r="AD105" i="48608"/>
  <c r="D104" i="48608"/>
  <c r="M17" i="1"/>
  <c r="AF99" i="48608"/>
  <c r="AF103" i="48608"/>
  <c r="AG93" i="48608"/>
  <c r="AH93" i="48608"/>
  <c r="AC87" i="48608"/>
  <c r="D85" i="48608"/>
  <c r="K16" i="1"/>
  <c r="AC69" i="48608"/>
  <c r="D67" i="48608"/>
  <c r="I16" i="1"/>
  <c r="Y60" i="48608"/>
  <c r="D54" i="48608"/>
  <c r="H12" i="1"/>
  <c r="AD51" i="48608"/>
  <c r="D50" i="48608"/>
  <c r="G17" i="1"/>
  <c r="AC42" i="48608"/>
  <c r="D40" i="48608"/>
  <c r="F16" i="1"/>
  <c r="AD33" i="48608"/>
  <c r="D32" i="48608"/>
  <c r="E17" i="1"/>
  <c r="Y366" i="48608"/>
  <c r="D360" i="48608"/>
  <c r="AP12" i="1"/>
  <c r="AD375" i="48608"/>
  <c r="D374" i="48608"/>
  <c r="AQ17" i="1"/>
  <c r="AC384" i="48608"/>
  <c r="D382" i="48608"/>
  <c r="AR16" i="1"/>
  <c r="AD393" i="48608"/>
  <c r="D392" i="48608"/>
  <c r="AS17" i="1"/>
  <c r="AG388" i="48608"/>
  <c r="AH388" i="48608"/>
  <c r="AI388" i="48608"/>
  <c r="AC402" i="48608"/>
  <c r="D400" i="48608"/>
  <c r="AT16" i="1"/>
  <c r="Z411" i="48608"/>
  <c r="D406" i="48608"/>
  <c r="AU13" i="1"/>
  <c r="Y420" i="48608"/>
  <c r="D414" i="48608"/>
  <c r="AV12" i="1"/>
  <c r="AD429" i="48608"/>
  <c r="D428" i="48608"/>
  <c r="AW17" i="1"/>
  <c r="AC438" i="48608"/>
  <c r="D436" i="48608"/>
  <c r="AX16" i="1"/>
  <c r="Y456" i="48608"/>
  <c r="D450" i="48608"/>
  <c r="AZ12" i="1"/>
  <c r="AC465" i="48608"/>
  <c r="D463" i="48608"/>
  <c r="BA16" i="1"/>
  <c r="W465" i="48608"/>
  <c r="B459" i="48608"/>
  <c r="BA10" i="1"/>
  <c r="Z474" i="48608"/>
  <c r="D469" i="48608"/>
  <c r="BB13" i="1"/>
  <c r="Y483" i="48608"/>
  <c r="D477" i="48608"/>
  <c r="BC12" i="1"/>
  <c r="AD492" i="48608"/>
  <c r="D491" i="48608"/>
  <c r="BD17" i="1"/>
  <c r="AC501" i="48608"/>
  <c r="D499" i="48608"/>
  <c r="Z510" i="48608"/>
  <c r="D505" i="48608"/>
  <c r="Y519" i="48608"/>
  <c r="AD528" i="48608"/>
  <c r="C120" i="57450"/>
  <c r="E120" i="57450"/>
  <c r="C97" i="57450"/>
  <c r="E97" i="57450"/>
  <c r="C127" i="57450"/>
  <c r="E127" i="57450"/>
  <c r="C100" i="57450"/>
  <c r="E100" i="57450"/>
  <c r="C82" i="57450"/>
  <c r="E82" i="57450"/>
  <c r="C109" i="57450"/>
  <c r="E109" i="57450"/>
  <c r="C107" i="57450"/>
  <c r="E107" i="57450"/>
  <c r="C70" i="57450"/>
  <c r="E70" i="57450"/>
  <c r="E7" i="1"/>
  <c r="E5" i="1"/>
  <c r="E6" i="1"/>
  <c r="F3" i="1"/>
  <c r="F7" i="1"/>
  <c r="E8" i="1"/>
  <c r="T146" i="16"/>
  <c r="T281" i="16"/>
  <c r="T213" i="16"/>
  <c r="AF128" i="48608"/>
  <c r="AG128" i="48608"/>
  <c r="AH128" i="48608"/>
  <c r="AG130" i="48608"/>
  <c r="AH130" i="48608"/>
  <c r="AI130" i="48608"/>
  <c r="AF111" i="48608"/>
  <c r="AG111" i="48608"/>
  <c r="AH111" i="48608"/>
  <c r="AF47" i="48608"/>
  <c r="AG47" i="48608"/>
  <c r="AH47" i="48608"/>
  <c r="AG49" i="48608"/>
  <c r="AH49" i="48608"/>
  <c r="AJ49" i="48608"/>
  <c r="AF29" i="48608"/>
  <c r="AG29" i="48608"/>
  <c r="AH29" i="48608"/>
  <c r="AG31" i="48608"/>
  <c r="AH31" i="48608"/>
  <c r="AI31" i="48608"/>
  <c r="AF359" i="48608"/>
  <c r="AF363" i="48608"/>
  <c r="AG363" i="48608"/>
  <c r="AH363" i="48608"/>
  <c r="AJ363" i="48608"/>
  <c r="AF380" i="48608"/>
  <c r="AG380" i="48608"/>
  <c r="AH380" i="48608"/>
  <c r="AG382" i="48608"/>
  <c r="AH382" i="48608"/>
  <c r="AI382" i="48608"/>
  <c r="AG522" i="48608"/>
  <c r="AH522" i="48608"/>
  <c r="AI522" i="48608"/>
  <c r="AF524" i="48608"/>
  <c r="AG524" i="48608"/>
  <c r="AH524" i="48608"/>
  <c r="AJ524" i="48608"/>
  <c r="AG526" i="48608"/>
  <c r="AH526" i="48608"/>
  <c r="AJ526" i="48608"/>
  <c r="AG234" i="48608"/>
  <c r="AH234" i="48608"/>
  <c r="AF236" i="48608"/>
  <c r="AG236" i="48608"/>
  <c r="AH236" i="48608"/>
  <c r="AG238" i="48608"/>
  <c r="AH238" i="48608"/>
  <c r="AF224" i="48608"/>
  <c r="AF227" i="48608"/>
  <c r="AG227" i="48608"/>
  <c r="AH227" i="48608"/>
  <c r="AG229" i="48608"/>
  <c r="AH229" i="48608"/>
  <c r="AF206" i="48608"/>
  <c r="AF210" i="48608"/>
  <c r="AF191" i="48608"/>
  <c r="AG191" i="48608"/>
  <c r="AH191" i="48608"/>
  <c r="AF173" i="48608"/>
  <c r="AG173" i="48608"/>
  <c r="AH173" i="48608"/>
  <c r="AF109" i="48608"/>
  <c r="AF113" i="48608"/>
  <c r="AF102" i="48608"/>
  <c r="AF93" i="48608"/>
  <c r="X96" i="48608"/>
  <c r="D89" i="48608"/>
  <c r="L11" i="1"/>
  <c r="AF81" i="48608"/>
  <c r="AF85" i="48608"/>
  <c r="AF73" i="48608"/>
  <c r="AF77" i="48608"/>
  <c r="AF63" i="48608"/>
  <c r="AF67" i="48608"/>
  <c r="AF55" i="48608"/>
  <c r="AF59" i="48608"/>
  <c r="X51" i="48608"/>
  <c r="D44" i="48608"/>
  <c r="G11" i="1"/>
  <c r="AG50" i="48608"/>
  <c r="AH50" i="48608"/>
  <c r="AJ50" i="48608"/>
  <c r="AF31" i="48608"/>
  <c r="AF361" i="48608"/>
  <c r="AF365" i="48608"/>
  <c r="X375" i="48608"/>
  <c r="D368" i="48608"/>
  <c r="AQ11" i="1"/>
  <c r="AF378" i="48608"/>
  <c r="AG383" i="48608"/>
  <c r="AH383" i="48608"/>
  <c r="AJ383" i="48608"/>
  <c r="AF391" i="48608"/>
  <c r="AG397" i="48608"/>
  <c r="AH397" i="48608"/>
  <c r="AI397" i="48608"/>
  <c r="AG401" i="48608"/>
  <c r="AH401" i="48608"/>
  <c r="AJ401" i="48608"/>
  <c r="AG418" i="48608"/>
  <c r="AH418" i="48608"/>
  <c r="AJ418" i="48608"/>
  <c r="AF422" i="48608"/>
  <c r="AF423" i="48608"/>
  <c r="AF426" i="48608"/>
  <c r="AG426" i="48608"/>
  <c r="AH426" i="48608"/>
  <c r="AJ426" i="48608"/>
  <c r="AF427" i="48608"/>
  <c r="AG437" i="48608"/>
  <c r="AH437" i="48608"/>
  <c r="AJ437" i="48608"/>
  <c r="AG441" i="48608"/>
  <c r="AH441" i="48608"/>
  <c r="AI441" i="48608"/>
  <c r="AF442" i="48608"/>
  <c r="AF443" i="48608"/>
  <c r="AG443" i="48608"/>
  <c r="AH443" i="48608"/>
  <c r="AI443" i="48608"/>
  <c r="AG445" i="48608"/>
  <c r="AH445" i="48608"/>
  <c r="AI445" i="48608"/>
  <c r="AF446" i="48608"/>
  <c r="AF451" i="48608"/>
  <c r="AG451" i="48608"/>
  <c r="AH451" i="48608"/>
  <c r="AI451" i="48608"/>
  <c r="AG453" i="48608"/>
  <c r="AH453" i="48608"/>
  <c r="AJ453" i="48608"/>
  <c r="AF455" i="48608"/>
  <c r="AG455" i="48608"/>
  <c r="AH455" i="48608"/>
  <c r="AI455" i="48608"/>
  <c r="AG468" i="48608"/>
  <c r="AH468" i="48608"/>
  <c r="AJ468" i="48608"/>
  <c r="AF470" i="48608"/>
  <c r="AG470" i="48608"/>
  <c r="AH470" i="48608"/>
  <c r="AJ470" i="48608"/>
  <c r="AG472" i="48608"/>
  <c r="AH472" i="48608"/>
  <c r="AJ472" i="48608"/>
  <c r="AF485" i="48608"/>
  <c r="AF489" i="48608"/>
  <c r="AG489" i="48608"/>
  <c r="AH489" i="48608"/>
  <c r="AJ489" i="48608"/>
  <c r="AG144" i="48608"/>
  <c r="AH144" i="48608"/>
  <c r="AF146" i="48608"/>
  <c r="AG146" i="48608"/>
  <c r="AH146" i="48608"/>
  <c r="AG145" i="48608"/>
  <c r="AH145" i="48608"/>
  <c r="AJ146" i="48608"/>
  <c r="AG148" i="48608"/>
  <c r="AH148" i="48608"/>
  <c r="AF100" i="48608"/>
  <c r="AG100" i="48608"/>
  <c r="AH100" i="48608"/>
  <c r="AF104" i="48608"/>
  <c r="AG104" i="48608"/>
  <c r="AH104" i="48608"/>
  <c r="AF75" i="48608"/>
  <c r="AG75" i="48608"/>
  <c r="AH75" i="48608"/>
  <c r="AG63" i="48608"/>
  <c r="AH63" i="48608"/>
  <c r="AG65" i="48608"/>
  <c r="AH65" i="48608"/>
  <c r="AJ65" i="48608"/>
  <c r="AG67" i="48608"/>
  <c r="AH67" i="48608"/>
  <c r="AF53" i="48608"/>
  <c r="AF57" i="48608"/>
  <c r="AG57" i="48608"/>
  <c r="AH57" i="48608"/>
  <c r="AG109" i="48608"/>
  <c r="AH109" i="48608"/>
  <c r="AG113" i="48608"/>
  <c r="AH113" i="48608"/>
  <c r="AG73" i="48608"/>
  <c r="AH73" i="48608"/>
  <c r="AG77" i="48608"/>
  <c r="AH77" i="48608"/>
  <c r="AG59" i="48608"/>
  <c r="AH59" i="48608"/>
  <c r="AF36" i="48608"/>
  <c r="AF37" i="48608"/>
  <c r="AG37" i="48608"/>
  <c r="AH37" i="48608"/>
  <c r="AG39" i="48608"/>
  <c r="AH39" i="48608"/>
  <c r="AF40" i="48608"/>
  <c r="AF41" i="48608"/>
  <c r="AG41" i="48608"/>
  <c r="AH41" i="48608"/>
  <c r="AG27" i="48608"/>
  <c r="AH27" i="48608"/>
  <c r="AG365" i="48608"/>
  <c r="AH365" i="48608"/>
  <c r="AI365" i="48608"/>
  <c r="AF370" i="48608"/>
  <c r="AF371" i="48608"/>
  <c r="AG371" i="48608"/>
  <c r="AH371" i="48608"/>
  <c r="AG373" i="48608"/>
  <c r="AH373" i="48608"/>
  <c r="AF374" i="48608"/>
  <c r="X384" i="48608"/>
  <c r="D377" i="48608"/>
  <c r="AR11" i="1"/>
  <c r="AG387" i="48608"/>
  <c r="AH387" i="48608"/>
  <c r="AJ387" i="48608"/>
  <c r="AF388" i="48608"/>
  <c r="AF395" i="48608"/>
  <c r="AF399" i="48608"/>
  <c r="AG399" i="48608"/>
  <c r="AH399" i="48608"/>
  <c r="AI399" i="48608"/>
  <c r="AF416" i="48608"/>
  <c r="AF431" i="48608"/>
  <c r="AF435" i="48608"/>
  <c r="AG435" i="48608"/>
  <c r="AH435" i="48608"/>
  <c r="AI435" i="48608"/>
  <c r="AF450" i="48608"/>
  <c r="X528" i="48608"/>
  <c r="AF314" i="48608"/>
  <c r="AF318" i="48608"/>
  <c r="AG318" i="48608"/>
  <c r="AH318" i="48608"/>
  <c r="AF308" i="48608"/>
  <c r="AG308" i="48608"/>
  <c r="AH308" i="48608"/>
  <c r="AG310" i="48608"/>
  <c r="AH310" i="48608"/>
  <c r="AI310" i="48608"/>
  <c r="X294" i="48608"/>
  <c r="D287" i="48608"/>
  <c r="AH11" i="1"/>
  <c r="AF263" i="48608"/>
  <c r="AG263" i="48608"/>
  <c r="AH263" i="48608"/>
  <c r="AF233" i="48608"/>
  <c r="AF237" i="48608"/>
  <c r="AG228" i="48608"/>
  <c r="AH228" i="48608"/>
  <c r="AI228" i="48608"/>
  <c r="AF209" i="48608"/>
  <c r="AG192" i="48608"/>
  <c r="AH192" i="48608"/>
  <c r="AF194" i="48608"/>
  <c r="AF154" i="48608"/>
  <c r="AG154" i="48608"/>
  <c r="AH154" i="48608"/>
  <c r="AF158" i="48608"/>
  <c r="AG158" i="48608"/>
  <c r="AH158" i="48608"/>
  <c r="AG117" i="48608"/>
  <c r="AH117" i="48608"/>
  <c r="AG119" i="48608"/>
  <c r="AH119" i="48608"/>
  <c r="AJ119" i="48608"/>
  <c r="AG121" i="48608"/>
  <c r="AH121" i="48608"/>
  <c r="AJ121" i="48608"/>
  <c r="AG98" i="48608"/>
  <c r="AG92" i="48608"/>
  <c r="AH92" i="48608"/>
  <c r="AF80" i="48608"/>
  <c r="AG84" i="48608"/>
  <c r="AH84" i="48608"/>
  <c r="AG72" i="48608"/>
  <c r="AH72" i="48608"/>
  <c r="AG74" i="48608"/>
  <c r="AH74" i="48608"/>
  <c r="AF66" i="48608"/>
  <c r="AF56" i="48608"/>
  <c r="AG56" i="48608"/>
  <c r="AH56" i="48608"/>
  <c r="AG58" i="48608"/>
  <c r="AH58" i="48608"/>
  <c r="AI58" i="48608"/>
  <c r="AG48" i="48608"/>
  <c r="AH48" i="48608"/>
  <c r="AI48" i="48608"/>
  <c r="AG35" i="48608"/>
  <c r="X42" i="48608"/>
  <c r="D35" i="48608"/>
  <c r="F11" i="1"/>
  <c r="X33" i="48608"/>
  <c r="D26" i="48608"/>
  <c r="E11" i="1"/>
  <c r="AG396" i="48608"/>
  <c r="AH396" i="48608"/>
  <c r="AJ396" i="48608"/>
  <c r="AG434" i="48608"/>
  <c r="AH434" i="48608"/>
  <c r="AJ434" i="48608"/>
  <c r="AG436" i="48608"/>
  <c r="AH436" i="48608"/>
  <c r="AJ436" i="48608"/>
  <c r="AG356" i="48608"/>
  <c r="AH356" i="48608"/>
  <c r="AI356" i="48608"/>
  <c r="AG343" i="48608"/>
  <c r="AH343" i="48608"/>
  <c r="X330" i="48608"/>
  <c r="D323" i="48608"/>
  <c r="AL11" i="1"/>
  <c r="AG315" i="48608"/>
  <c r="AH315" i="48608"/>
  <c r="AF316" i="48608"/>
  <c r="AG317" i="48608"/>
  <c r="AH317" i="48608"/>
  <c r="AI317" i="48608"/>
  <c r="AG319" i="48608"/>
  <c r="AH319" i="48608"/>
  <c r="AF305" i="48608"/>
  <c r="AF306" i="48608"/>
  <c r="AF309" i="48608"/>
  <c r="AG309" i="48608"/>
  <c r="AH309" i="48608"/>
  <c r="AJ309" i="48608"/>
  <c r="AG311" i="48608"/>
  <c r="AH311" i="48608"/>
  <c r="AI311" i="48608"/>
  <c r="AG297" i="48608"/>
  <c r="AF301" i="48608"/>
  <c r="AG302" i="48608"/>
  <c r="AH302" i="48608"/>
  <c r="AJ302" i="48608"/>
  <c r="AF290" i="48608"/>
  <c r="AG290" i="48608"/>
  <c r="AH290" i="48608"/>
  <c r="AG292" i="48608"/>
  <c r="AH292" i="48608"/>
  <c r="AF278" i="48608"/>
  <c r="AF279" i="48608"/>
  <c r="AF282" i="48608"/>
  <c r="AG282" i="48608"/>
  <c r="AH282" i="48608"/>
  <c r="AF283" i="48608"/>
  <c r="AF271" i="48608"/>
  <c r="AF272" i="48608"/>
  <c r="AG272" i="48608"/>
  <c r="AH272" i="48608"/>
  <c r="AG274" i="48608"/>
  <c r="AH274" i="48608"/>
  <c r="AI274" i="48608"/>
  <c r="AF262" i="48608"/>
  <c r="AG262" i="48608"/>
  <c r="AH262" i="48608"/>
  <c r="AI262" i="48608"/>
  <c r="AG264" i="48608"/>
  <c r="AH264" i="48608"/>
  <c r="AI264" i="48608"/>
  <c r="AF254" i="48608"/>
  <c r="AG254" i="48608"/>
  <c r="AH254" i="48608"/>
  <c r="AF255" i="48608"/>
  <c r="X249" i="48608"/>
  <c r="D242" i="48608"/>
  <c r="AC11" i="1"/>
  <c r="AF235" i="48608"/>
  <c r="AF225" i="48608"/>
  <c r="AF230" i="48608"/>
  <c r="X222" i="48608"/>
  <c r="D215" i="48608"/>
  <c r="Z11" i="1"/>
  <c r="AF207" i="48608"/>
  <c r="AF211" i="48608"/>
  <c r="AG203" i="48608"/>
  <c r="AH203" i="48608"/>
  <c r="AF174" i="48608"/>
  <c r="AG155" i="48608"/>
  <c r="AH155" i="48608"/>
  <c r="AI155" i="48608"/>
  <c r="AF156" i="48608"/>
  <c r="AG149" i="48608"/>
  <c r="AH149" i="48608"/>
  <c r="AF135" i="48608"/>
  <c r="AF139" i="48608"/>
  <c r="AG127" i="48608"/>
  <c r="AH127" i="48608"/>
  <c r="AJ127" i="48608"/>
  <c r="AG131" i="48608"/>
  <c r="AH131" i="48608"/>
  <c r="AI131" i="48608"/>
  <c r="AF117" i="48608"/>
  <c r="AF121" i="48608"/>
  <c r="AG99" i="48608"/>
  <c r="AH99" i="48608"/>
  <c r="AG103" i="48608"/>
  <c r="AH103" i="48608"/>
  <c r="AI103" i="48608"/>
  <c r="AG91" i="48608"/>
  <c r="AH91" i="48608"/>
  <c r="AJ91" i="48608"/>
  <c r="AF94" i="48608"/>
  <c r="AF95" i="48608"/>
  <c r="AG95" i="48608"/>
  <c r="AH95" i="48608"/>
  <c r="AG81" i="48608"/>
  <c r="AH81" i="48608"/>
  <c r="AF82" i="48608"/>
  <c r="AG83" i="48608"/>
  <c r="AH83" i="48608"/>
  <c r="AI83" i="48608"/>
  <c r="AG85" i="48608"/>
  <c r="AH85" i="48608"/>
  <c r="AI85" i="48608"/>
  <c r="AF86" i="48608"/>
  <c r="AF71" i="48608"/>
  <c r="AF72" i="48608"/>
  <c r="AF76" i="48608"/>
  <c r="AF64" i="48608"/>
  <c r="AF68" i="48608"/>
  <c r="AF54" i="48608"/>
  <c r="AF58" i="48608"/>
  <c r="AF46" i="48608"/>
  <c r="AG36" i="48608"/>
  <c r="AH36" i="48608"/>
  <c r="AG40" i="48608"/>
  <c r="AH40" i="48608"/>
  <c r="AJ40" i="48608"/>
  <c r="AG28" i="48608"/>
  <c r="AH28" i="48608"/>
  <c r="AJ28" i="48608"/>
  <c r="AF32" i="48608"/>
  <c r="AF360" i="48608"/>
  <c r="AF364" i="48608"/>
  <c r="AG374" i="48608"/>
  <c r="AH374" i="48608"/>
  <c r="AG378" i="48608"/>
  <c r="AH378" i="48608"/>
  <c r="AF379" i="48608"/>
  <c r="AF396" i="48608"/>
  <c r="AF400" i="48608"/>
  <c r="AG406" i="48608"/>
  <c r="AH406" i="48608"/>
  <c r="AJ406" i="48608"/>
  <c r="AG410" i="48608"/>
  <c r="AH410" i="48608"/>
  <c r="AJ410" i="48608"/>
  <c r="AG416" i="48608"/>
  <c r="AH416" i="48608"/>
  <c r="AJ416" i="48608"/>
  <c r="AF417" i="48608"/>
  <c r="X429" i="48608"/>
  <c r="D422" i="48608"/>
  <c r="AW11" i="1"/>
  <c r="AF432" i="48608"/>
  <c r="AF436" i="48608"/>
  <c r="AG442" i="48608"/>
  <c r="AH442" i="48608"/>
  <c r="AI442" i="48608"/>
  <c r="AG446" i="48608"/>
  <c r="AH446" i="48608"/>
  <c r="AJ446" i="48608"/>
  <c r="AG454" i="48608"/>
  <c r="AH454" i="48608"/>
  <c r="AI454" i="48608"/>
  <c r="AF459" i="48608"/>
  <c r="X465" i="48608"/>
  <c r="D458" i="48608"/>
  <c r="BA11" i="1"/>
  <c r="AF469" i="48608"/>
  <c r="AF473" i="48608"/>
  <c r="X483" i="48608"/>
  <c r="D476" i="48608"/>
  <c r="BC11" i="1"/>
  <c r="AF486" i="48608"/>
  <c r="AF490" i="48608"/>
  <c r="AG496" i="48608"/>
  <c r="AH496" i="48608"/>
  <c r="AJ496" i="48608"/>
  <c r="AG500" i="48608"/>
  <c r="AH500" i="48608"/>
  <c r="AI500" i="48608"/>
  <c r="AF505" i="48608"/>
  <c r="AF509" i="48608"/>
  <c r="AG513" i="48608"/>
  <c r="AH513" i="48608"/>
  <c r="AJ513" i="48608"/>
  <c r="AF517" i="48608"/>
  <c r="AG523" i="48608"/>
  <c r="AH523" i="48608"/>
  <c r="AI523" i="48608"/>
  <c r="AG527" i="48608"/>
  <c r="AH527" i="48608"/>
  <c r="AJ527" i="48608"/>
  <c r="X240" i="48608"/>
  <c r="D233" i="48608"/>
  <c r="AB11" i="1"/>
  <c r="AG355" i="48608"/>
  <c r="AH355" i="48608"/>
  <c r="AI355" i="48608"/>
  <c r="AF342" i="48608"/>
  <c r="AG342" i="48608"/>
  <c r="AH342" i="48608"/>
  <c r="X303" i="48608"/>
  <c r="D296" i="48608"/>
  <c r="AI11" i="1"/>
  <c r="AF291" i="48608"/>
  <c r="AG291" i="48608"/>
  <c r="AH291" i="48608"/>
  <c r="AF281" i="48608"/>
  <c r="AG281" i="48608"/>
  <c r="AH281" i="48608"/>
  <c r="AG283" i="48608"/>
  <c r="AH283" i="48608"/>
  <c r="AF273" i="48608"/>
  <c r="AG273" i="48608"/>
  <c r="AH273" i="48608"/>
  <c r="AF253" i="48608"/>
  <c r="AG253" i="48608"/>
  <c r="AH253" i="48608"/>
  <c r="AG257" i="48608"/>
  <c r="AH257" i="48608"/>
  <c r="AJ257" i="48608"/>
  <c r="AG237" i="48608"/>
  <c r="AH237" i="48608"/>
  <c r="AG225" i="48608"/>
  <c r="AH225" i="48608"/>
  <c r="AJ227" i="48608"/>
  <c r="AF228" i="48608"/>
  <c r="AF190" i="48608"/>
  <c r="AF172" i="48608"/>
  <c r="AG172" i="48608"/>
  <c r="AH172" i="48608"/>
  <c r="AI173" i="48608"/>
  <c r="AG174" i="48608"/>
  <c r="AH174" i="48608"/>
  <c r="AF176" i="48608"/>
  <c r="AG176" i="48608"/>
  <c r="AH176" i="48608"/>
  <c r="AI176" i="48608"/>
  <c r="AG135" i="48608"/>
  <c r="AH135" i="48608"/>
  <c r="AG137" i="48608"/>
  <c r="AH137" i="48608"/>
  <c r="AG136" i="48608"/>
  <c r="AH136" i="48608"/>
  <c r="AI137" i="48608"/>
  <c r="AG139" i="48608"/>
  <c r="AH139" i="48608"/>
  <c r="AF92" i="48608"/>
  <c r="AF84" i="48608"/>
  <c r="AF74" i="48608"/>
  <c r="AG76" i="48608"/>
  <c r="AH76" i="48608"/>
  <c r="AJ76" i="48608"/>
  <c r="AF62" i="48608"/>
  <c r="AG66" i="48608"/>
  <c r="AH66" i="48608"/>
  <c r="AF30" i="48608"/>
  <c r="AG30" i="48608"/>
  <c r="AH30" i="48608"/>
  <c r="AI30" i="48608"/>
  <c r="AG360" i="48608"/>
  <c r="AH360" i="48608"/>
  <c r="AF362" i="48608"/>
  <c r="AG362" i="48608"/>
  <c r="AH362" i="48608"/>
  <c r="AG364" i="48608"/>
  <c r="AH364" i="48608"/>
  <c r="AJ364" i="48608"/>
  <c r="AF377" i="48608"/>
  <c r="AF381" i="48608"/>
  <c r="AG381" i="48608"/>
  <c r="AH381" i="48608"/>
  <c r="X393" i="48608"/>
  <c r="D386" i="48608"/>
  <c r="AS11" i="1"/>
  <c r="AF398" i="48608"/>
  <c r="AG398" i="48608"/>
  <c r="AH398" i="48608"/>
  <c r="AJ398" i="48608"/>
  <c r="AG400" i="48608"/>
  <c r="AH400" i="48608"/>
  <c r="AI400" i="48608"/>
  <c r="AF415" i="48608"/>
  <c r="AG415" i="48608"/>
  <c r="AH415" i="48608"/>
  <c r="AI415" i="48608"/>
  <c r="AG417" i="48608"/>
  <c r="AH417" i="48608"/>
  <c r="AJ417" i="48608"/>
  <c r="AF419" i="48608"/>
  <c r="AG419" i="48608"/>
  <c r="AH419" i="48608"/>
  <c r="AJ419" i="48608"/>
  <c r="AG432" i="48608"/>
  <c r="AH432" i="48608"/>
  <c r="AI432" i="48608"/>
  <c r="AF434" i="48608"/>
  <c r="X456" i="48608"/>
  <c r="D449" i="48608"/>
  <c r="AZ11" i="1"/>
  <c r="AF467" i="48608"/>
  <c r="AF471" i="48608"/>
  <c r="AG471" i="48608"/>
  <c r="AH471" i="48608"/>
  <c r="AJ471" i="48608"/>
  <c r="AG486" i="48608"/>
  <c r="AH486" i="48608"/>
  <c r="AI486" i="48608"/>
  <c r="AF488" i="48608"/>
  <c r="AG488" i="48608"/>
  <c r="AH488" i="48608"/>
  <c r="AI488" i="48608"/>
  <c r="AG490" i="48608"/>
  <c r="AH490" i="48608"/>
  <c r="AI490" i="48608"/>
  <c r="AF503" i="48608"/>
  <c r="AF507" i="48608"/>
  <c r="AG507" i="48608"/>
  <c r="AH507" i="48608"/>
  <c r="AJ507" i="48608"/>
  <c r="X519" i="48608"/>
  <c r="X348" i="48608"/>
  <c r="D341" i="48608"/>
  <c r="AN11" i="1"/>
  <c r="AG344" i="48608"/>
  <c r="AH344" i="48608"/>
  <c r="AI344" i="48608"/>
  <c r="AF345" i="48608"/>
  <c r="AG345" i="48608"/>
  <c r="AH345" i="48608"/>
  <c r="AG347" i="48608"/>
  <c r="AH347" i="48608"/>
  <c r="AJ347" i="48608"/>
  <c r="AG333" i="48608"/>
  <c r="AH333" i="48608"/>
  <c r="AF335" i="48608"/>
  <c r="AG335" i="48608"/>
  <c r="AH335" i="48608"/>
  <c r="AG337" i="48608"/>
  <c r="AH337" i="48608"/>
  <c r="AF326" i="48608"/>
  <c r="AG326" i="48608"/>
  <c r="AH326" i="48608"/>
  <c r="AG328" i="48608"/>
  <c r="AH328" i="48608"/>
  <c r="AJ328" i="48608"/>
  <c r="AG320" i="48608"/>
  <c r="AH320" i="48608"/>
  <c r="AI320" i="48608"/>
  <c r="X312" i="48608"/>
  <c r="D305" i="48608"/>
  <c r="AJ11" i="1"/>
  <c r="AF299" i="48608"/>
  <c r="AG299" i="48608"/>
  <c r="AH299" i="48608"/>
  <c r="AG301" i="48608"/>
  <c r="AH301" i="48608"/>
  <c r="AI301" i="48608"/>
  <c r="AF287" i="48608"/>
  <c r="AG293" i="48608"/>
  <c r="AH293" i="48608"/>
  <c r="AJ293" i="48608"/>
  <c r="X285" i="48608"/>
  <c r="D278" i="48608"/>
  <c r="AG11" i="1"/>
  <c r="AG271" i="48608"/>
  <c r="AH271" i="48608"/>
  <c r="AG266" i="48608"/>
  <c r="AH266" i="48608"/>
  <c r="AJ266" i="48608"/>
  <c r="X258" i="48608"/>
  <c r="D251" i="48608"/>
  <c r="AD11" i="1"/>
  <c r="AG243" i="48608"/>
  <c r="AH243" i="48608"/>
  <c r="AF245" i="48608"/>
  <c r="AG245" i="48608"/>
  <c r="AH245" i="48608"/>
  <c r="AG247" i="48608"/>
  <c r="AH247" i="48608"/>
  <c r="AI247" i="48608"/>
  <c r="AG239" i="48608"/>
  <c r="AH239" i="48608"/>
  <c r="AI239" i="48608"/>
  <c r="AG230" i="48608"/>
  <c r="AH230" i="48608"/>
  <c r="AI230" i="48608"/>
  <c r="AG216" i="48608"/>
  <c r="AH216" i="48608"/>
  <c r="AF217" i="48608"/>
  <c r="AF218" i="48608"/>
  <c r="AJ220" i="48608"/>
  <c r="AF221" i="48608"/>
  <c r="X213" i="48608"/>
  <c r="D206" i="48608"/>
  <c r="Y11" i="1"/>
  <c r="AF197" i="48608"/>
  <c r="AF198" i="48608"/>
  <c r="AF201" i="48608"/>
  <c r="AG201" i="48608"/>
  <c r="AH201" i="48608"/>
  <c r="AF202" i="48608"/>
  <c r="AG190" i="48608"/>
  <c r="AH190" i="48608"/>
  <c r="AG189" i="48608"/>
  <c r="AH189" i="48608"/>
  <c r="AI190" i="48608"/>
  <c r="AG194" i="48608"/>
  <c r="AH194" i="48608"/>
  <c r="AG180" i="48608"/>
  <c r="AH180" i="48608"/>
  <c r="AF181" i="48608"/>
  <c r="AF182" i="48608"/>
  <c r="AG182" i="48608"/>
  <c r="AH182" i="48608"/>
  <c r="AG184" i="48608"/>
  <c r="AH184" i="48608"/>
  <c r="AF185" i="48608"/>
  <c r="X177" i="48608"/>
  <c r="D170" i="48608"/>
  <c r="U11" i="1"/>
  <c r="AF164" i="48608"/>
  <c r="AG164" i="48608"/>
  <c r="AH164" i="48608"/>
  <c r="AG166" i="48608"/>
  <c r="AH166" i="48608"/>
  <c r="AG152" i="48608"/>
  <c r="AF144" i="48608"/>
  <c r="AF147" i="48608"/>
  <c r="AG147" i="48608"/>
  <c r="AH147" i="48608"/>
  <c r="AF148" i="48608"/>
  <c r="X141" i="48608"/>
  <c r="D134" i="48608"/>
  <c r="Q11" i="1"/>
  <c r="AF126" i="48608"/>
  <c r="AF129" i="48608"/>
  <c r="AG129" i="48608"/>
  <c r="AH129" i="48608"/>
  <c r="AF130" i="48608"/>
  <c r="AF110" i="48608"/>
  <c r="AG110" i="48608"/>
  <c r="AH110" i="48608"/>
  <c r="AI110" i="48608"/>
  <c r="AG112" i="48608"/>
  <c r="AH112" i="48608"/>
  <c r="AG101" i="48608"/>
  <c r="AH101" i="48608"/>
  <c r="AI101" i="48608"/>
  <c r="AG90" i="48608"/>
  <c r="AH90" i="48608"/>
  <c r="AG94" i="48608"/>
  <c r="AH94" i="48608"/>
  <c r="AJ94" i="48608"/>
  <c r="AG82" i="48608"/>
  <c r="AH82" i="48608"/>
  <c r="AI82" i="48608"/>
  <c r="AG86" i="48608"/>
  <c r="AH86" i="48608"/>
  <c r="AG64" i="48608"/>
  <c r="AH64" i="48608"/>
  <c r="AG68" i="48608"/>
  <c r="AH68" i="48608"/>
  <c r="AI68" i="48608"/>
  <c r="X60" i="48608"/>
  <c r="D53" i="48608"/>
  <c r="H11" i="1"/>
  <c r="AF44" i="48608"/>
  <c r="AG38" i="48608"/>
  <c r="AH38" i="48608"/>
  <c r="AJ38" i="48608"/>
  <c r="AF39" i="48608"/>
  <c r="AF26" i="48608"/>
  <c r="AF27" i="48608"/>
  <c r="AG32" i="48608"/>
  <c r="AH32" i="48608"/>
  <c r="X366" i="48608"/>
  <c r="D359" i="48608"/>
  <c r="AP11" i="1"/>
  <c r="AF368" i="48608"/>
  <c r="AF369" i="48608"/>
  <c r="AF372" i="48608"/>
  <c r="AG372" i="48608"/>
  <c r="AH372" i="48608"/>
  <c r="AF373" i="48608"/>
  <c r="AF386" i="48608"/>
  <c r="AF387" i="48608"/>
  <c r="AF389" i="48608"/>
  <c r="AG389" i="48608"/>
  <c r="AH389" i="48608"/>
  <c r="AJ389" i="48608"/>
  <c r="AG391" i="48608"/>
  <c r="AH391" i="48608"/>
  <c r="AI391" i="48608"/>
  <c r="AF392" i="48608"/>
  <c r="X402" i="48608"/>
  <c r="D395" i="48608"/>
  <c r="AT11" i="1"/>
  <c r="AF404" i="48608"/>
  <c r="AF405" i="48608"/>
  <c r="AF406" i="48608"/>
  <c r="AF408" i="48608"/>
  <c r="AG408" i="48608"/>
  <c r="AH408" i="48608"/>
  <c r="AI408" i="48608"/>
  <c r="AF409" i="48608"/>
  <c r="AF410" i="48608"/>
  <c r="X420" i="48608"/>
  <c r="D413" i="48608"/>
  <c r="AV11" i="1"/>
  <c r="AF425" i="48608"/>
  <c r="AG425" i="48608"/>
  <c r="AH425" i="48608"/>
  <c r="AJ425" i="48608"/>
  <c r="AG427" i="48608"/>
  <c r="AH427" i="48608"/>
  <c r="AI427" i="48608"/>
  <c r="AF428" i="48608"/>
  <c r="X438" i="48608"/>
  <c r="D431" i="48608"/>
  <c r="AX11" i="1"/>
  <c r="AF440" i="48608"/>
  <c r="AF441" i="48608"/>
  <c r="AF444" i="48608"/>
  <c r="AG444" i="48608"/>
  <c r="AH444" i="48608"/>
  <c r="AI444" i="48608"/>
  <c r="AF445" i="48608"/>
  <c r="AF452" i="48608"/>
  <c r="AG452" i="48608"/>
  <c r="AH452" i="48608"/>
  <c r="AJ452" i="48608"/>
  <c r="AF453" i="48608"/>
  <c r="AF454" i="48608"/>
  <c r="AG460" i="48608"/>
  <c r="AH460" i="48608"/>
  <c r="AI460" i="48608"/>
  <c r="AG462" i="48608"/>
  <c r="AH462" i="48608"/>
  <c r="AJ462" i="48608"/>
  <c r="AF463" i="48608"/>
  <c r="AF464" i="48608"/>
  <c r="AG464" i="48608"/>
  <c r="AH464" i="48608"/>
  <c r="AI464" i="48608"/>
  <c r="AG473" i="48608"/>
  <c r="AH473" i="48608"/>
  <c r="AI473" i="48608"/>
  <c r="AG477" i="48608"/>
  <c r="AH477" i="48608"/>
  <c r="AJ477" i="48608"/>
  <c r="AF478" i="48608"/>
  <c r="AF479" i="48608"/>
  <c r="AG479" i="48608"/>
  <c r="AH479" i="48608"/>
  <c r="AJ479" i="48608"/>
  <c r="AG481" i="48608"/>
  <c r="AH481" i="48608"/>
  <c r="AI481" i="48608"/>
  <c r="AF482" i="48608"/>
  <c r="X492" i="48608"/>
  <c r="D485" i="48608"/>
  <c r="BD11" i="1"/>
  <c r="AF494" i="48608"/>
  <c r="AF495" i="48608"/>
  <c r="AF498" i="48608"/>
  <c r="AG498" i="48608"/>
  <c r="AH498" i="48608"/>
  <c r="AI498" i="48608"/>
  <c r="AF499" i="48608"/>
  <c r="AG509" i="48608"/>
  <c r="AH509" i="48608"/>
  <c r="AJ509" i="48608"/>
  <c r="AF515" i="48608"/>
  <c r="AG515" i="48608"/>
  <c r="AH515" i="48608"/>
  <c r="AI515" i="48608"/>
  <c r="AG517" i="48608"/>
  <c r="AH517" i="48608"/>
  <c r="AJ517" i="48608"/>
  <c r="AF521" i="48608"/>
  <c r="AF522" i="48608"/>
  <c r="AF525" i="48608"/>
  <c r="AG525" i="48608"/>
  <c r="AH525" i="48608"/>
  <c r="AJ525" i="48608"/>
  <c r="AF526" i="48608"/>
  <c r="Y429" i="48608"/>
  <c r="D423" i="48608"/>
  <c r="AW12" i="1"/>
  <c r="AG423" i="48608"/>
  <c r="Z528" i="48608"/>
  <c r="W528" i="48608"/>
  <c r="AG521" i="48608"/>
  <c r="AF512" i="48608"/>
  <c r="AF514" i="48608"/>
  <c r="Z519" i="48608"/>
  <c r="AG512" i="48608"/>
  <c r="D508" i="48608"/>
  <c r="AG505" i="48608"/>
  <c r="AH505" i="48608"/>
  <c r="W510" i="48608"/>
  <c r="B504" i="48608"/>
  <c r="AG503" i="48608"/>
  <c r="Z501" i="48608"/>
  <c r="D496" i="48608"/>
  <c r="W501" i="48608"/>
  <c r="B495" i="48608"/>
  <c r="AG494" i="48608"/>
  <c r="AG487" i="48608"/>
  <c r="AH487" i="48608"/>
  <c r="W492" i="48608"/>
  <c r="B486" i="48608"/>
  <c r="BD10" i="1"/>
  <c r="AG485" i="48608"/>
  <c r="Z483" i="48608"/>
  <c r="D478" i="48608"/>
  <c r="BC13" i="1"/>
  <c r="W483" i="48608"/>
  <c r="B477" i="48608"/>
  <c r="BC10" i="1"/>
  <c r="AG476" i="48608"/>
  <c r="AG469" i="48608"/>
  <c r="AH469" i="48608"/>
  <c r="W474" i="48608"/>
  <c r="B468" i="48608"/>
  <c r="BB10" i="1"/>
  <c r="AG467" i="48608"/>
  <c r="AF460" i="48608"/>
  <c r="AF458" i="48608"/>
  <c r="AG458" i="48608"/>
  <c r="AF449" i="48608"/>
  <c r="AG449" i="48608"/>
  <c r="Z447" i="48608"/>
  <c r="D442" i="48608"/>
  <c r="AY13" i="1"/>
  <c r="W447" i="48608"/>
  <c r="B441" i="48608"/>
  <c r="AY10" i="1"/>
  <c r="AG440" i="48608"/>
  <c r="AG433" i="48608"/>
  <c r="AH433" i="48608"/>
  <c r="W438" i="48608"/>
  <c r="B432" i="48608"/>
  <c r="AX10" i="1"/>
  <c r="AG431" i="48608"/>
  <c r="AG424" i="48608"/>
  <c r="AH424" i="48608"/>
  <c r="W429" i="48608"/>
  <c r="B423" i="48608"/>
  <c r="AW10" i="1"/>
  <c r="AG422" i="48608"/>
  <c r="AH422" i="48608"/>
  <c r="AF413" i="48608"/>
  <c r="AG414" i="48608"/>
  <c r="AH414" i="48608"/>
  <c r="W420" i="48608"/>
  <c r="B414" i="48608"/>
  <c r="AV10" i="1"/>
  <c r="AG413" i="48608"/>
  <c r="W411" i="48608"/>
  <c r="B405" i="48608"/>
  <c r="AU10" i="1"/>
  <c r="AG404" i="48608"/>
  <c r="W402" i="48608"/>
  <c r="B396" i="48608"/>
  <c r="AT10" i="1"/>
  <c r="Z402" i="48608"/>
  <c r="D397" i="48608"/>
  <c r="AT13" i="1"/>
  <c r="AG395" i="48608"/>
  <c r="W393" i="48608"/>
  <c r="B387" i="48608"/>
  <c r="AS10" i="1"/>
  <c r="AG386" i="48608"/>
  <c r="AG379" i="48608"/>
  <c r="AH379" i="48608"/>
  <c r="W384" i="48608"/>
  <c r="B378" i="48608"/>
  <c r="AR10" i="1"/>
  <c r="AG377" i="48608"/>
  <c r="AG370" i="48608"/>
  <c r="AH370" i="48608"/>
  <c r="W375" i="48608"/>
  <c r="AG368" i="48608"/>
  <c r="AG361" i="48608"/>
  <c r="AH361" i="48608"/>
  <c r="W366" i="48608"/>
  <c r="B360" i="48608"/>
  <c r="AP10" i="1"/>
  <c r="AG359" i="48608"/>
  <c r="Z33" i="48608"/>
  <c r="D28" i="48608"/>
  <c r="E13" i="1"/>
  <c r="AG26" i="48608"/>
  <c r="AG46" i="48608"/>
  <c r="AH46" i="48608"/>
  <c r="AG44" i="48608"/>
  <c r="AG55" i="48608"/>
  <c r="AH55" i="48608"/>
  <c r="W60" i="48608"/>
  <c r="B54" i="48608"/>
  <c r="H10" i="1"/>
  <c r="AG53" i="48608"/>
  <c r="W69" i="48608"/>
  <c r="B63" i="48608"/>
  <c r="I10" i="1"/>
  <c r="AG62" i="48608"/>
  <c r="W78" i="48608"/>
  <c r="B72" i="48608"/>
  <c r="J10" i="1"/>
  <c r="AG71" i="48608"/>
  <c r="W87" i="48608"/>
  <c r="B81" i="48608"/>
  <c r="K10" i="1"/>
  <c r="AG80" i="48608"/>
  <c r="AF90" i="48608"/>
  <c r="AF91" i="48608"/>
  <c r="AG107" i="48608"/>
  <c r="AG116" i="48608"/>
  <c r="AG125" i="48608"/>
  <c r="W141" i="48608"/>
  <c r="B135" i="48608"/>
  <c r="Q10" i="1"/>
  <c r="AG134" i="48608"/>
  <c r="AG143" i="48608"/>
  <c r="W168" i="48608"/>
  <c r="B162" i="48608"/>
  <c r="T10" i="1"/>
  <c r="AF170" i="48608"/>
  <c r="AG171" i="48608"/>
  <c r="AH171" i="48608"/>
  <c r="W177" i="48608"/>
  <c r="B171" i="48608"/>
  <c r="U10" i="1"/>
  <c r="AG170" i="48608"/>
  <c r="AG179" i="48608"/>
  <c r="AF188" i="48608"/>
  <c r="AG193" i="48608"/>
  <c r="AH193" i="48608"/>
  <c r="W195" i="48608"/>
  <c r="B189" i="48608"/>
  <c r="W10" i="1"/>
  <c r="AG188" i="48608"/>
  <c r="AG199" i="48608"/>
  <c r="AH199" i="48608"/>
  <c r="W204" i="48608"/>
  <c r="B198" i="48608"/>
  <c r="X10" i="1"/>
  <c r="AG197" i="48608"/>
  <c r="AG208" i="48608"/>
  <c r="AH208" i="48608"/>
  <c r="W213" i="48608"/>
  <c r="B207" i="48608"/>
  <c r="Y10" i="1"/>
  <c r="AG206" i="48608"/>
  <c r="AG217" i="48608"/>
  <c r="AH217" i="48608"/>
  <c r="W222" i="48608"/>
  <c r="B216" i="48608"/>
  <c r="Z10" i="1"/>
  <c r="AG215" i="48608"/>
  <c r="W231" i="48608"/>
  <c r="B225" i="48608"/>
  <c r="AA10" i="1"/>
  <c r="AG224" i="48608"/>
  <c r="AG235" i="48608"/>
  <c r="AH235" i="48608"/>
  <c r="W240" i="48608"/>
  <c r="B234" i="48608"/>
  <c r="AB10" i="1"/>
  <c r="AG233" i="48608"/>
  <c r="W249" i="48608"/>
  <c r="B243" i="48608"/>
  <c r="AC10" i="1"/>
  <c r="AG244" i="48608"/>
  <c r="AH244" i="48608"/>
  <c r="AG242" i="48608"/>
  <c r="W258" i="48608"/>
  <c r="B252" i="48608"/>
  <c r="AD10" i="1"/>
  <c r="AF251" i="48608"/>
  <c r="W267" i="48608"/>
  <c r="B261" i="48608"/>
  <c r="AE10" i="1"/>
  <c r="AF260" i="48608"/>
  <c r="AG260" i="48608"/>
  <c r="AG269" i="48608"/>
  <c r="AG280" i="48608"/>
  <c r="AH280" i="48608"/>
  <c r="W285" i="48608"/>
  <c r="B279" i="48608"/>
  <c r="AG10" i="1"/>
  <c r="AG278" i="48608"/>
  <c r="W294" i="48608"/>
  <c r="B288" i="48608"/>
  <c r="AH10" i="1"/>
  <c r="AG287" i="48608"/>
  <c r="W303" i="48608"/>
  <c r="B297" i="48608"/>
  <c r="AI10" i="1"/>
  <c r="AF296" i="48608"/>
  <c r="W312" i="48608"/>
  <c r="B306" i="48608"/>
  <c r="AJ10" i="1"/>
  <c r="AG307" i="48608"/>
  <c r="AH307" i="48608"/>
  <c r="AG305" i="48608"/>
  <c r="AG316" i="48608"/>
  <c r="AH316" i="48608"/>
  <c r="W321" i="48608"/>
  <c r="B315" i="48608"/>
  <c r="AK10" i="1"/>
  <c r="AG314" i="48608"/>
  <c r="W330" i="48608"/>
  <c r="B324" i="48608"/>
  <c r="AL10" i="1"/>
  <c r="AG325" i="48608"/>
  <c r="AH325" i="48608"/>
  <c r="AG323" i="48608"/>
  <c r="AG332" i="48608"/>
  <c r="AF343" i="48608"/>
  <c r="Z348" i="48608"/>
  <c r="AG341" i="48608"/>
  <c r="AF341" i="48608"/>
  <c r="AC357" i="48608"/>
  <c r="D355" i="48608"/>
  <c r="AO16" i="1"/>
  <c r="AG351" i="48608"/>
  <c r="AH351" i="48608"/>
  <c r="X357" i="48608"/>
  <c r="D350" i="48608"/>
  <c r="AO11" i="1"/>
  <c r="AF354" i="48608"/>
  <c r="AF352" i="48608"/>
  <c r="AG354" i="48608"/>
  <c r="AH354" i="48608"/>
  <c r="AG353" i="48608"/>
  <c r="AH353" i="48608"/>
  <c r="AI353" i="48608"/>
  <c r="AF351" i="48608"/>
  <c r="AG352" i="48608"/>
  <c r="AH352" i="48608"/>
  <c r="AF350" i="48608"/>
  <c r="O281" i="16"/>
  <c r="O11" i="16"/>
  <c r="O80" i="16"/>
  <c r="AF69" i="48608"/>
  <c r="AF114" i="48608"/>
  <c r="AF186" i="48608"/>
  <c r="AF150" i="48608"/>
  <c r="AF42" i="48608"/>
  <c r="AF339" i="48608"/>
  <c r="AF87" i="48608"/>
  <c r="AJ360" i="48608"/>
  <c r="AF276" i="48608"/>
  <c r="AF231" i="48608"/>
  <c r="AF168" i="48608"/>
  <c r="AF159" i="48608"/>
  <c r="AF132" i="48608"/>
  <c r="AF123" i="48608"/>
  <c r="AF105" i="48608"/>
  <c r="AH96" i="48608"/>
  <c r="AK96" i="48608"/>
  <c r="AF96" i="48608"/>
  <c r="AF78" i="48608"/>
  <c r="AF51" i="48608"/>
  <c r="BB84" i="16"/>
  <c r="BB285" i="16"/>
  <c r="AW87" i="16"/>
  <c r="AW88" i="16"/>
  <c r="BB86" i="16"/>
  <c r="AJ362" i="48608"/>
  <c r="AJ382" i="48608"/>
  <c r="AJ388" i="48608"/>
  <c r="AI472" i="48608"/>
  <c r="AJ491" i="48608"/>
  <c r="AI158" i="48608"/>
  <c r="AI347" i="48608"/>
  <c r="AJ226" i="48608"/>
  <c r="AI227" i="48608"/>
  <c r="AJ248" i="48608"/>
  <c r="AI211" i="48608"/>
  <c r="AI334" i="48608"/>
  <c r="AI470" i="48608"/>
  <c r="AI478" i="48608"/>
  <c r="AJ518" i="48608"/>
  <c r="AJ274" i="48608"/>
  <c r="AI471" i="48608"/>
  <c r="AI50" i="48608"/>
  <c r="AI468" i="48608"/>
  <c r="AJ482" i="48608"/>
  <c r="AI45" i="48608"/>
  <c r="AI450" i="48608"/>
  <c r="AI516" i="48608"/>
  <c r="AI524" i="48608"/>
  <c r="AJ243" i="48608"/>
  <c r="AJ289" i="48608"/>
  <c r="AJ228" i="48608"/>
  <c r="AI89" i="48608"/>
  <c r="AJ428" i="48608"/>
  <c r="AJ445" i="48608"/>
  <c r="AJ490" i="48608"/>
  <c r="AJ324" i="48608"/>
  <c r="AJ298" i="48608"/>
  <c r="AI284" i="48608"/>
  <c r="AJ219" i="48608"/>
  <c r="AI146" i="48608"/>
  <c r="AJ392" i="48608"/>
  <c r="AJ443" i="48608"/>
  <c r="AI453" i="48608"/>
  <c r="AI477" i="48608"/>
  <c r="AI499" i="48608"/>
  <c r="AI527" i="48608"/>
  <c r="AI147" i="48608"/>
  <c r="AJ167" i="48608"/>
  <c r="AI246" i="48608"/>
  <c r="AJ333" i="48608"/>
  <c r="AJ140" i="48608"/>
  <c r="AI374" i="48608"/>
  <c r="AJ296" i="48608"/>
  <c r="AI343" i="48608"/>
  <c r="AI192" i="48608"/>
  <c r="AI327" i="48608"/>
  <c r="AJ157" i="48608"/>
  <c r="AI252" i="48608"/>
  <c r="AI296" i="48608"/>
  <c r="AJ397" i="48608"/>
  <c r="AI406" i="48608"/>
  <c r="AI437" i="48608"/>
  <c r="AI446" i="48608"/>
  <c r="AJ315" i="48608"/>
  <c r="AI73" i="48608"/>
  <c r="AJ102" i="48608"/>
  <c r="AI255" i="48608"/>
  <c r="AI329" i="48608"/>
  <c r="AJ311" i="48608"/>
  <c r="AJ155" i="48608"/>
  <c r="AI49" i="48608"/>
  <c r="AI401" i="48608"/>
  <c r="AJ405" i="48608"/>
  <c r="AI436" i="48608"/>
  <c r="AJ441" i="48608"/>
  <c r="AJ454" i="48608"/>
  <c r="AI496" i="48608"/>
  <c r="AI95" i="48608"/>
  <c r="AI210" i="48608"/>
  <c r="AF240" i="48608"/>
  <c r="AI185" i="48608"/>
  <c r="AJ371" i="48608"/>
  <c r="AJ473" i="48608"/>
  <c r="AI508" i="48608"/>
  <c r="AJ326" i="48608"/>
  <c r="AI122" i="48608"/>
  <c r="AI373" i="48608"/>
  <c r="AJ47" i="48608"/>
  <c r="AF141" i="48608"/>
  <c r="AI236" i="48608"/>
  <c r="AI389" i="48608"/>
  <c r="AI64" i="48608"/>
  <c r="AI381" i="48608"/>
  <c r="AI74" i="48608"/>
  <c r="AI256" i="48608"/>
  <c r="AJ288" i="48608"/>
  <c r="AJ261" i="48608"/>
  <c r="AI166" i="48608"/>
  <c r="AI517" i="48608"/>
  <c r="AI293" i="48608"/>
  <c r="AJ275" i="48608"/>
  <c r="AH188" i="48608"/>
  <c r="AJ190" i="48608"/>
  <c r="AJ89" i="48608"/>
  <c r="AI363" i="48608"/>
  <c r="AJ415" i="48608"/>
  <c r="AJ451" i="48608"/>
  <c r="AI497" i="48608"/>
  <c r="AJ504" i="48608"/>
  <c r="AJ522" i="48608"/>
  <c r="AI32" i="48608"/>
  <c r="AJ90" i="48608"/>
  <c r="AJ165" i="48608"/>
  <c r="AF249" i="48608"/>
  <c r="AJ273" i="48608"/>
  <c r="AI337" i="48608"/>
  <c r="AF510" i="48608"/>
  <c r="AJ175" i="48608"/>
  <c r="AJ254" i="48608"/>
  <c r="AI283" i="48608"/>
  <c r="AF60" i="48608"/>
  <c r="AJ147" i="48608"/>
  <c r="AJ291" i="48608"/>
  <c r="AI93" i="48608"/>
  <c r="AI118" i="48608"/>
  <c r="AJ77" i="48608"/>
  <c r="AI57" i="48608"/>
  <c r="AI148" i="48608"/>
  <c r="AI229" i="48608"/>
  <c r="AI182" i="48608"/>
  <c r="AJ54" i="48608"/>
  <c r="AI156" i="48608"/>
  <c r="AI184" i="48608"/>
  <c r="AF492" i="48608"/>
  <c r="AI139" i="48608"/>
  <c r="AI111" i="48608"/>
  <c r="AJ68" i="48608"/>
  <c r="AI452" i="48608"/>
  <c r="AI326" i="48608"/>
  <c r="AI302" i="48608"/>
  <c r="AJ200" i="48608"/>
  <c r="AJ110" i="48608"/>
  <c r="AI434" i="48608"/>
  <c r="AI462" i="48608"/>
  <c r="AJ481" i="48608"/>
  <c r="AG96" i="48608"/>
  <c r="L19" i="1"/>
  <c r="L21" i="1"/>
  <c r="AF204" i="48608"/>
  <c r="AI263" i="48608"/>
  <c r="AJ39" i="48608"/>
  <c r="AI77" i="48608"/>
  <c r="AJ390" i="48608"/>
  <c r="AF294" i="48608"/>
  <c r="AI291" i="48608"/>
  <c r="AJ212" i="48608"/>
  <c r="AJ279" i="48608"/>
  <c r="AI157" i="48608"/>
  <c r="AJ346" i="48608"/>
  <c r="AJ229" i="48608"/>
  <c r="AI163" i="48608"/>
  <c r="AJ148" i="48608"/>
  <c r="AI140" i="48608"/>
  <c r="AJ108" i="48608"/>
  <c r="AI76" i="48608"/>
  <c r="AJ435" i="48608"/>
  <c r="AJ461" i="48608"/>
  <c r="AI479" i="48608"/>
  <c r="AI489" i="48608"/>
  <c r="AI495" i="48608"/>
  <c r="AF330" i="48608"/>
  <c r="AJ290" i="48608"/>
  <c r="AI251" i="48608"/>
  <c r="AI37" i="48608"/>
  <c r="AJ464" i="48608"/>
  <c r="AJ263" i="48608"/>
  <c r="AI221" i="48608"/>
  <c r="AJ139" i="48608"/>
  <c r="AI94" i="48608"/>
  <c r="AJ399" i="48608"/>
  <c r="AJ407" i="48608"/>
  <c r="AI419" i="48608"/>
  <c r="AJ460" i="48608"/>
  <c r="AI506" i="48608"/>
  <c r="AJ514" i="48608"/>
  <c r="AI526" i="48608"/>
  <c r="AJ320" i="48608"/>
  <c r="AI290" i="48608"/>
  <c r="AJ252" i="48608"/>
  <c r="AJ230" i="48608"/>
  <c r="AF195" i="48608"/>
  <c r="AI418" i="48608"/>
  <c r="AJ515" i="48608"/>
  <c r="AJ156" i="48608"/>
  <c r="AJ59" i="48608"/>
  <c r="AJ67" i="48608"/>
  <c r="AJ29" i="48608"/>
  <c r="AJ344" i="48608"/>
  <c r="AI338" i="48608"/>
  <c r="AJ308" i="48608"/>
  <c r="AI300" i="48608"/>
  <c r="AI266" i="48608"/>
  <c r="AJ262" i="48608"/>
  <c r="AJ256" i="48608"/>
  <c r="AI257" i="48608"/>
  <c r="AI220" i="48608"/>
  <c r="AI212" i="48608"/>
  <c r="AI181" i="48608"/>
  <c r="AI175" i="48608"/>
  <c r="AI167" i="48608"/>
  <c r="AJ158" i="48608"/>
  <c r="AI92" i="48608"/>
  <c r="AJ93" i="48608"/>
  <c r="AJ74" i="48608"/>
  <c r="AI75" i="48608"/>
  <c r="AI65" i="48608"/>
  <c r="AJ56" i="48608"/>
  <c r="AJ58" i="48608"/>
  <c r="AI364" i="48608"/>
  <c r="AI383" i="48608"/>
  <c r="AI396" i="48608"/>
  <c r="AI409" i="48608"/>
  <c r="AI426" i="48608"/>
  <c r="AJ455" i="48608"/>
  <c r="AJ463" i="48608"/>
  <c r="AI459" i="48608"/>
  <c r="AI480" i="48608"/>
  <c r="AI525" i="48608"/>
  <c r="AJ523" i="48608"/>
  <c r="AI112" i="48608"/>
  <c r="AJ183" i="48608"/>
  <c r="AF474" i="48608"/>
  <c r="AJ238" i="48608"/>
  <c r="AJ342" i="48608"/>
  <c r="AJ194" i="48608"/>
  <c r="AI318" i="48608"/>
  <c r="AJ75" i="48608"/>
  <c r="AI253" i="48608"/>
  <c r="AJ166" i="48608"/>
  <c r="AF519" i="48608"/>
  <c r="AJ30" i="48608"/>
  <c r="AJ95" i="48608"/>
  <c r="AI149" i="48608"/>
  <c r="AI272" i="48608"/>
  <c r="AJ373" i="48608"/>
  <c r="AI39" i="48608"/>
  <c r="AJ111" i="48608"/>
  <c r="AF213" i="48608"/>
  <c r="AI128" i="48608"/>
  <c r="AJ354" i="48608"/>
  <c r="AF267" i="48608"/>
  <c r="AJ255" i="48608"/>
  <c r="AH179" i="48608"/>
  <c r="AJ181" i="48608"/>
  <c r="AI165" i="48608"/>
  <c r="AJ137" i="48608"/>
  <c r="AJ131" i="48608"/>
  <c r="AI38" i="48608"/>
  <c r="AI387" i="48608"/>
  <c r="AJ400" i="48608"/>
  <c r="AF420" i="48608"/>
  <c r="AJ498" i="48608"/>
  <c r="AF483" i="48608"/>
  <c r="AF447" i="48608"/>
  <c r="AF393" i="48608"/>
  <c r="AI86" i="48608"/>
  <c r="AJ184" i="48608"/>
  <c r="AI201" i="48608"/>
  <c r="AJ301" i="48608"/>
  <c r="AJ337" i="48608"/>
  <c r="AI345" i="48608"/>
  <c r="AF438" i="48608"/>
  <c r="AJ66" i="48608"/>
  <c r="AJ283" i="48608"/>
  <c r="G3" i="1"/>
  <c r="G7" i="1"/>
  <c r="F4" i="1"/>
  <c r="F8" i="1"/>
  <c r="F5" i="1"/>
  <c r="F6" i="1"/>
  <c r="AJ203" i="48608"/>
  <c r="AI172" i="48608"/>
  <c r="AI59" i="48608"/>
  <c r="AI417" i="48608"/>
  <c r="AI425" i="48608"/>
  <c r="AJ319" i="48608"/>
  <c r="AJ84" i="48608"/>
  <c r="AJ355" i="48608"/>
  <c r="AI336" i="48608"/>
  <c r="AI335" i="48608"/>
  <c r="AI328" i="48608"/>
  <c r="AI309" i="48608"/>
  <c r="AJ292" i="48608"/>
  <c r="AI271" i="48608"/>
  <c r="AI254" i="48608"/>
  <c r="AJ225" i="48608"/>
  <c r="AJ202" i="48608"/>
  <c r="AI191" i="48608"/>
  <c r="AI174" i="48608"/>
  <c r="AI164" i="48608"/>
  <c r="AJ130" i="48608"/>
  <c r="AJ122" i="48608"/>
  <c r="AI121" i="48608"/>
  <c r="AI109" i="48608"/>
  <c r="AI104" i="48608"/>
  <c r="AI102" i="48608"/>
  <c r="AJ92" i="48608"/>
  <c r="AI91" i="48608"/>
  <c r="AI90" i="48608"/>
  <c r="AI66" i="48608"/>
  <c r="AJ48" i="48608"/>
  <c r="AJ31" i="48608"/>
  <c r="AJ32" i="48608"/>
  <c r="AJ365" i="48608"/>
  <c r="AI362" i="48608"/>
  <c r="AJ374" i="48608"/>
  <c r="AI372" i="48608"/>
  <c r="AJ381" i="48608"/>
  <c r="AJ391" i="48608"/>
  <c r="AJ427" i="48608"/>
  <c r="AJ442" i="48608"/>
  <c r="AJ486" i="48608"/>
  <c r="AF528" i="48608"/>
  <c r="AF501" i="48608"/>
  <c r="AF429" i="48608"/>
  <c r="AF411" i="48608"/>
  <c r="AF33" i="48608"/>
  <c r="AJ129" i="48608"/>
  <c r="AJ164" i="48608"/>
  <c r="AF222" i="48608"/>
  <c r="AF402" i="48608"/>
  <c r="AF384" i="48608"/>
  <c r="AJ176" i="48608"/>
  <c r="AI273" i="48608"/>
  <c r="AF366" i="48608"/>
  <c r="AI282" i="48608"/>
  <c r="AI145" i="48608"/>
  <c r="AI29" i="48608"/>
  <c r="AJ336" i="48608"/>
  <c r="AJ317" i="48608"/>
  <c r="AI299" i="48608"/>
  <c r="AH258" i="48608"/>
  <c r="AL258" i="48608"/>
  <c r="AJ253" i="48608"/>
  <c r="AI225" i="48608"/>
  <c r="AJ210" i="48608"/>
  <c r="AI202" i="48608"/>
  <c r="AJ191" i="48608"/>
  <c r="AJ192" i="48608"/>
  <c r="AH170" i="48608"/>
  <c r="AJ172" i="48608"/>
  <c r="AH152" i="48608"/>
  <c r="AJ154" i="48608"/>
  <c r="AI138" i="48608"/>
  <c r="AI120" i="48608"/>
  <c r="AJ101" i="48608"/>
  <c r="AJ85" i="48608"/>
  <c r="AI41" i="48608"/>
  <c r="AI416" i="48608"/>
  <c r="AH242" i="48608"/>
  <c r="AI243" i="48608"/>
  <c r="AG249" i="48608"/>
  <c r="AC19" i="1"/>
  <c r="AC21" i="1"/>
  <c r="AH215" i="48608"/>
  <c r="AH222" i="48608"/>
  <c r="AG222" i="48608"/>
  <c r="Z19" i="1"/>
  <c r="Z20" i="1"/>
  <c r="AH186" i="48608"/>
  <c r="V20" i="1"/>
  <c r="AH195" i="48608"/>
  <c r="W20" i="1"/>
  <c r="AH197" i="48608"/>
  <c r="AH204" i="48608"/>
  <c r="X20" i="1"/>
  <c r="AH206" i="48608"/>
  <c r="AH213" i="48608"/>
  <c r="Y20" i="1"/>
  <c r="Z21" i="1"/>
  <c r="AI170" i="48608"/>
  <c r="AG177" i="48608"/>
  <c r="U19" i="1"/>
  <c r="AH485" i="48608"/>
  <c r="AJ485" i="48608"/>
  <c r="AG492" i="48608"/>
  <c r="BD19" i="1"/>
  <c r="BD21" i="1"/>
  <c r="AH494" i="48608"/>
  <c r="AJ494" i="48608"/>
  <c r="AG501" i="48608"/>
  <c r="AH512" i="48608"/>
  <c r="AJ512" i="48608"/>
  <c r="AG519" i="48608"/>
  <c r="AH305" i="48608"/>
  <c r="AI305" i="48608"/>
  <c r="AG312" i="48608"/>
  <c r="AJ19" i="1"/>
  <c r="AJ21" i="1"/>
  <c r="AH377" i="48608"/>
  <c r="AI377" i="48608"/>
  <c r="AG384" i="48608"/>
  <c r="AR19" i="1"/>
  <c r="AR21" i="1"/>
  <c r="AH467" i="48608"/>
  <c r="AI467" i="48608"/>
  <c r="AG474" i="48608"/>
  <c r="BB19" i="1"/>
  <c r="BB21" i="1"/>
  <c r="AH476" i="48608"/>
  <c r="AI476" i="48608"/>
  <c r="AG483" i="48608"/>
  <c r="BC19" i="1"/>
  <c r="BC21" i="1"/>
  <c r="AH287" i="48608"/>
  <c r="AI288" i="48608"/>
  <c r="AG294" i="48608"/>
  <c r="AH19" i="1"/>
  <c r="AH21" i="1"/>
  <c r="AH278" i="48608"/>
  <c r="AI279" i="48608"/>
  <c r="AG285" i="48608"/>
  <c r="AG19" i="1"/>
  <c r="AG21" i="1"/>
  <c r="AH269" i="48608"/>
  <c r="AI270" i="48608"/>
  <c r="AG276" i="48608"/>
  <c r="AF19" i="1"/>
  <c r="AF21" i="1"/>
  <c r="AH224" i="48608"/>
  <c r="AH231" i="48608"/>
  <c r="AG231" i="48608"/>
  <c r="AA19" i="1"/>
  <c r="AA21" i="1"/>
  <c r="AJ206" i="48608"/>
  <c r="AG213" i="48608"/>
  <c r="Y19" i="1"/>
  <c r="AI198" i="48608"/>
  <c r="AG204" i="48608"/>
  <c r="X19" i="1"/>
  <c r="AI180" i="48608"/>
  <c r="AG186" i="48608"/>
  <c r="V19" i="1"/>
  <c r="AH177" i="48608"/>
  <c r="U20" i="1"/>
  <c r="AH143" i="48608"/>
  <c r="AH150" i="48608"/>
  <c r="R20" i="1"/>
  <c r="AH159" i="48608"/>
  <c r="S20" i="1"/>
  <c r="AH168" i="48608"/>
  <c r="T20" i="1"/>
  <c r="V21" i="1"/>
  <c r="AH404" i="48608"/>
  <c r="AH411" i="48608"/>
  <c r="AG411" i="48608"/>
  <c r="AU19" i="1"/>
  <c r="AU21" i="1"/>
  <c r="AH431" i="48608"/>
  <c r="AJ431" i="48608"/>
  <c r="AG438" i="48608"/>
  <c r="AX19" i="1"/>
  <c r="AX21" i="1"/>
  <c r="AH440" i="48608"/>
  <c r="AH447" i="48608"/>
  <c r="AG447" i="48608"/>
  <c r="AY19" i="1"/>
  <c r="AY21" i="1"/>
  <c r="AH503" i="48608"/>
  <c r="AJ503" i="48608"/>
  <c r="AG510" i="48608"/>
  <c r="AH297" i="48608"/>
  <c r="AG303" i="48608"/>
  <c r="AI19" i="1"/>
  <c r="AI21" i="1"/>
  <c r="AF375" i="48608"/>
  <c r="AI308" i="48608"/>
  <c r="AI183" i="48608"/>
  <c r="AF177" i="48608"/>
  <c r="AJ145" i="48608"/>
  <c r="AI127" i="48608"/>
  <c r="AJ83" i="48608"/>
  <c r="AJ41" i="48608"/>
  <c r="AI40" i="48608"/>
  <c r="AI410" i="48608"/>
  <c r="AI509" i="48608"/>
  <c r="AI513" i="48608"/>
  <c r="AF348" i="48608"/>
  <c r="AI346" i="48608"/>
  <c r="AJ345" i="48608"/>
  <c r="AJ335" i="48608"/>
  <c r="AI319" i="48608"/>
  <c r="AJ310" i="48608"/>
  <c r="AI292" i="48608"/>
  <c r="AI265" i="48608"/>
  <c r="AJ247" i="48608"/>
  <c r="AI238" i="48608"/>
  <c r="AJ239" i="48608"/>
  <c r="AJ182" i="48608"/>
  <c r="AJ174" i="48608"/>
  <c r="AI154" i="48608"/>
  <c r="AJ149" i="48608"/>
  <c r="AJ128" i="48608"/>
  <c r="AI119" i="48608"/>
  <c r="AJ120" i="48608"/>
  <c r="AJ113" i="48608"/>
  <c r="AI100" i="48608"/>
  <c r="AJ103" i="48608"/>
  <c r="AJ86" i="48608"/>
  <c r="AI84" i="48608"/>
  <c r="AI67" i="48608"/>
  <c r="AI28" i="48608"/>
  <c r="AJ372" i="48608"/>
  <c r="AI398" i="48608"/>
  <c r="AJ432" i="48608"/>
  <c r="AJ444" i="48608"/>
  <c r="AJ500" i="48608"/>
  <c r="AI507" i="48608"/>
  <c r="AF321" i="48608"/>
  <c r="AG357" i="48608"/>
  <c r="AO19" i="1"/>
  <c r="AO21" i="1"/>
  <c r="AH323" i="48608"/>
  <c r="AI323" i="48608"/>
  <c r="AG330" i="48608"/>
  <c r="AL19" i="1"/>
  <c r="AL21" i="1"/>
  <c r="AG195" i="48608"/>
  <c r="W19" i="1"/>
  <c r="AG150" i="48608"/>
  <c r="R19" i="1"/>
  <c r="AH107" i="48608"/>
  <c r="AH114" i="48608"/>
  <c r="N20" i="1"/>
  <c r="AH116" i="48608"/>
  <c r="AH123" i="48608"/>
  <c r="O20" i="1"/>
  <c r="AH125" i="48608"/>
  <c r="AH132" i="48608"/>
  <c r="P20" i="1"/>
  <c r="AH134" i="48608"/>
  <c r="AH141" i="48608"/>
  <c r="Q20" i="1"/>
  <c r="R21" i="1"/>
  <c r="AJ107" i="48608"/>
  <c r="AG114" i="48608"/>
  <c r="N19" i="1"/>
  <c r="N21" i="1"/>
  <c r="AH71" i="48608"/>
  <c r="AI72" i="48608"/>
  <c r="AG78" i="48608"/>
  <c r="J19" i="1"/>
  <c r="J21" i="1"/>
  <c r="AH44" i="48608"/>
  <c r="AI44" i="48608"/>
  <c r="AG51" i="48608"/>
  <c r="G19" i="1"/>
  <c r="G21" i="1"/>
  <c r="AH386" i="48608"/>
  <c r="AH393" i="48608"/>
  <c r="AG393" i="48608"/>
  <c r="AS19" i="1"/>
  <c r="AS21" i="1"/>
  <c r="AH395" i="48608"/>
  <c r="AJ395" i="48608"/>
  <c r="AG402" i="48608"/>
  <c r="AT19" i="1"/>
  <c r="AT21" i="1"/>
  <c r="AH521" i="48608"/>
  <c r="AI521" i="48608"/>
  <c r="AG528" i="48608"/>
  <c r="AG159" i="48608"/>
  <c r="S19" i="1"/>
  <c r="S21" i="1"/>
  <c r="AI125" i="48608"/>
  <c r="AG132" i="48608"/>
  <c r="P19" i="1"/>
  <c r="P21" i="1"/>
  <c r="AH368" i="48608"/>
  <c r="AJ368" i="48608"/>
  <c r="AG375" i="48608"/>
  <c r="AQ19" i="1"/>
  <c r="AH35" i="48608"/>
  <c r="AG42" i="48608"/>
  <c r="F19" i="1"/>
  <c r="F21" i="1"/>
  <c r="AH341" i="48608"/>
  <c r="AI342" i="48608"/>
  <c r="AG348" i="48608"/>
  <c r="AN19" i="1"/>
  <c r="AN21" i="1"/>
  <c r="AH332" i="48608"/>
  <c r="AI333" i="48608"/>
  <c r="AG339" i="48608"/>
  <c r="AM19" i="1"/>
  <c r="AM21" i="1"/>
  <c r="AH314" i="48608"/>
  <c r="AI314" i="48608"/>
  <c r="AG321" i="48608"/>
  <c r="AK19" i="1"/>
  <c r="AK21" i="1"/>
  <c r="AH260" i="48608"/>
  <c r="AH267" i="48608"/>
  <c r="AG267" i="48608"/>
  <c r="AE19" i="1"/>
  <c r="AE21" i="1"/>
  <c r="AH233" i="48608"/>
  <c r="AI234" i="48608"/>
  <c r="AG240" i="48608"/>
  <c r="AB19" i="1"/>
  <c r="AB21" i="1"/>
  <c r="AJ162" i="48608"/>
  <c r="AG168" i="48608"/>
  <c r="T19" i="1"/>
  <c r="T21" i="1"/>
  <c r="AI135" i="48608"/>
  <c r="AG141" i="48608"/>
  <c r="Q19" i="1"/>
  <c r="AH98" i="48608"/>
  <c r="AH105" i="48608"/>
  <c r="M20" i="1"/>
  <c r="Q21" i="1"/>
  <c r="AI116" i="48608"/>
  <c r="AG123" i="48608"/>
  <c r="O19" i="1"/>
  <c r="O21" i="1"/>
  <c r="AH80" i="48608"/>
  <c r="AH87" i="48608"/>
  <c r="AG87" i="48608"/>
  <c r="K19" i="1"/>
  <c r="K21" i="1"/>
  <c r="AH62" i="48608"/>
  <c r="AJ62" i="48608"/>
  <c r="AG69" i="48608"/>
  <c r="I19" i="1"/>
  <c r="I21" i="1"/>
  <c r="AH53" i="48608"/>
  <c r="AI54" i="48608"/>
  <c r="AG60" i="48608"/>
  <c r="H19" i="1"/>
  <c r="H21" i="1"/>
  <c r="AH26" i="48608"/>
  <c r="AI26" i="48608"/>
  <c r="AG33" i="48608"/>
  <c r="E19" i="1"/>
  <c r="E21" i="1"/>
  <c r="AH359" i="48608"/>
  <c r="AJ359" i="48608"/>
  <c r="AG366" i="48608"/>
  <c r="AP19" i="1"/>
  <c r="AH413" i="48608"/>
  <c r="AI413" i="48608"/>
  <c r="AG420" i="48608"/>
  <c r="AV19" i="1"/>
  <c r="AV21" i="1"/>
  <c r="AH449" i="48608"/>
  <c r="AJ449" i="48608"/>
  <c r="AG456" i="48608"/>
  <c r="AZ19" i="1"/>
  <c r="AZ21" i="1"/>
  <c r="AH458" i="48608"/>
  <c r="AI458" i="48608"/>
  <c r="AG465" i="48608"/>
  <c r="BA19" i="1"/>
  <c r="BA21" i="1"/>
  <c r="AI99" i="48608"/>
  <c r="AG105" i="48608"/>
  <c r="M19" i="1"/>
  <c r="M21" i="1"/>
  <c r="AF303" i="48608"/>
  <c r="AJ272" i="48608"/>
  <c r="AJ264" i="48608"/>
  <c r="AJ251" i="48608"/>
  <c r="AI237" i="48608"/>
  <c r="AI203" i="48608"/>
  <c r="AI129" i="48608"/>
  <c r="AJ112" i="48608"/>
  <c r="AJ408" i="48608"/>
  <c r="AF456" i="48608"/>
  <c r="AF465" i="48608"/>
  <c r="AJ488" i="48608"/>
  <c r="AF285" i="48608"/>
  <c r="AJ306" i="48608"/>
  <c r="AJ265" i="48608"/>
  <c r="AF258" i="48608"/>
  <c r="AI209" i="48608"/>
  <c r="AJ185" i="48608"/>
  <c r="AJ173" i="48608"/>
  <c r="AI113" i="48608"/>
  <c r="AJ104" i="48608"/>
  <c r="AI380" i="48608"/>
  <c r="AF312" i="48608"/>
  <c r="AG258" i="48608"/>
  <c r="AD19" i="1"/>
  <c r="AD21" i="1"/>
  <c r="AH423" i="48608"/>
  <c r="AH429" i="48608"/>
  <c r="AG429" i="48608"/>
  <c r="AW19" i="1"/>
  <c r="AI505" i="48608"/>
  <c r="AJ505" i="48608"/>
  <c r="AI487" i="48608"/>
  <c r="AJ487" i="48608"/>
  <c r="AI469" i="48608"/>
  <c r="AJ469" i="48608"/>
  <c r="AI433" i="48608"/>
  <c r="AJ433" i="48608"/>
  <c r="AI424" i="48608"/>
  <c r="AJ424" i="48608"/>
  <c r="AI422" i="48608"/>
  <c r="AJ422" i="48608"/>
  <c r="AI414" i="48608"/>
  <c r="AJ414" i="48608"/>
  <c r="AJ380" i="48608"/>
  <c r="AI379" i="48608"/>
  <c r="AJ379" i="48608"/>
  <c r="AI370" i="48608"/>
  <c r="AJ370" i="48608"/>
  <c r="B369" i="48608"/>
  <c r="AQ10" i="1"/>
  <c r="AI371" i="48608"/>
  <c r="AF357" i="48608"/>
  <c r="AI361" i="48608"/>
  <c r="AJ361" i="48608"/>
  <c r="AI46" i="48608"/>
  <c r="AJ46" i="48608"/>
  <c r="AI47" i="48608"/>
  <c r="AI55" i="48608"/>
  <c r="AI56" i="48608"/>
  <c r="AJ57" i="48608"/>
  <c r="L20" i="1"/>
  <c r="AI136" i="48608"/>
  <c r="AJ138" i="48608"/>
  <c r="AJ135" i="48608"/>
  <c r="AI193" i="48608"/>
  <c r="AJ193" i="48608"/>
  <c r="AI194" i="48608"/>
  <c r="AI200" i="48608"/>
  <c r="AJ201" i="48608"/>
  <c r="AI199" i="48608"/>
  <c r="AJ199" i="48608"/>
  <c r="AI208" i="48608"/>
  <c r="AJ209" i="48608"/>
  <c r="AI217" i="48608"/>
  <c r="AJ217" i="48608"/>
  <c r="AJ218" i="48608"/>
  <c r="AI218" i="48608"/>
  <c r="AI235" i="48608"/>
  <c r="AJ235" i="48608"/>
  <c r="AJ236" i="48608"/>
  <c r="AJ237" i="48608"/>
  <c r="AI244" i="48608"/>
  <c r="AJ244" i="48608"/>
  <c r="AJ245" i="48608"/>
  <c r="AI245" i="48608"/>
  <c r="AJ246" i="48608"/>
  <c r="AJ270" i="48608"/>
  <c r="AI280" i="48608"/>
  <c r="AJ280" i="48608"/>
  <c r="AJ281" i="48608"/>
  <c r="AI281" i="48608"/>
  <c r="AJ282" i="48608"/>
  <c r="AI307" i="48608"/>
  <c r="AJ307" i="48608"/>
  <c r="AI316" i="48608"/>
  <c r="AJ318" i="48608"/>
  <c r="AI325" i="48608"/>
  <c r="AJ325" i="48608"/>
  <c r="AJ327" i="48608"/>
  <c r="D343" i="48608"/>
  <c r="AN13" i="1"/>
  <c r="AJ356" i="48608"/>
  <c r="AI354" i="48608"/>
  <c r="AI352" i="48608"/>
  <c r="AJ353" i="48608"/>
  <c r="AH350" i="48608"/>
  <c r="AL96" i="48608"/>
  <c r="AI360" i="48608"/>
  <c r="AI431" i="48608"/>
  <c r="AJ26" i="48608"/>
  <c r="AI315" i="48608"/>
  <c r="AJ53" i="48608"/>
  <c r="AH456" i="48608"/>
  <c r="AK456" i="48608"/>
  <c r="AJ109" i="48608"/>
  <c r="AH51" i="48608"/>
  <c r="AI449" i="48608"/>
  <c r="AI207" i="48608"/>
  <c r="AL186" i="48608"/>
  <c r="AL141" i="48608"/>
  <c r="AH501" i="48608"/>
  <c r="AK501" i="48608"/>
  <c r="AH321" i="48608"/>
  <c r="AK20" i="1"/>
  <c r="AJ287" i="48608"/>
  <c r="AJ233" i="48608"/>
  <c r="AI206" i="48608"/>
  <c r="AJ80" i="48608"/>
  <c r="AI395" i="48608"/>
  <c r="AI494" i="48608"/>
  <c r="AJ207" i="48608"/>
  <c r="AH348" i="48608"/>
  <c r="AL348" i="48608"/>
  <c r="AJ269" i="48608"/>
  <c r="AJ234" i="48608"/>
  <c r="AI233" i="48608"/>
  <c r="AJ188" i="48608"/>
  <c r="AI179" i="48608"/>
  <c r="AI359" i="48608"/>
  <c r="AJ467" i="48608"/>
  <c r="AJ316" i="48608"/>
  <c r="AH312" i="48608"/>
  <c r="AJ20" i="1"/>
  <c r="AJ242" i="48608"/>
  <c r="AI189" i="48608"/>
  <c r="AJ171" i="48608"/>
  <c r="AJ134" i="48608"/>
  <c r="AI80" i="48608"/>
  <c r="AH60" i="48608"/>
  <c r="AH375" i="48608"/>
  <c r="AQ20" i="1"/>
  <c r="AH402" i="48608"/>
  <c r="AK402" i="48608"/>
  <c r="AH474" i="48608"/>
  <c r="AL474" i="48608"/>
  <c r="AH510" i="48608"/>
  <c r="AK510" i="48608"/>
  <c r="AK258" i="48608"/>
  <c r="AI162" i="48608"/>
  <c r="AH465" i="48608"/>
  <c r="AK465" i="48608"/>
  <c r="AJ323" i="48608"/>
  <c r="AH285" i="48608"/>
  <c r="AG20" i="1"/>
  <c r="AL123" i="48608"/>
  <c r="AJ343" i="48608"/>
  <c r="AI224" i="48608"/>
  <c r="AI386" i="48608"/>
  <c r="AI440" i="48608"/>
  <c r="AH492" i="48608"/>
  <c r="BD20" i="1"/>
  <c r="AJ521" i="48608"/>
  <c r="AJ341" i="48608"/>
  <c r="AJ314" i="48608"/>
  <c r="AJ305" i="48608"/>
  <c r="AI287" i="48608"/>
  <c r="AI269" i="48608"/>
  <c r="AD20" i="1"/>
  <c r="AI242" i="48608"/>
  <c r="AH240" i="48608"/>
  <c r="AB20" i="1"/>
  <c r="AJ208" i="48608"/>
  <c r="AI188" i="48608"/>
  <c r="AJ170" i="48608"/>
  <c r="AI171" i="48608"/>
  <c r="AJ136" i="48608"/>
  <c r="AI107" i="48608"/>
  <c r="AJ55" i="48608"/>
  <c r="AJ44" i="48608"/>
  <c r="AH366" i="48608"/>
  <c r="AI368" i="48608"/>
  <c r="AH438" i="48608"/>
  <c r="AL438" i="48608"/>
  <c r="AI503" i="48608"/>
  <c r="AJ99" i="48608"/>
  <c r="AI341" i="48608"/>
  <c r="AI306" i="48608"/>
  <c r="AH294" i="48608"/>
  <c r="AH20" i="1"/>
  <c r="AJ271" i="48608"/>
  <c r="AH276" i="48608"/>
  <c r="AF20" i="1"/>
  <c r="AH249" i="48608"/>
  <c r="AL249" i="48608"/>
  <c r="AJ189" i="48608"/>
  <c r="AJ179" i="48608"/>
  <c r="AI134" i="48608"/>
  <c r="AI53" i="48608"/>
  <c r="G4" i="1"/>
  <c r="H3" i="1"/>
  <c r="G8" i="1"/>
  <c r="G5" i="1"/>
  <c r="G6" i="1"/>
  <c r="AJ278" i="48608"/>
  <c r="AI215" i="48608"/>
  <c r="AH384" i="48608"/>
  <c r="AR20" i="1"/>
  <c r="AI485" i="48608"/>
  <c r="AJ332" i="48608"/>
  <c r="AJ215" i="48608"/>
  <c r="AJ161" i="48608"/>
  <c r="AJ125" i="48608"/>
  <c r="AJ378" i="48608"/>
  <c r="AI378" i="48608"/>
  <c r="AJ404" i="48608"/>
  <c r="AH483" i="48608"/>
  <c r="BC20" i="1"/>
  <c r="AJ224" i="48608"/>
  <c r="AJ197" i="48608"/>
  <c r="AJ440" i="48608"/>
  <c r="AI512" i="48608"/>
  <c r="AI143" i="48608"/>
  <c r="AI404" i="48608"/>
  <c r="AI63" i="48608"/>
  <c r="AJ64" i="48608"/>
  <c r="AJ63" i="48608"/>
  <c r="AJ36" i="48608"/>
  <c r="AH42" i="48608"/>
  <c r="AI36" i="48608"/>
  <c r="AJ35" i="48608"/>
  <c r="AI35" i="48608"/>
  <c r="AJ37" i="48608"/>
  <c r="AJ72" i="48608"/>
  <c r="AJ73" i="48608"/>
  <c r="AH303" i="48608"/>
  <c r="AI297" i="48608"/>
  <c r="AJ297" i="48608"/>
  <c r="AJ299" i="48608"/>
  <c r="AI71" i="48608"/>
  <c r="AH33" i="48608"/>
  <c r="AH528" i="48608"/>
  <c r="AL528" i="48608"/>
  <c r="AI332" i="48608"/>
  <c r="AH330" i="48608"/>
  <c r="AK330" i="48608"/>
  <c r="AI260" i="48608"/>
  <c r="AJ198" i="48608"/>
  <c r="AI161" i="48608"/>
  <c r="AH78" i="48608"/>
  <c r="J20" i="1"/>
  <c r="AI62" i="48608"/>
  <c r="AJ377" i="48608"/>
  <c r="AJ386" i="48608"/>
  <c r="AJ413" i="48608"/>
  <c r="AJ458" i="48608"/>
  <c r="AJ476" i="48608"/>
  <c r="AH519" i="48608"/>
  <c r="AL519" i="48608"/>
  <c r="AJ180" i="48608"/>
  <c r="AI27" i="48608"/>
  <c r="AJ27" i="48608"/>
  <c r="AI117" i="48608"/>
  <c r="AJ117" i="48608"/>
  <c r="AJ118" i="48608"/>
  <c r="AI126" i="48608"/>
  <c r="AJ126" i="48608"/>
  <c r="AI144" i="48608"/>
  <c r="AJ144" i="48608"/>
  <c r="AJ216" i="48608"/>
  <c r="AI216" i="48608"/>
  <c r="AJ98" i="48608"/>
  <c r="AI98" i="48608"/>
  <c r="AJ100" i="48608"/>
  <c r="AJ81" i="48608"/>
  <c r="AI81" i="48608"/>
  <c r="AI369" i="48608"/>
  <c r="AJ369" i="48608"/>
  <c r="AI153" i="48608"/>
  <c r="AI152" i="48608"/>
  <c r="AJ152" i="48608"/>
  <c r="AJ153" i="48608"/>
  <c r="AH339" i="48608"/>
  <c r="AL339" i="48608"/>
  <c r="AJ260" i="48608"/>
  <c r="AH420" i="48608"/>
  <c r="AK420" i="48608"/>
  <c r="AI278" i="48608"/>
  <c r="AI197" i="48608"/>
  <c r="AJ143" i="48608"/>
  <c r="AJ116" i="48608"/>
  <c r="AJ71" i="48608"/>
  <c r="AH69" i="48608"/>
  <c r="AJ82" i="48608"/>
  <c r="AJ423" i="48608"/>
  <c r="AI423" i="48608"/>
  <c r="AY20" i="1"/>
  <c r="AK447" i="48608"/>
  <c r="AL447" i="48608"/>
  <c r="AW20" i="1"/>
  <c r="AK411" i="48608"/>
  <c r="AL411" i="48608"/>
  <c r="AU20" i="1"/>
  <c r="AK393" i="48608"/>
  <c r="AL393" i="48608"/>
  <c r="AS20" i="1"/>
  <c r="AK87" i="48608"/>
  <c r="AL87" i="48608"/>
  <c r="K20" i="1"/>
  <c r="AK150" i="48608"/>
  <c r="AL150" i="48608"/>
  <c r="AK222" i="48608"/>
  <c r="AL222" i="48608"/>
  <c r="AK231" i="48608"/>
  <c r="AL231" i="48608"/>
  <c r="AA20" i="1"/>
  <c r="AE20" i="1"/>
  <c r="AL267" i="48608"/>
  <c r="AK267" i="48608"/>
  <c r="AH357" i="48608"/>
  <c r="AJ350" i="48608"/>
  <c r="AI350" i="48608"/>
  <c r="AJ352" i="48608"/>
  <c r="AI351" i="48608"/>
  <c r="AJ351" i="48608"/>
  <c r="AK492" i="48608"/>
  <c r="AL501" i="48608"/>
  <c r="AS22" i="1"/>
  <c r="AK69" i="48608"/>
  <c r="AL69" i="48608"/>
  <c r="AL60" i="48608"/>
  <c r="AK60" i="48608"/>
  <c r="AK51" i="48608"/>
  <c r="AL51" i="48608"/>
  <c r="AL42" i="48608"/>
  <c r="AK42" i="48608"/>
  <c r="E20" i="1"/>
  <c r="AK33" i="48608"/>
  <c r="AL33" i="48608"/>
  <c r="AL366" i="48608"/>
  <c r="R22" i="1"/>
  <c r="AL456" i="48608"/>
  <c r="AZ20" i="1"/>
  <c r="AZ22" i="1"/>
  <c r="AN20" i="1"/>
  <c r="G20" i="1"/>
  <c r="AK141" i="48608"/>
  <c r="AL321" i="48608"/>
  <c r="AK438" i="48608"/>
  <c r="BB20" i="1"/>
  <c r="BC22" i="1"/>
  <c r="BA20" i="1"/>
  <c r="AR22" i="1"/>
  <c r="AK285" i="48608"/>
  <c r="V22" i="1"/>
  <c r="AL312" i="48608"/>
  <c r="AK240" i="48608"/>
  <c r="AL195" i="48608"/>
  <c r="AL294" i="48608"/>
  <c r="AK186" i="48608"/>
  <c r="AK114" i="48608"/>
  <c r="AK348" i="48608"/>
  <c r="AL114" i="48608"/>
  <c r="AK483" i="48608"/>
  <c r="AL510" i="48608"/>
  <c r="AK213" i="48608"/>
  <c r="AK321" i="48608"/>
  <c r="H20" i="1"/>
  <c r="AK195" i="48608"/>
  <c r="AK366" i="48608"/>
  <c r="AK312" i="48608"/>
  <c r="AT20" i="1"/>
  <c r="AU22" i="1"/>
  <c r="AL402" i="48608"/>
  <c r="AK474" i="48608"/>
  <c r="AL492" i="48608"/>
  <c r="AK22" i="1"/>
  <c r="AK78" i="48608"/>
  <c r="X22" i="1"/>
  <c r="AP20" i="1"/>
  <c r="AQ22" i="1"/>
  <c r="AL285" i="48608"/>
  <c r="AK249" i="48608"/>
  <c r="AL177" i="48608"/>
  <c r="AK123" i="48608"/>
  <c r="AL330" i="48608"/>
  <c r="P22" i="1"/>
  <c r="AX20" i="1"/>
  <c r="AY22" i="1"/>
  <c r="AL465" i="48608"/>
  <c r="AK276" i="48608"/>
  <c r="AK429" i="48608"/>
  <c r="AB22" i="1"/>
  <c r="AK294" i="48608"/>
  <c r="AL240" i="48608"/>
  <c r="AL168" i="48608"/>
  <c r="AL375" i="48608"/>
  <c r="AK375" i="48608"/>
  <c r="AK168" i="48608"/>
  <c r="AL132" i="48608"/>
  <c r="I20" i="1"/>
  <c r="AL276" i="48608"/>
  <c r="AK204" i="48608"/>
  <c r="AL384" i="48608"/>
  <c r="AK339" i="48608"/>
  <c r="AC20" i="1"/>
  <c r="AD22" i="1"/>
  <c r="AL213" i="48608"/>
  <c r="AL204" i="48608"/>
  <c r="AL78" i="48608"/>
  <c r="AL420" i="48608"/>
  <c r="AL429" i="48608"/>
  <c r="AL20" i="1"/>
  <c r="AG22" i="1"/>
  <c r="AE22" i="1"/>
  <c r="AV20" i="1"/>
  <c r="AW22" i="1"/>
  <c r="AK384" i="48608"/>
  <c r="H8" i="1"/>
  <c r="H4" i="1"/>
  <c r="H5" i="1"/>
  <c r="H6" i="1"/>
  <c r="I3" i="1"/>
  <c r="H7" i="1"/>
  <c r="AL483" i="48608"/>
  <c r="AK132" i="48608"/>
  <c r="AK519" i="48608"/>
  <c r="AK528" i="48608"/>
  <c r="AK177" i="48608"/>
  <c r="AK159" i="48608"/>
  <c r="AL159" i="48608"/>
  <c r="T22" i="1"/>
  <c r="F20" i="1"/>
  <c r="Z22" i="1"/>
  <c r="AA22" i="1"/>
  <c r="AL105" i="48608"/>
  <c r="M22" i="1"/>
  <c r="AK105" i="48608"/>
  <c r="AK303" i="48608"/>
  <c r="AI20" i="1"/>
  <c r="AJ22" i="1"/>
  <c r="AL303" i="48608"/>
  <c r="K22" i="1"/>
  <c r="AW21" i="1"/>
  <c r="BD22" i="1"/>
  <c r="L22" i="1"/>
  <c r="U22" i="1"/>
  <c r="AF22" i="1"/>
  <c r="AH22" i="1"/>
  <c r="AM20" i="1"/>
  <c r="AL357" i="48608"/>
  <c r="AO20" i="1"/>
  <c r="AK357" i="48608"/>
  <c r="AC22" i="1"/>
  <c r="S22" i="1"/>
  <c r="O22" i="1"/>
  <c r="AT22" i="1"/>
  <c r="H22" i="1"/>
  <c r="F22" i="1"/>
  <c r="E22" i="1"/>
  <c r="G22" i="1"/>
  <c r="Q22" i="1"/>
  <c r="AI22" i="1"/>
  <c r="X21" i="1"/>
  <c r="U21" i="1"/>
  <c r="Y21" i="1"/>
  <c r="AL22" i="1"/>
  <c r="AP21" i="1"/>
  <c r="BA22" i="1"/>
  <c r="BB22" i="1"/>
  <c r="I22" i="1"/>
  <c r="W22" i="1"/>
  <c r="AX22" i="1"/>
  <c r="Y22" i="1"/>
  <c r="AV22" i="1"/>
  <c r="J22" i="1"/>
  <c r="AM22" i="1"/>
  <c r="W21" i="1"/>
  <c r="I4" i="1"/>
  <c r="J3" i="1"/>
  <c r="I8" i="1"/>
  <c r="I5" i="1"/>
  <c r="I6" i="1"/>
  <c r="I7" i="1"/>
  <c r="N22" i="1"/>
  <c r="AN22" i="1"/>
  <c r="AO22" i="1"/>
  <c r="AP22" i="1"/>
  <c r="AQ21" i="1"/>
  <c r="J4" i="1"/>
  <c r="J8" i="1"/>
  <c r="J5" i="1"/>
  <c r="J6" i="1"/>
  <c r="K3" i="1"/>
  <c r="K7" i="1"/>
  <c r="J7" i="1"/>
  <c r="K4" i="1"/>
  <c r="L3" i="1"/>
  <c r="K8" i="1"/>
  <c r="K5" i="1"/>
  <c r="K6" i="1"/>
  <c r="L5" i="1"/>
  <c r="L6" i="1"/>
  <c r="L4" i="1"/>
  <c r="L7" i="1"/>
  <c r="M3" i="1"/>
  <c r="L8" i="1"/>
  <c r="N3" i="1"/>
  <c r="M4" i="1"/>
  <c r="M7" i="1"/>
  <c r="M8" i="1"/>
  <c r="M5" i="1"/>
  <c r="M6" i="1"/>
  <c r="N4" i="1"/>
  <c r="N7" i="1"/>
  <c r="O3" i="1"/>
  <c r="N8" i="1"/>
  <c r="O7" i="1"/>
  <c r="N5" i="1"/>
  <c r="N6" i="1"/>
  <c r="O4" i="1"/>
  <c r="O8" i="1"/>
  <c r="O5" i="1"/>
  <c r="O6" i="1"/>
  <c r="P3" i="1"/>
  <c r="P5" i="1"/>
  <c r="P6" i="1"/>
  <c r="P8" i="1"/>
  <c r="P4" i="1"/>
  <c r="P7" i="1"/>
  <c r="Q3" i="1"/>
  <c r="Q7" i="1"/>
  <c r="Q8" i="1"/>
  <c r="Q4" i="1"/>
  <c r="Q5" i="1"/>
  <c r="Q6" i="1"/>
  <c r="R3" i="1"/>
  <c r="R7" i="1"/>
  <c r="R5" i="1"/>
  <c r="R6" i="1"/>
  <c r="R4" i="1"/>
  <c r="S3" i="1"/>
  <c r="R8" i="1"/>
  <c r="S4" i="1"/>
  <c r="S5" i="1"/>
  <c r="S6" i="1"/>
  <c r="T3" i="1"/>
  <c r="S7" i="1"/>
  <c r="S8" i="1"/>
  <c r="T5" i="1"/>
  <c r="T6" i="1"/>
  <c r="T7" i="1"/>
  <c r="T4" i="1"/>
  <c r="U3" i="1"/>
  <c r="T8" i="1"/>
  <c r="U8" i="1"/>
  <c r="U5" i="1"/>
  <c r="U6" i="1"/>
  <c r="U4" i="1"/>
  <c r="V3" i="1"/>
  <c r="U7" i="1"/>
  <c r="V4" i="1"/>
  <c r="V5" i="1"/>
  <c r="V6" i="1"/>
  <c r="W3" i="1"/>
  <c r="V7" i="1"/>
  <c r="V8" i="1"/>
  <c r="W4" i="1"/>
  <c r="X3" i="1"/>
  <c r="X7" i="1"/>
  <c r="W8" i="1"/>
  <c r="W5" i="1"/>
  <c r="W6" i="1"/>
  <c r="W7" i="1"/>
  <c r="X8" i="1"/>
  <c r="X5" i="1"/>
  <c r="X6" i="1"/>
  <c r="X4" i="1"/>
  <c r="Y3" i="1"/>
  <c r="Y4" i="1"/>
  <c r="Z3" i="1"/>
  <c r="Z7" i="1"/>
  <c r="Y8" i="1"/>
  <c r="Y5" i="1"/>
  <c r="Y6" i="1"/>
  <c r="Y7" i="1"/>
  <c r="Z4" i="1"/>
  <c r="Z5" i="1"/>
  <c r="Z6" i="1"/>
  <c r="AA3" i="1"/>
  <c r="AA7" i="1"/>
  <c r="Z8" i="1"/>
  <c r="AA5" i="1"/>
  <c r="AA6" i="1"/>
  <c r="AA4" i="1"/>
  <c r="AB3" i="1"/>
  <c r="AB7" i="1"/>
  <c r="AA8" i="1"/>
  <c r="AB8" i="1"/>
  <c r="AB4" i="1"/>
  <c r="AC3" i="1"/>
  <c r="AC7" i="1"/>
  <c r="AB5" i="1"/>
  <c r="AB6" i="1"/>
  <c r="AC8" i="1"/>
  <c r="AC5" i="1"/>
  <c r="AC6" i="1"/>
  <c r="AC4" i="1"/>
  <c r="AD3" i="1"/>
  <c r="AD7" i="1"/>
  <c r="AD5" i="1"/>
  <c r="AD6" i="1"/>
  <c r="AE3" i="1"/>
  <c r="AD4" i="1"/>
  <c r="AD8" i="1"/>
  <c r="AE8" i="1"/>
  <c r="AE4" i="1"/>
  <c r="AF3" i="1"/>
  <c r="AE7" i="1"/>
  <c r="AE5" i="1"/>
  <c r="AE6" i="1"/>
  <c r="AF8" i="1"/>
  <c r="AF5" i="1"/>
  <c r="AF6" i="1"/>
  <c r="AF7" i="1"/>
  <c r="AF4" i="1"/>
  <c r="AG3" i="1"/>
  <c r="AG7" i="1"/>
  <c r="AG5" i="1"/>
  <c r="AG6" i="1"/>
  <c r="AH3" i="1"/>
  <c r="AG8" i="1"/>
  <c r="AG4" i="1"/>
  <c r="AH7" i="1"/>
  <c r="AI3" i="1"/>
  <c r="AI7" i="1"/>
  <c r="AH8" i="1"/>
  <c r="AH5" i="1"/>
  <c r="AH6" i="1"/>
  <c r="AH4" i="1"/>
  <c r="AI5" i="1"/>
  <c r="AI6" i="1"/>
  <c r="AI4" i="1"/>
  <c r="AJ3" i="1"/>
  <c r="AJ7" i="1"/>
  <c r="AI8" i="1"/>
  <c r="AJ5" i="1"/>
  <c r="AJ6" i="1"/>
  <c r="AJ8" i="1"/>
  <c r="AJ4" i="1"/>
  <c r="AK3" i="1"/>
  <c r="AK8" i="1"/>
  <c r="AK4" i="1"/>
  <c r="AK5" i="1"/>
  <c r="AK6" i="1"/>
  <c r="AL3" i="1"/>
  <c r="AL7" i="1"/>
  <c r="AK7" i="1"/>
  <c r="AL4" i="1"/>
  <c r="AL5" i="1"/>
  <c r="AL6" i="1"/>
  <c r="AM3" i="1"/>
  <c r="AM7" i="1"/>
  <c r="AL8" i="1"/>
  <c r="AM4" i="1"/>
  <c r="AN3" i="1"/>
  <c r="AM8" i="1"/>
  <c r="AM5" i="1"/>
  <c r="AM6" i="1"/>
  <c r="AN8" i="1"/>
  <c r="AN4" i="1"/>
  <c r="AN5" i="1"/>
  <c r="AN6" i="1"/>
  <c r="AO3" i="1"/>
  <c r="AN7" i="1"/>
  <c r="AO8" i="1"/>
  <c r="AP3" i="1"/>
  <c r="AO5" i="1"/>
  <c r="AO6" i="1"/>
  <c r="AO4" i="1"/>
  <c r="AO7" i="1"/>
  <c r="AP4" i="1"/>
  <c r="AQ3" i="1"/>
  <c r="AP7" i="1"/>
  <c r="AP8" i="1"/>
  <c r="AP5" i="1"/>
  <c r="AP6" i="1"/>
  <c r="AQ7" i="1"/>
  <c r="AR3" i="1"/>
  <c r="AR7" i="1"/>
  <c r="AQ8" i="1"/>
  <c r="AQ5" i="1"/>
  <c r="AQ6" i="1"/>
  <c r="AQ4" i="1"/>
  <c r="AR5" i="1"/>
  <c r="AR6" i="1"/>
  <c r="AR4" i="1"/>
  <c r="AS3" i="1"/>
  <c r="AS7" i="1"/>
  <c r="AR8" i="1"/>
  <c r="AS5" i="1"/>
  <c r="AS6" i="1"/>
  <c r="AS4" i="1"/>
  <c r="AT3" i="1"/>
  <c r="AS8" i="1"/>
  <c r="AT5" i="1"/>
  <c r="AT6" i="1"/>
  <c r="AU3" i="1"/>
  <c r="AT7" i="1"/>
  <c r="AT8" i="1"/>
  <c r="AT4" i="1"/>
  <c r="AU5" i="1"/>
  <c r="AU6" i="1"/>
  <c r="AU4" i="1"/>
  <c r="AV3" i="1"/>
  <c r="AV7" i="1"/>
  <c r="AU8" i="1"/>
  <c r="AU7" i="1"/>
  <c r="AV8" i="1"/>
  <c r="AW3" i="1"/>
  <c r="AV5" i="1"/>
  <c r="AV6" i="1"/>
  <c r="AV4" i="1"/>
  <c r="AW7" i="1"/>
  <c r="AW5" i="1"/>
  <c r="AW6" i="1"/>
  <c r="AX3" i="1"/>
  <c r="AX7" i="1"/>
  <c r="AW4" i="1"/>
  <c r="AW8" i="1"/>
  <c r="AY3" i="1"/>
  <c r="AY7" i="1"/>
  <c r="AX8" i="1"/>
  <c r="AX5" i="1"/>
  <c r="AX6" i="1"/>
  <c r="AX4" i="1"/>
  <c r="AY4" i="1"/>
  <c r="AZ3" i="1"/>
  <c r="AZ7" i="1"/>
  <c r="AY8" i="1"/>
  <c r="AY5" i="1"/>
  <c r="AY6" i="1"/>
  <c r="AZ8" i="1"/>
  <c r="AZ5" i="1"/>
  <c r="AZ6" i="1"/>
  <c r="AZ4" i="1"/>
  <c r="BA3" i="1"/>
  <c r="BA4" i="1"/>
  <c r="BB3" i="1"/>
  <c r="BB7" i="1"/>
  <c r="BA8" i="1"/>
  <c r="BA5" i="1"/>
  <c r="BA6" i="1"/>
  <c r="BA7" i="1"/>
  <c r="BB4" i="1"/>
  <c r="BD3" i="1"/>
  <c r="BC7" i="1"/>
  <c r="BB5" i="1"/>
  <c r="BB6" i="1"/>
  <c r="BB8" i="1"/>
  <c r="BC4" i="1"/>
  <c r="BC8" i="1"/>
  <c r="BE3" i="1"/>
  <c r="BC5" i="1"/>
  <c r="BC6" i="1"/>
  <c r="BD7" i="1"/>
  <c r="BD5" i="1"/>
  <c r="BD6" i="1"/>
  <c r="BD4" i="1"/>
  <c r="BD8" i="1"/>
</calcChain>
</file>

<file path=xl/comments1.xml><?xml version="1.0" encoding="utf-8"?>
<comments xmlns="http://schemas.openxmlformats.org/spreadsheetml/2006/main">
  <authors>
    <author>Svenn Folkmann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 xml:space="preserve">StartDato for hele træningsåret:
</t>
        </r>
        <r>
          <rPr>
            <b/>
            <sz val="8"/>
            <color indexed="10"/>
            <rFont val="Tahoma"/>
            <family val="2"/>
          </rPr>
          <t>- må IKKE ændres efter at udfyldning er påbegyndt !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<sst xmlns="http://schemas.openxmlformats.org/spreadsheetml/2006/main" count="2457" uniqueCount="883">
  <si>
    <t>2d-TL</t>
  </si>
  <si>
    <t>3d-TL</t>
  </si>
  <si>
    <t>LIST OVER INTERVALLER SOM ER BRUGT I DENNE PERIODE</t>
  </si>
  <si>
    <t>IG</t>
  </si>
  <si>
    <t>FS</t>
  </si>
  <si>
    <t>Zone</t>
  </si>
  <si>
    <t>Kombineret</t>
  </si>
  <si>
    <t>Navn</t>
  </si>
  <si>
    <t>UgeNr</t>
  </si>
  <si>
    <t>Måned</t>
  </si>
  <si>
    <t>År</t>
  </si>
  <si>
    <t>Plan</t>
  </si>
  <si>
    <t>Enhed</t>
  </si>
  <si>
    <t>Dato</t>
  </si>
  <si>
    <t>&lt;StartDato</t>
  </si>
  <si>
    <t>nice</t>
  </si>
  <si>
    <t>NEED</t>
  </si>
  <si>
    <t>Navn(e):</t>
  </si>
  <si>
    <t>Forventet formtop</t>
  </si>
  <si>
    <t>Samlet træningstid</t>
  </si>
  <si>
    <t>Træningsform</t>
  </si>
  <si>
    <t>Træn-</t>
  </si>
  <si>
    <t>ingstid</t>
  </si>
  <si>
    <t>DatoMan</t>
  </si>
  <si>
    <t>DatoSøn</t>
  </si>
  <si>
    <t>Udøver:</t>
  </si>
  <si>
    <t>Navn:</t>
  </si>
  <si>
    <t>År:</t>
  </si>
  <si>
    <t>Max</t>
  </si>
  <si>
    <t>AT</t>
  </si>
  <si>
    <t>Sub-AT</t>
  </si>
  <si>
    <t>Power</t>
  </si>
  <si>
    <t>Andet</t>
  </si>
  <si>
    <t xml:space="preserve">Uge </t>
  </si>
  <si>
    <t>Max tid</t>
  </si>
  <si>
    <t>AT tid</t>
  </si>
  <si>
    <t>Sub-AT  tid</t>
  </si>
  <si>
    <t>Power tid</t>
  </si>
  <si>
    <t>Styrke tid</t>
  </si>
  <si>
    <t>vægttræning antal dage</t>
  </si>
  <si>
    <t>Aktivitet</t>
  </si>
  <si>
    <t>kommentar</t>
  </si>
  <si>
    <t>max</t>
  </si>
  <si>
    <t>sub-AT</t>
  </si>
  <si>
    <t>power</t>
  </si>
  <si>
    <t>styrke</t>
  </si>
  <si>
    <t>Sum</t>
  </si>
  <si>
    <t>måned</t>
  </si>
  <si>
    <t>Årsbasis</t>
  </si>
  <si>
    <t>træningstid cykel</t>
  </si>
  <si>
    <t>styrketræning</t>
  </si>
  <si>
    <t>samlet træning</t>
  </si>
  <si>
    <t>træning pr. 4 uger</t>
  </si>
  <si>
    <t>træning pr. md</t>
  </si>
  <si>
    <t>Aktiviteter</t>
  </si>
  <si>
    <t>% af udgangsuge</t>
  </si>
  <si>
    <t>Formtop</t>
  </si>
  <si>
    <t>Ambition/mål</t>
  </si>
  <si>
    <t>Nuværende træning</t>
  </si>
  <si>
    <t>mandag</t>
  </si>
  <si>
    <t>tirsdag</t>
  </si>
  <si>
    <t>onsdag</t>
  </si>
  <si>
    <t>torsdag</t>
  </si>
  <si>
    <t>fredag</t>
  </si>
  <si>
    <t>lørdag</t>
  </si>
  <si>
    <t>søndag</t>
  </si>
  <si>
    <t>Mulig træning</t>
  </si>
  <si>
    <t>Dataark</t>
  </si>
  <si>
    <t>Rapport/arbejdsområde</t>
  </si>
  <si>
    <t>Særligt arbejdsområde</t>
  </si>
  <si>
    <t>Træningsfokus</t>
  </si>
  <si>
    <t>Test</t>
  </si>
  <si>
    <t>Standard</t>
  </si>
  <si>
    <t>Uge</t>
  </si>
  <si>
    <t>Resultatmål</t>
  </si>
  <si>
    <t>Præstationsmål</t>
  </si>
  <si>
    <t>Procesmål</t>
  </si>
  <si>
    <t>Drømmemål</t>
  </si>
  <si>
    <t>Intervalforklaring:</t>
  </si>
  <si>
    <t>grundtræning</t>
  </si>
  <si>
    <t>linie:</t>
  </si>
  <si>
    <t>Intensiv</t>
  </si>
  <si>
    <t>Linie</t>
  </si>
  <si>
    <t>max:</t>
  </si>
  <si>
    <t>AT:</t>
  </si>
  <si>
    <t>max-zone:</t>
  </si>
  <si>
    <t>AT-zone:</t>
  </si>
  <si>
    <t>sub-AT-zone:</t>
  </si>
  <si>
    <t>int. grund-zone:</t>
  </si>
  <si>
    <t>grundtræning:</t>
  </si>
  <si>
    <t>restitution:</t>
  </si>
  <si>
    <t>Grundtræning</t>
  </si>
  <si>
    <t>Restitution</t>
  </si>
  <si>
    <t>Intensiv grundtræning</t>
  </si>
  <si>
    <t>restitution</t>
  </si>
  <si>
    <t>grund</t>
  </si>
  <si>
    <t>restitu</t>
  </si>
  <si>
    <t>int. grundtræning</t>
  </si>
  <si>
    <t>Grund-</t>
  </si>
  <si>
    <t>træning</t>
  </si>
  <si>
    <t>grundtræn.</t>
  </si>
  <si>
    <t/>
  </si>
  <si>
    <t>Intensitetsfaktor</t>
  </si>
  <si>
    <t>Belastningsfaktor</t>
  </si>
  <si>
    <t>Maksimal træningsmængde</t>
  </si>
  <si>
    <t>træningsredukrion</t>
  </si>
  <si>
    <t>10+4 dage. Maksimal træningsmængde 14-17 timer</t>
  </si>
  <si>
    <t>10+4 dage. Maksimal træningsmængde 10-13 timer</t>
  </si>
  <si>
    <t>16+5 dage. Maksimal træningsmængde 7-11 timer</t>
  </si>
  <si>
    <t>Adresse:</t>
  </si>
  <si>
    <t>Email:</t>
  </si>
  <si>
    <t>Telefonnr:</t>
  </si>
  <si>
    <t>vægt, højde, alder:</t>
  </si>
  <si>
    <t>arbejde:</t>
  </si>
  <si>
    <t>privat forhold:</t>
  </si>
  <si>
    <t>trænet siden:</t>
  </si>
  <si>
    <t>Andet:</t>
  </si>
  <si>
    <t>Resultat</t>
  </si>
  <si>
    <t>Præstation</t>
  </si>
  <si>
    <t>Proces</t>
  </si>
  <si>
    <t>3-6 måneder</t>
  </si>
  <si>
    <t>??</t>
  </si>
  <si>
    <t>6 mdr - 1 år</t>
  </si>
  <si>
    <t>1-2 år</t>
  </si>
  <si>
    <t>2-3 år</t>
  </si>
  <si>
    <t>3-4 år</t>
  </si>
  <si>
    <t>aktiviteter:</t>
  </si>
  <si>
    <t>muligheder:</t>
  </si>
  <si>
    <t>Ugeplan</t>
  </si>
  <si>
    <t>Samarbejdsniveau:</t>
  </si>
  <si>
    <t>År/md</t>
  </si>
  <si>
    <t>Delmål</t>
  </si>
  <si>
    <t>Arbejdsområder</t>
  </si>
  <si>
    <t>Mentale</t>
  </si>
  <si>
    <t>Fysiske</t>
  </si>
  <si>
    <t>Tekniske</t>
  </si>
  <si>
    <t>Taktiske</t>
  </si>
  <si>
    <t>0-3 måneder</t>
  </si>
  <si>
    <t>Målsætning skrevet:</t>
  </si>
  <si>
    <t>Målsætning ændret:</t>
  </si>
  <si>
    <t>Baggrund</t>
  </si>
  <si>
    <t>AimHigh model under DCU normer (senior (herrer og damer)  27 t, junior (herrer/damer) 22 t, Ungdom (herrer/damer) 17 t)</t>
  </si>
  <si>
    <t>træningstid</t>
  </si>
  <si>
    <t>Funktionel</t>
  </si>
  <si>
    <t>styrketræn.</t>
  </si>
  <si>
    <t>Målsætning</t>
  </si>
  <si>
    <t>klasse:</t>
  </si>
  <si>
    <t>IM</t>
  </si>
  <si>
    <t>IF</t>
  </si>
  <si>
    <t>BF</t>
  </si>
  <si>
    <t>Okt</t>
  </si>
  <si>
    <t>Nov</t>
  </si>
  <si>
    <t>Dec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</si>
  <si>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</si>
  <si>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</si>
  <si>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</si>
  <si>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</si>
  <si>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</si>
  <si>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</si>
  <si>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</si>
  <si>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</si>
  <si>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</si>
  <si>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guide:</t>
  </si>
  <si>
    <t>Indtast max træningstid i feltet H3. Find i nedenstående opbygningsmodeller, den som du vil anvende og kopier linierne "træningstid på cykel og styrketræning" fra og med kolonne B.</t>
  </si>
  <si>
    <t>marker feltet B18. Højreklik og indsæt speciel. Indsæt værdier.</t>
  </si>
  <si>
    <t>Du kan nu skrive data for træningsindhold, formtop mm i øverste skema. Data fra øverste skema overføres til fanebladet årsplan</t>
  </si>
  <si>
    <t>AimHigh model under DCU normer (senior (herrer og damer)  25 t, junior (herrer/damer) 20 t, Ungdom (herrer/damer) 16 t)</t>
  </si>
  <si>
    <t>udgangsfaktor</t>
  </si>
  <si>
    <t>Intensiv
grund</t>
  </si>
  <si>
    <t>vægt
træning</t>
  </si>
  <si>
    <t>faktor</t>
  </si>
  <si>
    <t>(cykling; 1, løb; 2)</t>
  </si>
  <si>
    <t>uge 42</t>
  </si>
  <si>
    <t>uge 43</t>
  </si>
  <si>
    <t>uge 44</t>
  </si>
  <si>
    <t>uge 45</t>
  </si>
  <si>
    <t>uge 46</t>
  </si>
  <si>
    <t>uge 47</t>
  </si>
  <si>
    <t>uge 48</t>
  </si>
  <si>
    <t>uge 49</t>
  </si>
  <si>
    <t>uge XX</t>
  </si>
  <si>
    <t>x-xxx</t>
  </si>
  <si>
    <t>uge 41</t>
  </si>
  <si>
    <t>uge 50</t>
  </si>
  <si>
    <t>uge 51</t>
  </si>
  <si>
    <t>uge 52</t>
  </si>
  <si>
    <t>uge 1</t>
  </si>
  <si>
    <t>uge 2</t>
  </si>
  <si>
    <t>uge 3</t>
  </si>
  <si>
    <t>uge 4</t>
  </si>
  <si>
    <t>uge 5</t>
  </si>
  <si>
    <t>uge 6</t>
  </si>
  <si>
    <t>uge 7</t>
  </si>
  <si>
    <t>uge 8</t>
  </si>
  <si>
    <t>uge 9</t>
  </si>
  <si>
    <t>uge 10</t>
  </si>
  <si>
    <t>uge 11</t>
  </si>
  <si>
    <t>uge 12</t>
  </si>
  <si>
    <t>uge 13</t>
  </si>
  <si>
    <t>uge 15</t>
  </si>
  <si>
    <t>uge 14</t>
  </si>
  <si>
    <t>uge 16</t>
  </si>
  <si>
    <t>uge 17</t>
  </si>
  <si>
    <t>uge 19</t>
  </si>
  <si>
    <t>uge 18</t>
  </si>
  <si>
    <t>uge 20</t>
  </si>
  <si>
    <t>uge 21</t>
  </si>
  <si>
    <t>uge 22</t>
  </si>
  <si>
    <t>uge 23</t>
  </si>
  <si>
    <t>uge 24</t>
  </si>
  <si>
    <t>uge 25</t>
  </si>
  <si>
    <t>uge 27</t>
  </si>
  <si>
    <t>uge 28</t>
  </si>
  <si>
    <t>uge 29</t>
  </si>
  <si>
    <t>uge 26</t>
  </si>
  <si>
    <t>uge 30</t>
  </si>
  <si>
    <t>uge 31</t>
  </si>
  <si>
    <t>uge 32</t>
  </si>
  <si>
    <t>uge 33</t>
  </si>
  <si>
    <t>uge 34</t>
  </si>
  <si>
    <t>uge 35</t>
  </si>
  <si>
    <t>uge 36</t>
  </si>
  <si>
    <t>uge 37</t>
  </si>
  <si>
    <t>uge 38</t>
  </si>
  <si>
    <t>uge 39</t>
  </si>
  <si>
    <t>uge 40</t>
  </si>
  <si>
    <t>funk. styrke</t>
  </si>
  <si>
    <t>CTL</t>
  </si>
  <si>
    <t>ATL</t>
  </si>
  <si>
    <t>29-feb</t>
  </si>
  <si>
    <t>Intervalforklaring</t>
  </si>
  <si>
    <t>Udarbejdet af:</t>
  </si>
  <si>
    <t>Udarbejdet af</t>
  </si>
  <si>
    <t xml:space="preserve">Zoner (puls / effekt) </t>
  </si>
  <si>
    <t>Linje</t>
  </si>
  <si>
    <t>Zoner (puls / effekt)</t>
  </si>
  <si>
    <t>uge</t>
  </si>
  <si>
    <t>2x10m</t>
  </si>
  <si>
    <t>Interval</t>
  </si>
  <si>
    <t>tid</t>
  </si>
  <si>
    <t>Intervalbeskrivelse</t>
  </si>
  <si>
    <t>Int. grundtrænin.</t>
  </si>
  <si>
    <t>1x(3-2-1)m</t>
  </si>
  <si>
    <t xml:space="preserve">Int. grund: 1x(3-2-1)m køres som 1 interval á i alt 6 min. (3 minutter 20 pulsslag under AT, 2 min 15 slag under og 1 min. 10 slag under AT. </t>
  </si>
  <si>
    <t>1x(5-3-2)m</t>
  </si>
  <si>
    <t xml:space="preserve">Int. grund.: 1x(5-3-2)m køres som 1 interval á i alt 10 min. (5 minutter 20 pulsslag under AT, 3 min 15 slag under og 2 min. 10 slag under AT. </t>
  </si>
  <si>
    <t>1x(10-3-2)m</t>
  </si>
  <si>
    <t>Int. grund.: 1x(10-3-2)m køres som 1 interval á i alt 15 min. (10 minutter 20 pulsslag under AT, 3 min 15 slag under og 2 min. 10 slag under AT.</t>
  </si>
  <si>
    <t>1x(10-5-2)m</t>
  </si>
  <si>
    <t>Int. grund.: 1x(10-5-2)m køres som 1 interval á i alt 17 min. (10 minutter 20 pulsslag under AT, 5 min 15 slag under og 2 min. 10 slag under AT.</t>
  </si>
  <si>
    <t>1x(10-8-2)m</t>
  </si>
  <si>
    <t xml:space="preserve">Int. grund.: 1x(10-8-2)m køres som 1 interval  á i alt 20 min. (10 minutter 20 pulsslag under AT, 8 min 15 slag under og 2 min. 10 slag under AT. </t>
  </si>
  <si>
    <t>2x(3-2-1)m</t>
  </si>
  <si>
    <t>Int. grund.: 2x(3-2-1)m køres som 2 intervaller  á i alt 6 min. (3 minutter 20 pulsslag under AT, 2 min 15 slag under og 1 min. 10 slag under AT. Minimum. 4 min pause mellem de 2 intervalserier</t>
  </si>
  <si>
    <t>2x(5-3-2)m</t>
  </si>
  <si>
    <t>Int. grund.: 2x(5-3-2)m køres som 2 intervaller  á i alt 10 min. (5 minutter 20 pulsslag under AT, 3 min 15 slag under og 2 min. 10 slag under AT. Minimum. 4 min pause mellem de 2 intervalserier</t>
  </si>
  <si>
    <t>2x(10-3-2)m</t>
  </si>
  <si>
    <t>Int. grund.: 2x(10-3-2)m køres som 2 intervaller  á i alt 15 min. (10 minutter 20 pulsslag under AT, 3 min 15 slag under og 2 min. 10 slag under AT. Minimum. 4 min pause mellem de 2 intervalserier</t>
  </si>
  <si>
    <t>2x(10-5-2)m</t>
  </si>
  <si>
    <t>Int. grund.: 2x(10-5-2)m køres som 2 intervaller  á i alt 17 min. (10 minutter 20 pulsslag under AT, 5 min 15 slag under og 2 min. 10 slag under AT. Minimum. 4 min pause mellem de 2 intervalserier</t>
  </si>
  <si>
    <t>2x(10-8-2)m</t>
  </si>
  <si>
    <t>Int. grund.: 2x(10-8-2)m køres som 2 intervaller  á i alt 20 min. (10 minutter 20 pulsslag under AT, 8 min 15 slag under og 2 min. 10 slag under AT. Minimum. 4 min pause mellem de 2 intervalserier</t>
  </si>
  <si>
    <t>3x(5-3-2)m</t>
  </si>
  <si>
    <t>Int. grund.: 3x(5-3-2)m køres som 3 intervaller  á i alt 10 min. (5 minutter 20 pulsslag under AT, 3 min 15 slag under og 2 min. 10 slag under AT. Minimum. 4 min pause mellem de 2 intervalserier</t>
  </si>
  <si>
    <t>3x(10-3-2)m</t>
  </si>
  <si>
    <t>Int. grund.: 3x(10-3-2)m køres som 3 intervaller  á i alt 15 min. (10 minutter 20 pulsslag under AT, 3 min 15 slag under og 2 min. 10 slag under AT. Minimum. 4 min pause mellem de 2 intervalserier</t>
  </si>
  <si>
    <t>4x(5-3-2)m</t>
  </si>
  <si>
    <t>Int. grund.: 4x(5-3-2)m køres som 4 intervaller  á i alt 10 min. (5 minutter 20 pulsslag under AT, 3 min 15 slag under og 2 min. 10 slag under AT. Minimum. 4 min pause mellem de 2 intervalserier</t>
  </si>
  <si>
    <t>1x4m</t>
  </si>
  <si>
    <t>Int. grund.: 1x4m køres som ét interval á 4 min. Kadance 80-100, puls 10-20 slag under AT</t>
  </si>
  <si>
    <t>1x5m</t>
  </si>
  <si>
    <t>Int. grund.: 1x5m køres som ét interval á 5 min. Kadance 80-100, puls 10-20 slag under AT</t>
  </si>
  <si>
    <t>1x8m</t>
  </si>
  <si>
    <t>Int. grund.: 1x8m køres som ét interval á 8 min. Kadance 80-100, puls 10-20 slag under AT</t>
  </si>
  <si>
    <t>1x10m</t>
  </si>
  <si>
    <t>Int. grund.: 1x10m køres som ét interval á 10 min. Kadance 80-100, puls 10-20 slag under AT</t>
  </si>
  <si>
    <t>1x12m</t>
  </si>
  <si>
    <t>Int. grund.: 1x12m køres som ét interval á 12 min. Kadance 80-100, puls 10-20 slag under AT</t>
  </si>
  <si>
    <t>1x15m</t>
  </si>
  <si>
    <t>Int. grund.: 1x15m køres som ét interval á 15 min. Kadance 80-100, puls 10-20 slag under AT</t>
  </si>
  <si>
    <t>1x20m</t>
  </si>
  <si>
    <t>Int. grund.: 1x20m køres som ét interval á 20 min. Kadance 80-100, puls 10-20 slag under AT</t>
  </si>
  <si>
    <t>1x25m</t>
  </si>
  <si>
    <t>Int. grund.: 1x25m køres som ét interval á 25 min. Kadance 80-100, puls 10-20 slag under AT</t>
  </si>
  <si>
    <t>1x30m</t>
  </si>
  <si>
    <t>Int. grund.: 1x30m køres som ét interval á 30 min. Kadance 80-100, puls 10-20 slag under AT</t>
  </si>
  <si>
    <t>2x4m</t>
  </si>
  <si>
    <t>Int. grund.: 2x4m køres som 2 intervaller á 4 min. Kadance 80-100, puls 10-20 slag under AT</t>
  </si>
  <si>
    <t>2x5m</t>
  </si>
  <si>
    <t>Int. grund.: 2x5m køres som 2 intervaller á 5 min. Kadance 80-100, puls 10-20 slag under AT</t>
  </si>
  <si>
    <t>2x8m</t>
  </si>
  <si>
    <t>Int. grund.: 2x8m køres som 2 intervaller á 8 min. Kadance 80-100, puls 10-20 slag under AT</t>
  </si>
  <si>
    <t>Int. grund.: 2x10m køres som 2 intervaller á 10 min. Kadance 80-100, puls 10-20 slag under AT</t>
  </si>
  <si>
    <t>2x12m</t>
  </si>
  <si>
    <t>Int. grund.: 2x12m køres som 2 intervaller á 12 min. Kadance 80-100, puls 10-20 slag under AT</t>
  </si>
  <si>
    <t>2x15m</t>
  </si>
  <si>
    <t>Int. grund.: 2x15m køres som 2 intervaller á 15 min. Kadance 80-100, puls 10-20 slag under AT</t>
  </si>
  <si>
    <t>2x20m</t>
  </si>
  <si>
    <t>Int. grund.: 2x20m køres som 2 intervaller á 20 min. Kadance 80-100, puls 10-20 slag under AT</t>
  </si>
  <si>
    <t>2x25m</t>
  </si>
  <si>
    <t>Int. grund.: 2x25m køres som 2 intervaller á 25 min. Kadance 80-100, puls 10-20 slag under AT</t>
  </si>
  <si>
    <t>2x30m</t>
  </si>
  <si>
    <t>Int. grund.: 2x30m køres som 2 intervaller á 30 min. Kadance 80-100, puls 10-20 slag under AT</t>
  </si>
  <si>
    <t>3x5m</t>
  </si>
  <si>
    <t>Int. grund.: 3x5m køres som 3 intervaller á 5 min. Kadance 80-100, puls 10-20 slag under AT</t>
  </si>
  <si>
    <t>3x8m</t>
  </si>
  <si>
    <t>Int. grund.: 3x8m køres som 3 intervaller á 8 min. Kadance 80-100, puls 10-20 slag under AT</t>
  </si>
  <si>
    <t>3x10m</t>
  </si>
  <si>
    <t>Int. grund.: 3x10m køres som 3 intervaller á 10 min. Kadance 80-100, puls 10-20 slag under AT</t>
  </si>
  <si>
    <t>3x12m</t>
  </si>
  <si>
    <t>Int. grund.: 3x12m køres som 3 intervaller á 12 min. Kadance 80-100, puls 10-20 slag under AT</t>
  </si>
  <si>
    <t>3x15m</t>
  </si>
  <si>
    <t>Int. grund.: 3x15m køres som 3 intervaller á 15 min. Kadance 80-100, puls 10-20 slag under AT</t>
  </si>
  <si>
    <t>3x20m</t>
  </si>
  <si>
    <t>Int. grund.: 3x20m køres som 3 intervaller á 20 min. Kadance 80-100, puls 10-20 slag under AT</t>
  </si>
  <si>
    <t>eks</t>
  </si>
  <si>
    <t>4+1+4…m</t>
  </si>
  <si>
    <t>1x15</t>
  </si>
  <si>
    <t>Int. grund.: 4+1+4…m, køres som 4 min ca 15-20 slag under AT + 1 min med øget belastning mod AT-zone + 4 min ca 15-20 slag under AT.. osv. Tidsperiode for intervalserien er nævnt i "Andet"</t>
  </si>
  <si>
    <t>3+1+3…m</t>
  </si>
  <si>
    <t>1x12</t>
  </si>
  <si>
    <t>Int. grund.: 3+1+3…m, køres som 3 min ca 15-20 slag under AT + 1 min med øget belastning mod AT-zone + 3 min ca 15-20 slag under AT.. osv. Tidsperiode for intervalserien er nævnt i "Andet"</t>
  </si>
  <si>
    <t>1x3(5m+30s)</t>
  </si>
  <si>
    <t>15_6</t>
  </si>
  <si>
    <t>Int. grund.: 1x3(5m+30s) køres som 1 interval af ialt 16.30m. Der køres 5 min i Int. grund.-zone efterfølgende af 30 sek. power på stigning, derefter 5 min Int. grund.... osv. De 30 sek køres med konstant stigende power.</t>
  </si>
  <si>
    <t>1x4(5m+30s)</t>
  </si>
  <si>
    <t>20_8</t>
  </si>
  <si>
    <t>Int. grund.: 1x4(5m+30s) køres som 1 interval af ialt 22min. Der køres 5 min i Int. grund.-zone efterfølgende af 30 sek. power på stigning, derefter 5 min Int. grund.... osv. De 30 sek køres med konstant stigende power.</t>
  </si>
  <si>
    <t>2x3(5m+30s)</t>
  </si>
  <si>
    <t>30_12</t>
  </si>
  <si>
    <t>Int. grund.: 2x3(5m+30s) køres som 2  intervaller af ialt 16.30m. Der køres 5 min i Int. grund.-zone efterfølgende af 30 sek. power på stigning, derefter 5 min Int. grund.... osv. De 30 sek køres med konstant stigende power.</t>
  </si>
  <si>
    <t>2x4(5m+30s)</t>
  </si>
  <si>
    <t>40_16</t>
  </si>
  <si>
    <t>Int. grund.: 2x4(5m+30s) køres som 2  intervaller af ialt 22m. Der køres 5 min i Int. grund.-zone efterfølgende af 30 sek. power på stigning, derefter 5 min Int. grund.... osv. De 30 sek køres med konstant stigende power.</t>
  </si>
  <si>
    <t>3x3(5m+30s)</t>
  </si>
  <si>
    <t>45_18</t>
  </si>
  <si>
    <t>Int. grund.: 3x3(5m+30s) køres som 3  intervaller af ialt 16.30m. Der køres 5 min i Int. grund.-zone efterfølgende af 30 sek. power på stigning, derefter 5 min Int. grund.... osv. De 30 sek køres med konstant stigende power.</t>
  </si>
  <si>
    <t>1x3(3m+30s)</t>
  </si>
  <si>
    <t>Int. grund.: 1x3(3m+30s) køres som 1 interval af ialt 10.30m. Der køres 3 min i Int. grund.-zone efterfølgende af 30 sek. power på stigning, derefter 3 min Int. grund.... osv. De 30 sek køres med konstant stigende power.</t>
  </si>
  <si>
    <t>1x4(3m+30s)</t>
  </si>
  <si>
    <t>Int. grund.: 1x4(3m+30s) køres som 1 interval af ialt 14min. Der køres 3 min i Int. grund.-zone efterfølgende af 30 sek. power på stigning, derefter 3 min Int. grund.... osv. De 30 sek køres med konstant stigende power.</t>
  </si>
  <si>
    <t>2x3(3m+30s)</t>
  </si>
  <si>
    <t>Int. grund.: 2x3(3m+30s) køres som 2  intervaller af ialt 10.30m. Der køres 3 min i Int. grund.-zone efterfølgende af 30 sek. power på stigning, derefter 3 min Int. grund.... osv. De 30 sek køres med konstant stigende power.</t>
  </si>
  <si>
    <t>Int. grund.: 2x4(3m+30s) køres som 2  intervaller af ialt 14m. Der køres 5 min i Int. grund.-zone efterfølgende af 30 sek. power på stigning, derefter 5 min Int. grund.... osv. De 30 sek køres med konstant stigende power.</t>
  </si>
  <si>
    <t>3x3(3m+30s)</t>
  </si>
  <si>
    <t>Int. grund.: 3x3(3m+30s) køres som 3  intervaller af ialt 10.30m. Der køres 3 min i Int. grund.-zone efterfølgende af 30 sek. power på stigning, derefter 3 min Int. grund.... osv. De 30 sek køres med konstant stigende power.</t>
  </si>
  <si>
    <t>15x(3+1)m</t>
  </si>
  <si>
    <t>Int. grund.: 15x(3+1)m køres som 15 intervaller á 3 min med 1 min pause. Kadance 80-100, puls 10-20 slag under AT</t>
  </si>
  <si>
    <t>Indset ny linje foer denne linje hvis du tilfoejer nye intervaller</t>
  </si>
  <si>
    <t xml:space="preserve">Sub-AT: 1x(3-2-1)m køres som 1 interval á i alt 6 min. (3 minutter 10 pulsslag under AT, 2 min 5 slag under og 1 min. 3 slag under AT. </t>
  </si>
  <si>
    <t xml:space="preserve">Sub-AT: 1x(5-3-2)m køres som 1 interval á i alt 10 min. (5 minutter 10 pulsslag under AT, 3 min 5 slag under og 2 min. 3 slag under AT. </t>
  </si>
  <si>
    <t xml:space="preserve">Sub-AT: 1x(10-3-2)m køres som 1 interval á i alt 15 min. (10 minutter 10 pulsslag under AT, 3 min 5 slag under og 2 min. 3 slag under AT. </t>
  </si>
  <si>
    <t>Sub-AT: 1x(10-5-2)m køres som 1 interval á i alt 17 min. (10 minutter 10 pulsslag under AT, 5 min 5 slag under og 2 min. 3 slag under AT.</t>
  </si>
  <si>
    <t>1x(15-8-2)m</t>
  </si>
  <si>
    <t>Sub-AT: 1x(110-15-2)m køres som 1 interval á i alt 25 min. (15 minutter 10 pulsslag under AT, 8 min 5 slag under og 2 min. 3 slag under AT.</t>
  </si>
  <si>
    <t xml:space="preserve">Sub-AT: 2x(3-2-1)m køres som 2 intervaller á i alt 6 min. (3 minutter 10 pulsslag under AT, 2 min 5 slag under og 1 min. 3 slag under AT. </t>
  </si>
  <si>
    <t>Sub-AT: 2x(5-3-2)m køres som 2 intervaller  á i alt 10 min. (5 minutter 10 pulsslag under AT, 3 min 5 slag under og 2 min. 3 slag under AT. Minimum. 4 min pause mellem de 2 intervalserier</t>
  </si>
  <si>
    <t>Sub-AT: 2x(10-3-2)m køres som 2 intervaller  á i alt 15 min. (10 minutter 10 pulsslag under AT, 3 min 5 slag under og 2 min. 3 slag under AT. Minimum. 4 min pause mellem de 2 intervalserier</t>
  </si>
  <si>
    <t>Sub-AT: 2x(10-5-2)m køres som 2 intervaller  á i alt 17 min. (10 minutter 10 pulsslag under AT, 5 min 5 slag under og 2 min. 3 slag under AT. Minimum. 4 min pause mellem de 2 intervalserier</t>
  </si>
  <si>
    <t>2x(15-8-2)m</t>
  </si>
  <si>
    <t>Sub-AT: 2x(110-15-2)m køres som 2 intervaller  á i alt 25 min. (15 minutter 10 pulsslag under AT, 8 min 5 slag under og 2 min. 3 slag under AT. Minimum. 4 min pause mellem de 2 intervalserier</t>
  </si>
  <si>
    <t>3x(3-2-1)m</t>
  </si>
  <si>
    <t xml:space="preserve">Sub-AT: 3x(3-2-1)m køres som 3 intervaller á i alt 6 min. (3 minutter 10 pulsslag under AT, 2 min 5 slag under og 1 min. 3 slag under AT. </t>
  </si>
  <si>
    <t>Sub-AT: 3x(5-3-2)m køres som 3 intervaller  á i alt 10 min. (5 minutter 10 pulsslag under AT, 3 min 5 slag under og 2 min. 3 slag under AT. Minimum. 4 min pause mellem de 2 intervalserier</t>
  </si>
  <si>
    <t>Sub-AT: 3x(10-3-2)m køres som 3 intervaller  á i alt 15 min. (10 minutter 10 pulsslag under AT, 3 min 5 slag under og 2 min. 3 slag under AT. Minimum. 4 min pause mellem de 2 intervalserier</t>
  </si>
  <si>
    <t>3x(10-5-2)m</t>
  </si>
  <si>
    <t>Sub-AT: 3x(10-5-2)m køres som 3 intervaller  á i alt 17 min. (10 minutter 10 pulsslag under AT, 5 min 5 slag under og 2 min. 3 slag under AT. Minimum. 4 min pause mellem de 2 intervalserier</t>
  </si>
  <si>
    <t>3x(15-8-2)m</t>
  </si>
  <si>
    <t>Sub-AT: 3x(110-15-2)m køres som 3 intervaller  á i alt 25 min. (15 minutter 10 pulsslag under AT, 8 min 5 slag under og 2 min. 3 slag under AT. Minimum. 4 min pause mellem de 2 intervalserier</t>
  </si>
  <si>
    <t>4x(3-2-1)m</t>
  </si>
  <si>
    <t xml:space="preserve">Sub-AT: 4x(3-2-1)m køres som 4 intervaller á i alt 6 min. (3 minutter 10 pulsslag under AT, 2 min 5 slag under og 1 min. 3 slag under AT. </t>
  </si>
  <si>
    <t>Sub-AT: 4x(5-3-2)m køres som 4 intervaller  á i alt 10 min. (5 minutter 10 pulsslag under AT, 3 min 5 slag under og 2 min. 3 slag under AT. Minimum. 4 min pause mellem de 2 intervalserier</t>
  </si>
  <si>
    <t>1x2m</t>
  </si>
  <si>
    <t>Sub-AT: 1x2m køres som ét interval á 2 min. Kadance 85-100, puls 5-10 slag under AT</t>
  </si>
  <si>
    <t>1x3m</t>
  </si>
  <si>
    <t>Sub-AT: 1x3m køres som ét interval á 3 min. Kadance 85-100, puls 5-10 slag under AT</t>
  </si>
  <si>
    <t>Sub-AT: 1x4m køres som ét interval á 4 min. Kadance 85-100, puls 5-10 slag under AT</t>
  </si>
  <si>
    <t>Sub-AT: 1x5m køres som ét interval á 5 min. Kadance 85-100, puls 5-10 slag under AT</t>
  </si>
  <si>
    <t>Sub-AT: 1x8m køres som ét interval á 8 min. Kadance 85-100, puls 5-10 slag under AT</t>
  </si>
  <si>
    <t>Sub-AT: 1x10m køres som ét interval á 10 min. Kadance 85-100, puls 5-10 slag under AT</t>
  </si>
  <si>
    <t>Sub-AT: 1x12m køres som ét interval á 12 min. Kadance 85-100, puls 5-10 slag under AT</t>
  </si>
  <si>
    <t>Sub-AT: 1x15m køres som ét interval á 15 min. Kadance 85-100, puls 5-10 slag under AT</t>
  </si>
  <si>
    <t>Sub-AT: 1x20m køres som ét interval á 20 min. Kadance 85-100, puls 5-10 slag under AT</t>
  </si>
  <si>
    <t>Sub-AT: 1x25m køres som ét interval á 25 min. Kadance 85-100, puls 5-10 slag under AT</t>
  </si>
  <si>
    <t>Sub-AT: 1x30m køres som ét interval á 30 min. Kadance 85-100, puls 5-10 slag under AT</t>
  </si>
  <si>
    <t>2x3m</t>
  </si>
  <si>
    <t>Sub-AT: 2x3m køres som 2 intervaller á 4 min. Kadance 85-100, puls 5-10 slag under AT</t>
  </si>
  <si>
    <t>Sub-AT: 2x4m køres som 2 intervaller á 4 min. Kadance 85-100, puls 5-10 slag under AT</t>
  </si>
  <si>
    <t>Sub-AT: 2x5m køres som 2 intervaller á 5 min. Kadance 85-100, puls 5-10 slag under AT</t>
  </si>
  <si>
    <t>Sub-AT: 2x8m køres som 2 intervaller á 8 min. Kadance 85-100, puls 5-10 slag under AT</t>
  </si>
  <si>
    <t>Sub-AT: 2x10m køres som 2 intervaller á 10 min. Kadance 85-100, puls 5-10 slag under AT</t>
  </si>
  <si>
    <t>Sub-AT: 2x12m køres som 2 intervaller á 12 min. Kadance 85-100, puls 5-10 slag under AT</t>
  </si>
  <si>
    <t>Sub-AT: 2x15m køres som 2 intervaller á 15 min. Kadance 85-100, puls 5-10 slag under AT</t>
  </si>
  <si>
    <t>Sub-AT: 2x20m køres som 2 intervaller á 20 min. Kadance 85-100, puls 5-10 slag under AT</t>
  </si>
  <si>
    <t>Sub-AT: 2x25m køres som 2 intervaller á 25 min. Kadance 85-100, puls 5-10 slag under AT</t>
  </si>
  <si>
    <t>Sub-AT: 2x30m køres som 2 intervaller á 30 min. Kadance 85-100, puls 5-10 slag under AT</t>
  </si>
  <si>
    <t>3x3m</t>
  </si>
  <si>
    <t>Sub-AT: 3x3m køres som 3 intervaller á 3 min. Kadance 85-100, puls 5-10 slag under AT</t>
  </si>
  <si>
    <t>3x4m</t>
  </si>
  <si>
    <t>Sub-AT: 3x4m køres som 3 intervaller á 4 min. Kadance 85-100, puls 5-10 slag under AT</t>
  </si>
  <si>
    <t>Sub-AT: 3x5m køres som 3 intervaller á 5 min. Kadance 85-100, puls 5-10 slag under AT</t>
  </si>
  <si>
    <t>Sub-AT: 3x8m køres som 3 intervaller á 8 min. Kadance 85-100, puls 5-10 slag under AT</t>
  </si>
  <si>
    <t>Sub-AT: 3x10m køres som 3 intervaller á 10 min. Kadance 85-100, puls 5-10 slag under AT</t>
  </si>
  <si>
    <t>Sub-AT: 3x12m køres som 3 intervaller á 12 min. Kadance 85-100, puls 5-10 slag under AT</t>
  </si>
  <si>
    <t>Sub-AT: 3x15m køres som 3 intervaller á 15 min. Kadance 85-100, puls 5-10 slag under AT</t>
  </si>
  <si>
    <t>Sub-AT: 3x20m køres som 3 intervaller á 20 min. Kadance 85-100, puls 5-10 slag under AT</t>
  </si>
  <si>
    <t>4x3m</t>
  </si>
  <si>
    <t>Sub-AT: 4x3m køres som 4 intervaller á 3 min. Kadance 85-100, puls 5-10 slag under AT</t>
  </si>
  <si>
    <t>4x4m</t>
  </si>
  <si>
    <t>Sub-AT: 4x4m køres som 4 intervaller á 4 min. Kadance 85-100, puls 5-10 slag under AT</t>
  </si>
  <si>
    <t>4x5m</t>
  </si>
  <si>
    <t>Sub-AT: 4x5m køres som 4 intervaller á 5 min. Kadance 85-100, puls 5-10 slag under AT</t>
  </si>
  <si>
    <t>4x8m</t>
  </si>
  <si>
    <t>Sub-AT: 4x8m køres som 4 intervaller á 8 min. Kadance 85-100, puls 5-10 slag under AT</t>
  </si>
  <si>
    <t>5x5m</t>
  </si>
  <si>
    <t>Sub-AT: 5x5m køres som 5 intervaller á 5 min. Kadance 85-100, puls 5-10 slag under AT</t>
  </si>
  <si>
    <t>5x8m</t>
  </si>
  <si>
    <t>Sub-AT: 5x8m køres som 5 intervaller á 8 min. Kadance 85-100, puls 5-10 slag under AT</t>
  </si>
  <si>
    <t>Sub-AT: 4+1+4…m, køres som 4 min ca 10-15 slag under AT + 1 min med øget belastning mod AT-zone + 4 min ca 10-15 slag under AT.. osv. Tidsperiode for intervalserien er nævnt i "Andet"</t>
  </si>
  <si>
    <t>Sub-AT: 3+1+3…m, køres som 3 min ca 10-15 slag under AT + 1 min med øget belastning mod AT-zone + 3 min ca 10-15 slag under AT.. osv. Tidsperiode for intervalserien er nævnt i "Andet"</t>
  </si>
  <si>
    <t>2x(5+3)</t>
  </si>
  <si>
    <t>Sub-AT: 2x(5+3)m køres som 1 intervalserie med 2 gentagelser af 5 minutters arbejde og 3 minutters pause. Kadance 85-100, puls i Sub-AT-zone</t>
  </si>
  <si>
    <t>3x(5+3)</t>
  </si>
  <si>
    <t>Sub-AT: 3x(5+3)m køres som 1 intervalserie med 3 gentagelser af 5 minutters arbejde og 3 minutters pause. Kadance 85-100, puls i Sub-AT-zone</t>
  </si>
  <si>
    <t>4x(5+3)</t>
  </si>
  <si>
    <t>Sub-AT: 4x(5+3)m køres som 1 intervalserie med 4 gentagelser af 5 minutters arbejde og 3 minutters pause. Kadance 85-100, puls i Sub-AT-zone</t>
  </si>
  <si>
    <t>5x(5+3)</t>
  </si>
  <si>
    <t>Sub-AT: 5x(5+3)m køres som 1 intervalserie med 5 gentagelser af 5 minutters arbejde og 3 minutters pause. Kadance 85-100, puls i Sub-AT-zone</t>
  </si>
  <si>
    <t>6x(5+3)</t>
  </si>
  <si>
    <t>Sub-AT: 6x(5+3)m køres som 1 intervalserie med 6 gentagelser af 5 minutters arbejde og 3 minutters pause. Kadance 85-100, puls i Sub-AT-zone</t>
  </si>
  <si>
    <t>7x(5+3)</t>
  </si>
  <si>
    <t>Sub-AT: 7x(5+3)m køres som 1 intervalserie med 7 gentagelser af 5 minutters arbejde og 3 minutters pause. Kadance 85-100, puls i Sub-AT-zone</t>
  </si>
  <si>
    <t>Sub-AT: 1x3(5m+30s) køres som 1 interval af ialt 16.30m. Der køres 5 min i sub-AT-zone efterfølgende af 30 sek. power på stigning, derefter 5 min sub-AT... osv. De 30 sek køres med konstant stigende power.</t>
  </si>
  <si>
    <t>Sub-AT: 1x4(5m+30s) køres som 1 interval af ialt 22min. Der køres 5 min i sub-AT-zone efterfølgende af 30 sek. power på stigning, derefter 5 min sub-AT.... osv. De 30 sek køres med konstant stigende power.</t>
  </si>
  <si>
    <t>Sub-AT: 2x3(5m+30s) køres som 2  intervaller af ialt 16.30m. Der køres 5 min i sub-AT-zone efterfølgende af 30 sek. power på stigning, derefter 5 min sub-AT... osv. De 30 sek køres med konstant stigende power.</t>
  </si>
  <si>
    <t>Sub-AT: 2x4(5m+30s) køres som 2  intervaller af ialt 16.30m. Der køres 5 min i sub-AT-zone efterfølgende af 30 sek. power på stigning, derefter 5 min sub-AT... osv. De 30 sek køres med konstant stigende power.</t>
  </si>
  <si>
    <t>Sub-AT: 3x3(5m+30s) køres som 3  intervaller af ialt 16.30m. Der køres 5 min i sub-AT-zone efterfølgende af 30 sek. power på stigning, derefter 5 min sub-AT... osv. De 30 sek køres med konstant stigende power.</t>
  </si>
  <si>
    <t>9_6</t>
  </si>
  <si>
    <t>Sub-AT: 1x3(3m+30s) køres som 1 interval af ialt 16.30m. Der køres 3 min i sub-AT-zone efterfølgende af 30 sek. power på stigning, derefter 3 min sub-AT... osv. De 30 sek køres med konstant stigende power.</t>
  </si>
  <si>
    <t>12_8</t>
  </si>
  <si>
    <t>Sub-AT: 1x4(3m+30s) køres som 1 interval af ialt 22min. Der køres 3 min i sub-AT-zone efterfølgende af 30 sek. power på stigning, derefter 3 min sub-AT.... osv. De 30 sek køres med konstant stigende power.</t>
  </si>
  <si>
    <t>18_12</t>
  </si>
  <si>
    <t>Sub-AT: 2x3(3m+30s) køres som 2  intervaller af ialt 16.30m. Der køres 3 min i sub-AT-zone efterfølgende af 30 sek. power på stigning, derefter 3 min sub-AT... osv. De 30 sek køres med konstant stigende power.</t>
  </si>
  <si>
    <t>2x4(3m+30s)</t>
  </si>
  <si>
    <t>32_16</t>
  </si>
  <si>
    <t>Sub-AT: 2x4(3m+30s) køres som 2  intervaller af ialt 16.30m. Der køres 3 min i sub-AT-zone efterfølgende af 30 sek. power på stigning, derefter 3 min sub-AT... osv. De 30 sek køres med konstant stigende power.</t>
  </si>
  <si>
    <t>27_18</t>
  </si>
  <si>
    <t>Sub-AT: 3x3(3m+30s) køres som 3  intervaller af ialt 16.30m. Der køres 3 min i sub-AT-zone efterfølgende af 30 sek. power på stigning, derefter 3 min sub-AT... osv. De 30 sek køres med konstant stigende power.</t>
  </si>
  <si>
    <t>AT: 1x3m køres som ét interval á 3 min. Kadance 85-100, puls i AT-zone</t>
  </si>
  <si>
    <t>AT: 1x4m køres som ét interval á 4 min. Kadance 85-100, puls i AT-zone</t>
  </si>
  <si>
    <t>AT: 1x5m køres som ét interval á 5 min. Kadance 85-100, puls i AT-zone</t>
  </si>
  <si>
    <t>AT: 1x8m køres som ét interval á 8 min. Kadance 85-100, puls i AT-zone</t>
  </si>
  <si>
    <t>AT: 1x10m køres som ét interval á 10 min. Kadance 85-100, puls i AT-zone</t>
  </si>
  <si>
    <t>AT: 1x12m køres som ét interval á 12 min. Kadance 85-100, puls i AT-zone</t>
  </si>
  <si>
    <t>AT: 1x15m køres som ét interval á 15 min. Kadance 85-100, puls i AT-zone</t>
  </si>
  <si>
    <t>AT: 1x20m køres som ét interval á 20 min. Kadance 85-100, puls i AT-zone</t>
  </si>
  <si>
    <t>AT: 1x25m køres som ét interval á 25 min. Kadance 85-100, puls i AT-zone</t>
  </si>
  <si>
    <t>AT: 1x30m køres som ét interval á 30 min. Kadance 85-100, puls i AT-zone</t>
  </si>
  <si>
    <t>AT: 2x3m køres som 2 intervaller á 3 min. Kadance 85-100, puls i AT-zone</t>
  </si>
  <si>
    <t>AT: 2x4m køres som 2 intervaller á 4 min. Kadance 85-100, puls i AT-zone</t>
  </si>
  <si>
    <t>AT: 2x5m køres som 2 intervaller á 5 min. Kadance 85-100, puls i AT-zone</t>
  </si>
  <si>
    <t>AT: 2x8m køres som 2 intervaller á 8 min. Kadance 85-100, puls i AT-zone</t>
  </si>
  <si>
    <t>AT: 2x10m køres som 2 intervaller á 10 min. Kadance 85-100, puls i AT-zone</t>
  </si>
  <si>
    <t>AT: 2x12m køres som 2 intervaller á 12 min. Kadance 85-100, puls i AT-zone</t>
  </si>
  <si>
    <t>AT: 2x15m køres som 2 intervaller á 15 min. Kadance 85-100, puls i AT-zone</t>
  </si>
  <si>
    <t>AT: 2x20m køres som 2 intervaller á 20 min. Kadance 85-100, puls i AT-zone</t>
  </si>
  <si>
    <t>AT: 2x25m køres som 2 intervaller á 25 min. Kadance 85-100, puls i AT-zone</t>
  </si>
  <si>
    <t>AT: 2x30m køres som 2 intervaller á 30 min. Kadance 85-100, puls i AT-zone</t>
  </si>
  <si>
    <t>AT: 3x3m køres som 3 intervaller á 3 min. Kadance 85-100, puls i AT-zone</t>
  </si>
  <si>
    <t>AT: 3x4m køres som 3 intervaller á 4 min. Kadance 85-100, puls i AT-zone</t>
  </si>
  <si>
    <t>AT: 3x5m køres som 3 intervaller á 5 min. Kadance 85-100, puls i AT-zone</t>
  </si>
  <si>
    <t>AT: 3x8m køres som 3 intervaller á 8 min. Kadance 85-100, puls i AT-zone</t>
  </si>
  <si>
    <t>AT: 3x10m køres som 3 intervaller á 10 min. Kadance 85-100, puls i AT-zone</t>
  </si>
  <si>
    <t>AT: 3x12m køres som 3 intervaller á 12 min. Kadance 85-100, puls i AT-zone</t>
  </si>
  <si>
    <t>AT: 3x15m køres som 3 intervaller á 15 min. Kadance 85-100, puls i AT-zone</t>
  </si>
  <si>
    <t>AT: 3x20m køres som 3 intervaller á 30 min. Kadance 85-100, puls i AT-zone</t>
  </si>
  <si>
    <t>AT: 4x3m køres som 3 intervaller á 4 min. Kadance 85-100, puls i AT-zone</t>
  </si>
  <si>
    <t>AT: 4x4m køres som 4 intervaller á 4 min. Kadance 85-100, puls i AT-zone</t>
  </si>
  <si>
    <t>AT: 4x5m køres som 4 intervaller á 5 min. Kadance 85-100, puls i AT-zone</t>
  </si>
  <si>
    <t>AT: 4x8m køres som 4 intervaller á 8 min. Kadance 85-100, puls i AT-zone</t>
  </si>
  <si>
    <t>4x10m</t>
  </si>
  <si>
    <t>AT: 4x10m køres som 4 intervaller á 10 min. Kadance 85-100, puls i AT-zone</t>
  </si>
  <si>
    <t>4x15m</t>
  </si>
  <si>
    <t>AT: 4x15m køres som 4 intervaller á 15 min. Kadance 85-100, puls i AT-zone</t>
  </si>
  <si>
    <t>5x4m</t>
  </si>
  <si>
    <t>AT: 5x4m køres som 5 intervaller á 4 min. Kadance 85-100, puls i AT-zone</t>
  </si>
  <si>
    <t>AT: 5x5m køres som 5 intervaller á 5 min. Kadance 85-100, puls i AT-zone</t>
  </si>
  <si>
    <t>AT: 5x8m køres som 5 intervaller á 8 min. Kadance 85-100, puls i AT-zone</t>
  </si>
  <si>
    <t>6x5m</t>
  </si>
  <si>
    <t>AT: 6x5m køres som 6 intervaller á 5 min. Kadance 85-100, puls i AT-zone</t>
  </si>
  <si>
    <t>3x(3+3)</t>
  </si>
  <si>
    <t>AT: 3x(3+3)m køres som 1 intervalserie med 3 gentagelser af 3 minutters arbejde og 3 minutters pause. Kadance 85-100, puls i AT-zone</t>
  </si>
  <si>
    <t>4x(3+3)</t>
  </si>
  <si>
    <t>AT: 4x(3+3)m køres som 1 intervalserie med 4 gentagelser af 3 minutters arbejde og 3 minutters pause. Kadance 85-100, puls i AT-zone</t>
  </si>
  <si>
    <t>5x(3+3)m</t>
  </si>
  <si>
    <t>AT: 5x(3+3)m køres som 1 intervalserie med 5 gentagelser af 3 minutters arbejde og 3 minutters pause. Kadance 85-100, puls i AT-zone</t>
  </si>
  <si>
    <t>6x(3+3)m</t>
  </si>
  <si>
    <t>AT: 6x(3+3)m køres som 1 intervalserie med 6 gentagelser af 3 minutters arbejde og 3 minutters pause. Kadance 85-100, puls i AT-zone</t>
  </si>
  <si>
    <t>7x(3+3)m</t>
  </si>
  <si>
    <t>AT: 7x(3+3)m køres som 1 intervalserie med 7 gentagelser af 3 minutters arbejde og 3 minutters pause. Kadance 85-100, puls i AT-zone</t>
  </si>
  <si>
    <t>8x(3+3)m</t>
  </si>
  <si>
    <t>AT: 8x(3+3)m køres som 1 intervalserie med 8 gentagelser af 3 minutters arbejde og 3 minutters pause. Kadance 85-100, puls i AT-zone</t>
  </si>
  <si>
    <t>AT: 2x(5+3)m køres som 1 intervalserie med 2 gentagelser af 5 minutters arbejde og 3 minutters pause. Kadance 85-100, puls i AT-zone</t>
  </si>
  <si>
    <t>AT: 3x(5+3)m køres som 1 intervalserie med 3 gentagelser af 5 minutters arbejde og 3 minutters pause. Kadance 85-100, puls i AT-zone</t>
  </si>
  <si>
    <t>AT: 4x(5+3)m køres som 1 intervalserie med 4 gentagelser af 5 minutters arbejde og 3 minutters pause. Kadance 85-100, puls i AT-zone</t>
  </si>
  <si>
    <t>AT: 5x(5+3)m køres som 1 intervalserie med 5 gentagelser af 5 minutters arbejde og 3 minutters pause. Kadance 85-100, puls i AT-zone</t>
  </si>
  <si>
    <t>AT: 6x(5+3)m køres som 1 intervalserie med 6 gentagelser af 5 minutters arbejde og 3 minutters pause. Kadance 85-100, puls i AT-zone</t>
  </si>
  <si>
    <t>AT: 7x(5+3)m køres som 1 intervalserie med 7 gentagelser af 5 minutters arbejde og 3 minutters pause. Kadance 85-100, puls i AT-zone</t>
  </si>
  <si>
    <t>8x(5+3)</t>
  </si>
  <si>
    <t>AT: 8x(5+3)m køres som 1 intervalserie med 8 gentagelser af 5 minutters arbejde og 3 minutters pause. Kadance 85-100, puls i AT-zone</t>
  </si>
  <si>
    <t>2+1+2…m</t>
  </si>
  <si>
    <t>AT: 2+1+2…m, køres som 2 min på AT niveau + 1 min med øget belastning mod max + 2 min på AT niveau osv. Tidsperiode for intervalserien er nævnt i "Andet"</t>
  </si>
  <si>
    <t>AT: 3+1+3…m, køres som 3 min på AT niveau + 1 min med øget belastning mod max + 3 min på AT niveau osv. Tidsperiode for intervalserien er nævnt i "Andet"</t>
  </si>
  <si>
    <t>2x8(75+15)s</t>
  </si>
  <si>
    <t>AT: 2x8(75+15)s køres som 2 intervalserier med 8 gentagelser af 75 sekunders arbejde og 15 sekunders pause. Kadance 85-100, puls i AT-zone</t>
  </si>
  <si>
    <t>1x8(75+15)s</t>
  </si>
  <si>
    <t>AT: 1x8(75+15)s køres som 1 intervalserie med 8 gentagelser af 75 sekunders arbejde og 15 sekunders pause. Kadance 85-100, puls i AT-zone</t>
  </si>
  <si>
    <t>1x4(30+30)s</t>
  </si>
  <si>
    <t>max: 1x4(30+30)s, køres som 1 intervalserie med 4 gentagelser, af 30 sekunders arbejde og 30 sekunders pause, i hver serie. Kadance 95-110. Køres med samme belastning i hele intervallet</t>
  </si>
  <si>
    <t>1x5(30+30)s</t>
  </si>
  <si>
    <t>max: 1x5(30+30)s, køres som 1 intervalserie med 5 gentagelser, af 30 sekunders arbejde og 30 sekunders pause, i hver serie. Kadance 95-110. Køres med samme belastning i hele intervallet</t>
  </si>
  <si>
    <t>1x6(30+30)s</t>
  </si>
  <si>
    <t>max: 1x6(30+30)s, køres som 1 intervalserie med 6 gentagelser, af 30 sekunders arbejde og 30 sekunders pause, i hver serie. Kadance 95-110. Køres med samme belastning i hele intervallet</t>
  </si>
  <si>
    <t>1x7(30+30)s</t>
  </si>
  <si>
    <t>max: 1x7(30+30)s, køres som 1 intervalserie med 7 gentagelser, af 30 sekunders arbejde og 30 sekunders pause, i hver serie. Kadance 95-110. Køres med samme belastning i hele intervallet</t>
  </si>
  <si>
    <t>1x8(30+30)s</t>
  </si>
  <si>
    <t>max: 1x8(30+30)s, køres som 1 intervalserie med 8 gentagelser, af 30 sekunders arbejde og 30 sekunders pause, i hver serie. Kadance 95-110. Køres med samme belastning i hele intervallet</t>
  </si>
  <si>
    <t>1x9(30+30)s</t>
  </si>
  <si>
    <t>max: 1x9(30+30)s, køres som 1 intervalserie med 9 gentagelser, af 30 sekunders arbejde og 30 sekunders pause, i hver serie. Kadance 95-110. Køres med samme belastning i hele intervallet</t>
  </si>
  <si>
    <t>1x10(30+30)s</t>
  </si>
  <si>
    <t>max: 1x10(30+30)s, køres som 1 intervalserie med 10 gentagelser, af 30 sekunders arbejde og 30 sekunders pause, i hver serie. Kadance 95-110. Køres med samme belastning i hele intervallet</t>
  </si>
  <si>
    <t>2x4(30+30)s</t>
  </si>
  <si>
    <t>max: 2x4(30+30)s, køres som 2 intervalserier med 4 gentagelser, af 30 sekunders arbejde og 30 sekunders pause, i hver serie. Kadance 95-110. Køres med samme belastning i hele intervallet</t>
  </si>
  <si>
    <t>2x5(30+30)s</t>
  </si>
  <si>
    <t>max: 2x5(30+30)s, køres som 2 intervalserier med 5 gentagelser, af 30 sekunders arbejde og 30 sekunders pause, i hver serie. Kadance 95-110. Køres med samme belastning i hele intervallet</t>
  </si>
  <si>
    <t>2x6(30+30)s</t>
  </si>
  <si>
    <t>max: 2x6(30+30)s, køres som 2 intervalserier med 6 gentagelser, af 30 sekunders arbejde og 30 sekunders pause, i hver serie. Kadance 95-110. Køres med samme belastning i hele intervallet</t>
  </si>
  <si>
    <t>2x7(30+30)s</t>
  </si>
  <si>
    <t>max: 2x7(30+30)s, køres som 2 intervalserier med 7 gentagelser, af 30 sekunders arbejde og 30 sekunders pause, i hver serie. Kadance 95-110. Køres med samme belastning i hele intervallet</t>
  </si>
  <si>
    <t>2x8(30+30)s</t>
  </si>
  <si>
    <t>max: 2x8(30+30)s, køres som 2 intervalserier med 8 gentagelser, af 30 sekunders arbejde og 30 sekunders pause, i hver serie. Kadance 95-110. Køres med samme belastning i hele intervallet</t>
  </si>
  <si>
    <t>2x9(30+30)s</t>
  </si>
  <si>
    <t>max: 2x9(30+30)s, køres som 2 intervalserier med 9 gentagelser, af 30 sekunders arbejde og 30 sekunders pause, i hver serie. Kadance 95-110. Køres med samme belastning i hele intervallet</t>
  </si>
  <si>
    <t>2x10(30+30)s</t>
  </si>
  <si>
    <t>max: 2x10(30+30)s, køres som 2 intervalserier med 10 gentagelser, af 30 sekunders arbejde og 30 sekunders pause, i hver serie. Kadance 95-110. Køres med samme belastning i hele intervallet</t>
  </si>
  <si>
    <t>3x8(30+30)s</t>
  </si>
  <si>
    <t>max: 3x8(30+30)s, køres som 3 intervalserier med 8 gentagelser, af 30 sekunders arbejde og 30 sekunders pause, i hver serie. Kadance 95-110. Køres med samme belastning i hele intervallet</t>
  </si>
  <si>
    <t>3x10(30+30)s</t>
  </si>
  <si>
    <t>max: 3x10(30+30)s, køres som 3 intervalserier med 10 gentagelser, af 30 sekunders arbejde og 30 sekunders pause, i hver serie. Kadance 95-110. Køres med samme belastning i hele intervallet</t>
  </si>
  <si>
    <t>1x4(40+20)s</t>
  </si>
  <si>
    <t>max: 1x4(40+20)s, køres som 1 intervalserie med 4 gentagelser, af 40 sekunders arbejde og 20 sekunders pause, i hver serie. Kadance 90-100. Køres med samme belastning i hele intervallet</t>
  </si>
  <si>
    <t>1x5(40+20)s</t>
  </si>
  <si>
    <t>max: 1x5(40+20)s, køres som 1 intervalserie med 5 gentagelser, af 40 sekunders arbejde og 20 sekunders pause, i hver serie. Kadance 90-100. Køres med samme belastning i hele intervallet</t>
  </si>
  <si>
    <t>1x6(40+20)s</t>
  </si>
  <si>
    <t>max: 1x6(40+20)s, køres som 1 intervalserie med 6 gentagelser, af 40 sekunders arbejde og 20 sekunders pause, i hver serie. Kadance 90-100. Køres med samme belastning i hele intervallet</t>
  </si>
  <si>
    <t>1x7(40+20)s</t>
  </si>
  <si>
    <t>max: 1x7(40+20)s, køres som 1 intervalserie med 7 gentagelser, af 40 sekunders arbejde og 20 sekunders pause, i hver serie. Kadance 90-100. Køres med samme belastning i hele intervallet</t>
  </si>
  <si>
    <t>1x8(40+20)s</t>
  </si>
  <si>
    <t>max: 1x8(40+20)s, køres som 1 intervalserie med 8 gentagelser, af 40 sekunders arbejde og 20 sekunders pause, i hver serie. Kadance 90-100. Køres med samme belastning i hele intervallet</t>
  </si>
  <si>
    <t>1x9(40+20)s</t>
  </si>
  <si>
    <t>max: 1x9(40+20)s, køres som 1 intervalserie med 9 gentagelser, af 40 sekunders arbejde og 20 sekunders pause, i hver serie. Kadance 90-100. Køres med samme belastning i hele intervallet</t>
  </si>
  <si>
    <t>1x10(40+20)s</t>
  </si>
  <si>
    <t>max: 1x10(40+20)s, køres som 1 intervalserie med 10 gentagelser, af 40 sekunders arbejde og 20 sekunders pause, i hver serie. Kadance 90-100. Køres med samme belastning i hele intervallet</t>
  </si>
  <si>
    <t>2x4(40+20)s</t>
  </si>
  <si>
    <t>max: 2x4(40+20)s, køres som 2 intervalserier med 4 gentagelser, af 40 sekunders arbejde og 20 sekunders pause, i hver serie. Kadance 90-100. Køres med samme belastning i hele intervallet</t>
  </si>
  <si>
    <t>2x5(40+20)s</t>
  </si>
  <si>
    <t>max: 2x5(40+20)s, køres som 2 intervalserier med 5 gentagelser, af 40 sekunders arbejde og 20 sekunders pause, i hver serie. Kadance 90-100. Køres med samme belastning i hele intervallet</t>
  </si>
  <si>
    <t>2x6(40+20)s</t>
  </si>
  <si>
    <t>max: 2x6(40+20)s, køres som 2 intervalserier med 6 gentagelser, af 40 sekunders arbejde og 20 sekunders pause, i hver serie. Kadance 90-100. Køres med samme belastning i hele intervallet</t>
  </si>
  <si>
    <t>2x7(40+20)s</t>
  </si>
  <si>
    <t>max: 2x7(40+20)s, køres som 2 intervalserier med 7 gentagelser, af 40 sekunders arbejde og 20 sekunders pause, i hver serie. Kadance 90-100. Køres med samme belastning i hele intervallet</t>
  </si>
  <si>
    <t>2x8(40+20)s</t>
  </si>
  <si>
    <t>max: 2x8(40+20)s, køres som 2 intervalserier med 8 gentagelser, af 40 sekunders arbejde og 20 sekunders pause, i hver serie. Kadance 90-100. Køres med samme belastning i hele intervallet</t>
  </si>
  <si>
    <t>2x9(40+20)s</t>
  </si>
  <si>
    <t>max: 2x9(40+20)s, køres som 2 intervalserier med 9 gentagelser, af 40 sekunders arbejde og 20 sekunders pause, i hver serie. Kadance 90-100. Køres med samme belastning i hele intervallet</t>
  </si>
  <si>
    <t>2x10(40+20)s</t>
  </si>
  <si>
    <t>max: 2x10(40+20)s, køres som 2 intervalserier med 10 gentagelser, af 40 sekunders arbejde og 20 sekunders pause, i hver serie. Kadance 90-100. Køres med samme belastning i hele intervallet</t>
  </si>
  <si>
    <t>3x4(40+20)s</t>
  </si>
  <si>
    <t>max: 3x4(40+20)s, køres som 3 intervalserier med 4 gentagelser, af 40 sekunders arbejde og 20 sekunders pause, i hver serie. Kadance 90-100. Køres med samme belastning i hele intervallet</t>
  </si>
  <si>
    <t>3x5(40+20)s</t>
  </si>
  <si>
    <t>max: 3x5(40+20)s, køres som 3 intervalserier med 5 gentagelser, af 40 sekunders arbejde og 20 sekunders pause, i hver serie. Kadance 90-100. Køres med samme belastning i hele intervallet</t>
  </si>
  <si>
    <t>3x6(40+20)s</t>
  </si>
  <si>
    <t>max: 3x6(40+20)s, køres som 3 intervalserier med 6 gentagelser, af 40 sekunders arbejde og 20 sekunders pause, i hver serie. Kadance 90-100. Køres med samme belastning i hele intervallet</t>
  </si>
  <si>
    <t>3x7(40+20)s</t>
  </si>
  <si>
    <t>max: 3x7(40+20)s, køres som 3 intervalserier med 7 gentagelser, af 40 sekunders arbejde og 20 sekunders pause, i hver serie. Kadance 90-100. Køres med samme belastning i hele intervallet</t>
  </si>
  <si>
    <t>3x8(40+20)s</t>
  </si>
  <si>
    <t>max: 3x8(40+20)s, køres som 3 intervalserier med 8 gentagelser, af 40 sekunders arbejde og 20 sekunders pause, i hver serie. Kadance 90-100. Køres med samme belastning i hele intervallet</t>
  </si>
  <si>
    <t>1x1m</t>
  </si>
  <si>
    <t>max: 1x1m, køres som 1 interval á 1 min. Kadance 90-100. Køres med samme belastning i hele intervallet</t>
  </si>
  <si>
    <t>2x1m</t>
  </si>
  <si>
    <t>max: 2x1m, køres som 2 intervaller á 1 min. Kadance 90-100. Køres med samme belastning i hele intervallet</t>
  </si>
  <si>
    <t>3x1m</t>
  </si>
  <si>
    <t>max: 3x1m, køres som 3 intervaller á 1 min. Kadance 90-100. Køres med samme belastning i hele intervallet</t>
  </si>
  <si>
    <t>4x1m</t>
  </si>
  <si>
    <t>max: 4x1m, køres som 4 intervaller á 1 min. Kadance 90-100. Køres med samme belastning i hele intervallet</t>
  </si>
  <si>
    <t>5x1m</t>
  </si>
  <si>
    <t>max: 5x1m, køres som 5 intervaller á 1 min. Kadance 90-100. Køres med samme belastning i hele intervallet</t>
  </si>
  <si>
    <t>6x1m</t>
  </si>
  <si>
    <t>max: 6x1m, køres som 6 intervaller á 1 min. Kadance 90-100. Køres med samme belastning i hele intervallet</t>
  </si>
  <si>
    <t>7x1m</t>
  </si>
  <si>
    <t>max: 7x1m, køres som 7 intervaller á 1 min. Kadance 90-100. Køres med samme belastning i hele intervallet</t>
  </si>
  <si>
    <t>8x1m</t>
  </si>
  <si>
    <t>max: 8x1m, køres som 8 intervaller á 1 min. Kadance 90-100. Køres med samme belastning i hele intervallet</t>
  </si>
  <si>
    <t>max: 1x2m, køres som 1 interval á 2 min. Kadance 90-100. Køres med samme belastning i hele intervallet</t>
  </si>
  <si>
    <t>2x2m</t>
  </si>
  <si>
    <t>max: 2x2m, køres som 2 intervaller á 2 min. Kadance 90-100. Køres med samme belastning i hele intervallet</t>
  </si>
  <si>
    <t>3x2m</t>
  </si>
  <si>
    <t>max: 3x2m, køres som 3 intervaller á 2 min. Kadance 90-100. Køres med samme belastning i hele intervallet</t>
  </si>
  <si>
    <t>4x2m</t>
  </si>
  <si>
    <t>max: 4x2m, køres som 4 intervaller á 2 min. Kadance 90-100. Køres med samme belastning i hele intervallet</t>
  </si>
  <si>
    <t>5x2m</t>
  </si>
  <si>
    <t>max: 5x2m, køres som 5 intervaller á 2 min. Kadance 90-100. Køres med samme belastning i hele intervallet</t>
  </si>
  <si>
    <t>6x2m</t>
  </si>
  <si>
    <t>max: 6x2m, køres som 6 intervaller á 2 min. Kadance 90-100. Køres med samme belastning i hele intervallet</t>
  </si>
  <si>
    <t>max: 1x3m, køres som 1 interval á 3 min. Kadance 90-100. Køres med samme belastning i hele intervallet</t>
  </si>
  <si>
    <t>max: 2x3m, køres som 2 intervaller á 3 min. Kadance 90-100. Køres med samme belastning i hele intervallet</t>
  </si>
  <si>
    <t>max: 3x3m, køres som 3 intervaller á 3 min. Kadance 90-100. Køres med samme belastning i hele intervallet</t>
  </si>
  <si>
    <t>max: 4x3m, køres som 4 intervaller á 3 min. Kadance 90-100. Køres med samme belastning i hele intervallet</t>
  </si>
  <si>
    <t>5x3m</t>
  </si>
  <si>
    <t>max: 5x3m, køres som 5 intervaller á 3 min. Kadance 90-100. Køres med samme belastning i hele intervallet</t>
  </si>
  <si>
    <t>6x3m</t>
  </si>
  <si>
    <t>max: 5x3m, køres som 6 intervaller á 3 min. Kadance 90-100. Køres med samme belastning i hele intervallet</t>
  </si>
  <si>
    <t>max: 1x4m, køres som 1 interval á 4 min. Kadance 90-100. Køres med samme belastning i hele intervallet</t>
  </si>
  <si>
    <t>max: 2x4m, køres som 2 intervaller á 4 min. Kadance 90-100. Køres med samme belastning i hele intervallet</t>
  </si>
  <si>
    <t>max: 3x4m, køres som 3 intervaller á 4 min. Kadance 90-100. Køres med samme belastning i hele intervallet</t>
  </si>
  <si>
    <t>max: 4x4m, køres som 4 intervaller á 4 min. Kadance 90-100. Køres med samme belastning i hele intervallet</t>
  </si>
  <si>
    <t>2x15(30+10)s</t>
  </si>
  <si>
    <t>max: 2x15(30+10)s køres som 2 intervalserier med 15 gentagelser af 30 sekunders arbejde og 10 sekunders pause. Fra kadance ca 50, med tung belastning, trædes med fuld kraft i 30 sek. Intervallet køres siddende</t>
  </si>
  <si>
    <t>2x30(10+10)s</t>
  </si>
  <si>
    <t>max: 2x30(10+10)s køres som 2 intervalserier af 30 gentagelser af 10 sekunder og 10 sek. pause. Fra kadance ca 50, med tung belastning, trædes med fuld kraft i 10 sek. Intervallet køres siddende</t>
  </si>
  <si>
    <t>2x20(15+15)s</t>
  </si>
  <si>
    <t>max: 2x20(15+15)s køres som 2 intervalserier af 20 gentagelser af 15 sekunder og 15 sek. pause. Fra kadance ca 50, med tung belastning, trædes med fuld kraft i 15 sek. Intervallet køres siddende</t>
  </si>
  <si>
    <t>2x20(30+15)s</t>
  </si>
  <si>
    <t>max: 2x20(30+15)s køres som 2 intervalserier af 20 gentagelser af 30 sekunder og 15 sek. pause. Fra kadance ca 50, med tung belastning, trædes med fuld kraft i 30 sek. Intervallet køres siddende</t>
  </si>
  <si>
    <t>3x30(15+5)s</t>
  </si>
  <si>
    <t>max: 3x30(15+5)s køres som 3 intervalserier af 30 gentagelser af 15 sekunder og 5 sek. pause. Fra kadance ca 50, med tung belastning, trædes med fuld kraft i 15 sek. Intervallet køres siddende</t>
  </si>
  <si>
    <t>8x(30+30)s</t>
  </si>
  <si>
    <t>max: 8x(30+30)s køres som 8 gentagelser af 30 sekunder og 30 sek. pause. Fra kadance ca 50, med tung belastning, trædes med fuld kraft i 30 sek. Intervallet køres siddende</t>
  </si>
  <si>
    <t>10x(30+30)s</t>
  </si>
  <si>
    <t>max: 10x(30+30)s køres som 10 gentagelser af 30 sekunder og 30 sek. pause. Fra kadance ca 50, med tung belastning, trædes med fuld kraft i 30 sek. Intervallet køres siddende</t>
  </si>
  <si>
    <t>2x30(20+10)s</t>
  </si>
  <si>
    <t>max: 2x30(20+10)s køres som 2 intervalserier af 30 gentagelser af 20 sekunder og 10 sek. pause. Fra kadance ca 50, med tung belastning, trædes med fuld kraft i 20 sek. Intervallet køres siddende</t>
  </si>
  <si>
    <t>2x5(90+90)s</t>
  </si>
  <si>
    <t>max: 2x5(90+90)s, køres som 2 intervalserier med 5 gentagelser, af 90 sekunders arbejde og 90 sekunders pause, i hver serie. Kadance 60-70. Max mulig max i intervallet. Køres siddende</t>
  </si>
  <si>
    <t>3x10(30+15)s</t>
  </si>
  <si>
    <t>max: 3x10(30+15)s køres som 3 intervalserier af 10 gentagelser af 30 sekunder og 15 sek. pause. Fra kadance ca 50, med tung belastning, trædes med fuld kraft i 30 sek. Intervallet køres siddende</t>
  </si>
  <si>
    <t>1x(2-3-10)m</t>
  </si>
  <si>
    <t>2_3_10</t>
  </si>
  <si>
    <t>max: 1x(2-3-10)m køres som 1 interval a ialt 15 min. (2 minutter køres med max effekt, 3 min køres med effekt i den høje ende af AT, 10 min køres med stabilisering af intensitet i sub-AT)</t>
  </si>
  <si>
    <t>1x(2-3-5)m</t>
  </si>
  <si>
    <t>2_3_5</t>
  </si>
  <si>
    <t>max: 1x(2-3-5)m køres som 1 interval a ialt 10 min. (2 minutter køres med max effekt, 3 min køres med effekt i den høje ende af AT, 5 min køres med stabilisering af intensitet i sub-AT)</t>
  </si>
  <si>
    <t>BANE</t>
  </si>
  <si>
    <t>1x4(40+60)s</t>
  </si>
  <si>
    <t>max: 1x4(40+60)s, køres som 1 intervalserie med 4 gentagelser, af 40 sekunders arbejde og 60 sekunders pause, i hver serie. Pulsen skal i løbet af de første 3-4 intervaller komme op i max-zonen</t>
  </si>
  <si>
    <t>1x5(40+60)s</t>
  </si>
  <si>
    <t>max: 1x5(40+60)s, køres som 1 intervalserie med 5 gentagelser, af 40 sekunders arbejde og 60 sekunders pause, i hver serie. Pulsen skal i løbet af de første 3-4 intervaller komme op i max-zonen</t>
  </si>
  <si>
    <t>1x6(40+60)s</t>
  </si>
  <si>
    <t>max: 1x6(40+60)s, køres som 1 intervalserie med 6 gentagelser, af 40 sekunders arbejde og 60 sekunders pause, i hver serie. Pulsen skal i løbet af de første 3-4 intervaller komme op i max-zonen</t>
  </si>
  <si>
    <t>1x7(40+60)s</t>
  </si>
  <si>
    <t>max: 1x7(40+60)s, køres som 1 intervalserie med 7 gentagelser, af 40 sekunders arbejde og 60 sekunders pause, i hver serie. Pulsen skal i løbet af de første 3-4 intervaller komme op i max-zonen</t>
  </si>
  <si>
    <t>1x8(40+60)s</t>
  </si>
  <si>
    <t>max: 1x8(40+60)s, køres som 1 intervalserie med 8 gentagelser, af 40 sekunders arbejde og 60 sekunders pause, i hver serie. Pulsen skal i løbet af de første 3-4 intervaller komme op i max-zonen</t>
  </si>
  <si>
    <t>Funktionel styrke</t>
  </si>
  <si>
    <t>Funktionel styrke: 1x5 min køres som 1 interval á 5 minutter. Kadance 60, og puls 10-20 slag under AT</t>
  </si>
  <si>
    <t>Funktionel styrke: 1x8 min køres som 1 interval á 8 minutter. Kadance 60, og puls 10-20 slag under AT</t>
  </si>
  <si>
    <t>Funktionel styrke: 1x10 min køres som 1 interval á 10 minutter. Kadance 60, og puls 10-20 slag under AT</t>
  </si>
  <si>
    <t>Funktionel styrke: 1x12 min køres som 1 interval á 12 minutter. Kadance 60, og puls 10-20 slag under AT</t>
  </si>
  <si>
    <t>Funktionel styrke: 1x15 min køres som 1 interval á 15 minutter. Kadance 60, og puls 10-20 slag under AT</t>
  </si>
  <si>
    <t>Funktionel styrke: 1x20 min køres som 1 interval á 20 minutter. Kadance 60, og puls 10-20 slag under AT</t>
  </si>
  <si>
    <t>Funktionel styrke: 1x25 min køres som 1 interval á 25 minutter. Kadance 60, og puls 10-20 slag under AT</t>
  </si>
  <si>
    <t>Funktionel styrke: 1x30 min køres som 1 interval á 30 minutter. Kadance 60, og puls 10-20 slag under AT</t>
  </si>
  <si>
    <t>Funktionel styrke: 2x5 min køres som to intervaller á 5 minutter. Kadance 60, og puls 10-20 slag under AT</t>
  </si>
  <si>
    <t>Funktionel styrke: 2x8 min køres som to intervaller á 8 minutter. Kadance 60, og puls 10-20 slag under AT</t>
  </si>
  <si>
    <t>Funktionel styrke: 2x10 min køres som to intervaller á 10 minutter. Kadance 60, og puls 10-20 slag under AT</t>
  </si>
  <si>
    <t>Funktionel styrke: 2x12 min køres som to intervaller á 12 minutter. Kadance 60, og puls 10-20 slag under AT</t>
  </si>
  <si>
    <t>Funktionel styrke: 2x15 min køres som to intervaller á 15 minutter. Kadance 60, og puls 10-20 slag under AT</t>
  </si>
  <si>
    <t>Funktionel styrke: 2x20 min køres som to intervaller á 20 minutter. Kadance 60, og puls 10-20 slag under AT</t>
  </si>
  <si>
    <t>Funktionel styrke: 2x30 min køres som to intervaller á 30 minutter. Kadance 60, og puls 10-20 slag under AT</t>
  </si>
  <si>
    <t>Funktionel styrke: 3x5 min køres som 3 intervaller á 5 minutter. Kadance 60, og puls 10-20 slag under AT</t>
  </si>
  <si>
    <t>Funktionel styrke: 3x8 min køres som 3 intervaller á 8 minutter. Kadance 60, og puls 10-20 slag under AT</t>
  </si>
  <si>
    <t>Funktionel styrke: 3x10 min køres som 3 intervaller á 10 minutter. Kadance 60, og puls 10-20 slag under AT</t>
  </si>
  <si>
    <t>Funktionel styrke: 3x12 min køres som 3 intervaller á 12 minutter. Kadance 60, og puls 10-20 slag under AT</t>
  </si>
  <si>
    <t>Funktionel styrke: 3x15 min køres som 3 intervaller á 15 minutter. Kadance 60, og puls 10-20 slag under AT</t>
  </si>
  <si>
    <t>Funktionel styrke: 3x20 min køres som 3 intervaller á 20 minutter. Kadance 60, og puls 10-20 slag under AT</t>
  </si>
  <si>
    <t>3x30m</t>
  </si>
  <si>
    <t>Funktionel styrke: 3x30 min køres som 3 intervaller á 30 minutter. Kadance 60, og puls 10-20 slag under AT</t>
  </si>
  <si>
    <t>Funktionel styrke: 4x5 min køres som 4 intervaller á 5 minutter. Kadance 60, og puls 10-20 slag under AT</t>
  </si>
  <si>
    <t>Funktionel styrke: 4x8 min køres som 4 intervaller á 8 minutter. Kadance 60, og puls 10-20 slag under AT</t>
  </si>
  <si>
    <t>1x3(6+54)s</t>
  </si>
  <si>
    <t>Power: 1x3(6+54)s køres som 1 intervalserie af 3 gentagelser af 6 sekunder og 54 sek. pause. Fra kadance ca 50, med tung belastning, trædes med fuld kraft i 6 sek. Intervalet køres stående</t>
  </si>
  <si>
    <t>1x5(6+54)s</t>
  </si>
  <si>
    <t>Power: 1x5(6+54)s køres som 1 intervalserie af 5 gentagelser af 6 sekunder og 54 sek. pause. Fra kadance ca 50, med tung belastning, trædes med fuld kraft i 6 sek. Intervalet køres stående</t>
  </si>
  <si>
    <t>1x8(6+54)s</t>
  </si>
  <si>
    <t>Power: 1x8(6+54)s køres som 1 intervalserie af 8 gentagelser af 6 sekunder og 54 sek. pause. Fra kadance ca 50, med tung belastning, trædes med fuld kraft i 6 sek. Intervalet køres stående</t>
  </si>
  <si>
    <t>2x5(6+54)s</t>
  </si>
  <si>
    <t>Power: 2x5(6+54)s køres som 2 intervalserier af 5 gentagelser af 6 sekunder og 54 sek. pause. Fra kadance ca 50, med tung belastning, trædes med fuld kraft i 6 sek. Intervalet køres stående</t>
  </si>
  <si>
    <t>2x8(6+54)s</t>
  </si>
  <si>
    <t>Power: 2x8(6+54)s køres som 2 intervalserier af 8 gentagelser af 6 sekunder og 54 sek. pause. Fra kadance ca 50, med tung belastning, trædes med fuld kraft i 6 sek. Intervalet køres stående</t>
  </si>
  <si>
    <t xml:space="preserve">1x3(10+50)s </t>
  </si>
  <si>
    <t>Power: 1x3(10+50)s køres som 1 intervalserie af 3 gentagelser af 10 sekunder og 50 sek. pause. Fra kadance ca 50, med tung belastning, trædes med fuld kraft i 10 sek. Intervallet køres siddende</t>
  </si>
  <si>
    <t xml:space="preserve">1x5(10+50)s </t>
  </si>
  <si>
    <t>Power: 1x5(10+50)s køres som 1 intervalserie af 5 gentagelser af 10 sekunder og 50 sek. pause. Fra kadance ca 50, med tung belastning, trædes med fuld kraft i 10 sek. Intervallet køres siddende</t>
  </si>
  <si>
    <t>1x8(10+50)s</t>
  </si>
  <si>
    <t>Power: 1x8(10+50)s køres som 1 intervalserie af 8 gentagelser af 10 sekunder og 50 sek. pause. Fra kadance ca 50, med tung belastning, trædes med fuld kraft i 10 sek. Intervallet køres siddende</t>
  </si>
  <si>
    <t xml:space="preserve">2x5(10+50)s </t>
  </si>
  <si>
    <t>Power: 2x5(10+50)s køres som 2 intervalserier af 5 gentagelser af 10 sekunder og 50 sek. pause. Fra kadance ca 50, med tung belastning, trædes med fuld kraft i 10 sek. Intervallet køres siddende</t>
  </si>
  <si>
    <t>2x8(10+50)s</t>
  </si>
  <si>
    <t>Power: 2x8(10+50)s køres som 2 intervalserier af 8 gentagelser af 10 sekunder og 50 sek. pause. Fra kadance ca 50, med tung belastning, trædes med fuld kraft i 10 sek. Intervallet køres siddende</t>
  </si>
  <si>
    <t xml:space="preserve">3x5(10+50)s </t>
  </si>
  <si>
    <t>Power: 3x5(10+50)s køres som 3 intervalserier af 5 gentagelser af 10 sekunder og 50 sek. pause. Fra kadance ca 50, med tung belastning, trædes med fuld kraft i 10 sek. Intervallet køres siddende</t>
  </si>
  <si>
    <t>3x8(10+50)s</t>
  </si>
  <si>
    <t>Power: 3x8(10+50)s køres som 3 intervalserier af 8 gentagelser af 10 sekunder og 50 sek. pause. Fra kadance ca 50, med tung belastning, trædes med fuld kraft i 10 sek. Intervallet køres siddende</t>
  </si>
  <si>
    <t xml:space="preserve">1x5(10+170)s </t>
  </si>
  <si>
    <t>Power: 1x5(10+170)s køres som 1 intervalserie af 5 gentagelser af 10 sekunder og 170 sek. pause. Fra kadance ca 50, med tung belastning, trædes med fuld kraft i 10 sek. Intervallet køres siddende</t>
  </si>
  <si>
    <t>1x8(10+170)s</t>
  </si>
  <si>
    <t>Power: 1x8(10+170)s køres som 1 intervalserie af 8 gentagelser af 10 sekunder og 170 sek. pause. Fra kadance ca 50, med tung belastning, trædes med fuld kraft i 10 sek. Intervallet køres siddende</t>
  </si>
  <si>
    <t xml:space="preserve">2x5(10+170)s </t>
  </si>
  <si>
    <t>Power: 2x5(10+170)s køres som 2 intervalserier af 5 gentagelser af 10 sekunder og 170 sek. pause. Fra kadance ca 50, med tung belastning, trædes med fuld kraft i 10 sek. Intervallet køres siddende</t>
  </si>
  <si>
    <t>2x8(10+170)s</t>
  </si>
  <si>
    <t>Power: 2x8(10+170)s køres som 2 intervalserier af 8 gentagelser af 10 sekunder og 170 sek. pause. Fra kadance ca 50, med tung belastning, trædes med fuld kraft i 10 sek. Intervallet køres siddende</t>
  </si>
  <si>
    <t>2x4antrit</t>
  </si>
  <si>
    <t>Power: 2x4 antrit køres som 2 intervaslserier á 4 gentagelser med max power i 10-20 sek.</t>
  </si>
  <si>
    <t>3xantrit</t>
  </si>
  <si>
    <t>Power: 3 x antrit køres som antrit på mindre stejle stigninger á 5-10 sek. På stigningerne køres med fuld kraft</t>
  </si>
  <si>
    <t>5xantrit</t>
  </si>
  <si>
    <t>Power: 5 x antrit køres som antrit på mindre stejle stigninger á 5-10 sek. På stigningerne køres med fuld kraft</t>
  </si>
  <si>
    <t>8xantrit</t>
  </si>
  <si>
    <t>Power: 8 x antrit køres som antrit på mindre stejle stigninger á 5-10 sek. På stigningerne køres med fuld kraft</t>
  </si>
  <si>
    <t>2x(5xantrit)</t>
  </si>
  <si>
    <t>Power: 2x(5 x antrit) køres som 2 intervalserier af 5 antrit på mindre stejle stigninger á 5-10 sek. På stigningerne køres med fuld kraft</t>
  </si>
  <si>
    <t>2x(8xantrit)</t>
  </si>
  <si>
    <t>Power: 2x(8 x antrit) køres som 2 intervalserier af 8 antrit på mindre stejle stigninger á 5-10 sek. På stigningerne køres med fuld kraft</t>
  </si>
  <si>
    <t>1x5(60+180)s</t>
  </si>
  <si>
    <t>Power: 1x5(60+180)s, køres som 1 intervalserie med 5 gentagelser, af 60 sekunders arbejde og 180 sekunders pause, i hver serie. Kadance 60-70. Max mulig power i intervallet. Køres siddende</t>
  </si>
  <si>
    <t>1x8(60+180)s</t>
  </si>
  <si>
    <t>Power: 1x8(60+180)s, køres som 1 intervalserie med 8 gentagelser, af 60 sekunders arbejde og 180 sekunders pause, i hver serie. Kadance 60-70. Max mulig power i intervallet. Køres siddende</t>
  </si>
  <si>
    <t>2x5(60+180)s</t>
  </si>
  <si>
    <t>Power: 2x5(60+180)s, køres som 2 intervalserier med 5 gentagelser, af 60 sekunders arbejde og 180 sekunders pause, i hver serie. Kadance 60-70. Max mulig power i intervallet. Køres siddende</t>
  </si>
  <si>
    <t>2x8(60+180)s</t>
  </si>
  <si>
    <t>Power: 2x8(60+180)s, køres som 2 intervalserier med 8 gentagelser, af 60 sekunders arbejde og 180 sekunders pause, i hver serie. Kadance 60-70. Max mulig power i intervallet. Køres siddende</t>
  </si>
  <si>
    <t>1x4(30+90)s</t>
  </si>
  <si>
    <t>Power: 1x4(30+90)s, køres som 1 intervalserie med 4 gentagelser, af 30 sekunders arbejde og 90 sekunders pause, i hver serie. Kadance 60-70. Max mulig power i intervallet</t>
  </si>
  <si>
    <t>2x4(30+90)s</t>
  </si>
  <si>
    <t>Power: 2x4(30+90)s, køres som 2 intervalserier med 4 gentagelser, af 30 sekunders arbejde og 90 sekunders pause, i hver serie. Kadance 60-70. Max mulig power i intervallet</t>
  </si>
  <si>
    <t>1x4(20+40)</t>
  </si>
  <si>
    <t>Power: 1x4(20+40)s køres som 1 intervalserie med 4 gentagelser, af 20 sek arbejde og 40 sek pause. Kadance 60-70. max mulig power i intervallet. Køres siddende.</t>
  </si>
  <si>
    <t>1x5(20+40)</t>
  </si>
  <si>
    <t>Power: 1x5(20+40)s køres som 1 intervalserie med 5 gentagelser, af 20 sek arbejde og 40 sek pause. Kadance 60-70. max mulig power i intervallet. Køres siddende.</t>
  </si>
  <si>
    <t>1x6(20+40)</t>
  </si>
  <si>
    <t>Power: 1x6(20+40)s køres som 1 intervalserie med 6 gentagelser, af 20 sek arbejde og 40 sek pause. Kadance 60-70. max mulig power i intervallet. Køres siddende.</t>
  </si>
  <si>
    <t>2x4(20+40)</t>
  </si>
  <si>
    <t>Power: 2x4(20+40)s køres som 2 intervalserier med 4 gentagelser, af 20 sek arbejde og 40 sek pause. Kadance 60-70. max mulig power i intervallet. Køres siddende.</t>
  </si>
  <si>
    <t>2x5(20+40)</t>
  </si>
  <si>
    <t>Power: 2x5(20+40)s køres som 2 intervalserier med 5 gentagelser, af 20 sek arbejde og 40 sek pause. Kadance 60-70. max mulig power i intervallet. Køres siddende.</t>
  </si>
  <si>
    <t>2x6(20+40)</t>
  </si>
  <si>
    <t>Power: 2x6(20+40)s køres som 2 intervalserier med 6 gentagelser, af 20 sek arbejde og 40 sek pause. Kadance 60-70. max mulig power i intervallet. Køres siddende.</t>
  </si>
  <si>
    <t>2x30 s. stign.</t>
  </si>
  <si>
    <t>Power: 2x30 s. stign., køres som 2 intervaller af 30 sekunder. Intervallet køres på stigning. Samme maksimale power holdes hele vejen. Kadance 60-70 rpm.</t>
  </si>
  <si>
    <t>3x30 s. stign.</t>
  </si>
  <si>
    <t>Power: 3x30 s. stign., køres som 3 intervaller af 30 sekunder. Intervallet køres på stigning. Samme maksimale power holdes hele vejen. Kadance 60-70 rpm.</t>
  </si>
  <si>
    <t>4x30 s. stign.</t>
  </si>
  <si>
    <t>Power: 4x30 s. stign., køres som 4 intervaller af 30 sekunder. Intervallet køres på stigning. Samme maksimale power holdes hele vejen. Kadance 60-70 rpm.</t>
  </si>
  <si>
    <t>5x30 s. stign.</t>
  </si>
  <si>
    <t>Power: 5x30 s. stign., køres som 5 intervaller af 30 sekunder. Intervallet køres på stigning. Samme maksimale power holdes hele vejen. Kadance 60-70 rpm.</t>
  </si>
  <si>
    <t>6x30 s. stign.</t>
  </si>
  <si>
    <t>Power: 6x30 s. stign., køres som 6 intervaller af 30 sekunder. Intervallet køres på stigning. Samme maksimale power holdes hele vejen. Kadance 60-70 rpm.</t>
  </si>
  <si>
    <t>7x30 s. stign.</t>
  </si>
  <si>
    <t>Power: 7x30 s. stign., køres som 7 intervaller af 30 sekunder. Intervallet køres på stigning. Samme maksimale power holdes hele vejen. Kadance 60-70 rpm.</t>
  </si>
  <si>
    <t>8x30 s. stign.</t>
  </si>
  <si>
    <t>Power: 8x30 s. stign., køres som 8 intervaller af 30 sekunder. Intervallet køres på stigning. Samme maksimale power holdes hele vejen. Kadance 60-70 rpm.</t>
  </si>
  <si>
    <t>9x30 s. stign.</t>
  </si>
  <si>
    <t>Power: 9x30 s. stign., køres som 9 intervaller af 30 sekunder. Intervallet køres på stigning. Samme maksimale power holdes hele vejen. Kadance 60-70 rpm.</t>
  </si>
  <si>
    <t>10x30 s. stign.</t>
  </si>
  <si>
    <t>Power: 10x30 s. stign., køres som 10 intervaller af 30 sekunder. Intervallet køres på stigning. Samme maksimale power holdes hele vejen. Kadance 60-70 rpm.</t>
  </si>
  <si>
    <t>3x60 s. stign.</t>
  </si>
  <si>
    <t>Power: 3x60 s. stign., køres som 3 intervaller af 60 sekunder. Intervallet køres på stigning. Samme maksimale power holdes hele vejen. Kadance 60-70 rpm.</t>
  </si>
  <si>
    <t>4x60 s. stign.</t>
  </si>
  <si>
    <t>Power: 4x60 s. stign., køres som 4 intervaller af 60 sekunder. Intervallet køres på stigning. Samme maksimale power holdes hele vejen. Kadance 60-70 rpm.</t>
  </si>
  <si>
    <t>5x60 s. stign.</t>
  </si>
  <si>
    <t>Power: 5x60 s. stign., køres som 5 intervaller af 60 sekunder. Intervallet køres på stigning. Samme maksimale power holdes hele vejen. Kadance 60-70 rpm.</t>
  </si>
  <si>
    <t>6x60 s. stign.</t>
  </si>
  <si>
    <t>Power: 6x60 s. stign., køres som 6 intervaller af 60 sekunder. Intervallet køres på stigning. Samme maksimale power holdes hele vejen. Kadance 60-70 rpm.</t>
  </si>
  <si>
    <t>Power: 2x15(30+10)s køres som 2 intervalserier med 15 gentagelser af 30 sekunders arbejde og 10 sekunders pause. Fra kadance ca 50, med tung belastning, trædes med fuld kraft i 30 sek. Intervallet køres siddende</t>
  </si>
  <si>
    <t>Power: 2x30(10+10)s køres som 2 intervalserier af 30 gentagelser af 10 sekunder og 10 sek. pause. Fra kadance ca 50, med tung belastning, trædes med fuld kraft i 10 sek. Intervallet køres siddende</t>
  </si>
  <si>
    <t>Power: 2x20(15+15)s køres som 2 intervalserier af 20 gentagelser af 15 sekunder og 15 sek. pause. Fra kadance ca 50, med tung belastning, trædes med fuld kraft i 15 sek. Intervallet køres siddende</t>
  </si>
  <si>
    <t>Power: 2x20(30+15)s køres som 2 intervalserier af 20 gentagelser af 30 sekunder og 15 sek. pause. Fra kadance ca 50, med tung belastning, trædes med fuld kraft i 30 sek. Intervallet køres siddende</t>
  </si>
  <si>
    <t>Power: 3x30(15+5)s køres som 3 intervalserier af 30 gentagelser af 15 sekunder og 5 sek. pause. Fra kadance ca 50, med tung belastning, trædes med fuld kraft i 15 sek. Intervallet køres siddende</t>
  </si>
  <si>
    <t>Power: 8x(30+30)s køres som 8 gentagelser af 30 sekunder og 30 sek. pause. Fra kadance ca 50, med tung belastning, trædes med fuld kraft i 30 sek. Intervallet køres siddende</t>
  </si>
  <si>
    <t>Power: 10x(30+30)s køres som 10 gentagelser af 30 sekunder og 30 sek. pause. Fra kadance ca 50, med tung belastning, trædes med fuld kraft i 30 sek. Intervallet køres siddende</t>
  </si>
  <si>
    <t>Power: 2x30(20+10)s køres som 2 intervalserier af 30 gentagelser af 20 sekunder og 10 sek. pause. Fra kadance ca 50, med tung belastning, trædes med fuld kraft i 20 sek. Intervallet køres siddende</t>
  </si>
  <si>
    <t>Power: 2x5(90+90)s, køres som 2 intervalserier med 5 gentagelser, af 90 sekunders arbejde og 90 sekunders pause, i hver serie. Kadance 60-70. Max mulig power i intervallet. Køres siddende</t>
  </si>
  <si>
    <t>Power: 3x10(30+15)s køres som 3 intervalserier af 10 gentagelser af 30 sekunder og 15 sek. pause. Fra kadance ca 50, med tung belastning, trædes med fuld kraft i 30 sek. Intervallet køres siddende</t>
  </si>
  <si>
    <t>Bjergtræning</t>
  </si>
  <si>
    <t>2+1+2...m</t>
  </si>
  <si>
    <t>Bjergtræning: 2+1+2…m, køres som 2 min siddende + 1 min stående i samme el. højere gear + 2 siddende osv. Tidsperiode for intervalserien er nævnt i "Andet". Puls 10-20 slag under AT. Kadance 60-70</t>
  </si>
  <si>
    <t>5+2+5…m</t>
  </si>
  <si>
    <t>Bjergtræning: 5+2+5…m, køres som 5 min siddende + 2 min stående i samme el. højere gear + 5 siddende osv. Tidsperiode for intervalserien er nævnt i "Andet". Puls 10-20 slag under AT. Kadance 60-70</t>
  </si>
  <si>
    <t>7+3+7…m</t>
  </si>
  <si>
    <t>Bjergtræning: 7+3+7…m, køres som 7 min siddende + 3 min stående i samme el. højere gear + 7 siddende osv. Tidsperiode for intervalserien er nævnt i "Andet". Puls 10-20 slag under AT. Kadance 60-70</t>
  </si>
  <si>
    <t>10+3+10…m</t>
  </si>
  <si>
    <t>Bjergtræning: 10+3+10…m, køres som 10 min siddende + 3 min stående i samme el. højere gear + 10 siddende osv. Tidsperiode for intervalserien er nævnt i "Andet". Puls 10-20 slag under AT. Kadance 60-70</t>
  </si>
  <si>
    <t>5 m stående</t>
  </si>
  <si>
    <t>Bjergtræning: 5 m stående køres som 1 interval á 5 stående i højt gear (kadance 60-70), og puls 10-20 slag under AT</t>
  </si>
  <si>
    <t>10 m stående</t>
  </si>
  <si>
    <t>Bjergtræning: 10 m stående køres som 1 interval á 10 stående i højt gear (kadance 60-70), og puls 10-20 slag under AT</t>
  </si>
  <si>
    <t>15 m stående</t>
  </si>
  <si>
    <t>Bjergtræning: 15 m stående køres som 1 interval á 15 stående i højt gear (kadance 60-70), og puls 10-20 slag under AT</t>
  </si>
  <si>
    <t>5x1min</t>
  </si>
  <si>
    <t>1-2-3-2-1min</t>
  </si>
  <si>
    <t>1x40m</t>
  </si>
  <si>
    <t>AT: 1x40m køres som ét interval á 40 min. Kadance 85-100, puls i AT-zone</t>
  </si>
  <si>
    <t>AimHigh/</t>
  </si>
  <si>
    <t>ændring</t>
  </si>
  <si>
    <t>Wingate</t>
  </si>
  <si>
    <t>Max effekt (watt)</t>
  </si>
  <si>
    <t>Relativ effekt (watt/kg)</t>
  </si>
  <si>
    <t>Time to peak (sek)</t>
  </si>
  <si>
    <t>Sub-max</t>
  </si>
  <si>
    <t>Puls (bpm)</t>
  </si>
  <si>
    <t>Effekt (watt)</t>
  </si>
  <si>
    <r>
      <t>Iltoptag (mlO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/min)</t>
    </r>
  </si>
  <si>
    <t>Nyttevirkning (%)</t>
  </si>
  <si>
    <t>Max test</t>
  </si>
  <si>
    <t>Max aerob effekt (watt)</t>
  </si>
  <si>
    <t>Kondital (mlO2/min/kg)</t>
  </si>
  <si>
    <t>Arbejds-zoner</t>
  </si>
  <si>
    <t>puls</t>
  </si>
  <si>
    <t>watt</t>
  </si>
  <si>
    <t>Fri</t>
  </si>
  <si>
    <t>fri</t>
  </si>
  <si>
    <t>x</t>
  </si>
  <si>
    <t>Fri: denne uge vil fokus være på at komme i gang. Volumen vil være højere i Januar end normalt</t>
  </si>
  <si>
    <t>Start med Power</t>
  </si>
  <si>
    <t>Start med Sub-AT</t>
  </si>
  <si>
    <t xml:space="preserve">Kør en længere tur. Du kan blande MTB og Landevej. </t>
  </si>
  <si>
    <t>Kør en lang tur.</t>
  </si>
  <si>
    <t>3 timer hvis du har tid. Prøv at få mindst 2 timer i dag.</t>
  </si>
  <si>
    <t>Landevej/MTB</t>
  </si>
  <si>
    <t>Landevej/Hometrainer</t>
  </si>
  <si>
    <t>Landevej/Hometrainer/MTB</t>
  </si>
  <si>
    <t>Ikke for nemt, heller ikke for hårdt.</t>
  </si>
  <si>
    <t>ca. 8-10m pause imellem intervallerne.</t>
  </si>
  <si>
    <t>Mads Dellgren</t>
  </si>
  <si>
    <t>Intervallerne køres med kontrol / fokuser på at slappe af under intervallet.</t>
  </si>
  <si>
    <t>Hviledag: 60m meget let eller helt fri</t>
  </si>
  <si>
    <t xml:space="preserve">Start med AT </t>
  </si>
  <si>
    <t xml:space="preserve">Lang tur med pulsen i den høje ende af grundt. </t>
  </si>
  <si>
    <t>Sub-AT først</t>
  </si>
  <si>
    <t>slut turen af med int. Grundt.</t>
  </si>
  <si>
    <t>(de næste 4 dage bliver nemme).</t>
  </si>
  <si>
    <t>Hviledag</t>
  </si>
  <si>
    <t>TEST</t>
  </si>
  <si>
    <t>RACE</t>
  </si>
  <si>
    <t>Landevej</t>
  </si>
  <si>
    <t>let rul foran fjernsynet</t>
  </si>
  <si>
    <t>let rul foran fjernsynet eller fri</t>
  </si>
  <si>
    <t>Få gang i benene igen.</t>
  </si>
  <si>
    <t xml:space="preserve">sub-AT som opvarmning. </t>
  </si>
  <si>
    <t>Husk en god opvarmning (30-60 min) rul gerne lidt efter også, men ikke hvis du fryser.</t>
  </si>
  <si>
    <t>Tune-up</t>
  </si>
  <si>
    <t>fri (mængden for denne uge er inkl. Transport)</t>
  </si>
  <si>
    <t>mængden kan reduceres.</t>
  </si>
  <si>
    <t>Sub-AT først. Bonus interval: int. Grundt. (hvis du har overskud)</t>
  </si>
  <si>
    <t>start med AT - drop antrit hvis du kører på ruller.</t>
  </si>
  <si>
    <t xml:space="preserve">Let tur på landevej eller hometrainer. </t>
  </si>
  <si>
    <t xml:space="preserve">På landevej eller foran fjernsynet på hometrainer. </t>
  </si>
  <si>
    <t>Max intervallerne køres i enden af AT intervallet. Dvs. 2 intervaller af i alt 15minutter.</t>
  </si>
  <si>
    <t xml:space="preserve">start med power. Derefter 15m pause inden Max intervaller. </t>
  </si>
  <si>
    <t>Landevej/MTB/ WEBIKE?</t>
  </si>
  <si>
    <t>Landevej/MTB/ Varde?</t>
  </si>
  <si>
    <t xml:space="preserve">Fri: mængden er inkl 2x30m transport pr dag. </t>
  </si>
  <si>
    <t>Start med power</t>
  </si>
  <si>
    <t>Forudsat du har det godt</t>
  </si>
  <si>
    <t>Lang tur.</t>
  </si>
  <si>
    <t>Transport</t>
  </si>
  <si>
    <t>Hvis du kan, så kør intervallerne på vej til skole, og kør den ekstra mængde på vej hjem. (alle hverdage)</t>
  </si>
  <si>
    <t xml:space="preserve">Kør intervallerne på vej til skole og send mig en mail. </t>
  </si>
  <si>
    <t>Intervallerne kan godt køres på vej hjem eftersom du har fri i morgen.</t>
  </si>
  <si>
    <t>Kør max i slutningen af hvert int. Grundt. Interval</t>
  </si>
  <si>
    <t xml:space="preserve">Hvis benene er gode kan du køre lidt ekstra. </t>
  </si>
  <si>
    <t>Fri: overvej at tage bilen</t>
  </si>
  <si>
    <t xml:space="preserve">Fri: overvej at tage bilen.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</si>
</sst>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.m\.yy"/>
    <numFmt numFmtId="165" formatCode="0.0"/>
    <numFmt numFmtId="166" formatCode="d/mmm"/>
    <numFmt numFmtId="167" formatCode="dd/mm/yy"/>
  </numFmts>
  <fonts count="4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u/>
      <sz val="10"/>
      <color indexed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6"/>
      <name val="Times New Roman"/>
      <family val="1"/>
    </font>
    <font>
      <sz val="6"/>
      <name val="Times New Roman"/>
      <family val="1"/>
    </font>
    <font>
      <u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  <font>
      <b/>
      <sz val="8"/>
      <name val="Times New Roman"/>
      <family val="1"/>
    </font>
    <font>
      <b/>
      <sz val="6"/>
      <name val="Times New Roman"/>
      <family val="1"/>
    </font>
    <font>
      <b/>
      <u/>
      <sz val="10"/>
      <name val="Times New Roman"/>
      <family val="1"/>
    </font>
    <font>
      <sz val="6"/>
      <color indexed="9"/>
      <name val="Times New Roman"/>
      <family val="1"/>
    </font>
    <font>
      <sz val="6"/>
      <color indexed="61"/>
      <name val="Times New Roman"/>
      <family val="1"/>
    </font>
    <font>
      <b/>
      <sz val="9"/>
      <color indexed="61"/>
      <name val="Times New Roman"/>
      <family val="1"/>
    </font>
    <font>
      <b/>
      <sz val="8"/>
      <color indexed="61"/>
      <name val="Times New Roman"/>
      <family val="1"/>
    </font>
    <font>
      <sz val="9"/>
      <color indexed="61"/>
      <name val="Times New Roman"/>
      <family val="1"/>
    </font>
    <font>
      <sz val="8"/>
      <color indexed="61"/>
      <name val="Times New Roman"/>
      <family val="1"/>
    </font>
    <font>
      <sz val="10"/>
      <color indexed="17"/>
      <name val="Times New Roman"/>
      <family val="1"/>
    </font>
    <font>
      <sz val="9"/>
      <name val="Times New Roman"/>
      <family val="1"/>
    </font>
    <font>
      <sz val="6"/>
      <color indexed="10"/>
      <name val="Times New Roman"/>
      <family val="1"/>
    </font>
    <font>
      <b/>
      <u/>
      <sz val="10"/>
      <color indexed="17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8"/>
      <color indexed="17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0"/>
      <name val="Garamond"/>
      <family val="1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8"/>
      <color indexed="10"/>
      <name val="Times New Roman"/>
      <family val="1"/>
    </font>
    <font>
      <sz val="8"/>
      <color indexed="22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color theme="0" tint="-0.34998626667073579"/>
      <name val="Times New Roman"/>
      <family val="1"/>
    </font>
    <font>
      <vertAlign val="superscript"/>
      <sz val="8"/>
      <name val="Arial"/>
      <family val="2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411">
    <xf numFmtId="0" fontId="0" fillId="0" borderId="0" xfId="0"/>
    <xf numFmtId="0" fontId="7" fillId="2" borderId="0" xfId="0" applyFont="1" applyFill="1"/>
    <xf numFmtId="0" fontId="8" fillId="2" borderId="0" xfId="0" applyFont="1" applyFill="1"/>
    <xf numFmtId="0" fontId="8" fillId="2" borderId="1" xfId="0" applyFont="1" applyFill="1" applyBorder="1" applyAlignment="1"/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0" fontId="16" fillId="2" borderId="0" xfId="0" applyFont="1" applyFill="1"/>
    <xf numFmtId="0" fontId="8" fillId="2" borderId="1" xfId="0" applyFont="1" applyFill="1" applyBorder="1"/>
    <xf numFmtId="0" fontId="23" fillId="2" borderId="1" xfId="0" applyNumberFormat="1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23" fillId="2" borderId="1" xfId="0" applyFont="1" applyFill="1" applyBorder="1" applyAlignment="1">
      <alignment horizontal="right"/>
    </xf>
    <xf numFmtId="0" fontId="23" fillId="2" borderId="1" xfId="0" applyFont="1" applyFill="1" applyBorder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31" fillId="2" borderId="1" xfId="0" applyFont="1" applyFill="1" applyBorder="1"/>
    <xf numFmtId="165" fontId="7" fillId="2" borderId="0" xfId="0" applyNumberFormat="1" applyFont="1" applyFill="1"/>
    <xf numFmtId="0" fontId="0" fillId="2" borderId="0" xfId="0" applyFill="1"/>
    <xf numFmtId="0" fontId="0" fillId="2" borderId="2" xfId="0" applyFill="1" applyBorder="1"/>
    <xf numFmtId="0" fontId="13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32" fillId="2" borderId="0" xfId="0" applyFont="1" applyFill="1" applyBorder="1"/>
    <xf numFmtId="0" fontId="13" fillId="2" borderId="0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165" fontId="2" fillId="2" borderId="2" xfId="0" applyNumberFormat="1" applyFont="1" applyFill="1" applyBorder="1"/>
    <xf numFmtId="165" fontId="0" fillId="2" borderId="0" xfId="0" applyNumberFormat="1" applyFill="1"/>
    <xf numFmtId="0" fontId="2" fillId="2" borderId="3" xfId="0" applyFont="1" applyFill="1" applyBorder="1"/>
    <xf numFmtId="0" fontId="33" fillId="0" borderId="4" xfId="0" applyFont="1" applyBorder="1"/>
    <xf numFmtId="0" fontId="13" fillId="2" borderId="0" xfId="0" applyFont="1" applyFill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166" fontId="7" fillId="2" borderId="0" xfId="0" applyNumberFormat="1" applyFont="1" applyFill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166" fontId="8" fillId="2" borderId="0" xfId="0" applyNumberFormat="1" applyFont="1" applyFill="1"/>
    <xf numFmtId="0" fontId="8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/>
    <xf numFmtId="165" fontId="7" fillId="2" borderId="1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1" fontId="31" fillId="2" borderId="1" xfId="0" applyNumberFormat="1" applyFont="1" applyFill="1" applyBorder="1"/>
    <xf numFmtId="0" fontId="16" fillId="2" borderId="0" xfId="0" applyNumberFormat="1" applyFont="1" applyFill="1"/>
    <xf numFmtId="0" fontId="7" fillId="2" borderId="0" xfId="0" applyNumberFormat="1" applyFont="1" applyFill="1"/>
    <xf numFmtId="0" fontId="9" fillId="2" borderId="0" xfId="0" applyNumberFormat="1" applyFont="1" applyFill="1" applyBorder="1" applyAlignment="1">
      <alignment horizontal="center"/>
    </xf>
    <xf numFmtId="0" fontId="9" fillId="2" borderId="0" xfId="0" applyNumberFormat="1" applyFont="1" applyFill="1" applyAlignment="1">
      <alignment horizontal="left"/>
    </xf>
    <xf numFmtId="0" fontId="8" fillId="2" borderId="0" xfId="0" applyNumberFormat="1" applyFont="1" applyFill="1"/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/>
    </xf>
    <xf numFmtId="0" fontId="7" fillId="2" borderId="10" xfId="0" applyNumberFormat="1" applyFont="1" applyFill="1" applyBorder="1"/>
    <xf numFmtId="0" fontId="7" fillId="2" borderId="0" xfId="0" applyNumberFormat="1" applyFont="1" applyFill="1" applyBorder="1"/>
    <xf numFmtId="0" fontId="7" fillId="2" borderId="0" xfId="0" applyNumberFormat="1" applyFont="1" applyFill="1" applyBorder="1" applyAlignment="1">
      <alignment horizontal="center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7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16" fontId="7" fillId="2" borderId="1" xfId="0" applyNumberFormat="1" applyFont="1" applyFill="1" applyBorder="1" applyAlignment="1">
      <alignment horizontal="center" vertical="center"/>
    </xf>
    <xf numFmtId="0" fontId="36" fillId="2" borderId="0" xfId="0" applyFont="1" applyFill="1"/>
    <xf numFmtId="0" fontId="36" fillId="2" borderId="0" xfId="0" applyFont="1" applyFill="1" applyAlignment="1">
      <alignment horizontal="right"/>
    </xf>
    <xf numFmtId="0" fontId="36" fillId="2" borderId="13" xfId="0" applyFont="1" applyFill="1" applyBorder="1"/>
    <xf numFmtId="0" fontId="34" fillId="2" borderId="0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 wrapText="1"/>
    </xf>
    <xf numFmtId="0" fontId="6" fillId="2" borderId="0" xfId="1" applyFill="1" applyBorder="1" applyAlignment="1" applyProtection="1">
      <alignment horizontal="left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 applyProtection="1">
      <alignment horizontal="left"/>
    </xf>
    <xf numFmtId="0" fontId="0" fillId="2" borderId="0" xfId="0" applyFill="1" applyBorder="1" applyAlignment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</xf>
    <xf numFmtId="0" fontId="0" fillId="2" borderId="0" xfId="0" applyFill="1" applyBorder="1" applyAlignment="1">
      <alignment horizontal="right" vertical="top"/>
    </xf>
    <xf numFmtId="0" fontId="37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49" fontId="0" fillId="2" borderId="15" xfId="0" applyNumberFormat="1" applyFill="1" applyBorder="1" applyAlignment="1" applyProtection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0" xfId="0" applyFill="1" applyBorder="1" applyAlignment="1" applyProtection="1">
      <alignment horizontal="right" wrapText="1"/>
    </xf>
    <xf numFmtId="0" fontId="37" fillId="2" borderId="0" xfId="0" applyFont="1" applyFill="1" applyBorder="1" applyAlignment="1" applyProtection="1">
      <alignment horizontal="right" wrapText="1"/>
    </xf>
    <xf numFmtId="0" fontId="0" fillId="2" borderId="16" xfId="0" applyFill="1" applyBorder="1"/>
    <xf numFmtId="0" fontId="0" fillId="2" borderId="14" xfId="0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7" fillId="3" borderId="0" xfId="0" applyFont="1" applyFill="1"/>
    <xf numFmtId="0" fontId="7" fillId="3" borderId="0" xfId="0" applyNumberFormat="1" applyFont="1" applyFill="1"/>
    <xf numFmtId="0" fontId="7" fillId="3" borderId="0" xfId="0" applyFont="1" applyFill="1" applyAlignment="1">
      <alignment horizontal="left"/>
    </xf>
    <xf numFmtId="0" fontId="0" fillId="2" borderId="15" xfId="0" applyFill="1" applyBorder="1" applyAlignment="1" applyProtection="1">
      <alignment horizontal="left" wrapText="1"/>
    </xf>
    <xf numFmtId="0" fontId="6" fillId="2" borderId="14" xfId="1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 vertical="top" wrapText="1"/>
    </xf>
    <xf numFmtId="0" fontId="1" fillId="2" borderId="0" xfId="0" applyFont="1" applyFill="1" applyBorder="1" applyAlignment="1" applyProtection="1">
      <alignment horizontal="right" wrapText="1"/>
    </xf>
    <xf numFmtId="0" fontId="8" fillId="2" borderId="0" xfId="0" applyFont="1" applyFill="1" applyAlignment="1">
      <alignment horizontal="right"/>
    </xf>
    <xf numFmtId="0" fontId="1" fillId="2" borderId="0" xfId="0" applyFont="1" applyFill="1"/>
    <xf numFmtId="0" fontId="7" fillId="2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left" vertical="top" wrapText="1"/>
    </xf>
    <xf numFmtId="0" fontId="6" fillId="0" borderId="0" xfId="1" applyAlignment="1" applyProtection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 textRotation="90" wrapText="1"/>
    </xf>
    <xf numFmtId="0" fontId="7" fillId="2" borderId="17" xfId="0" applyFont="1" applyFill="1" applyBorder="1" applyAlignment="1">
      <alignment horizontal="center"/>
    </xf>
    <xf numFmtId="0" fontId="9" fillId="2" borderId="14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2" borderId="18" xfId="0" applyFont="1" applyFill="1" applyBorder="1" applyAlignment="1" applyProtection="1">
      <alignment horizontal="right"/>
    </xf>
    <xf numFmtId="0" fontId="8" fillId="2" borderId="18" xfId="0" applyFont="1" applyFill="1" applyBorder="1" applyProtection="1"/>
    <xf numFmtId="0" fontId="10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Protection="1"/>
    <xf numFmtId="0" fontId="13" fillId="2" borderId="0" xfId="0" applyFont="1" applyFill="1" applyBorder="1" applyProtection="1"/>
    <xf numFmtId="0" fontId="13" fillId="2" borderId="0" xfId="0" applyFont="1" applyFill="1" applyBorder="1" applyAlignment="1" applyProtection="1">
      <alignment horizontal="right"/>
    </xf>
    <xf numFmtId="0" fontId="15" fillId="2" borderId="0" xfId="0" applyFont="1" applyFill="1" applyBorder="1" applyProtection="1"/>
    <xf numFmtId="0" fontId="8" fillId="2" borderId="0" xfId="0" applyFont="1" applyFill="1" applyBorder="1" applyProtection="1"/>
    <xf numFmtId="0" fontId="14" fillId="2" borderId="0" xfId="0" applyFont="1" applyFill="1" applyBorder="1" applyAlignment="1" applyProtection="1">
      <alignment horizontal="right"/>
    </xf>
    <xf numFmtId="14" fontId="8" fillId="2" borderId="0" xfId="0" applyNumberFormat="1" applyFont="1" applyFill="1" applyBorder="1" applyProtection="1"/>
    <xf numFmtId="0" fontId="16" fillId="2" borderId="0" xfId="0" applyFont="1" applyFill="1" applyBorder="1" applyAlignment="1" applyProtection="1">
      <alignment horizontal="right"/>
    </xf>
    <xf numFmtId="0" fontId="17" fillId="2" borderId="18" xfId="0" applyFont="1" applyFill="1" applyBorder="1" applyAlignment="1" applyProtection="1">
      <alignment horizontal="right"/>
    </xf>
    <xf numFmtId="0" fontId="7" fillId="2" borderId="18" xfId="0" applyFont="1" applyFill="1" applyBorder="1" applyProtection="1"/>
    <xf numFmtId="164" fontId="11" fillId="2" borderId="0" xfId="0" applyNumberFormat="1" applyFont="1" applyFill="1" applyAlignment="1" applyProtection="1">
      <alignment horizontal="center"/>
    </xf>
    <xf numFmtId="0" fontId="7" fillId="2" borderId="0" xfId="0" applyFont="1" applyFill="1" applyProtection="1"/>
    <xf numFmtId="0" fontId="18" fillId="2" borderId="0" xfId="0" applyFont="1" applyFill="1" applyProtection="1"/>
    <xf numFmtId="0" fontId="17" fillId="2" borderId="0" xfId="0" applyFont="1" applyFill="1" applyProtection="1"/>
    <xf numFmtId="14" fontId="19" fillId="4" borderId="0" xfId="0" applyNumberFormat="1" applyFont="1" applyFill="1" applyBorder="1" applyAlignment="1" applyProtection="1">
      <alignment textRotation="90"/>
    </xf>
    <xf numFmtId="49" fontId="19" fillId="4" borderId="0" xfId="0" applyNumberFormat="1" applyFont="1" applyFill="1" applyBorder="1" applyAlignment="1" applyProtection="1">
      <alignment textRotation="90"/>
    </xf>
    <xf numFmtId="0" fontId="8" fillId="2" borderId="0" xfId="0" applyFont="1" applyFill="1" applyProtection="1"/>
    <xf numFmtId="164" fontId="20" fillId="2" borderId="0" xfId="0" applyNumberFormat="1" applyFont="1" applyFill="1" applyProtection="1"/>
    <xf numFmtId="0" fontId="16" fillId="2" borderId="0" xfId="0" applyFont="1" applyFill="1" applyAlignment="1" applyProtection="1">
      <alignment horizontal="right"/>
    </xf>
    <xf numFmtId="164" fontId="16" fillId="2" borderId="0" xfId="0" applyNumberFormat="1" applyFont="1" applyFill="1" applyProtection="1"/>
    <xf numFmtId="0" fontId="8" fillId="2" borderId="1" xfId="0" applyFont="1" applyFill="1" applyBorder="1" applyAlignment="1" applyProtection="1"/>
    <xf numFmtId="0" fontId="20" fillId="2" borderId="1" xfId="0" applyFont="1" applyFill="1" applyBorder="1" applyAlignment="1" applyProtection="1"/>
    <xf numFmtId="0" fontId="21" fillId="2" borderId="1" xfId="0" applyFont="1" applyFill="1" applyBorder="1" applyProtection="1"/>
    <xf numFmtId="0" fontId="21" fillId="2" borderId="1" xfId="0" applyFont="1" applyFill="1" applyBorder="1" applyAlignment="1" applyProtection="1">
      <alignment horizontal="center"/>
    </xf>
    <xf numFmtId="0" fontId="16" fillId="2" borderId="0" xfId="0" applyFont="1" applyFill="1" applyProtection="1"/>
    <xf numFmtId="3" fontId="22" fillId="2" borderId="0" xfId="0" quotePrefix="1" applyNumberFormat="1" applyFont="1" applyFill="1" applyProtection="1"/>
    <xf numFmtId="0" fontId="8" fillId="2" borderId="1" xfId="0" applyFont="1" applyFill="1" applyBorder="1" applyProtection="1"/>
    <xf numFmtId="0" fontId="20" fillId="2" borderId="1" xfId="0" applyFont="1" applyFill="1" applyBorder="1" applyProtection="1"/>
    <xf numFmtId="0" fontId="23" fillId="2" borderId="1" xfId="0" applyNumberFormat="1" applyFont="1" applyFill="1" applyBorder="1" applyAlignment="1" applyProtection="1">
      <alignment horizontal="left"/>
    </xf>
    <xf numFmtId="0" fontId="11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23" fillId="2" borderId="1" xfId="0" applyFont="1" applyFill="1" applyBorder="1" applyAlignment="1" applyProtection="1">
      <alignment horizontal="right"/>
    </xf>
    <xf numFmtId="14" fontId="22" fillId="2" borderId="0" xfId="0" applyNumberFormat="1" applyFont="1" applyFill="1" applyProtection="1"/>
    <xf numFmtId="1" fontId="7" fillId="2" borderId="0" xfId="0" applyNumberFormat="1" applyFont="1" applyFill="1" applyProtection="1"/>
    <xf numFmtId="0" fontId="23" fillId="2" borderId="1" xfId="0" applyFont="1" applyFill="1" applyBorder="1" applyProtection="1"/>
    <xf numFmtId="0" fontId="22" fillId="2" borderId="0" xfId="0" applyFont="1" applyFill="1" applyProtection="1"/>
    <xf numFmtId="0" fontId="24" fillId="2" borderId="0" xfId="0" quotePrefix="1" applyFont="1" applyFill="1" applyProtection="1"/>
    <xf numFmtId="0" fontId="24" fillId="2" borderId="0" xfId="0" applyFont="1" applyFill="1" applyProtection="1"/>
    <xf numFmtId="0" fontId="25" fillId="2" borderId="1" xfId="0" applyFont="1" applyFill="1" applyBorder="1" applyProtection="1"/>
    <xf numFmtId="0" fontId="27" fillId="2" borderId="1" xfId="0" applyFont="1" applyFill="1" applyBorder="1" applyProtection="1"/>
    <xf numFmtId="165" fontId="2" fillId="2" borderId="1" xfId="0" applyNumberFormat="1" applyFont="1" applyFill="1" applyBorder="1" applyProtection="1"/>
    <xf numFmtId="1" fontId="25" fillId="2" borderId="1" xfId="0" applyNumberFormat="1" applyFont="1" applyFill="1" applyBorder="1" applyProtection="1"/>
    <xf numFmtId="1" fontId="27" fillId="2" borderId="1" xfId="0" applyNumberFormat="1" applyFont="1" applyFill="1" applyBorder="1" applyProtection="1"/>
    <xf numFmtId="1" fontId="11" fillId="2" borderId="1" xfId="0" applyNumberFormat="1" applyFont="1" applyFill="1" applyBorder="1" applyProtection="1"/>
    <xf numFmtId="1" fontId="7" fillId="2" borderId="0" xfId="0" quotePrefix="1" applyNumberFormat="1" applyFont="1" applyFill="1" applyProtection="1"/>
    <xf numFmtId="1" fontId="1" fillId="2" borderId="1" xfId="0" applyNumberFormat="1" applyFont="1" applyFill="1" applyBorder="1" applyProtection="1"/>
    <xf numFmtId="0" fontId="11" fillId="2" borderId="1" xfId="0" applyFont="1" applyFill="1" applyBorder="1" applyProtection="1"/>
    <xf numFmtId="3" fontId="7" fillId="2" borderId="0" xfId="0" quotePrefix="1" applyNumberFormat="1" applyFont="1" applyFill="1" applyProtection="1"/>
    <xf numFmtId="0" fontId="28" fillId="2" borderId="0" xfId="0" applyFont="1" applyFill="1" applyProtection="1"/>
    <xf numFmtId="0" fontId="26" fillId="2" borderId="0" xfId="0" applyFont="1" applyFill="1" applyProtection="1"/>
    <xf numFmtId="0" fontId="9" fillId="2" borderId="0" xfId="0" applyFont="1" applyFill="1" applyBorder="1" applyAlignment="1" applyProtection="1">
      <alignment horizontal="left"/>
    </xf>
    <xf numFmtId="0" fontId="29" fillId="2" borderId="0" xfId="0" applyFont="1" applyFill="1" applyAlignment="1" applyProtection="1">
      <alignment horizontal="center"/>
    </xf>
    <xf numFmtId="0" fontId="30" fillId="2" borderId="0" xfId="0" applyFont="1" applyFill="1" applyAlignment="1" applyProtection="1">
      <alignment horizontal="left" wrapText="1"/>
    </xf>
    <xf numFmtId="0" fontId="30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/>
    <xf numFmtId="0" fontId="38" fillId="0" borderId="0" xfId="0" applyFont="1"/>
    <xf numFmtId="0" fontId="1" fillId="2" borderId="14" xfId="0" applyFont="1" applyFill="1" applyBorder="1" applyAlignment="1" applyProtection="1">
      <alignment horizontal="left" vertical="top" wrapText="1"/>
    </xf>
    <xf numFmtId="0" fontId="1" fillId="2" borderId="15" xfId="0" applyFont="1" applyFill="1" applyBorder="1" applyAlignment="1" applyProtection="1">
      <alignment horizontal="left" vertical="top" wrapText="1"/>
    </xf>
    <xf numFmtId="0" fontId="1" fillId="2" borderId="15" xfId="0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 wrapText="1"/>
    </xf>
    <xf numFmtId="0" fontId="1" fillId="2" borderId="15" xfId="0" applyFont="1" applyFill="1" applyBorder="1" applyAlignment="1" applyProtection="1">
      <alignment horizontal="left" wrapText="1"/>
    </xf>
    <xf numFmtId="0" fontId="1" fillId="2" borderId="14" xfId="0" applyFont="1" applyFill="1" applyBorder="1" applyAlignment="1">
      <alignment horizontal="left"/>
    </xf>
    <xf numFmtId="16" fontId="9" fillId="2" borderId="0" xfId="0" applyNumberFormat="1" applyFont="1" applyFill="1" applyBorder="1" applyAlignment="1">
      <alignment horizontal="right"/>
    </xf>
    <xf numFmtId="16" fontId="7" fillId="2" borderId="5" xfId="0" applyNumberFormat="1" applyFont="1" applyFill="1" applyBorder="1" applyAlignment="1">
      <alignment horizontal="center" vertical="center"/>
    </xf>
    <xf numFmtId="16" fontId="7" fillId="2" borderId="6" xfId="0" applyNumberFormat="1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/>
    </xf>
    <xf numFmtId="16" fontId="7" fillId="2" borderId="1" xfId="0" applyNumberFormat="1" applyFont="1" applyFill="1" applyBorder="1" applyAlignment="1" applyProtection="1">
      <alignment horizontal="center" vertical="center"/>
      <protection locked="0"/>
    </xf>
    <xf numFmtId="16" fontId="7" fillId="2" borderId="10" xfId="0" applyNumberFormat="1" applyFont="1" applyFill="1" applyBorder="1" applyAlignment="1">
      <alignment horizontal="center"/>
    </xf>
    <xf numFmtId="0" fontId="7" fillId="2" borderId="0" xfId="2" applyFont="1" applyFill="1"/>
    <xf numFmtId="0" fontId="8" fillId="2" borderId="0" xfId="2" applyFont="1" applyFill="1" applyProtection="1">
      <protection hidden="1"/>
    </xf>
    <xf numFmtId="0" fontId="8" fillId="2" borderId="0" xfId="2" applyFont="1" applyFill="1" applyBorder="1" applyProtection="1">
      <protection hidden="1"/>
    </xf>
    <xf numFmtId="0" fontId="8" fillId="2" borderId="0" xfId="2" applyFont="1" applyFill="1" applyBorder="1" applyAlignment="1" applyProtection="1">
      <alignment horizontal="right"/>
      <protection hidden="1"/>
    </xf>
    <xf numFmtId="0" fontId="7" fillId="2" borderId="0" xfId="2" applyFont="1" applyFill="1" applyBorder="1"/>
    <xf numFmtId="0" fontId="16" fillId="2" borderId="0" xfId="2" applyFont="1" applyFill="1" applyAlignment="1">
      <alignment horizontal="left"/>
    </xf>
    <xf numFmtId="0" fontId="16" fillId="2" borderId="0" xfId="2" applyFont="1" applyFill="1" applyAlignment="1">
      <alignment horizontal="right"/>
    </xf>
    <xf numFmtId="0" fontId="9" fillId="2" borderId="0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right"/>
    </xf>
    <xf numFmtId="0" fontId="9" fillId="2" borderId="0" xfId="2" applyFont="1" applyFill="1" applyBorder="1"/>
    <xf numFmtId="1" fontId="7" fillId="2" borderId="0" xfId="2" applyNumberFormat="1" applyFont="1" applyFill="1" applyBorder="1" applyAlignment="1">
      <alignment horizontal="left"/>
    </xf>
    <xf numFmtId="0" fontId="7" fillId="2" borderId="9" xfId="2" applyFont="1" applyFill="1" applyBorder="1" applyAlignment="1">
      <alignment horizontal="right"/>
    </xf>
    <xf numFmtId="49" fontId="7" fillId="2" borderId="0" xfId="2" applyNumberFormat="1" applyFont="1" applyFill="1" applyBorder="1" applyAlignment="1">
      <alignment horizontal="left" vertical="center"/>
    </xf>
    <xf numFmtId="0" fontId="7" fillId="2" borderId="0" xfId="2" applyNumberFormat="1" applyFont="1" applyFill="1" applyBorder="1" applyAlignment="1" applyProtection="1">
      <alignment horizontal="center" vertical="center"/>
      <protection locked="0"/>
    </xf>
    <xf numFmtId="1" fontId="7" fillId="2" borderId="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 applyProtection="1">
      <alignment horizontal="left" vertical="center"/>
      <protection locked="0"/>
    </xf>
    <xf numFmtId="16" fontId="7" fillId="2" borderId="0" xfId="2" applyNumberFormat="1" applyFont="1" applyFill="1" applyBorder="1" applyAlignment="1" applyProtection="1">
      <alignment horizontal="left" vertical="center"/>
      <protection locked="0"/>
    </xf>
    <xf numFmtId="0" fontId="7" fillId="2" borderId="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16" fontId="7" fillId="2" borderId="0" xfId="2" applyNumberFormat="1" applyFont="1" applyFill="1" applyBorder="1" applyAlignment="1">
      <alignment horizontal="center" vertical="center"/>
    </xf>
    <xf numFmtId="0" fontId="7" fillId="2" borderId="0" xfId="2" applyNumberFormat="1" applyFont="1" applyFill="1" applyBorder="1"/>
    <xf numFmtId="16" fontId="7" fillId="2" borderId="0" xfId="2" applyNumberFormat="1" applyFont="1" applyFill="1" applyBorder="1"/>
    <xf numFmtId="0" fontId="7" fillId="2" borderId="0" xfId="2" applyNumberFormat="1" applyFont="1" applyFill="1" applyBorder="1" applyAlignment="1">
      <alignment horizontal="center"/>
    </xf>
    <xf numFmtId="165" fontId="7" fillId="2" borderId="0" xfId="2" applyNumberFormat="1" applyFont="1" applyFill="1" applyBorder="1" applyAlignment="1">
      <alignment horizontal="center" vertical="center"/>
    </xf>
    <xf numFmtId="49" fontId="7" fillId="2" borderId="8" xfId="2" applyNumberFormat="1" applyFont="1" applyFill="1" applyBorder="1" applyAlignment="1">
      <alignment horizontal="center" vertical="center"/>
    </xf>
    <xf numFmtId="49" fontId="7" fillId="2" borderId="12" xfId="2" applyNumberFormat="1" applyFont="1" applyFill="1" applyBorder="1" applyAlignment="1">
      <alignment horizontal="center" vertical="center"/>
    </xf>
    <xf numFmtId="49" fontId="7" fillId="2" borderId="7" xfId="2" applyNumberFormat="1" applyFont="1" applyFill="1" applyBorder="1" applyAlignment="1">
      <alignment horizontal="center" vertical="center"/>
    </xf>
    <xf numFmtId="0" fontId="7" fillId="2" borderId="6" xfId="2" applyNumberFormat="1" applyFont="1" applyFill="1" applyBorder="1" applyAlignment="1">
      <alignment horizontal="center" vertical="center"/>
    </xf>
    <xf numFmtId="0" fontId="7" fillId="2" borderId="7" xfId="2" applyNumberFormat="1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16" fontId="7" fillId="2" borderId="6" xfId="2" applyNumberFormat="1" applyFont="1" applyFill="1" applyBorder="1" applyAlignment="1">
      <alignment horizontal="center" vertical="center"/>
    </xf>
    <xf numFmtId="0" fontId="7" fillId="2" borderId="5" xfId="2" applyNumberFormat="1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16" fontId="7" fillId="2" borderId="5" xfId="2" applyNumberFormat="1" applyFont="1" applyFill="1" applyBorder="1" applyAlignment="1">
      <alignment horizontal="center" vertical="center"/>
    </xf>
    <xf numFmtId="0" fontId="7" fillId="2" borderId="0" xfId="2" applyNumberFormat="1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 applyAlignment="1">
      <alignment horizontal="right"/>
    </xf>
    <xf numFmtId="0" fontId="14" fillId="2" borderId="0" xfId="2" applyFont="1" applyFill="1"/>
    <xf numFmtId="0" fontId="7" fillId="2" borderId="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right"/>
    </xf>
    <xf numFmtId="0" fontId="7" fillId="2" borderId="0" xfId="2" applyFont="1" applyFill="1" applyBorder="1" applyAlignment="1">
      <alignment horizontal="left" vertical="top" wrapText="1"/>
    </xf>
    <xf numFmtId="0" fontId="35" fillId="2" borderId="0" xfId="2" applyFont="1" applyFill="1" applyBorder="1" applyAlignment="1" applyProtection="1">
      <alignment horizontal="right"/>
      <protection hidden="1"/>
    </xf>
    <xf numFmtId="49" fontId="7" fillId="2" borderId="10" xfId="2" applyNumberFormat="1" applyFont="1" applyFill="1" applyBorder="1" applyAlignment="1">
      <alignment horizontal="center" vertical="center"/>
    </xf>
    <xf numFmtId="16" fontId="7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7" fillId="2" borderId="1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right"/>
    </xf>
    <xf numFmtId="16" fontId="7" fillId="2" borderId="10" xfId="2" applyNumberFormat="1" applyFont="1" applyFill="1" applyBorder="1" applyAlignment="1" applyProtection="1">
      <alignment horizontal="center" vertical="center"/>
      <protection locked="0"/>
    </xf>
    <xf numFmtId="1" fontId="7" fillId="2" borderId="10" xfId="2" applyNumberFormat="1" applyFont="1" applyFill="1" applyBorder="1" applyAlignment="1">
      <alignment horizontal="center" vertical="center"/>
    </xf>
    <xf numFmtId="0" fontId="7" fillId="2" borderId="10" xfId="2" applyNumberFormat="1" applyFont="1" applyFill="1" applyBorder="1" applyAlignment="1" applyProtection="1">
      <alignment horizontal="center" vertical="center"/>
      <protection locked="0"/>
    </xf>
    <xf numFmtId="16" fontId="7" fillId="2" borderId="0" xfId="2" applyNumberFormat="1" applyFont="1" applyFill="1" applyBorder="1" applyAlignment="1" applyProtection="1">
      <alignment horizontal="center" vertical="center"/>
      <protection locked="0"/>
    </xf>
    <xf numFmtId="16" fontId="7" fillId="2" borderId="0" xfId="2" applyNumberFormat="1" applyFont="1" applyFill="1" applyBorder="1" applyAlignment="1">
      <alignment horizontal="center"/>
    </xf>
    <xf numFmtId="16" fontId="16" fillId="2" borderId="0" xfId="0" applyNumberFormat="1" applyFont="1" applyFill="1" applyBorder="1" applyAlignment="1">
      <alignment horizontal="center"/>
    </xf>
    <xf numFmtId="16" fontId="16" fillId="2" borderId="0" xfId="0" applyNumberFormat="1" applyFont="1" applyFill="1" applyAlignment="1">
      <alignment horizontal="center"/>
    </xf>
    <xf numFmtId="0" fontId="27" fillId="2" borderId="0" xfId="0" applyFont="1" applyFill="1" applyBorder="1" applyProtection="1"/>
    <xf numFmtId="16" fontId="16" fillId="2" borderId="0" xfId="0" applyNumberFormat="1" applyFont="1" applyFill="1" applyAlignment="1">
      <alignment horizontal="right"/>
    </xf>
    <xf numFmtId="0" fontId="7" fillId="2" borderId="11" xfId="0" applyFont="1" applyFill="1" applyBorder="1" applyAlignment="1">
      <alignment horizontal="center"/>
    </xf>
    <xf numFmtId="1" fontId="7" fillId="2" borderId="11" xfId="0" applyNumberFormat="1" applyFont="1" applyFill="1" applyBorder="1" applyAlignment="1">
      <alignment horizontal="center"/>
    </xf>
    <xf numFmtId="165" fontId="1" fillId="2" borderId="2" xfId="0" applyNumberFormat="1" applyFont="1" applyFill="1" applyBorder="1"/>
    <xf numFmtId="0" fontId="1" fillId="2" borderId="3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textRotation="90"/>
    </xf>
    <xf numFmtId="1" fontId="7" fillId="2" borderId="0" xfId="0" applyNumberFormat="1" applyFont="1" applyFill="1" applyBorder="1" applyAlignment="1">
      <alignment horizontal="center"/>
    </xf>
    <xf numFmtId="49" fontId="7" fillId="2" borderId="1" xfId="2" applyNumberFormat="1" applyFont="1" applyFill="1" applyBorder="1" applyAlignment="1" applyProtection="1">
      <alignment horizontal="center" vertical="center"/>
      <protection locked="0"/>
    </xf>
    <xf numFmtId="0" fontId="7" fillId="2" borderId="1" xfId="2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0" fontId="39" fillId="2" borderId="0" xfId="0" applyFont="1" applyFill="1" applyAlignment="1">
      <alignment horizontal="center"/>
    </xf>
    <xf numFmtId="0" fontId="8" fillId="0" borderId="0" xfId="2" applyFont="1" applyFill="1" applyProtection="1">
      <protection hidden="1"/>
    </xf>
    <xf numFmtId="0" fontId="8" fillId="0" borderId="0" xfId="2" applyFont="1" applyFill="1" applyBorder="1" applyProtection="1">
      <protection hidden="1"/>
    </xf>
    <xf numFmtId="0" fontId="8" fillId="5" borderId="0" xfId="2" applyFont="1" applyFill="1" applyProtection="1">
      <protection hidden="1"/>
    </xf>
    <xf numFmtId="0" fontId="14" fillId="5" borderId="0" xfId="2" applyFont="1" applyFill="1" applyProtection="1">
      <protection hidden="1"/>
    </xf>
    <xf numFmtId="0" fontId="40" fillId="2" borderId="0" xfId="2" applyFont="1" applyFill="1"/>
    <xf numFmtId="0" fontId="7" fillId="0" borderId="1" xfId="0" applyFont="1" applyFill="1" applyBorder="1" applyAlignment="1">
      <alignment horizontal="center"/>
    </xf>
    <xf numFmtId="0" fontId="7" fillId="6" borderId="0" xfId="2" applyFont="1" applyFill="1" applyBorder="1"/>
    <xf numFmtId="0" fontId="0" fillId="7" borderId="0" xfId="0" applyFill="1" applyBorder="1"/>
    <xf numFmtId="0" fontId="7" fillId="6" borderId="0" xfId="2" applyFont="1" applyFill="1"/>
    <xf numFmtId="16" fontId="7" fillId="6" borderId="0" xfId="2" applyNumberFormat="1" applyFont="1" applyFill="1" applyBorder="1" applyAlignment="1" applyProtection="1">
      <alignment horizontal="center" vertical="center"/>
      <protection locked="0"/>
    </xf>
    <xf numFmtId="1" fontId="7" fillId="6" borderId="0" xfId="2" applyNumberFormat="1" applyFont="1" applyFill="1" applyBorder="1" applyAlignment="1">
      <alignment horizontal="center" vertical="center"/>
    </xf>
    <xf numFmtId="0" fontId="7" fillId="6" borderId="0" xfId="2" applyNumberFormat="1" applyFont="1" applyFill="1" applyBorder="1" applyAlignment="1" applyProtection="1">
      <alignment horizontal="center" vertical="center"/>
      <protection locked="0"/>
    </xf>
    <xf numFmtId="0" fontId="16" fillId="6" borderId="0" xfId="2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 vertical="center"/>
    </xf>
    <xf numFmtId="0" fontId="7" fillId="2" borderId="0" xfId="2" applyFont="1" applyFill="1" applyBorder="1" applyAlignment="1">
      <alignment horizontal="center"/>
    </xf>
    <xf numFmtId="0" fontId="14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0" fillId="0" borderId="0" xfId="0" applyBorder="1"/>
    <xf numFmtId="0" fontId="0" fillId="8" borderId="0" xfId="0" applyFill="1" applyBorder="1"/>
    <xf numFmtId="0" fontId="7" fillId="8" borderId="0" xfId="2" applyFont="1" applyFill="1"/>
    <xf numFmtId="0" fontId="7" fillId="8" borderId="0" xfId="2" applyFont="1" applyFill="1" applyBorder="1"/>
    <xf numFmtId="49" fontId="7" fillId="2" borderId="0" xfId="2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left" vertical="center"/>
    </xf>
    <xf numFmtId="0" fontId="8" fillId="8" borderId="0" xfId="2" applyFont="1" applyFill="1" applyBorder="1" applyProtection="1">
      <protection hidden="1"/>
    </xf>
    <xf numFmtId="0" fontId="8" fillId="8" borderId="0" xfId="2" applyFont="1" applyFill="1" applyProtection="1">
      <protection hidden="1"/>
    </xf>
    <xf numFmtId="0" fontId="14" fillId="8" borderId="0" xfId="2" applyFont="1" applyFill="1" applyProtection="1">
      <protection hidden="1"/>
    </xf>
    <xf numFmtId="0" fontId="41" fillId="9" borderId="0" xfId="0" applyFont="1" applyFill="1" applyBorder="1"/>
    <xf numFmtId="0" fontId="7" fillId="9" borderId="0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Border="1" applyAlignment="1">
      <alignment horizontal="right"/>
    </xf>
    <xf numFmtId="0" fontId="37" fillId="8" borderId="0" xfId="0" applyFont="1" applyFill="1" applyBorder="1"/>
    <xf numFmtId="0" fontId="14" fillId="8" borderId="0" xfId="2" applyFont="1" applyFill="1"/>
    <xf numFmtId="0" fontId="0" fillId="0" borderId="0" xfId="0" pivotButton="1"/>
    <xf numFmtId="0" fontId="7" fillId="2" borderId="0" xfId="2" applyFont="1" applyFill="1" applyBorder="1" applyAlignment="1" applyProtection="1">
      <alignment horizontal="right"/>
      <protection hidden="1"/>
    </xf>
    <xf numFmtId="0" fontId="7" fillId="2" borderId="0" xfId="2" applyFont="1" applyFill="1" applyBorder="1" applyAlignment="1" applyProtection="1">
      <alignment horizontal="left"/>
      <protection hidden="1"/>
    </xf>
    <xf numFmtId="1" fontId="8" fillId="2" borderId="1" xfId="0" applyNumberFormat="1" applyFont="1" applyFill="1" applyBorder="1" applyProtection="1"/>
    <xf numFmtId="0" fontId="9" fillId="2" borderId="0" xfId="0" applyFont="1" applyFill="1" applyAlignment="1" applyProtection="1">
      <alignment horizontal="right"/>
    </xf>
    <xf numFmtId="0" fontId="42" fillId="2" borderId="0" xfId="0" applyFont="1" applyFill="1" applyBorder="1"/>
    <xf numFmtId="0" fontId="42" fillId="2" borderId="0" xfId="0" applyFont="1" applyFill="1"/>
    <xf numFmtId="0" fontId="42" fillId="2" borderId="0" xfId="0" applyFont="1" applyFill="1" applyAlignment="1">
      <alignment horizontal="left"/>
    </xf>
    <xf numFmtId="167" fontId="42" fillId="2" borderId="0" xfId="0" applyNumberFormat="1" applyFont="1" applyFill="1" applyBorder="1"/>
    <xf numFmtId="167" fontId="42" fillId="2" borderId="0" xfId="0" applyNumberFormat="1" applyFont="1" applyFill="1"/>
    <xf numFmtId="0" fontId="42" fillId="2" borderId="0" xfId="0" applyFont="1" applyFill="1" applyAlignment="1">
      <alignment horizontal="right"/>
    </xf>
    <xf numFmtId="49" fontId="42" fillId="2" borderId="0" xfId="0" applyNumberFormat="1" applyFont="1" applyFill="1" applyBorder="1"/>
    <xf numFmtId="165" fontId="42" fillId="2" borderId="0" xfId="0" applyNumberFormat="1" applyFont="1" applyFill="1"/>
    <xf numFmtId="0" fontId="43" fillId="2" borderId="0" xfId="0" applyFont="1" applyFill="1"/>
    <xf numFmtId="165" fontId="42" fillId="2" borderId="0" xfId="0" applyNumberFormat="1" applyFont="1" applyFill="1" applyBorder="1"/>
    <xf numFmtId="2" fontId="42" fillId="2" borderId="0" xfId="0" applyNumberFormat="1" applyFont="1" applyFill="1"/>
    <xf numFmtId="2" fontId="42" fillId="2" borderId="0" xfId="0" applyNumberFormat="1" applyFont="1" applyFill="1" applyBorder="1"/>
    <xf numFmtId="165" fontId="43" fillId="2" borderId="0" xfId="0" applyNumberFormat="1" applyFont="1" applyFill="1"/>
    <xf numFmtId="1" fontId="42" fillId="2" borderId="0" xfId="0" applyNumberFormat="1" applyFont="1" applyFill="1" applyBorder="1"/>
    <xf numFmtId="1" fontId="42" fillId="2" borderId="0" xfId="0" applyNumberFormat="1" applyFont="1" applyFill="1"/>
    <xf numFmtId="1" fontId="42" fillId="2" borderId="0" xfId="0" applyNumberFormat="1" applyFont="1" applyFill="1" applyBorder="1" applyAlignment="1">
      <alignment horizontal="right"/>
    </xf>
    <xf numFmtId="165" fontId="42" fillId="2" borderId="0" xfId="0" applyNumberFormat="1" applyFont="1" applyFill="1" applyBorder="1" applyAlignment="1">
      <alignment horizontal="right"/>
    </xf>
    <xf numFmtId="2" fontId="42" fillId="2" borderId="0" xfId="0" applyNumberFormat="1" applyFont="1" applyFill="1" applyBorder="1" applyAlignment="1">
      <alignment horizontal="right"/>
    </xf>
    <xf numFmtId="0" fontId="42" fillId="2" borderId="0" xfId="0" applyFont="1" applyFill="1" applyBorder="1" applyAlignment="1">
      <alignment wrapText="1"/>
    </xf>
    <xf numFmtId="0" fontId="42" fillId="2" borderId="0" xfId="0" applyFont="1" applyFill="1" applyBorder="1" applyAlignment="1">
      <alignment horizontal="center" wrapText="1"/>
    </xf>
    <xf numFmtId="0" fontId="42" fillId="2" borderId="0" xfId="0" applyFont="1" applyFill="1" applyBorder="1" applyAlignment="1">
      <alignment horizontal="right"/>
    </xf>
    <xf numFmtId="165" fontId="42" fillId="2" borderId="0" xfId="0" applyNumberFormat="1" applyFont="1" applyFill="1" applyBorder="1" applyAlignment="1">
      <alignment horizontal="center"/>
    </xf>
    <xf numFmtId="0" fontId="43" fillId="2" borderId="0" xfId="0" applyFont="1" applyFill="1" applyBorder="1"/>
    <xf numFmtId="0" fontId="44" fillId="2" borderId="0" xfId="2" applyFont="1" applyFill="1"/>
    <xf numFmtId="0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left" vertical="center"/>
    </xf>
    <xf numFmtId="0" fontId="16" fillId="2" borderId="0" xfId="2" applyFont="1" applyFill="1" applyBorder="1" applyAlignment="1">
      <alignment horizontal="center" vertical="center"/>
    </xf>
    <xf numFmtId="2" fontId="16" fillId="2" borderId="0" xfId="2" applyNumberFormat="1" applyFont="1" applyFill="1" applyBorder="1" applyAlignment="1">
      <alignment horizontal="right"/>
    </xf>
    <xf numFmtId="0" fontId="7" fillId="2" borderId="1" xfId="2" applyNumberFormat="1" applyFont="1" applyFill="1" applyBorder="1" applyAlignment="1" applyProtection="1">
      <alignment horizontal="center" vertical="center"/>
      <protection locked="0"/>
    </xf>
    <xf numFmtId="0" fontId="7" fillId="2" borderId="5" xfId="2" applyNumberFormat="1" applyFont="1" applyFill="1" applyBorder="1" applyAlignment="1" applyProtection="1">
      <alignment horizontal="left" vertical="center"/>
      <protection locked="0"/>
    </xf>
    <xf numFmtId="0" fontId="7" fillId="2" borderId="31" xfId="2" applyFont="1" applyFill="1" applyBorder="1" applyAlignment="1">
      <alignment horizontal="center" vertical="center"/>
    </xf>
    <xf numFmtId="0" fontId="7" fillId="2" borderId="14" xfId="2" applyNumberFormat="1" applyFont="1" applyFill="1" applyBorder="1" applyAlignment="1">
      <alignment horizontal="right"/>
    </xf>
    <xf numFmtId="0" fontId="7" fillId="2" borderId="14" xfId="2" applyFont="1" applyFill="1" applyBorder="1" applyAlignment="1">
      <alignment horizontal="left" vertical="center"/>
    </xf>
    <xf numFmtId="0" fontId="16" fillId="2" borderId="6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7" fillId="2" borderId="0" xfId="2" quotePrefix="1" applyNumberFormat="1" applyFont="1" applyFill="1" applyBorder="1" applyAlignment="1">
      <alignment horizontal="right"/>
    </xf>
    <xf numFmtId="165" fontId="16" fillId="2" borderId="0" xfId="2" applyNumberFormat="1" applyFont="1" applyFill="1" applyBorder="1" applyAlignment="1">
      <alignment horizontal="right"/>
    </xf>
    <xf numFmtId="2" fontId="7" fillId="2" borderId="0" xfId="2" applyNumberFormat="1" applyFont="1" applyFill="1" applyBorder="1" applyAlignment="1">
      <alignment horizontal="right"/>
    </xf>
    <xf numFmtId="0" fontId="7" fillId="2" borderId="5" xfId="2" applyNumberFormat="1" applyFont="1" applyFill="1" applyBorder="1" applyAlignment="1" applyProtection="1">
      <alignment horizontal="center" vertical="center"/>
      <protection locked="0"/>
    </xf>
    <xf numFmtId="49" fontId="7" fillId="2" borderId="6" xfId="2" applyNumberFormat="1" applyFont="1" applyFill="1" applyBorder="1" applyAlignment="1" applyProtection="1">
      <alignment horizontal="center" vertical="center"/>
      <protection locked="0"/>
    </xf>
    <xf numFmtId="2" fontId="7" fillId="2" borderId="14" xfId="2" applyNumberFormat="1" applyFont="1" applyFill="1" applyBorder="1" applyAlignment="1">
      <alignment horizontal="right"/>
    </xf>
    <xf numFmtId="16" fontId="7" fillId="2" borderId="1" xfId="2" applyNumberFormat="1" applyFont="1" applyFill="1" applyBorder="1" applyAlignment="1">
      <alignment horizontal="center" vertical="center"/>
    </xf>
    <xf numFmtId="49" fontId="7" fillId="2" borderId="31" xfId="2" applyNumberFormat="1" applyFont="1" applyFill="1" applyBorder="1" applyAlignment="1" applyProtection="1">
      <alignment horizontal="center" vertical="center"/>
      <protection locked="0"/>
    </xf>
    <xf numFmtId="49" fontId="16" fillId="2" borderId="6" xfId="2" applyNumberFormat="1" applyFont="1" applyFill="1" applyBorder="1" applyAlignment="1" applyProtection="1">
      <alignment horizontal="center" vertical="center"/>
      <protection locked="0"/>
    </xf>
    <xf numFmtId="49" fontId="16" fillId="2" borderId="1" xfId="2" applyNumberFormat="1" applyFont="1" applyFill="1" applyBorder="1" applyAlignment="1" applyProtection="1">
      <alignment horizontal="center" vertical="center"/>
      <protection locked="0"/>
    </xf>
    <xf numFmtId="0" fontId="42" fillId="2" borderId="0" xfId="0" applyFont="1" applyFill="1" applyBorder="1" applyAlignment="1">
      <alignment horizontal="left"/>
    </xf>
    <xf numFmtId="0" fontId="42" fillId="2" borderId="0" xfId="0" applyFont="1" applyFill="1" applyBorder="1" applyAlignment="1">
      <alignment horizontal="center"/>
    </xf>
    <xf numFmtId="0" fontId="42" fillId="2" borderId="2" xfId="0" applyFont="1" applyFill="1" applyBorder="1"/>
    <xf numFmtId="1" fontId="42" fillId="2" borderId="2" xfId="0" applyNumberFormat="1" applyFont="1" applyFill="1" applyBorder="1"/>
    <xf numFmtId="0" fontId="12" fillId="2" borderId="0" xfId="0" applyFont="1" applyFill="1" applyBorder="1" applyAlignment="1" applyProtection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>
      <alignment horizontal="left"/>
    </xf>
    <xf numFmtId="0" fontId="7" fillId="2" borderId="1" xfId="0" applyFont="1" applyFill="1" applyBorder="1" applyAlignment="1" applyProtection="1">
      <alignment horizontal="left" vertical="center"/>
      <protection locked="0"/>
    </xf>
    <xf numFmtId="49" fontId="7" fillId="2" borderId="19" xfId="0" applyNumberFormat="1" applyFont="1" applyFill="1" applyBorder="1" applyAlignment="1">
      <alignment horizontal="left" vertical="center"/>
    </xf>
    <xf numFmtId="49" fontId="7" fillId="2" borderId="20" xfId="0" applyNumberFormat="1" applyFont="1" applyFill="1" applyBorder="1" applyAlignment="1">
      <alignment horizontal="left" vertical="center"/>
    </xf>
    <xf numFmtId="49" fontId="7" fillId="2" borderId="21" xfId="0" applyNumberFormat="1" applyFont="1" applyFill="1" applyBorder="1" applyAlignment="1">
      <alignment horizontal="left" vertical="center"/>
    </xf>
    <xf numFmtId="49" fontId="16" fillId="2" borderId="19" xfId="0" applyNumberFormat="1" applyFont="1" applyFill="1" applyBorder="1" applyAlignment="1">
      <alignment horizontal="left" vertical="center"/>
    </xf>
    <xf numFmtId="49" fontId="16" fillId="2" borderId="20" xfId="0" applyNumberFormat="1" applyFont="1" applyFill="1" applyBorder="1" applyAlignment="1">
      <alignment horizontal="left" vertical="center"/>
    </xf>
    <xf numFmtId="49" fontId="16" fillId="2" borderId="21" xfId="0" applyNumberFormat="1" applyFont="1" applyFill="1" applyBorder="1" applyAlignment="1">
      <alignment horizontal="left" vertical="center"/>
    </xf>
    <xf numFmtId="49" fontId="7" fillId="2" borderId="19" xfId="0" applyNumberFormat="1" applyFont="1" applyFill="1" applyBorder="1" applyAlignment="1">
      <alignment vertical="center"/>
    </xf>
    <xf numFmtId="49" fontId="7" fillId="2" borderId="20" xfId="0" applyNumberFormat="1" applyFont="1" applyFill="1" applyBorder="1" applyAlignment="1">
      <alignment vertical="center"/>
    </xf>
    <xf numFmtId="49" fontId="7" fillId="2" borderId="21" xfId="0" applyNumberFormat="1" applyFont="1" applyFill="1" applyBorder="1" applyAlignment="1">
      <alignment vertical="center"/>
    </xf>
    <xf numFmtId="0" fontId="7" fillId="2" borderId="19" xfId="0" applyFont="1" applyFill="1" applyBorder="1" applyAlignment="1" applyProtection="1">
      <alignment horizontal="left" vertical="center"/>
      <protection locked="0"/>
    </xf>
    <xf numFmtId="0" fontId="7" fillId="2" borderId="21" xfId="0" applyFont="1" applyFill="1" applyBorder="1" applyAlignment="1" applyProtection="1">
      <alignment horizontal="left" vertical="center"/>
      <protection locked="0"/>
    </xf>
    <xf numFmtId="0" fontId="9" fillId="2" borderId="18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14" xfId="0" applyNumberFormat="1" applyFont="1" applyFill="1" applyBorder="1" applyAlignment="1">
      <alignment horizontal="left"/>
    </xf>
    <xf numFmtId="1" fontId="7" fillId="2" borderId="14" xfId="0" applyNumberFormat="1" applyFont="1" applyFill="1" applyBorder="1" applyAlignment="1">
      <alignment horizontal="center"/>
    </xf>
    <xf numFmtId="49" fontId="7" fillId="2" borderId="22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 applyProtection="1">
      <alignment horizontal="left" vertical="center"/>
      <protection locked="0"/>
    </xf>
    <xf numFmtId="49" fontId="7" fillId="2" borderId="0" xfId="2" applyNumberFormat="1" applyFont="1" applyFill="1" applyBorder="1" applyAlignment="1">
      <alignment horizontal="left" vertical="center"/>
    </xf>
    <xf numFmtId="0" fontId="7" fillId="2" borderId="9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7" fillId="2" borderId="10" xfId="2" applyFont="1" applyFill="1" applyBorder="1" applyAlignment="1" applyProtection="1">
      <alignment horizontal="left" vertical="center"/>
      <protection locked="0"/>
    </xf>
    <xf numFmtId="49" fontId="7" fillId="2" borderId="10" xfId="2" applyNumberFormat="1" applyFont="1" applyFill="1" applyBorder="1" applyAlignment="1">
      <alignment horizontal="left" vertical="center"/>
    </xf>
    <xf numFmtId="0" fontId="13" fillId="2" borderId="0" xfId="2" applyFont="1" applyFill="1" applyBorder="1" applyAlignment="1">
      <alignment horizontal="left"/>
    </xf>
    <xf numFmtId="0" fontId="7" fillId="2" borderId="22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49" fontId="7" fillId="2" borderId="22" xfId="2" applyNumberFormat="1" applyFont="1" applyFill="1" applyBorder="1" applyAlignment="1">
      <alignment horizontal="center" vertical="center"/>
    </xf>
    <xf numFmtId="49" fontId="7" fillId="2" borderId="10" xfId="2" applyNumberFormat="1" applyFont="1" applyFill="1" applyBorder="1" applyAlignment="1">
      <alignment horizontal="center" vertical="center"/>
    </xf>
    <xf numFmtId="49" fontId="7" fillId="2" borderId="23" xfId="2" applyNumberFormat="1" applyFont="1" applyFill="1" applyBorder="1" applyAlignment="1">
      <alignment horizontal="center" vertical="center"/>
    </xf>
    <xf numFmtId="0" fontId="7" fillId="6" borderId="0" xfId="2" applyFont="1" applyFill="1" applyBorder="1" applyAlignment="1" applyProtection="1">
      <alignment horizontal="left" vertical="center"/>
      <protection locked="0"/>
    </xf>
    <xf numFmtId="0" fontId="2" fillId="2" borderId="1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2" borderId="0" xfId="0" applyFill="1" applyBorder="1" applyAlignment="1" applyProtection="1">
      <alignment horizontal="left" vertical="top" wrapText="1"/>
    </xf>
    <xf numFmtId="0" fontId="2" fillId="2" borderId="29" xfId="0" applyFont="1" applyFill="1" applyBorder="1" applyAlignment="1" applyProtection="1">
      <alignment horizontal="center" wrapText="1"/>
    </xf>
    <xf numFmtId="0" fontId="2" fillId="2" borderId="14" xfId="0" applyFont="1" applyFill="1" applyBorder="1" applyAlignment="1" applyProtection="1">
      <alignment horizontal="center" wrapText="1"/>
    </xf>
    <xf numFmtId="0" fontId="2" fillId="2" borderId="30" xfId="0" applyFont="1" applyFill="1" applyBorder="1" applyAlignment="1" applyProtection="1">
      <alignment horizontal="center" wrapText="1"/>
    </xf>
    <xf numFmtId="0" fontId="2" fillId="2" borderId="2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2" fillId="2" borderId="0" xfId="0" applyFont="1" applyFill="1" applyBorder="1" applyAlignment="1">
      <alignment horizontal="left"/>
    </xf>
    <xf numFmtId="165" fontId="42" fillId="2" borderId="0" xfId="0" applyNumberFormat="1" applyFont="1" applyFill="1" applyBorder="1" applyAlignment="1">
      <alignment horizontal="left"/>
    </xf>
    <xf numFmtId="0" fontId="42" fillId="2" borderId="3" xfId="0" applyFont="1" applyFill="1" applyBorder="1" applyAlignment="1">
      <alignment horizontal="center"/>
    </xf>
    <xf numFmtId="0" fontId="42" fillId="2" borderId="32" xfId="0" applyFont="1" applyFill="1" applyBorder="1" applyAlignment="1">
      <alignment horizontal="center"/>
    </xf>
    <xf numFmtId="0" fontId="42" fillId="2" borderId="15" xfId="0" applyFont="1" applyFill="1" applyBorder="1" applyAlignment="1">
      <alignment horizontal="center"/>
    </xf>
    <xf numFmtId="0" fontId="42" fillId="2" borderId="0" xfId="0" applyFont="1" applyFill="1" applyBorder="1" applyAlignment="1">
      <alignment horizontal="right" textRotation="90"/>
    </xf>
  </cellXfs>
  <cellStyles count="13">
    <cellStyle name="Besøgt link" xfId="3" builtinId="9" hidden="1"/>
    <cellStyle name="Besøgt link" xfId="4" builtinId="9" hidden="1"/>
    <cellStyle name="Besøgt link" xfId="5" builtinId="9" hidden="1"/>
    <cellStyle name="Besøgt link" xfId="6" builtinId="9" hidden="1"/>
    <cellStyle name="Besøgt link" xfId="7" builtinId="9" hidden="1"/>
    <cellStyle name="Besøgt link" xfId="8" builtinId="9" hidden="1"/>
    <cellStyle name="Besøgt link" xfId="9" builtinId="9" hidden="1"/>
    <cellStyle name="Besøgt link" xfId="10" builtinId="9" hidden="1"/>
    <cellStyle name="Besøgt link" xfId="11" builtinId="9" hidden="1"/>
    <cellStyle name="Besøgt link" xfId="12" builtinId="9" hidden="1"/>
    <cellStyle name="Hyperlink" xfId="1" builtinId="8"/>
    <cellStyle name="Normal" xfId="0" builtinId="0"/>
    <cellStyle name="Normal 2" xfId="2"/>
  </cellStyles>
  <dxfs count="1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indexed="10"/>
        </patternFill>
      </fill>
    </dxf>
    <dxf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</dxf>
    <dxf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border>
        <right/>
        <top/>
        <bottom/>
      </border>
    </dxf>
    <dxf>
      <border>
        <left/>
      </border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0014091122625"/>
          <c:y val="0.0379746835443038"/>
          <c:w val="0.904650070455614"/>
          <c:h val="0.8835443037974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årsplan!$C$9</c:f>
              <c:strCache>
                <c:ptCount val="1"/>
                <c:pt idx="0">
                  <c:v>Samlet træningstid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årsplan!$E$4:$BC$4</c:f>
              <c:numCache>
                <c:formatCode>General</c:formatCode>
                <c:ptCount val="51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</c:numCache>
            </c:numRef>
          </c:cat>
          <c:val>
            <c:numRef>
              <c:f>årsplan!$E$9:$BD$9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11.0</c:v>
                </c:pt>
                <c:pt idx="13">
                  <c:v>13.0</c:v>
                </c:pt>
                <c:pt idx="14">
                  <c:v>12.0</c:v>
                </c:pt>
                <c:pt idx="15">
                  <c:v>12.5</c:v>
                </c:pt>
                <c:pt idx="16">
                  <c:v>8.0</c:v>
                </c:pt>
                <c:pt idx="17">
                  <c:v>13.66666666666667</c:v>
                </c:pt>
                <c:pt idx="18">
                  <c:v>10.0</c:v>
                </c:pt>
                <c:pt idx="19">
                  <c:v>13.66666666666667</c:v>
                </c:pt>
                <c:pt idx="20">
                  <c:v>11.66666666666667</c:v>
                </c:pt>
                <c:pt idx="21">
                  <c:v>12.66666666666667</c:v>
                </c:pt>
                <c:pt idx="22">
                  <c:v>1.333333333333333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28504"/>
        <c:axId val="2122631944"/>
      </c:barChart>
      <c:catAx>
        <c:axId val="212262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631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226319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628504"/>
        <c:crosses val="autoZero"/>
        <c:crossBetween val="between"/>
      </c:valAx>
      <c:spPr>
        <a:solidFill>
          <a:srgbClr val="CCFFCC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0281822451855332"/>
          <c:y val="0.490197548835807"/>
          <c:w val="0.0615312353217473"/>
          <c:h val="0.05602270304447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da-DK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.0" l="0.750000000000012" r="0.750000000000012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2463130094227"/>
          <c:y val="0.0422078256644316"/>
          <c:w val="0.966133295409343"/>
          <c:h val="0.884740961042894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Årsoplæg!$B$149:$BA$149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Årsoplæg!$B$151:$BA$151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Årsoplæg!$B$149:$BA$149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Årsoplæg!$B$150:$BA$150</c:f>
              <c:numCache>
                <c:formatCode>0.0</c:formatCode>
                <c:ptCount val="52"/>
                <c:pt idx="0">
                  <c:v>10.2</c:v>
                </c:pt>
                <c:pt idx="1">
                  <c:v>8.363999999999998</c:v>
                </c:pt>
                <c:pt idx="2">
                  <c:v>10.2</c:v>
                </c:pt>
                <c:pt idx="3">
                  <c:v>8.363999999999998</c:v>
                </c:pt>
                <c:pt idx="4">
                  <c:v>10.8</c:v>
                </c:pt>
                <c:pt idx="5">
                  <c:v>8.856</c:v>
                </c:pt>
                <c:pt idx="6">
                  <c:v>11.25</c:v>
                </c:pt>
                <c:pt idx="7">
                  <c:v>9.225</c:v>
                </c:pt>
                <c:pt idx="8">
                  <c:v>11.85</c:v>
                </c:pt>
                <c:pt idx="9">
                  <c:v>12.3</c:v>
                </c:pt>
                <c:pt idx="10">
                  <c:v>10.086</c:v>
                </c:pt>
                <c:pt idx="11">
                  <c:v>12.9</c:v>
                </c:pt>
                <c:pt idx="12">
                  <c:v>10.578</c:v>
                </c:pt>
                <c:pt idx="13">
                  <c:v>13.5</c:v>
                </c:pt>
                <c:pt idx="14">
                  <c:v>11.07</c:v>
                </c:pt>
                <c:pt idx="15">
                  <c:v>14.25</c:v>
                </c:pt>
                <c:pt idx="16">
                  <c:v>11.685</c:v>
                </c:pt>
                <c:pt idx="17">
                  <c:v>15.0</c:v>
                </c:pt>
                <c:pt idx="18">
                  <c:v>12.3</c:v>
                </c:pt>
                <c:pt idx="19">
                  <c:v>15.0</c:v>
                </c:pt>
                <c:pt idx="20">
                  <c:v>12.3</c:v>
                </c:pt>
                <c:pt idx="21">
                  <c:v>15.0</c:v>
                </c:pt>
                <c:pt idx="22">
                  <c:v>12.3</c:v>
                </c:pt>
                <c:pt idx="23">
                  <c:v>13.5</c:v>
                </c:pt>
                <c:pt idx="24">
                  <c:v>11.07</c:v>
                </c:pt>
                <c:pt idx="25">
                  <c:v>13.5</c:v>
                </c:pt>
                <c:pt idx="26">
                  <c:v>11.07</c:v>
                </c:pt>
                <c:pt idx="27">
                  <c:v>13.5</c:v>
                </c:pt>
                <c:pt idx="28">
                  <c:v>11.07</c:v>
                </c:pt>
                <c:pt idx="29">
                  <c:v>13.5</c:v>
                </c:pt>
                <c:pt idx="30">
                  <c:v>11.07</c:v>
                </c:pt>
                <c:pt idx="31">
                  <c:v>13.5</c:v>
                </c:pt>
                <c:pt idx="32">
                  <c:v>11.07</c:v>
                </c:pt>
                <c:pt idx="33">
                  <c:v>13.5</c:v>
                </c:pt>
                <c:pt idx="34">
                  <c:v>5.4</c:v>
                </c:pt>
                <c:pt idx="35">
                  <c:v>15.0</c:v>
                </c:pt>
                <c:pt idx="36">
                  <c:v>12.3</c:v>
                </c:pt>
                <c:pt idx="37">
                  <c:v>13.5</c:v>
                </c:pt>
                <c:pt idx="38">
                  <c:v>11.07</c:v>
                </c:pt>
                <c:pt idx="39">
                  <c:v>13.5</c:v>
                </c:pt>
                <c:pt idx="40">
                  <c:v>11.07</c:v>
                </c:pt>
                <c:pt idx="41">
                  <c:v>13.5</c:v>
                </c:pt>
                <c:pt idx="42">
                  <c:v>11.07</c:v>
                </c:pt>
                <c:pt idx="43">
                  <c:v>13.5</c:v>
                </c:pt>
                <c:pt idx="44">
                  <c:v>11.07</c:v>
                </c:pt>
                <c:pt idx="45">
                  <c:v>12.75</c:v>
                </c:pt>
                <c:pt idx="46">
                  <c:v>10.455</c:v>
                </c:pt>
                <c:pt idx="47">
                  <c:v>4.5</c:v>
                </c:pt>
                <c:pt idx="48">
                  <c:v>3.69</c:v>
                </c:pt>
                <c:pt idx="49">
                  <c:v>4.5</c:v>
                </c:pt>
                <c:pt idx="50">
                  <c:v>3.69</c:v>
                </c:pt>
                <c:pt idx="51">
                  <c:v>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19768"/>
        <c:axId val="2115923112"/>
      </c:barChart>
      <c:catAx>
        <c:axId val="211591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92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2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919768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52840"/>
        <c:axId val="2115956088"/>
      </c:barChart>
      <c:catAx>
        <c:axId val="211595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95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5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952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07368"/>
        <c:axId val="2115034872"/>
      </c:barChart>
      <c:catAx>
        <c:axId val="211600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03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03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6007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502648"/>
        <c:axId val="2115505896"/>
      </c:barChart>
      <c:catAx>
        <c:axId val="21155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50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0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502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2463130094227"/>
          <c:y val="0.0422078256644316"/>
          <c:w val="0.966133295409343"/>
          <c:h val="0.884740961042894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Årsoplæg!$B$216:$BA$216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Årsoplæg!$B$218:$BA$218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Årsoplæg!$B$216:$BA$216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Årsoplæg!$B$217:$BA$217</c:f>
              <c:numCache>
                <c:formatCode>0.0</c:formatCode>
                <c:ptCount val="52"/>
                <c:pt idx="0">
                  <c:v>11.25</c:v>
                </c:pt>
                <c:pt idx="1">
                  <c:v>9.225</c:v>
                </c:pt>
                <c:pt idx="2">
                  <c:v>11.25</c:v>
                </c:pt>
                <c:pt idx="3">
                  <c:v>9.225</c:v>
                </c:pt>
                <c:pt idx="4">
                  <c:v>11.25</c:v>
                </c:pt>
                <c:pt idx="5">
                  <c:v>9.225</c:v>
                </c:pt>
                <c:pt idx="6">
                  <c:v>12.0</c:v>
                </c:pt>
                <c:pt idx="7">
                  <c:v>9.84</c:v>
                </c:pt>
                <c:pt idx="8">
                  <c:v>12.0</c:v>
                </c:pt>
                <c:pt idx="9">
                  <c:v>12.75</c:v>
                </c:pt>
                <c:pt idx="10">
                  <c:v>10.455</c:v>
                </c:pt>
                <c:pt idx="11">
                  <c:v>13.5</c:v>
                </c:pt>
                <c:pt idx="12">
                  <c:v>11.07</c:v>
                </c:pt>
                <c:pt idx="13">
                  <c:v>14.25</c:v>
                </c:pt>
                <c:pt idx="14">
                  <c:v>11.685</c:v>
                </c:pt>
                <c:pt idx="15">
                  <c:v>15.0</c:v>
                </c:pt>
                <c:pt idx="16">
                  <c:v>12.3</c:v>
                </c:pt>
                <c:pt idx="17">
                  <c:v>15.0</c:v>
                </c:pt>
                <c:pt idx="18">
                  <c:v>12.3</c:v>
                </c:pt>
                <c:pt idx="19">
                  <c:v>15.0</c:v>
                </c:pt>
                <c:pt idx="20">
                  <c:v>12.3</c:v>
                </c:pt>
                <c:pt idx="21">
                  <c:v>15.0</c:v>
                </c:pt>
                <c:pt idx="22">
                  <c:v>12.3</c:v>
                </c:pt>
                <c:pt idx="23">
                  <c:v>13.5</c:v>
                </c:pt>
                <c:pt idx="24">
                  <c:v>11.07</c:v>
                </c:pt>
                <c:pt idx="25">
                  <c:v>13.5</c:v>
                </c:pt>
                <c:pt idx="26">
                  <c:v>11.07</c:v>
                </c:pt>
                <c:pt idx="27">
                  <c:v>13.5</c:v>
                </c:pt>
                <c:pt idx="28">
                  <c:v>11.07</c:v>
                </c:pt>
                <c:pt idx="29">
                  <c:v>13.5</c:v>
                </c:pt>
                <c:pt idx="30">
                  <c:v>11.07</c:v>
                </c:pt>
                <c:pt idx="31">
                  <c:v>13.5</c:v>
                </c:pt>
                <c:pt idx="32">
                  <c:v>11.07</c:v>
                </c:pt>
                <c:pt idx="33">
                  <c:v>13.5</c:v>
                </c:pt>
                <c:pt idx="34">
                  <c:v>6.75</c:v>
                </c:pt>
                <c:pt idx="35">
                  <c:v>15.0</c:v>
                </c:pt>
                <c:pt idx="36">
                  <c:v>12.3</c:v>
                </c:pt>
                <c:pt idx="37">
                  <c:v>13.5</c:v>
                </c:pt>
                <c:pt idx="38">
                  <c:v>11.07</c:v>
                </c:pt>
                <c:pt idx="39">
                  <c:v>13.5</c:v>
                </c:pt>
                <c:pt idx="40">
                  <c:v>11.07</c:v>
                </c:pt>
                <c:pt idx="41">
                  <c:v>13.5</c:v>
                </c:pt>
                <c:pt idx="42">
                  <c:v>11.07</c:v>
                </c:pt>
                <c:pt idx="43">
                  <c:v>13.5</c:v>
                </c:pt>
                <c:pt idx="44">
                  <c:v>11.07</c:v>
                </c:pt>
                <c:pt idx="45">
                  <c:v>12.75</c:v>
                </c:pt>
                <c:pt idx="46">
                  <c:v>10.455</c:v>
                </c:pt>
                <c:pt idx="47">
                  <c:v>7.5</c:v>
                </c:pt>
                <c:pt idx="48">
                  <c:v>6.15</c:v>
                </c:pt>
                <c:pt idx="49">
                  <c:v>7.5</c:v>
                </c:pt>
                <c:pt idx="50">
                  <c:v>6.15</c:v>
                </c:pt>
                <c:pt idx="51">
                  <c:v>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979944"/>
        <c:axId val="2123428968"/>
      </c:barChart>
      <c:catAx>
        <c:axId val="211497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42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42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4979944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59880"/>
        <c:axId val="2123463160"/>
      </c:barChart>
      <c:catAx>
        <c:axId val="212345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46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463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459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93432"/>
        <c:axId val="2123496712"/>
      </c:barChart>
      <c:catAx>
        <c:axId val="21234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49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49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493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26216"/>
        <c:axId val="2123529496"/>
      </c:barChart>
      <c:catAx>
        <c:axId val="212352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52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52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526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2463130094227"/>
          <c:y val="0.0422078256644316"/>
          <c:w val="0.966133295409343"/>
          <c:h val="0.884740961042894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Årsoplæg!$B$284:$BA$284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Årsoplæg!$B$286:$BA$286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Årsoplæg!$B$284:$BA$284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Årsoplæg!$B$285:$BA$285</c:f>
              <c:numCache>
                <c:formatCode>0.0</c:formatCode>
                <c:ptCount val="52"/>
                <c:pt idx="0">
                  <c:v>11.25</c:v>
                </c:pt>
                <c:pt idx="1">
                  <c:v>11.25</c:v>
                </c:pt>
                <c:pt idx="2">
                  <c:v>9.225</c:v>
                </c:pt>
                <c:pt idx="3">
                  <c:v>11.25</c:v>
                </c:pt>
                <c:pt idx="4">
                  <c:v>11.25</c:v>
                </c:pt>
                <c:pt idx="5">
                  <c:v>9.225</c:v>
                </c:pt>
                <c:pt idx="6">
                  <c:v>12.3</c:v>
                </c:pt>
                <c:pt idx="7">
                  <c:v>12.3</c:v>
                </c:pt>
                <c:pt idx="8">
                  <c:v>10.086</c:v>
                </c:pt>
                <c:pt idx="9">
                  <c:v>13.2</c:v>
                </c:pt>
                <c:pt idx="10">
                  <c:v>10.824</c:v>
                </c:pt>
                <c:pt idx="11">
                  <c:v>14.25</c:v>
                </c:pt>
                <c:pt idx="12">
                  <c:v>14.25</c:v>
                </c:pt>
                <c:pt idx="13">
                  <c:v>11.685</c:v>
                </c:pt>
                <c:pt idx="14">
                  <c:v>15.0</c:v>
                </c:pt>
                <c:pt idx="15">
                  <c:v>15.0</c:v>
                </c:pt>
                <c:pt idx="16">
                  <c:v>12.3</c:v>
                </c:pt>
                <c:pt idx="17">
                  <c:v>15.0</c:v>
                </c:pt>
                <c:pt idx="18">
                  <c:v>15.0</c:v>
                </c:pt>
                <c:pt idx="19">
                  <c:v>12.3</c:v>
                </c:pt>
                <c:pt idx="20">
                  <c:v>15.0</c:v>
                </c:pt>
                <c:pt idx="21">
                  <c:v>15.0</c:v>
                </c:pt>
                <c:pt idx="22">
                  <c:v>12.3</c:v>
                </c:pt>
                <c:pt idx="23">
                  <c:v>13.5</c:v>
                </c:pt>
                <c:pt idx="24">
                  <c:v>13.5</c:v>
                </c:pt>
                <c:pt idx="25">
                  <c:v>11.07</c:v>
                </c:pt>
                <c:pt idx="26">
                  <c:v>13.5</c:v>
                </c:pt>
                <c:pt idx="27">
                  <c:v>13.5</c:v>
                </c:pt>
                <c:pt idx="28">
                  <c:v>11.07</c:v>
                </c:pt>
                <c:pt idx="29">
                  <c:v>13.5</c:v>
                </c:pt>
                <c:pt idx="30">
                  <c:v>13.5</c:v>
                </c:pt>
                <c:pt idx="31">
                  <c:v>11.07</c:v>
                </c:pt>
                <c:pt idx="32">
                  <c:v>13.5</c:v>
                </c:pt>
                <c:pt idx="33">
                  <c:v>13.5</c:v>
                </c:pt>
                <c:pt idx="34">
                  <c:v>6.75</c:v>
                </c:pt>
                <c:pt idx="35">
                  <c:v>15.0</c:v>
                </c:pt>
                <c:pt idx="36">
                  <c:v>13.5</c:v>
                </c:pt>
                <c:pt idx="37">
                  <c:v>11.07</c:v>
                </c:pt>
                <c:pt idx="38">
                  <c:v>13.5</c:v>
                </c:pt>
                <c:pt idx="39">
                  <c:v>13.5</c:v>
                </c:pt>
                <c:pt idx="40">
                  <c:v>11.07</c:v>
                </c:pt>
                <c:pt idx="41">
                  <c:v>13.5</c:v>
                </c:pt>
                <c:pt idx="42">
                  <c:v>13.5</c:v>
                </c:pt>
                <c:pt idx="43">
                  <c:v>11.07</c:v>
                </c:pt>
                <c:pt idx="44">
                  <c:v>13.5</c:v>
                </c:pt>
                <c:pt idx="45">
                  <c:v>12.0</c:v>
                </c:pt>
                <c:pt idx="46">
                  <c:v>9.84</c:v>
                </c:pt>
                <c:pt idx="47">
                  <c:v>7.5</c:v>
                </c:pt>
                <c:pt idx="48">
                  <c:v>7.5</c:v>
                </c:pt>
                <c:pt idx="49">
                  <c:v>6.15</c:v>
                </c:pt>
                <c:pt idx="50">
                  <c:v>7.5</c:v>
                </c:pt>
                <c:pt idx="51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62776"/>
        <c:axId val="2123566024"/>
      </c:barChart>
      <c:catAx>
        <c:axId val="212356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56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5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562776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95768"/>
        <c:axId val="2123599048"/>
      </c:barChart>
      <c:catAx>
        <c:axId val="212359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59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59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59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0328299126553"/>
          <c:y val="0.0401003487731732"/>
          <c:w val="0.904147866762556"/>
          <c:h val="0.882207673009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årsplan!$C$10</c:f>
              <c:strCache>
                <c:ptCount val="1"/>
                <c:pt idx="0">
                  <c:v>Max tid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årsplan!$E$4:$BC$4</c:f>
              <c:numCache>
                <c:formatCode>General</c:formatCode>
                <c:ptCount val="51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</c:numCache>
            </c:numRef>
          </c:cat>
          <c:val>
            <c:numRef>
              <c:f>årsplan!$E$10:$BD$10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4.0</c:v>
                </c:pt>
                <c:pt idx="15">
                  <c:v>0.0</c:v>
                </c:pt>
                <c:pt idx="16">
                  <c:v>13.0</c:v>
                </c:pt>
                <c:pt idx="17">
                  <c:v>5.0</c:v>
                </c:pt>
                <c:pt idx="18">
                  <c:v>22.0</c:v>
                </c:pt>
                <c:pt idx="19">
                  <c:v>13.33</c:v>
                </c:pt>
                <c:pt idx="20">
                  <c:v>0.0</c:v>
                </c:pt>
                <c:pt idx="21">
                  <c:v>8.0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årsplan!$C$11</c:f>
              <c:strCache>
                <c:ptCount val="1"/>
                <c:pt idx="0">
                  <c:v>AT tid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årsplan!$E$4:$BC$4</c:f>
              <c:numCache>
                <c:formatCode>General</c:formatCode>
                <c:ptCount val="51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</c:numCache>
            </c:numRef>
          </c:cat>
          <c:val>
            <c:numRef>
              <c:f>årsplan!$E$11:$BD$11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18.0</c:v>
                </c:pt>
                <c:pt idx="18">
                  <c:v>24.0</c:v>
                </c:pt>
                <c:pt idx="19">
                  <c:v>36.0</c:v>
                </c:pt>
                <c:pt idx="20">
                  <c:v>8.0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årsplan!$C$12</c:f>
              <c:strCache>
                <c:ptCount val="1"/>
                <c:pt idx="0">
                  <c:v>Sub-AT  tid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årsplan!$E$4:$BC$4</c:f>
              <c:numCache>
                <c:formatCode>General</c:formatCode>
                <c:ptCount val="51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</c:numCache>
            </c:numRef>
          </c:cat>
          <c:val>
            <c:numRef>
              <c:f>årsplan!$E$12:$BD$12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12.0</c:v>
                </c:pt>
                <c:pt idx="13">
                  <c:v>30.0</c:v>
                </c:pt>
                <c:pt idx="14">
                  <c:v>39.0</c:v>
                </c:pt>
                <c:pt idx="15">
                  <c:v>12.0</c:v>
                </c:pt>
                <c:pt idx="16">
                  <c:v>19.0</c:v>
                </c:pt>
                <c:pt idx="17">
                  <c:v>81.0</c:v>
                </c:pt>
                <c:pt idx="18">
                  <c:v>30.0</c:v>
                </c:pt>
                <c:pt idx="19">
                  <c:v>45.0</c:v>
                </c:pt>
                <c:pt idx="20">
                  <c:v>0.0</c:v>
                </c:pt>
                <c:pt idx="21">
                  <c:v>30.0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årsplan!$C$13</c:f>
              <c:strCache>
                <c:ptCount val="1"/>
                <c:pt idx="0">
                  <c:v>Intensiv grundtræning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årsplan!$E$4:$BC$4</c:f>
              <c:numCache>
                <c:formatCode>General</c:formatCode>
                <c:ptCount val="51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</c:numCache>
            </c:numRef>
          </c:cat>
          <c:val>
            <c:numRef>
              <c:f>årsplan!$E$13:$BD$13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30.0</c:v>
                </c:pt>
                <c:pt idx="13">
                  <c:v>40.0</c:v>
                </c:pt>
                <c:pt idx="14">
                  <c:v>105.0</c:v>
                </c:pt>
                <c:pt idx="15">
                  <c:v>90.0</c:v>
                </c:pt>
                <c:pt idx="16">
                  <c:v>27.0</c:v>
                </c:pt>
                <c:pt idx="17">
                  <c:v>90.0</c:v>
                </c:pt>
                <c:pt idx="18">
                  <c:v>0.0</c:v>
                </c:pt>
                <c:pt idx="19">
                  <c:v>25.0</c:v>
                </c:pt>
                <c:pt idx="20">
                  <c:v>30.0</c:v>
                </c:pt>
                <c:pt idx="21">
                  <c:v>35.0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årsplan!$C$16</c:f>
              <c:strCache>
                <c:ptCount val="1"/>
                <c:pt idx="0">
                  <c:v>Power tid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årsplan!$E$16:$BD$16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8.0</c:v>
                </c:pt>
                <c:pt idx="13">
                  <c:v>8.0</c:v>
                </c:pt>
                <c:pt idx="14">
                  <c:v>0.0</c:v>
                </c:pt>
                <c:pt idx="15">
                  <c:v>16.0</c:v>
                </c:pt>
                <c:pt idx="16">
                  <c:v>0.0</c:v>
                </c:pt>
                <c:pt idx="17">
                  <c:v>5.0</c:v>
                </c:pt>
                <c:pt idx="18">
                  <c:v>8.0</c:v>
                </c:pt>
                <c:pt idx="19">
                  <c:v>8.0</c:v>
                </c:pt>
                <c:pt idx="20">
                  <c:v>0.0</c:v>
                </c:pt>
                <c:pt idx="21">
                  <c:v>8.0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årsplan!$C$17</c:f>
              <c:strCache>
                <c:ptCount val="1"/>
                <c:pt idx="0">
                  <c:v>Styrke tid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årsplan!$E$17:$BD$17</c:f>
              <c:numCache>
                <c:formatCode>0.0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54.0</c:v>
                </c:pt>
                <c:pt idx="20">
                  <c:v>0.0</c:v>
                </c:pt>
                <c:pt idx="21">
                  <c:v>24.0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02440"/>
        <c:axId val="2122706008"/>
      </c:barChart>
      <c:catAx>
        <c:axId val="212270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da-DK"/>
          </a:p>
        </c:txPr>
        <c:crossAx val="2122706008"/>
        <c:crossesAt val="0.0"/>
        <c:auto val="0"/>
        <c:lblAlgn val="ctr"/>
        <c:lblOffset val="100"/>
        <c:tickLblSkip val="1"/>
        <c:tickMarkSkip val="1"/>
        <c:noMultiLvlLbl val="0"/>
      </c:catAx>
      <c:valAx>
        <c:axId val="212270600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da-DK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min.</a:t>
                </a:r>
              </a:p>
            </c:rich>
          </c:tx>
          <c:layout>
            <c:manualLayout>
              <c:xMode val="edge"/>
              <c:yMode val="edge"/>
              <c:x val="0.0592105272890677"/>
              <c:y val="0.02005003040309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da-DK"/>
          </a:p>
        </c:txPr>
        <c:crossAx val="2122702440"/>
        <c:crosses val="autoZero"/>
        <c:crossBetween val="between"/>
        <c:minorUnit val="2.656499999999997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0469704086425552"/>
          <c:y val="0.478005865102641"/>
          <c:w val="0.0671676843588541"/>
          <c:h val="0.31671554252199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da-DK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.0" l="0.750000000000012" r="0.750000000000012" t="1.0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28104"/>
        <c:axId val="2123631384"/>
      </c:barChart>
      <c:catAx>
        <c:axId val="212362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63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63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628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0552"/>
        <c:axId val="2123663832"/>
      </c:barChart>
      <c:catAx>
        <c:axId val="21236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66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66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660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20197140607304"/>
          <c:y val="0.0422078256644316"/>
          <c:w val="0.944360871409724"/>
          <c:h val="0.884740961042894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Årsoplæg!$B$83:$BA$83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Årsoplæg!$B$84:$BA$84</c:f>
              <c:numCache>
                <c:formatCode>0.0</c:formatCode>
                <c:ptCount val="52"/>
                <c:pt idx="0">
                  <c:v>6.6</c:v>
                </c:pt>
                <c:pt idx="1">
                  <c:v>4.95</c:v>
                </c:pt>
                <c:pt idx="2">
                  <c:v>6.6</c:v>
                </c:pt>
                <c:pt idx="3">
                  <c:v>4.95</c:v>
                </c:pt>
                <c:pt idx="4">
                  <c:v>7.5</c:v>
                </c:pt>
                <c:pt idx="5">
                  <c:v>5.625</c:v>
                </c:pt>
                <c:pt idx="6">
                  <c:v>8.7</c:v>
                </c:pt>
                <c:pt idx="7">
                  <c:v>6.524999999999999</c:v>
                </c:pt>
                <c:pt idx="8">
                  <c:v>9.6</c:v>
                </c:pt>
                <c:pt idx="9">
                  <c:v>10.8</c:v>
                </c:pt>
                <c:pt idx="10">
                  <c:v>8.100000000000001</c:v>
                </c:pt>
                <c:pt idx="11">
                  <c:v>12.0</c:v>
                </c:pt>
                <c:pt idx="12">
                  <c:v>9.0</c:v>
                </c:pt>
                <c:pt idx="13">
                  <c:v>13.2</c:v>
                </c:pt>
                <c:pt idx="14">
                  <c:v>9.899999999999998</c:v>
                </c:pt>
                <c:pt idx="15">
                  <c:v>14.25</c:v>
                </c:pt>
                <c:pt idx="16">
                  <c:v>10.6875</c:v>
                </c:pt>
                <c:pt idx="17">
                  <c:v>15.0</c:v>
                </c:pt>
                <c:pt idx="18">
                  <c:v>11.25</c:v>
                </c:pt>
                <c:pt idx="19">
                  <c:v>15.0</c:v>
                </c:pt>
                <c:pt idx="20">
                  <c:v>11.25</c:v>
                </c:pt>
                <c:pt idx="21">
                  <c:v>15.0</c:v>
                </c:pt>
                <c:pt idx="22">
                  <c:v>11.25</c:v>
                </c:pt>
                <c:pt idx="23">
                  <c:v>12.75</c:v>
                </c:pt>
                <c:pt idx="24">
                  <c:v>9.5625</c:v>
                </c:pt>
                <c:pt idx="25">
                  <c:v>12.0</c:v>
                </c:pt>
                <c:pt idx="26">
                  <c:v>9.0</c:v>
                </c:pt>
                <c:pt idx="27">
                  <c:v>12.0</c:v>
                </c:pt>
                <c:pt idx="28">
                  <c:v>9.0</c:v>
                </c:pt>
                <c:pt idx="29">
                  <c:v>12.0</c:v>
                </c:pt>
                <c:pt idx="30">
                  <c:v>9.0</c:v>
                </c:pt>
                <c:pt idx="31">
                  <c:v>12.0</c:v>
                </c:pt>
                <c:pt idx="32">
                  <c:v>9.0</c:v>
                </c:pt>
                <c:pt idx="33">
                  <c:v>12.0</c:v>
                </c:pt>
                <c:pt idx="34">
                  <c:v>3.6</c:v>
                </c:pt>
                <c:pt idx="35">
                  <c:v>15.0</c:v>
                </c:pt>
                <c:pt idx="36">
                  <c:v>11.25</c:v>
                </c:pt>
                <c:pt idx="37">
                  <c:v>12.0</c:v>
                </c:pt>
                <c:pt idx="38">
                  <c:v>9.0</c:v>
                </c:pt>
                <c:pt idx="39">
                  <c:v>12.0</c:v>
                </c:pt>
                <c:pt idx="40">
                  <c:v>9.0</c:v>
                </c:pt>
                <c:pt idx="41">
                  <c:v>12.0</c:v>
                </c:pt>
                <c:pt idx="42">
                  <c:v>9.0</c:v>
                </c:pt>
                <c:pt idx="43">
                  <c:v>12.0</c:v>
                </c:pt>
                <c:pt idx="44">
                  <c:v>9.0</c:v>
                </c:pt>
                <c:pt idx="45">
                  <c:v>11.25</c:v>
                </c:pt>
                <c:pt idx="46">
                  <c:v>8.4375</c:v>
                </c:pt>
                <c:pt idx="47">
                  <c:v>4.5</c:v>
                </c:pt>
                <c:pt idx="48">
                  <c:v>3.375</c:v>
                </c:pt>
                <c:pt idx="49">
                  <c:v>4.5</c:v>
                </c:pt>
                <c:pt idx="50">
                  <c:v>3.375</c:v>
                </c:pt>
                <c:pt idx="51">
                  <c:v>3.375</c:v>
                </c:pt>
              </c:numCache>
            </c:numRef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Årsoplæg!$B$83:$BA$83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Årsoplæg!$B$85:$BA$85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96952"/>
        <c:axId val="2123700200"/>
      </c:barChart>
      <c:catAx>
        <c:axId val="212369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70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70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369695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0" footer="0.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86783587268"/>
          <c:y val="0.0419581135921683"/>
          <c:w val="0.932177374076866"/>
          <c:h val="0.877623875969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[1]Ark1!$A$133</c:f>
              <c:strCache>
                <c:ptCount val="1"/>
                <c:pt idx="0">
                  <c:v>puls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[1]Ark1!$C$137:$V$137</c:f>
              <c:numCache>
                <c:formatCode>General</c:formatCode>
                <c:ptCount val="20"/>
                <c:pt idx="0">
                  <c:v>208.25</c:v>
                </c:pt>
                <c:pt idx="1">
                  <c:v>214.5</c:v>
                </c:pt>
                <c:pt idx="2">
                  <c:v>220.75</c:v>
                </c:pt>
                <c:pt idx="3">
                  <c:v>227.0</c:v>
                </c:pt>
                <c:pt idx="4">
                  <c:v>234.25</c:v>
                </c:pt>
                <c:pt idx="5">
                  <c:v>241.5</c:v>
                </c:pt>
                <c:pt idx="6">
                  <c:v>248.75</c:v>
                </c:pt>
                <c:pt idx="7">
                  <c:v>256.0</c:v>
                </c:pt>
                <c:pt idx="8">
                  <c:v>263.75</c:v>
                </c:pt>
                <c:pt idx="9">
                  <c:v>271.5</c:v>
                </c:pt>
                <c:pt idx="10">
                  <c:v>279.25</c:v>
                </c:pt>
                <c:pt idx="11">
                  <c:v>287.0</c:v>
                </c:pt>
                <c:pt idx="12">
                  <c:v>215.25</c:v>
                </c:pt>
                <c:pt idx="13">
                  <c:v>143.5</c:v>
                </c:pt>
                <c:pt idx="14">
                  <c:v>71.75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[1]Ark1!$C$133:$V$133</c:f>
              <c:numCache>
                <c:formatCode>General</c:formatCode>
                <c:ptCount val="20"/>
                <c:pt idx="0">
                  <c:v>145.0</c:v>
                </c:pt>
                <c:pt idx="1">
                  <c:v>145.0</c:v>
                </c:pt>
                <c:pt idx="2">
                  <c:v>144.0</c:v>
                </c:pt>
                <c:pt idx="3">
                  <c:v>145.0</c:v>
                </c:pt>
                <c:pt idx="4">
                  <c:v>151.0</c:v>
                </c:pt>
                <c:pt idx="5">
                  <c:v>156.0</c:v>
                </c:pt>
                <c:pt idx="6">
                  <c:v>154.0</c:v>
                </c:pt>
                <c:pt idx="7">
                  <c:v>156.0</c:v>
                </c:pt>
                <c:pt idx="8">
                  <c:v>161.0</c:v>
                </c:pt>
                <c:pt idx="9">
                  <c:v>163.0</c:v>
                </c:pt>
                <c:pt idx="10">
                  <c:v>164.0</c:v>
                </c:pt>
                <c:pt idx="11">
                  <c:v>164.0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6040"/>
        <c:axId val="2122942040"/>
      </c:scatterChart>
      <c:valAx>
        <c:axId val="2122936040"/>
        <c:scaling>
          <c:orientation val="minMax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watt</a:t>
                </a:r>
              </a:p>
            </c:rich>
          </c:tx>
          <c:layout>
            <c:manualLayout>
              <c:xMode val="edge"/>
              <c:yMode val="edge"/>
              <c:x val="0.915915037054966"/>
              <c:y val="0.8531481882563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942040"/>
        <c:crosses val="autoZero"/>
        <c:crossBetween val="midCat"/>
      </c:valAx>
      <c:valAx>
        <c:axId val="2122942040"/>
        <c:scaling>
          <c:orientation val="minMax"/>
          <c:min val="11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puls</a:t>
                </a:r>
              </a:p>
            </c:rich>
          </c:tx>
          <c:layout>
            <c:manualLayout>
              <c:xMode val="edge"/>
              <c:yMode val="edge"/>
              <c:x val="0.0562657088720214"/>
              <c:y val="0.0376327549850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936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0.984251968503937" l="0.787401574803149" r="0.787401574803149" t="0.984251968503937" header="0.0" footer="0.0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294599862487"/>
          <c:y val="0.0411311053984567"/>
          <c:w val="0.8912202189286"/>
          <c:h val="0.881748071979435"/>
        </c:manualLayout>
      </c:layout>
      <c:lineChart>
        <c:grouping val="standard"/>
        <c:varyColors val="0"/>
        <c:ser>
          <c:idx val="1"/>
          <c:order val="0"/>
          <c:tx>
            <c:strRef>
              <c:f>årsplan!$C$19</c:f>
              <c:strCache>
                <c:ptCount val="1"/>
                <c:pt idx="0">
                  <c:v>Intensitetsfaktor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årsplan!$E$4:$BC$4</c:f>
              <c:numCache>
                <c:formatCode>General</c:formatCode>
                <c:ptCount val="51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</c:numCache>
            </c:numRef>
          </c:cat>
          <c:val>
            <c:numRef>
              <c:f>årsplan!$E$19:$BD$19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61.64</c:v>
                </c:pt>
                <c:pt idx="13">
                  <c:v>66.30000000000001</c:v>
                </c:pt>
                <c:pt idx="14">
                  <c:v>119.43</c:v>
                </c:pt>
                <c:pt idx="15">
                  <c:v>144.04</c:v>
                </c:pt>
                <c:pt idx="16">
                  <c:v>88.99</c:v>
                </c:pt>
                <c:pt idx="17">
                  <c:v>161.57</c:v>
                </c:pt>
                <c:pt idx="18">
                  <c:v>107.1</c:v>
                </c:pt>
                <c:pt idx="19">
                  <c:v>173.51</c:v>
                </c:pt>
                <c:pt idx="20">
                  <c:v>28.4</c:v>
                </c:pt>
                <c:pt idx="21">
                  <c:v>98.10000000000001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54184"/>
        <c:axId val="2122759880"/>
      </c:lineChart>
      <c:lineChart>
        <c:grouping val="standard"/>
        <c:varyColors val="0"/>
        <c:ser>
          <c:idx val="0"/>
          <c:order val="1"/>
          <c:tx>
            <c:strRef>
              <c:f>årsplan!$C$20</c:f>
              <c:strCache>
                <c:ptCount val="1"/>
                <c:pt idx="0">
                  <c:v>Belastningsfaktor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årsplan!$E$20:$BD$20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238.64</c:v>
                </c:pt>
                <c:pt idx="13">
                  <c:v>276.9</c:v>
                </c:pt>
                <c:pt idx="14">
                  <c:v>288.03</c:v>
                </c:pt>
                <c:pt idx="15">
                  <c:v>319.54</c:v>
                </c:pt>
                <c:pt idx="16">
                  <c:v>206.29</c:v>
                </c:pt>
                <c:pt idx="17">
                  <c:v>347.87</c:v>
                </c:pt>
                <c:pt idx="18">
                  <c:v>261.9</c:v>
                </c:pt>
                <c:pt idx="19">
                  <c:v>365.111</c:v>
                </c:pt>
                <c:pt idx="20">
                  <c:v>227.0</c:v>
                </c:pt>
                <c:pt idx="21">
                  <c:v>294.6</c:v>
                </c:pt>
                <c:pt idx="22">
                  <c:v>24.0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årsplan!$C$21</c:f>
              <c:strCache>
                <c:ptCount val="1"/>
                <c:pt idx="0">
                  <c:v>CTL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triangle"/>
            <c:size val="6"/>
            <c:spPr>
              <a:solidFill>
                <a:srgbClr val="7030A0"/>
              </a:solidFill>
            </c:spPr>
          </c:marker>
          <c:val>
            <c:numRef>
              <c:f>årsplan!$E$21:$BD$21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47.728</c:v>
                </c:pt>
                <c:pt idx="13">
                  <c:v>103.108</c:v>
                </c:pt>
                <c:pt idx="14">
                  <c:v>160.714</c:v>
                </c:pt>
                <c:pt idx="15">
                  <c:v>224.622</c:v>
                </c:pt>
                <c:pt idx="16">
                  <c:v>265.88</c:v>
                </c:pt>
                <c:pt idx="17">
                  <c:v>287.726</c:v>
                </c:pt>
                <c:pt idx="18">
                  <c:v>284.726</c:v>
                </c:pt>
                <c:pt idx="19">
                  <c:v>300.1421999999999</c:v>
                </c:pt>
                <c:pt idx="20">
                  <c:v>281.6342</c:v>
                </c:pt>
                <c:pt idx="21">
                  <c:v>299.2961999999999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årsplan!$C$22</c:f>
              <c:strCache>
                <c:ptCount val="1"/>
                <c:pt idx="0">
                  <c:v>ATL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årsplan!$E$22:$BD$22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119.32</c:v>
                </c:pt>
                <c:pt idx="13">
                  <c:v>257.77</c:v>
                </c:pt>
                <c:pt idx="14">
                  <c:v>282.465</c:v>
                </c:pt>
                <c:pt idx="15">
                  <c:v>303.785</c:v>
                </c:pt>
                <c:pt idx="16">
                  <c:v>262.915</c:v>
                </c:pt>
                <c:pt idx="17">
                  <c:v>277.08</c:v>
                </c:pt>
                <c:pt idx="18">
                  <c:v>304.885</c:v>
                </c:pt>
                <c:pt idx="19">
                  <c:v>313.5055</c:v>
                </c:pt>
                <c:pt idx="20">
                  <c:v>296.0555</c:v>
                </c:pt>
                <c:pt idx="21">
                  <c:v>260.8</c:v>
                </c:pt>
                <c:pt idx="22">
                  <c:v>159.3</c:v>
                </c:pt>
                <c:pt idx="23">
                  <c:v>12.0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3448"/>
        <c:axId val="2122766264"/>
      </c:lineChart>
      <c:catAx>
        <c:axId val="2122754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759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22759880"/>
        <c:scaling>
          <c:orientation val="minMax"/>
          <c:min val="2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754184"/>
        <c:crosses val="autoZero"/>
        <c:crossBetween val="between"/>
      </c:valAx>
      <c:catAx>
        <c:axId val="2122763448"/>
        <c:scaling>
          <c:orientation val="minMax"/>
        </c:scaling>
        <c:delete val="1"/>
        <c:axPos val="b"/>
        <c:majorTickMark val="out"/>
        <c:minorTickMark val="none"/>
        <c:tickLblPos val="none"/>
        <c:crossAx val="2122766264"/>
        <c:crosses val="autoZero"/>
        <c:auto val="0"/>
        <c:lblAlgn val="ctr"/>
        <c:lblOffset val="100"/>
        <c:noMultiLvlLbl val="0"/>
      </c:catAx>
      <c:valAx>
        <c:axId val="2122766264"/>
        <c:scaling>
          <c:orientation val="minMax"/>
          <c:min val="50.0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22763448"/>
        <c:crosses val="max"/>
        <c:crossBetween val="between"/>
      </c:valAx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023094688221709"/>
          <c:y val="0.411112277631964"/>
          <c:w val="0.0623556581986143"/>
          <c:h val="0.24444502770487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da-DK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.0" l="0.750000000000012" r="0.750000000000012" t="1.0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49384"/>
        <c:axId val="2119624552"/>
      </c:barChart>
      <c:catAx>
        <c:axId val="211944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962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62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9449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0" footer="0.0"/>
    <c:pageSetup paperSize="9"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43208"/>
        <c:axId val="2119616408"/>
      </c:barChart>
      <c:catAx>
        <c:axId val="211974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961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61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9743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0" footer="0.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20197140607304"/>
          <c:y val="0.0422078256644316"/>
          <c:w val="0.944360871409724"/>
          <c:h val="0.884740961042894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Årsoplæg!$B$13:$BA$13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Årsoplæg!$B$18:$BA$18</c:f>
              <c:numCache>
                <c:formatCode>0.0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Årsoplæg!$B$13:$BA$13</c:f>
              <c:numCache>
                <c:formatCode>General</c:formatCode>
                <c:ptCount val="52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</c:numCache>
            </c:numRef>
          </c:cat>
          <c:val>
            <c:numRef>
              <c:f>Årsoplæg!$B$19:$BA$19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830280"/>
        <c:axId val="2115555624"/>
      </c:barChart>
      <c:catAx>
        <c:axId val="21158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55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830280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0" footer="0.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789240"/>
        <c:axId val="2115792456"/>
      </c:barChart>
      <c:catAx>
        <c:axId val="21157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79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9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789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0" footer="0.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840136"/>
        <c:axId val="2115843192"/>
      </c:barChart>
      <c:catAx>
        <c:axId val="21158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84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4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840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0" footer="0.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71432"/>
        <c:axId val="2115974680"/>
      </c:barChart>
      <c:catAx>
        <c:axId val="211597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97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7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115971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0000000000012" r="0.750000000000012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jpeg"/><Relationship Id="rId5" Type="http://schemas.openxmlformats.org/officeDocument/2006/relationships/image" Target="../media/image2.jpe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4" Type="http://schemas.openxmlformats.org/officeDocument/2006/relationships/chart" Target="../charts/chart17.xml"/><Relationship Id="rId15" Type="http://schemas.openxmlformats.org/officeDocument/2006/relationships/chart" Target="../charts/chart18.xml"/><Relationship Id="rId16" Type="http://schemas.openxmlformats.org/officeDocument/2006/relationships/chart" Target="../charts/chart19.xml"/><Relationship Id="rId17" Type="http://schemas.openxmlformats.org/officeDocument/2006/relationships/chart" Target="../charts/chart20.xml"/><Relationship Id="rId18" Type="http://schemas.openxmlformats.org/officeDocument/2006/relationships/chart" Target="../charts/chart21.xml"/><Relationship Id="rId19" Type="http://schemas.openxmlformats.org/officeDocument/2006/relationships/chart" Target="../charts/chart2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56</xdr:col>
      <xdr:colOff>57150</xdr:colOff>
      <xdr:row>48</xdr:row>
      <xdr:rowOff>161925</xdr:rowOff>
    </xdr:to>
    <xdr:graphicFrame macro="">
      <xdr:nvGraphicFramePr>
        <xdr:cNvPr id="107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56</xdr:col>
      <xdr:colOff>57150</xdr:colOff>
      <xdr:row>70</xdr:row>
      <xdr:rowOff>9525</xdr:rowOff>
    </xdr:to>
    <xdr:graphicFrame macro="">
      <xdr:nvGraphicFramePr>
        <xdr:cNvPr id="1074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57</xdr:col>
      <xdr:colOff>295275</xdr:colOff>
      <xdr:row>92</xdr:row>
      <xdr:rowOff>0</xdr:rowOff>
    </xdr:to>
    <xdr:graphicFrame macro="">
      <xdr:nvGraphicFramePr>
        <xdr:cNvPr id="1075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57</xdr:col>
      <xdr:colOff>0</xdr:colOff>
      <xdr:row>0</xdr:row>
      <xdr:rowOff>1333500</xdr:rowOff>
    </xdr:to>
    <xdr:pic>
      <xdr:nvPicPr>
        <xdr:cNvPr id="1076" name="Billede 10" descr="aimhigh sidehoved liggende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20326350" cy="1333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92</xdr:row>
      <xdr:rowOff>85725</xdr:rowOff>
    </xdr:from>
    <xdr:to>
      <xdr:col>57</xdr:col>
      <xdr:colOff>0</xdr:colOff>
      <xdr:row>97</xdr:row>
      <xdr:rowOff>9525</xdr:rowOff>
    </xdr:to>
    <xdr:pic>
      <xdr:nvPicPr>
        <xdr:cNvPr id="1077" name="Billede 12" descr="aimhigh sidefod liggende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5916275"/>
          <a:ext cx="203263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0</xdr:rowOff>
    </xdr:from>
    <xdr:to>
      <xdr:col>53</xdr:col>
      <xdr:colOff>161925</xdr:colOff>
      <xdr:row>0</xdr:row>
      <xdr:rowOff>0</xdr:rowOff>
    </xdr:to>
    <xdr:graphicFrame macro="">
      <xdr:nvGraphicFramePr>
        <xdr:cNvPr id="62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0</xdr:row>
      <xdr:rowOff>0</xdr:rowOff>
    </xdr:from>
    <xdr:to>
      <xdr:col>53</xdr:col>
      <xdr:colOff>161925</xdr:colOff>
      <xdr:row>0</xdr:row>
      <xdr:rowOff>0</xdr:rowOff>
    </xdr:to>
    <xdr:graphicFrame macro="">
      <xdr:nvGraphicFramePr>
        <xdr:cNvPr id="62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35</xdr:row>
      <xdr:rowOff>123825</xdr:rowOff>
    </xdr:from>
    <xdr:to>
      <xdr:col>53</xdr:col>
      <xdr:colOff>161925</xdr:colOff>
      <xdr:row>72</xdr:row>
      <xdr:rowOff>0</xdr:rowOff>
    </xdr:to>
    <xdr:graphicFrame macro="">
      <xdr:nvGraphicFramePr>
        <xdr:cNvPr id="62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72</xdr:row>
      <xdr:rowOff>0</xdr:rowOff>
    </xdr:from>
    <xdr:to>
      <xdr:col>53</xdr:col>
      <xdr:colOff>152400</xdr:colOff>
      <xdr:row>72</xdr:row>
      <xdr:rowOff>0</xdr:rowOff>
    </xdr:to>
    <xdr:graphicFrame macro="">
      <xdr:nvGraphicFramePr>
        <xdr:cNvPr id="63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676275</xdr:colOff>
      <xdr:row>72</xdr:row>
      <xdr:rowOff>0</xdr:rowOff>
    </xdr:from>
    <xdr:to>
      <xdr:col>53</xdr:col>
      <xdr:colOff>228600</xdr:colOff>
      <xdr:row>72</xdr:row>
      <xdr:rowOff>0</xdr:rowOff>
    </xdr:to>
    <xdr:graphicFrame macro="">
      <xdr:nvGraphicFramePr>
        <xdr:cNvPr id="63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657225</xdr:colOff>
      <xdr:row>72</xdr:row>
      <xdr:rowOff>0</xdr:rowOff>
    </xdr:from>
    <xdr:to>
      <xdr:col>53</xdr:col>
      <xdr:colOff>238125</xdr:colOff>
      <xdr:row>72</xdr:row>
      <xdr:rowOff>0</xdr:rowOff>
    </xdr:to>
    <xdr:graphicFrame macro="">
      <xdr:nvGraphicFramePr>
        <xdr:cNvPr id="63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609600</xdr:colOff>
      <xdr:row>167</xdr:row>
      <xdr:rowOff>123825</xdr:rowOff>
    </xdr:from>
    <xdr:to>
      <xdr:col>53</xdr:col>
      <xdr:colOff>161925</xdr:colOff>
      <xdr:row>204</xdr:row>
      <xdr:rowOff>0</xdr:rowOff>
    </xdr:to>
    <xdr:graphicFrame macro="">
      <xdr:nvGraphicFramePr>
        <xdr:cNvPr id="630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600075</xdr:colOff>
      <xdr:row>204</xdr:row>
      <xdr:rowOff>0</xdr:rowOff>
    </xdr:from>
    <xdr:to>
      <xdr:col>53</xdr:col>
      <xdr:colOff>152400</xdr:colOff>
      <xdr:row>204</xdr:row>
      <xdr:rowOff>0</xdr:rowOff>
    </xdr:to>
    <xdr:graphicFrame macro="">
      <xdr:nvGraphicFramePr>
        <xdr:cNvPr id="630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676275</xdr:colOff>
      <xdr:row>204</xdr:row>
      <xdr:rowOff>0</xdr:rowOff>
    </xdr:from>
    <xdr:to>
      <xdr:col>53</xdr:col>
      <xdr:colOff>228600</xdr:colOff>
      <xdr:row>204</xdr:row>
      <xdr:rowOff>0</xdr:rowOff>
    </xdr:to>
    <xdr:graphicFrame macro="">
      <xdr:nvGraphicFramePr>
        <xdr:cNvPr id="630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657225</xdr:colOff>
      <xdr:row>204</xdr:row>
      <xdr:rowOff>0</xdr:rowOff>
    </xdr:from>
    <xdr:to>
      <xdr:col>53</xdr:col>
      <xdr:colOff>238125</xdr:colOff>
      <xdr:row>204</xdr:row>
      <xdr:rowOff>0</xdr:rowOff>
    </xdr:to>
    <xdr:graphicFrame macro="">
      <xdr:nvGraphicFramePr>
        <xdr:cNvPr id="630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609600</xdr:colOff>
      <xdr:row>234</xdr:row>
      <xdr:rowOff>123825</xdr:rowOff>
    </xdr:from>
    <xdr:to>
      <xdr:col>53</xdr:col>
      <xdr:colOff>161925</xdr:colOff>
      <xdr:row>271</xdr:row>
      <xdr:rowOff>0</xdr:rowOff>
    </xdr:to>
    <xdr:graphicFrame macro="">
      <xdr:nvGraphicFramePr>
        <xdr:cNvPr id="6307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600075</xdr:colOff>
      <xdr:row>271</xdr:row>
      <xdr:rowOff>0</xdr:rowOff>
    </xdr:from>
    <xdr:to>
      <xdr:col>53</xdr:col>
      <xdr:colOff>152400</xdr:colOff>
      <xdr:row>271</xdr:row>
      <xdr:rowOff>0</xdr:rowOff>
    </xdr:to>
    <xdr:graphicFrame macro="">
      <xdr:nvGraphicFramePr>
        <xdr:cNvPr id="6308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676275</xdr:colOff>
      <xdr:row>271</xdr:row>
      <xdr:rowOff>0</xdr:rowOff>
    </xdr:from>
    <xdr:to>
      <xdr:col>53</xdr:col>
      <xdr:colOff>228600</xdr:colOff>
      <xdr:row>271</xdr:row>
      <xdr:rowOff>0</xdr:rowOff>
    </xdr:to>
    <xdr:graphicFrame macro="">
      <xdr:nvGraphicFramePr>
        <xdr:cNvPr id="6309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657225</xdr:colOff>
      <xdr:row>271</xdr:row>
      <xdr:rowOff>0</xdr:rowOff>
    </xdr:from>
    <xdr:to>
      <xdr:col>53</xdr:col>
      <xdr:colOff>238125</xdr:colOff>
      <xdr:row>271</xdr:row>
      <xdr:rowOff>0</xdr:rowOff>
    </xdr:to>
    <xdr:graphicFrame macro="">
      <xdr:nvGraphicFramePr>
        <xdr:cNvPr id="6310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609600</xdr:colOff>
      <xdr:row>302</xdr:row>
      <xdr:rowOff>123825</xdr:rowOff>
    </xdr:from>
    <xdr:to>
      <xdr:col>53</xdr:col>
      <xdr:colOff>161925</xdr:colOff>
      <xdr:row>339</xdr:row>
      <xdr:rowOff>0</xdr:rowOff>
    </xdr:to>
    <xdr:graphicFrame macro="">
      <xdr:nvGraphicFramePr>
        <xdr:cNvPr id="6311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600075</xdr:colOff>
      <xdr:row>339</xdr:row>
      <xdr:rowOff>0</xdr:rowOff>
    </xdr:from>
    <xdr:to>
      <xdr:col>53</xdr:col>
      <xdr:colOff>152400</xdr:colOff>
      <xdr:row>339</xdr:row>
      <xdr:rowOff>0</xdr:rowOff>
    </xdr:to>
    <xdr:graphicFrame macro="">
      <xdr:nvGraphicFramePr>
        <xdr:cNvPr id="631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676275</xdr:colOff>
      <xdr:row>339</xdr:row>
      <xdr:rowOff>0</xdr:rowOff>
    </xdr:from>
    <xdr:to>
      <xdr:col>53</xdr:col>
      <xdr:colOff>228600</xdr:colOff>
      <xdr:row>339</xdr:row>
      <xdr:rowOff>0</xdr:rowOff>
    </xdr:to>
    <xdr:graphicFrame macro="">
      <xdr:nvGraphicFramePr>
        <xdr:cNvPr id="63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657225</xdr:colOff>
      <xdr:row>339</xdr:row>
      <xdr:rowOff>0</xdr:rowOff>
    </xdr:from>
    <xdr:to>
      <xdr:col>53</xdr:col>
      <xdr:colOff>238125</xdr:colOff>
      <xdr:row>339</xdr:row>
      <xdr:rowOff>0</xdr:rowOff>
    </xdr:to>
    <xdr:graphicFrame macro="">
      <xdr:nvGraphicFramePr>
        <xdr:cNvPr id="6314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495300</xdr:colOff>
      <xdr:row>101</xdr:row>
      <xdr:rowOff>142875</xdr:rowOff>
    </xdr:from>
    <xdr:to>
      <xdr:col>53</xdr:col>
      <xdr:colOff>495300</xdr:colOff>
      <xdr:row>138</xdr:row>
      <xdr:rowOff>19050</xdr:rowOff>
    </xdr:to>
    <xdr:graphicFrame macro="">
      <xdr:nvGraphicFramePr>
        <xdr:cNvPr id="6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1</xdr:row>
      <xdr:rowOff>9525</xdr:rowOff>
    </xdr:to>
    <xdr:pic>
      <xdr:nvPicPr>
        <xdr:cNvPr id="26641" name="Billede 1" descr="aimhigh sidehoved liggende.jpg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115824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15</xdr:col>
      <xdr:colOff>0</xdr:colOff>
      <xdr:row>54</xdr:row>
      <xdr:rowOff>0</xdr:rowOff>
    </xdr:to>
    <xdr:pic>
      <xdr:nvPicPr>
        <xdr:cNvPr id="26642" name="Billede 2" descr="aimhigh sidefod liggende.jpg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8734425"/>
          <a:ext cx="115824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1</xdr:row>
      <xdr:rowOff>9525</xdr:rowOff>
    </xdr:to>
    <xdr:pic>
      <xdr:nvPicPr>
        <xdr:cNvPr id="27665" name="Billede 1" descr="aimhigh sidehoved liggende.jpg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115824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15</xdr:col>
      <xdr:colOff>0</xdr:colOff>
      <xdr:row>54</xdr:row>
      <xdr:rowOff>7937</xdr:rowOff>
    </xdr:to>
    <xdr:pic>
      <xdr:nvPicPr>
        <xdr:cNvPr id="27666" name="Billede 2" descr="aimhigh sidefod liggende.jpg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8734425"/>
          <a:ext cx="115824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1</xdr:row>
      <xdr:rowOff>9525</xdr:rowOff>
    </xdr:to>
    <xdr:pic>
      <xdr:nvPicPr>
        <xdr:cNvPr id="28689" name="Billede 1" descr="aimhigh sidehoved liggende.jpg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115824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15</xdr:col>
      <xdr:colOff>0</xdr:colOff>
      <xdr:row>53</xdr:row>
      <xdr:rowOff>444499</xdr:rowOff>
    </xdr:to>
    <xdr:pic>
      <xdr:nvPicPr>
        <xdr:cNvPr id="28690" name="Billede 2" descr="aimhigh sidefod liggende.jpg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8734425"/>
          <a:ext cx="115824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82</xdr:row>
      <xdr:rowOff>0</xdr:rowOff>
    </xdr:from>
    <xdr:to>
      <xdr:col>10</xdr:col>
      <xdr:colOff>228600</xdr:colOff>
      <xdr:row>98</xdr:row>
      <xdr:rowOff>133349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10</xdr:col>
      <xdr:colOff>257175</xdr:colOff>
      <xdr:row>136</xdr:row>
      <xdr:rowOff>12700</xdr:rowOff>
    </xdr:to>
    <xdr:sp macro="" textlink="">
      <xdr:nvSpPr>
        <xdr:cNvPr id="3" name="Tekstboks 10"/>
        <xdr:cNvSpPr txBox="1"/>
      </xdr:nvSpPr>
      <xdr:spPr>
        <a:xfrm>
          <a:off x="0" y="8089900"/>
          <a:ext cx="6607175" cy="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100"/>
            <a:t>Kommentarer:</a:t>
          </a:r>
        </a:p>
        <a:p>
          <a:endParaRPr lang="da-DK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christiansen/Dropbox/Ud&#248;vere/Mads%20Dellgren%20(MD)/Mads%20Dellgren%20131211%20(MD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3">
          <cell r="A3" t="str">
            <v>Navn:</v>
          </cell>
          <cell r="C3" t="str">
            <v>Mads Dellgren</v>
          </cell>
        </row>
        <row r="5">
          <cell r="A5" t="str">
            <v>Alder</v>
          </cell>
          <cell r="C5">
            <v>31.463888888888889</v>
          </cell>
        </row>
        <row r="10">
          <cell r="A10" t="str">
            <v xml:space="preserve">Dato:    </v>
          </cell>
          <cell r="C10">
            <v>40890</v>
          </cell>
        </row>
        <row r="12">
          <cell r="A12" t="str">
            <v>Vægt/højde/BMI</v>
          </cell>
        </row>
        <row r="13">
          <cell r="A13" t="str">
            <v>vægt (kg):</v>
          </cell>
          <cell r="B13" t="str">
            <v/>
          </cell>
          <cell r="C13">
            <v>74</v>
          </cell>
        </row>
        <row r="14">
          <cell r="A14" t="str">
            <v>højde (m):</v>
          </cell>
          <cell r="B14" t="str">
            <v/>
          </cell>
          <cell r="C14">
            <v>1.88</v>
          </cell>
        </row>
        <row r="15">
          <cell r="A15" t="str">
            <v>BMI (m/h2):</v>
          </cell>
          <cell r="B15" t="str">
            <v/>
          </cell>
          <cell r="C15">
            <v>20.937075599818925</v>
          </cell>
        </row>
        <row r="17">
          <cell r="A17" t="str">
            <v>Hudfoldsmåling</v>
          </cell>
        </row>
        <row r="22">
          <cell r="A22" t="str">
            <v>Samlet hudfold (mm)</v>
          </cell>
          <cell r="B22" t="str">
            <v/>
          </cell>
          <cell r="C22">
            <v>17.200000000000003</v>
          </cell>
        </row>
        <row r="25">
          <cell r="A25" t="str">
            <v>Fedt %</v>
          </cell>
          <cell r="B25" t="str">
            <v/>
          </cell>
          <cell r="C25">
            <v>6.2150583196340925</v>
          </cell>
        </row>
        <row r="26">
          <cell r="A26" t="str">
            <v>Fedtfri masse (kg)</v>
          </cell>
          <cell r="B26" t="str">
            <v/>
          </cell>
          <cell r="C26">
            <v>69.400856843470777</v>
          </cell>
        </row>
        <row r="28">
          <cell r="A28" t="str">
            <v>Bio empedance</v>
          </cell>
        </row>
        <row r="29">
          <cell r="A29" t="str">
            <v>Fedt-%</v>
          </cell>
        </row>
        <row r="30">
          <cell r="A30" t="str">
            <v>Fedtfri masse (kg)</v>
          </cell>
          <cell r="C30" t="e">
            <v>#REF!</v>
          </cell>
        </row>
        <row r="31">
          <cell r="A31" t="str">
            <v>Skeletmuskulatur (% af kropsvægt)</v>
          </cell>
        </row>
        <row r="32">
          <cell r="A32" t="str">
            <v>Skeletmuskulatur (kg)</v>
          </cell>
          <cell r="C32" t="str">
            <v/>
          </cell>
        </row>
        <row r="33">
          <cell r="A33" t="str">
            <v>Hvilestofskifte</v>
          </cell>
        </row>
        <row r="34">
          <cell r="A34" t="str">
            <v>Taljemål:</v>
          </cell>
        </row>
        <row r="36">
          <cell r="A36" t="str">
            <v>Finger-prik test</v>
          </cell>
        </row>
        <row r="37">
          <cell r="A37" t="str">
            <v>Total kolesterol</v>
          </cell>
        </row>
        <row r="38">
          <cell r="A38" t="str">
            <v>Triglycerid</v>
          </cell>
        </row>
        <row r="39">
          <cell r="A39" t="str">
            <v>HDL</v>
          </cell>
        </row>
        <row r="40">
          <cell r="A40" t="str">
            <v>LDL</v>
          </cell>
        </row>
        <row r="41">
          <cell r="A41" t="str">
            <v>total kolesterol/HDL ratio</v>
          </cell>
          <cell r="C41" t="str">
            <v/>
          </cell>
        </row>
        <row r="42">
          <cell r="A42" t="str">
            <v>Blodsukker</v>
          </cell>
        </row>
        <row r="44">
          <cell r="A44" t="str">
            <v>Hæmoglubin (mmol/l)</v>
          </cell>
        </row>
        <row r="46">
          <cell r="A46" t="str">
            <v>Blodtryk</v>
          </cell>
        </row>
        <row r="47">
          <cell r="A47" t="str">
            <v>Systole</v>
          </cell>
        </row>
        <row r="48">
          <cell r="A48" t="str">
            <v>Diastole</v>
          </cell>
        </row>
        <row r="50">
          <cell r="A50" t="str">
            <v>Lungefunktion</v>
          </cell>
        </row>
        <row r="51">
          <cell r="A51" t="str">
            <v>Cigaretter pr. dag</v>
          </cell>
        </row>
        <row r="52">
          <cell r="A52" t="str">
            <v>Peak flow (l/min)</v>
          </cell>
        </row>
        <row r="53">
          <cell r="A53" t="str">
            <v>Afvigelse (% af normalværdi)</v>
          </cell>
        </row>
        <row r="54">
          <cell r="A54" t="str">
            <v>FCV</v>
          </cell>
        </row>
        <row r="55">
          <cell r="A55" t="str">
            <v>Afvigelse (% af normalværdi)</v>
          </cell>
        </row>
        <row r="56">
          <cell r="A56" t="str">
            <v>FEV1</v>
          </cell>
        </row>
        <row r="57">
          <cell r="A57" t="str">
            <v>Afvigelse (% af normalværdi)</v>
          </cell>
        </row>
        <row r="59">
          <cell r="A59" t="str">
            <v>Muskelstyrke (kg)</v>
          </cell>
        </row>
        <row r="61">
          <cell r="A61" t="str">
            <v>2-punkts test</v>
          </cell>
        </row>
        <row r="62">
          <cell r="A62" t="str">
            <v>makspuls (slag/min)</v>
          </cell>
          <cell r="C62">
            <v>188.5361111111111</v>
          </cell>
        </row>
        <row r="63">
          <cell r="A63" t="str">
            <v>Maks effekt (watt)</v>
          </cell>
          <cell r="C63" t="e">
            <v>#VALUE!</v>
          </cell>
        </row>
        <row r="65">
          <cell r="A65" t="str">
            <v>Kondital (mlO2/kg/min)</v>
          </cell>
          <cell r="C65" t="e">
            <v>#VALUE!</v>
          </cell>
        </row>
        <row r="70">
          <cell r="B70" t="str">
            <v/>
          </cell>
          <cell r="C70">
            <v>1346</v>
          </cell>
        </row>
        <row r="71">
          <cell r="B71" t="str">
            <v/>
          </cell>
          <cell r="C71">
            <v>18.189189189189189</v>
          </cell>
        </row>
        <row r="72">
          <cell r="B72" t="str">
            <v/>
          </cell>
          <cell r="C72">
            <v>1</v>
          </cell>
        </row>
        <row r="75">
          <cell r="B75" t="str">
            <v/>
          </cell>
          <cell r="C75">
            <v>163</v>
          </cell>
        </row>
        <row r="76">
          <cell r="B76" t="str">
            <v/>
          </cell>
          <cell r="C76">
            <v>256</v>
          </cell>
        </row>
        <row r="77">
          <cell r="B77" t="str">
            <v/>
          </cell>
          <cell r="C77">
            <v>3.4594594594594597</v>
          </cell>
        </row>
        <row r="79">
          <cell r="C79">
            <v>3811</v>
          </cell>
        </row>
        <row r="80">
          <cell r="C80">
            <v>19.101602868225054</v>
          </cell>
        </row>
        <row r="83">
          <cell r="B83" t="str">
            <v/>
          </cell>
          <cell r="C83">
            <v>184</v>
          </cell>
        </row>
        <row r="84">
          <cell r="B84" t="str">
            <v/>
          </cell>
          <cell r="C84">
            <v>360</v>
          </cell>
        </row>
        <row r="85">
          <cell r="B85" t="str">
            <v/>
          </cell>
          <cell r="C85">
            <v>4.8648648648648649</v>
          </cell>
        </row>
        <row r="86">
          <cell r="C86">
            <v>5150.3999999999996</v>
          </cell>
        </row>
        <row r="87">
          <cell r="C87">
            <v>19.876061712963168</v>
          </cell>
        </row>
        <row r="88">
          <cell r="C88">
            <v>69.599999999999994</v>
          </cell>
        </row>
        <row r="122">
          <cell r="C122" t="str">
            <v>max-zone:</v>
          </cell>
          <cell r="D122">
            <v>167.26</v>
          </cell>
          <cell r="E122">
            <v>184</v>
          </cell>
          <cell r="F122">
            <v>267.24</v>
          </cell>
          <cell r="G122">
            <v>360</v>
          </cell>
        </row>
        <row r="123">
          <cell r="C123" t="str">
            <v>AT-zone:</v>
          </cell>
          <cell r="D123">
            <v>159.74</v>
          </cell>
          <cell r="E123">
            <v>166.26</v>
          </cell>
          <cell r="F123">
            <v>248.32</v>
          </cell>
          <cell r="G123">
            <v>266.24</v>
          </cell>
        </row>
        <row r="124">
          <cell r="C124" t="str">
            <v>sub-AT zone:</v>
          </cell>
          <cell r="D124">
            <v>151.59</v>
          </cell>
          <cell r="E124">
            <v>158.74</v>
          </cell>
          <cell r="F124">
            <v>227.84</v>
          </cell>
          <cell r="G124">
            <v>247.32</v>
          </cell>
        </row>
        <row r="125">
          <cell r="C125" t="str">
            <v>int. grundtræning:</v>
          </cell>
          <cell r="D125">
            <v>143.44</v>
          </cell>
          <cell r="E125">
            <v>150.59</v>
          </cell>
          <cell r="F125">
            <v>209.92</v>
          </cell>
          <cell r="G125">
            <v>226.84</v>
          </cell>
        </row>
        <row r="126">
          <cell r="C126" t="str">
            <v>grundtræning:</v>
          </cell>
          <cell r="D126">
            <v>114.1</v>
          </cell>
          <cell r="E126">
            <v>142.44</v>
          </cell>
          <cell r="F126">
            <v>153.6</v>
          </cell>
          <cell r="G126">
            <v>208.92</v>
          </cell>
        </row>
        <row r="127">
          <cell r="C127" t="str">
            <v>restitution:</v>
          </cell>
          <cell r="D127">
            <v>81.5</v>
          </cell>
          <cell r="E127">
            <v>113.1</v>
          </cell>
          <cell r="F127">
            <v>76.8</v>
          </cell>
          <cell r="G127">
            <v>152.6</v>
          </cell>
        </row>
        <row r="133">
          <cell r="A133" t="str">
            <v>puls</v>
          </cell>
          <cell r="C133">
            <v>145</v>
          </cell>
          <cell r="D133">
            <v>145</v>
          </cell>
          <cell r="E133">
            <v>144</v>
          </cell>
          <cell r="F133">
            <v>145</v>
          </cell>
          <cell r="G133">
            <v>151</v>
          </cell>
          <cell r="H133">
            <v>156</v>
          </cell>
          <cell r="I133">
            <v>154</v>
          </cell>
          <cell r="J133">
            <v>156</v>
          </cell>
          <cell r="K133">
            <v>161</v>
          </cell>
          <cell r="L133">
            <v>163</v>
          </cell>
          <cell r="M133">
            <v>164</v>
          </cell>
          <cell r="N133">
            <v>164</v>
          </cell>
        </row>
        <row r="137">
          <cell r="C137">
            <v>208.25</v>
          </cell>
          <cell r="D137">
            <v>214.5</v>
          </cell>
          <cell r="E137">
            <v>220.75</v>
          </cell>
          <cell r="F137">
            <v>227</v>
          </cell>
          <cell r="G137">
            <v>234.25</v>
          </cell>
          <cell r="H137">
            <v>241.5</v>
          </cell>
          <cell r="I137">
            <v>248.75</v>
          </cell>
          <cell r="J137">
            <v>256</v>
          </cell>
          <cell r="K137">
            <v>263.75</v>
          </cell>
          <cell r="L137">
            <v>271.5</v>
          </cell>
          <cell r="M137">
            <v>279.25</v>
          </cell>
          <cell r="N137">
            <v>287</v>
          </cell>
          <cell r="O137">
            <v>215.25</v>
          </cell>
          <cell r="P137">
            <v>143.5</v>
          </cell>
          <cell r="Q137">
            <v>71.75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e Larsen" refreshedDate="40826.470369444447" createdVersion="3" refreshedVersion="3" minRefreshableVersion="3" recordCount="132">
  <cacheSource type="worksheet">
    <worksheetSource ref="E58:E190" sheet="3 uger"/>
  </cacheSource>
  <cacheFields count="1">
    <cacheField name="Intervalforklaring" numFmtId="0">
      <sharedItems count="27">
        <s v=""/>
        <s v="Sub-AT: 1x(10-5-2)m køres som 1 interval á i alt 17 min. (10 minutter 10 pulsslag under AT, 5 min 5 slag under og 2 min. 3 slag under AT." u="1"/>
        <s v="max: 1x4(30+30)s, køres som 1 intervalserie med 4 gentagelser, af 30 sekunders arbejde og 30 sekunders pause, i hver serie. Kadance 95-110. Køres med samme belastning i hele intervallet" u="1"/>
        <s v="max: 1x8(30+30)s, køres som 1 intervalserie med 8 gentagelser, af 30 sekunders arbejde og 30 sekunders pause, i hver serie. Kadance 95-110. Køres med samme belastning i hele intervallet" u="1"/>
        <s v="Int. grund.: 4+1+4…m, køres som 4 min ca 15-20 slag under AT + 1 min med øget belastning mod AT-zone + 4 min ca 15-20 slag under AT.. osv. Tidsperiode for intervalserien er nævnt i &quot;Andet&quot;" u="1"/>
        <s v="Sub-AT: 3+1+3…m, køres som 3 min ca 10-15 slag under AT + 1 min med øget belastning mod AT-zone + 3 min ca 10-15 slag under AT.. osv. Tidsperiode for intervalserien er nævnt i &quot;Andet&quot;" u="1"/>
        <s v="Sub-AT: 1x3m køres som ét interval á 3 min. Kadance 85-100, puls 5-10 slag under AT" u="1"/>
        <s v="Funktionel styrke: 1x15 min køres som 1 interval á 15 minutter. Kadance 60, og puls 10-20 slag under AT" u="1"/>
        <s v="Funktionel styrke: 1x20 min køres som 1 interval á 20 minutter. Kadance 60, og puls 10-20 slag under AT" u="1"/>
        <s v="Sub-AT: 1x(5-3-2)m køres som 1 interval á i alt 10 min. (5 minutter 10 pulsslag under AT, 3 min 5 slag under og 2 min. 3 slag under AT. " u="1"/>
        <s v="Sub-AT: 2x(5-3-2)m køres som 2 intervaller  á i alt 10 min. (5 minutter 10 pulsslag under AT, 3 min 5 slag under og 2 min. 3 slag under AT. Minimum. 4 min pause mellem de 2 intervalserier" u="1"/>
        <s v="AT: 4x10m køres som 4 intervaller á 10 min. Kadance 85-100, puls i AT-zone" u="1"/>
        <s v="Power: 2x5(6+54)s køres som 2 intervalserier af 5 gentagelser af 6 sekunder og 54 sek. pause. Fra kadance ca 50, med tung belastning, trædes med fuld kraft i 6 sek. Intervalet køres stående" u="1"/>
        <e v="#N/A" u="1"/>
        <s v="Sub-AT: 1x3(5m+30s) køres som 1 interval af ialt 16.30m. Der køres 5 min i sub-AT-zone efterfølgende af 30 sek. power på stigning, derefter 5 min sub-AT... osv. De 30 sek køres med konstant stigende power." u="1"/>
        <s v="Power: 2x4(20+40)s køres som 2 intervalserier med 4 gentagelser, af 20 sek arbejde og 40 sek pause. Kadance 60-70. max mulig power i intervallet. Køres siddende." u="1"/>
        <s v="Int. grund.: 2x(10-3-2)m køres som 2 intervaller  á i alt 15 min. (10 minutter 20 pulsslag under AT, 3 min 15 slag under og 2 min. 10 slag under AT. Minimum. 4 min pause mellem de 2 intervalserier" u="1"/>
        <s v="Int. grund.: 1x(10-3-2)m køres som 1 interval á i alt 15 min. (10 minutter 20 pulsslag under AT, 3 min 15 slag under og 2 min. 10 slag under AT." u="1"/>
        <s v="AT: 2x(5+3)m køres som 1 intervalserie med 2 gentagelser af 5 minutters arbejde og 3 minutters pause. Kadance 85-100, puls i AT-zone" u="1"/>
        <s v="max: 2x4(40+20)s, køres som 2 intervalserier med 4 gentagelser, af 40 sekunders arbejde og 20 sekunders pause, i hver serie. Kadance 90-100. Køres med samme belastning i hele intervallet" u="1"/>
        <s v="AT: 2x3m køres som 2 intervaller á 3 min. Kadance 85-100, puls i AT-zone" u="1"/>
        <s v="AT: 3x5m køres som 3 intervaller á 5 min. Kadance 85-100, puls i AT-zone" u="1"/>
        <s v="Funktionel styrke: 2x8 min køres som to intervaller á 8 minutter. Kadance 60, og puls 10-20 slag under AT" u="1"/>
        <s v="Sub-AT: 1x10m køres som ét interval á 10 min. Kadance 85-100, puls 5-10 slag under AT" u="1"/>
        <s v="max: 3x2m, køres som 3 intervaller á 2 min. Kadance 90-100. Køres med samme belastning i hele intervallet" u="1"/>
        <s v="Sub-AT: 1x(10-3-2)m køres som 1 interval á i alt 15 min. (10 minutter 10 pulsslag under AT, 3 min 5 slag under og 2 min. 3 slag under AT. " u="1"/>
        <s v="Power: 2x5(10+50)s køres som 2 intervalserier af 5 gentagelser af 10 sekunder og 50 sek. pause. Fra kadance ca 50, med tung belastning, trædes med fuld kraft i 10 sek. Intervallet køres siddend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ne Larsen" refreshedDate="40826.47111273148" createdVersion="3" refreshedVersion="3" recordCount="48">
  <cacheSource type="worksheet">
    <worksheetSource ref="E58:E106" sheet="1 uge"/>
  </cacheSource>
  <cacheFields count="1">
    <cacheField name="Intervalforklaring" numFmtId="0">
      <sharedItems count="32">
        <s v=""/>
        <s v="Sub-AT: 1x(10-5-2)m køres som 1 interval á i alt 17 min. (10 minutter 10 pulsslag under AT, 5 min 5 slag under og 2 min. 3 slag under AT." u="1"/>
        <s v="Power: 4x30 s. stign., køres som 4 intervaller af 30 sekunder. Intervallet køres på stigning. Samme maksimale power holdes hele vejen. Kadance 60-70 rpm." u="1"/>
        <s v="Power: 5x30 s. stign., køres som 5 intervaller af 30 sekunder. Intervallet køres på stigning. Samme maksimale power holdes hele vejen. Kadance 60-70 rpm." u="1"/>
        <s v="max: 1x4(30+30)s, køres som 1 intervalserie med 4 gentagelser, af 30 sekunders arbejde og 30 sekunders pause, i hver serie. Kadance 95-110. Køres med samme belastning i hele intervallet" u="1"/>
        <s v="max: 1x8(30+30)s, køres som 1 intervalserie med 8 gentagelser, af 30 sekunders arbejde og 30 sekunders pause, i hver serie. Kadance 95-110. Køres med samme belastning i hele intervallet" u="1"/>
        <s v="Sub-AT: 1x3m køres som ét interval á 3 min. Kadance 85-100, puls 5-10 slag under AT" u="1"/>
        <s v="Funktionel styrke: 1x15 min køres som 1 interval á 15 minutter. Kadance 60, og puls 10-20 slag under AT" u="1"/>
        <s v="Funktionel styrke: 1x20 min køres som 1 interval á 20 minutter. Kadance 60, og puls 10-20 slag under AT" u="1"/>
        <s v="Sub-AT: 2x10m køres som 2 intervaller á 10 min. Kadance 85-100, puls 5-10 slag under AT" u="1"/>
        <s v="Sub-AT: 1x(5-3-2)m køres som 1 interval á i alt 10 min. (5 minutter 10 pulsslag under AT, 3 min 5 slag under og 2 min. 3 slag under AT. " u="1"/>
        <s v="Sub-AT: 2x(5-3-2)m køres som 2 intervaller  á i alt 10 min. (5 minutter 10 pulsslag under AT, 3 min 5 slag under og 2 min. 3 slag under AT. Minimum. 4 min pause mellem de 2 intervalserier" u="1"/>
        <s v="Power: 2x5(6+54)s køres som 2 intervalserier af 5 gentagelser af 6 sekunder og 54 sek. pause. Fra kadance ca 50, med tung belastning, trædes med fuld kraft i 6 sek. Intervalet køres stående" u="1"/>
        <s v="Power: 1x4(20+40)s køres som 1 intervalserie med 4 gentagelser, af 20 sek arbejde og 40 sek pause. Kadance 60-70. max mulig power i intervallet. Køres siddende." u="1"/>
        <e v="#N/A" u="1"/>
        <s v="Power: 2x4(20+40)s køres som 2 intervalserier med 4 gentagelser, af 20 sek arbejde og 40 sek pause. Kadance 60-70. max mulig power i intervallet. Køres siddende." u="1"/>
        <s v="max: 1x3m, køres som 1 interval á 3 min. Kadance 90-100. Køres med samme belastning i hele intervallet" u="1"/>
        <s v="Int. grund.: 2x(10-3-2)m køres som 2 intervaller  á i alt 15 min. (10 minutter 20 pulsslag under AT, 3 min 15 slag under og 2 min. 10 slag under AT. Minimum. 4 min pause mellem de 2 intervalserier" u="1"/>
        <s v="Int. grund.: 1x(10-3-2)m køres som 1 interval á i alt 15 min. (10 minutter 20 pulsslag under AT, 3 min 15 slag under og 2 min. 10 slag under AT." u="1"/>
        <s v="AT: 2x(5+3)m køres som 1 intervalserie med 2 gentagelser af 5 minutters arbejde og 3 minutters pause. Kadance 85-100, puls i AT-zone" u="1"/>
        <s v="AT: 3x(5+3)m køres som 1 intervalserie med 3 gentagelser af 5 minutters arbejde og 3 minutters pause. Kadance 85-100, puls i AT-zone" u="1"/>
        <s v="max: 2x4(40+20)s, køres som 2 intervalserier med 4 gentagelser, af 40 sekunders arbejde og 20 sekunders pause, i hver serie. Kadance 90-100. Køres med samme belastning i hele intervallet" u="1"/>
        <s v="max: 2x7(40+20)s, køres som 2 intervalserier med 7 gentagelser, af 40 sekunders arbejde og 20 sekunders pause, i hver serie. Kadance 90-100. Køres med samme belastning i hele intervallet" u="1"/>
        <s v="AT: 2x8m køres som 2 intervaller á 8 min. Kadance 85-100, puls i AT-zone" u="1"/>
        <s v="AT: 3x5m køres som 3 intervaller á 5 min. Kadance 85-100, puls i AT-zone" u="1"/>
        <s v="AT: 4x5m køres som 4 intervaller á 5 min. Kadance 85-100, puls i AT-zone" u="1"/>
        <s v="Funktionel styrke: 2x8 min køres som to intervaller á 8 minutter. Kadance 60, og puls 10-20 slag under AT" u="1"/>
        <s v="max: 2x3m, køres som 2 intervaller á 3 min. Kadance 90-100. Køres med samme belastning i hele intervallet" u="1"/>
        <s v="Sub-AT: 1x(10-3-2)m køres som 1 interval á i alt 15 min. (10 minutter 10 pulsslag under AT, 3 min 5 slag under og 2 min. 3 slag under AT. " u="1"/>
        <s v="Int. grund.: 1x20m køres som ét interval á 20 min. Kadance 80-100, puls 10-20 slag under AT" u="1"/>
        <s v="Power: 2x5(10+50)s køres som 2 intervalserier af 5 gentagelser af 10 sekunder og 50 sek. pause. Fra kadance ca 50, med tung belastning, trædes med fuld kraft i 10 sek. Intervallet køres siddende" u="1"/>
        <s v="Sub-AT: 2x(10-3-2)m køres som 2 intervaller  á i alt 15 min. (10 minutter 10 pulsslag under AT, 3 min 5 slag under og 2 min. 3 slag under AT. Minimum. 4 min pause mellem de 2 intervalseri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cob Jay" refreshedDate="40972.72542210648" createdVersion="3" refreshedVersion="4" minRefreshableVersion="3" recordCount="90">
  <cacheSource type="worksheet">
    <worksheetSource ref="E58:E148" sheet="2 uger"/>
  </cacheSource>
  <cacheFields count="1">
    <cacheField name="Intervalforklaring" numFmtId="0">
      <sharedItems count="44">
        <s v=""/>
        <s v="max: 2x4m, køres som 2 intervaller á 4 min. Kadance 90-100. Køres med samme belastning i hele intervallet"/>
        <s v="AT: 2x4m køres som 2 intervaller á 4 min. Kadance 85-100, puls i AT-zone"/>
        <s v="Sub-AT: 2x15m køres som 2 intervaller á 15 min. Kadance 85-100, puls 5-10 slag under AT"/>
        <s v="Int. grund.: 2x15m køres som 2 intervaller á 15 min. Kadance 80-100, puls 10-20 slag under AT"/>
        <s v="Int. grund.: 1x20m køres som ét interval á 20 min. Kadance 80-100, puls 10-20 slag under AT"/>
        <s v="Int. grund.: 1x15m køres som ét interval á 15 min. Kadance 80-100, puls 10-20 slag under AT"/>
        <s v="Power: 1x8(10+170)s køres som 1 intervalserie af 8 gentagelser af 10 sekunder og 170 sek. pause. Fra kadance ca 50, med tung belastning, trædes med fuld kraft i 10 sek. Intervallet køres siddende"/>
        <s v="Funktionel styrke: 2x12 min køres som to intervaller á 12 minutter. Kadance 60, og puls 10-20 slag under AT"/>
        <s v="Sub-AT: 1x4m køres som ét interval á 4 min. Kadance 85-100, puls 5-10 slag under AT" u="1"/>
        <s v="Funktionel styrke: 1x12 min køres som 1 interval á 12 minutter. Kadance 60, og puls 10-20 slag under AT" u="1"/>
        <s v="Funktionel styrke: 1x15 min køres som 1 interval á 15 minutter. Kadance 60, og puls 10-20 slag under AT" u="1"/>
        <s v="Sub-AT: 2x12m køres som 2 intervaller á 12 min. Kadance 85-100, puls 5-10 slag under AT" u="1"/>
        <s v="Sub-AT: 3x12m køres som 3 intervaller á 12 min. Kadance 85-100, puls 5-10 slag under AT" u="1"/>
        <s v="Sub-AT: 3x15m køres som 3 intervaller á 15 min. Kadance 85-100, puls 5-10 slag under AT" u="1"/>
        <s v="max: 2x10(40+20)s, køres som 2 intervalserier med 10 gentagelser, af 40 sekunders arbejde og 20 sekunders pause, i hver serie. Kadance 90-100. Køres med samme belastning i hele intervallet" u="1"/>
        <s v="Funktionel styrke: 2x10 min køres som to intervaller á 10 minutter. Kadance 60, og puls 10-20 slag under AT" u="1"/>
        <s v="Funktionel styrke: 2x15 min køres som to intervaller á 15 minutter. Kadance 60, og puls 10-20 slag under AT" u="1"/>
        <s v="Int. grund.: 1x(10-8-2)m køres som 1 interval  á i alt 20 min. (10 minutter 20 pulsslag under AT, 8 min 15 slag under og 2 min. 10 slag under AT. " u="1"/>
        <s v="AT: 2x12m køres som 2 intervaller á 12 min. Kadance 85-100, puls i AT-zone" u="1"/>
        <s v="AT: 3x12m køres som 3 intervaller á 12 min. Kadance 85-100, puls i AT-zone" u="1"/>
        <s v="Power: 1x8(10+50)s køres som 1 intervalserie af 8 gentagelser af 10 sekunder og 50 sek. pause. Fra kadance ca 50, med tung belastning, trædes med fuld kraft i 10 sek. Intervallet køres siddende" u="1"/>
        <s v="Power: 1x5(20+40)s køres som 1 intervalserie med 5 gentagelser, af 20 sek arbejde og 40 sek pause. Kadance 60-70. max mulig power i intervallet. Køres siddende." u="1"/>
        <s v="Int. grund.: 2x20m køres som 2 intervaller á 20 min. Kadance 80-100, puls 10-20 slag under AT" u="1"/>
        <s v="Int. grund.: 2x25m køres som 2 intervaller á 25 min. Kadance 80-100, puls 10-20 slag under AT" u="1"/>
        <s v="Int. grund.: 2x30m køres som 2 intervaller á 30 min. Kadance 80-100, puls 10-20 slag under AT" u="1"/>
        <s v="Power: 5 x antrit køres som antrit på mindre stejle stigninger á 5-10 sek. På stigningerne køres med fuld kraft" u="1"/>
        <s v="Power: 8 x antrit køres som antrit på mindre stejle stigninger á 5-10 sek. På stigningerne køres med fuld kraft" u="1"/>
        <s v="Int. grund.: 2x(10-8-2)m køres som 2 intervaller  á i alt 20 min. (10 minutter 20 pulsslag under AT, 8 min 15 slag under og 2 min. 10 slag under AT. Minimum. 4 min pause mellem de 2 intervalserier" u="1"/>
        <s v="Int. grund.: 1x(10-3-2)m køres som 1 interval á i alt 15 min. (10 minutter 20 pulsslag under AT, 3 min 15 slag under og 2 min. 10 slag under AT." u="1"/>
        <s v="AT: 3x(5+3)m køres som 1 intervalserie med 3 gentagelser af 5 minutters arbejde og 3 minutters pause. Kadance 85-100, puls i AT-zone" u="1"/>
        <s v="AT: 1x10m køres som ét interval á 10 min. Kadance 85-100, puls i AT-zone" u="1"/>
        <s v="AT: 1x20m køres som ét interval á 20 min. Kadance 85-100, puls i AT-zone" u="1"/>
        <s v="AT: 1x40m køres som ét interval á 40 min. Kadance 85-100, puls i AT-zone" u="1"/>
        <s v="AT: 4x5m køres som 4 intervaller á 5 min. Kadance 85-100, puls i AT-zone" u="1"/>
        <s v="Sub-AT: 1x12m køres som ét interval á 12 min. Kadance 85-100, puls 5-10 slag under AT" u="1"/>
        <s v="Sub-AT: 2x5m køres som 2 intervaller á 5 min. Kadance 85-100, puls 5-10 slag under AT" u="1"/>
        <s v="max: 2x3m, køres som 2 intervaller á 3 min. Kadance 90-100. Køres med samme belastning i hele intervallet" u="1"/>
        <s v="max: 4x4m, køres som 4 intervaller á 4 min. Kadance 90-100. Køres med samme belastning i hele intervallet" u="1"/>
        <s v="Sub-AT: 1x(10-3-2)m køres som 1 interval á i alt 15 min. (10 minutter 10 pulsslag under AT, 3 min 5 slag under og 2 min. 3 slag under AT. " u="1"/>
        <s v="Int. grund.: 1x12m køres som ét interval á 12 min. Kadance 80-100, puls 10-20 slag under AT" u="1"/>
        <s v="Int. grund.: 1x25m køres som ét interval á 25 min. Kadance 80-100, puls 10-20 slag under AT" u="1"/>
        <s v="Sub-AT: 2x(10-3-2)m køres som 2 intervaller  á i alt 15 min. (10 minutter 10 pulsslag under AT, 3 min 5 slag under og 2 min. 3 slag under AT. Minimum. 4 min pause mellem de 2 intervalserier" u="1"/>
        <s v="Sub-AT: 2x(10-5-2)m køres som 2 intervaller  á i alt 17 min. (10 minutter 10 pulsslag under AT, 5 min 5 slag under og 2 min. 3 slag under AT. Minimum. 4 min pause mellem de 2 intervalseri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5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4" dataOnRows="1" applyNumberFormats="0" applyBorderFormats="0" applyFontFormats="0" applyPatternFormats="0" applyAlignmentFormats="0" applyWidthHeightFormats="1" dataCaption="Data" updatedVersion="3" minRefreshableVersion="3" showMemberPropertyTips="0" rowGrandTotals="0" colGrandTotals="0" itemPrintTitles="1" createdVersion="3" indent="0" compact="0" compactData="0" gridDropZones="1" fieldListSortAscending="1">
  <location ref="Q9:W11" firstHeaderRow="2" firstDataRow="2" firstDataCol="1"/>
  <pivotFields count="1">
    <pivotField axis="axisRow" compact="0" outline="0" showAll="0" sortType="ascending" defaultSubtotal="0">
      <items count="32">
        <item x="0"/>
        <item m="1" x="19"/>
        <item m="1" x="23"/>
        <item m="1" x="20"/>
        <item m="1" x="24"/>
        <item m="1" x="25"/>
        <item m="1" x="7"/>
        <item m="1" x="8"/>
        <item m="1" x="26"/>
        <item m="1" x="18"/>
        <item m="1" x="29"/>
        <item m="1" x="17"/>
        <item m="1" x="16"/>
        <item m="1" x="4"/>
        <item m="1" x="5"/>
        <item m="1" x="27"/>
        <item m="1" x="21"/>
        <item m="1" x="22"/>
        <item m="1" x="13"/>
        <item m="1" x="15"/>
        <item m="1" x="30"/>
        <item m="1" x="12"/>
        <item m="1" x="2"/>
        <item m="1" x="3"/>
        <item m="1" x="28"/>
        <item m="1" x="1"/>
        <item m="1" x="10"/>
        <item m="1" x="6"/>
        <item m="1" x="31"/>
        <item m="1" x="11"/>
        <item m="1" x="9"/>
        <item m="1" x="14"/>
      </items>
    </pivotField>
  </pivotFields>
  <rowFields count="1">
    <field x="0"/>
  </rowFields>
  <rowItems count="1">
    <i>
      <x/>
    </i>
  </rowItems>
  <colItems count="1">
    <i/>
  </colItems>
  <formats count="9">
    <format dxfId="133">
      <pivotArea type="origin" dataOnly="0" labelOnly="1" outline="0" fieldPosition="0"/>
    </format>
    <format dxfId="132">
      <pivotArea field="0" type="button" dataOnly="0" labelOnly="1" outline="0" axis="axisRow" fieldPosition="0"/>
    </format>
    <format dxfId="131">
      <pivotArea dataOnly="0" labelOnly="1" outline="0" fieldPosition="0">
        <references count="1">
          <reference field="0" count="0"/>
        </references>
      </pivotArea>
    </format>
    <format dxfId="130">
      <pivotArea type="all" dataOnly="0" outline="0" fieldPosition="0"/>
    </format>
    <format dxfId="129">
      <pivotArea type="all" dataOnly="0" outline="0" fieldPosition="0"/>
    </format>
    <format dxfId="128">
      <pivotArea type="all" dataOnly="0" outline="0" fieldPosition="0"/>
    </format>
    <format dxfId="127">
      <pivotArea type="all" dataOnly="0" outline="0" fieldPosition="0"/>
    </format>
    <format dxfId="126">
      <pivotArea type="all" dataOnly="0" outline="0" fieldPosition="0"/>
    </format>
    <format dxfId="125">
      <pivotArea field="0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el3" cacheId="8" applyNumberFormats="0" applyBorderFormats="0" applyFontFormats="0" applyPatternFormats="0" applyAlignmentFormats="0" applyWidthHeightFormats="1" dataCaption="Værdier" updatedVersion="4" minRefreshableVersion="3" showCalcMbrs="0" rowGrandTotals="0" colGrandTotals="0" itemPrintTitles="1" createdVersion="3" indent="0" compact="0" compactData="0" gridDropZones="1" fieldListSortAscending="1">
  <location ref="Q9:V19" firstHeaderRow="2" firstDataRow="2" firstDataCol="1"/>
  <pivotFields count="1">
    <pivotField axis="axisRow" compact="0" outline="0" showAll="0" sortType="ascending" defaultSubtotal="0">
      <items count="44">
        <item x="0"/>
        <item m="1" x="31"/>
        <item m="1" x="32"/>
        <item m="1" x="33"/>
        <item m="1" x="19"/>
        <item x="2"/>
        <item m="1" x="30"/>
        <item m="1" x="20"/>
        <item m="1" x="34"/>
        <item m="1" x="10"/>
        <item m="1" x="11"/>
        <item m="1" x="16"/>
        <item x="8"/>
        <item m="1" x="17"/>
        <item m="1" x="29"/>
        <item m="1" x="18"/>
        <item m="1" x="40"/>
        <item x="6"/>
        <item x="5"/>
        <item m="1" x="41"/>
        <item m="1" x="28"/>
        <item x="4"/>
        <item m="1" x="23"/>
        <item m="1" x="24"/>
        <item m="1" x="25"/>
        <item m="1" x="15"/>
        <item m="1" x="37"/>
        <item x="1"/>
        <item m="1" x="38"/>
        <item m="1" x="22"/>
        <item x="7"/>
        <item m="1" x="21"/>
        <item m="1" x="26"/>
        <item m="1" x="27"/>
        <item m="1" x="39"/>
        <item m="1" x="35"/>
        <item m="1" x="9"/>
        <item m="1" x="42"/>
        <item m="1" x="43"/>
        <item m="1" x="12"/>
        <item x="3"/>
        <item m="1" x="36"/>
        <item m="1" x="13"/>
        <item m="1" x="14"/>
      </items>
    </pivotField>
  </pivotFields>
  <rowFields count="1">
    <field x="0"/>
  </rowFields>
  <rowItems count="9">
    <i>
      <x/>
    </i>
    <i>
      <x v="5"/>
    </i>
    <i>
      <x v="12"/>
    </i>
    <i>
      <x v="17"/>
    </i>
    <i>
      <x v="18"/>
    </i>
    <i>
      <x v="21"/>
    </i>
    <i>
      <x v="27"/>
    </i>
    <i>
      <x v="30"/>
    </i>
    <i>
      <x v="40"/>
    </i>
  </rowItems>
  <colItems count="1">
    <i/>
  </colItems>
  <formats count="10">
    <format dxfId="124">
      <pivotArea type="all" dataOnly="0" outline="0" fieldPosition="0"/>
    </format>
    <format dxfId="123">
      <pivotArea type="all" dataOnly="0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type="topRight" dataOnly="0" labelOnly="1" outline="0" offset="A1:B1" fieldPosition="0"/>
    </format>
    <format dxfId="118">
      <pivotArea type="all" dataOnly="0" outline="0" fieldPosition="0"/>
    </format>
    <format dxfId="117">
      <pivotArea type="all" dataOnly="0" outline="0" fieldPosition="0"/>
    </format>
    <format dxfId="116">
      <pivotArea type="all" dataOnly="0" outline="0" fieldPosition="0"/>
    </format>
    <format dxfId="11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el6" cacheId="3" applyNumberFormats="0" applyBorderFormats="0" applyFontFormats="0" applyPatternFormats="0" applyAlignmentFormats="0" applyWidthHeightFormats="1" dataCaption="Værdier" updatedVersion="3" minRefreshableVersion="3" showCalcMbrs="0" rowGrandTotals="0" colGrandTotals="0" itemPrintTitles="1" createdVersion="3" indent="0" compact="0" compactData="0" gridDropZones="1" fieldListSortAscending="1">
  <location ref="Q9:W11" firstHeaderRow="2" firstDataRow="2" firstDataCol="1"/>
  <pivotFields count="1">
    <pivotField axis="axisRow" compact="0" outline="0" showAll="0" sortType="ascending">
      <items count="28">
        <item x="0"/>
        <item m="1" x="18"/>
        <item m="1" x="20"/>
        <item m="1" x="21"/>
        <item m="1" x="11"/>
        <item m="1" x="7"/>
        <item m="1" x="8"/>
        <item m="1" x="22"/>
        <item m="1" x="17"/>
        <item m="1" x="16"/>
        <item m="1" x="4"/>
        <item m="1" x="2"/>
        <item m="1" x="3"/>
        <item m="1" x="19"/>
        <item m="1" x="24"/>
        <item m="1" x="15"/>
        <item m="1" x="26"/>
        <item m="1" x="12"/>
        <item m="1" x="25"/>
        <item m="1" x="1"/>
        <item m="1" x="9"/>
        <item m="1" x="23"/>
        <item m="1" x="14"/>
        <item m="1" x="6"/>
        <item m="1" x="10"/>
        <item m="1" x="5"/>
        <item m="1" x="13"/>
        <item t="default"/>
      </items>
    </pivotField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 enableFormatConditionsCalculation="0"/>
  <dimension ref="A1:BL89"/>
  <sheetViews>
    <sheetView showZeros="0" view="pageBreakPreview" topLeftCell="C48" zoomScale="60" zoomScaleNormal="70" zoomScalePageLayoutView="70" workbookViewId="0">
      <selection activeCell="L28" sqref="L28"/>
    </sheetView>
  </sheetViews>
  <sheetFormatPr baseColWidth="10" defaultColWidth="8.83203125" defaultRowHeight="12" x14ac:dyDescent="0"/>
  <cols>
    <col min="1" max="1" width="1.83203125" style="138" hidden="1" customWidth="1"/>
    <col min="2" max="2" width="3.5" style="143" hidden="1" customWidth="1"/>
    <col min="3" max="3" width="28.5" style="143" customWidth="1"/>
    <col min="4" max="4" width="4.5" style="156" hidden="1" customWidth="1"/>
    <col min="5" max="56" width="5.33203125" style="138" customWidth="1"/>
    <col min="57" max="57" width="1.5" style="138" customWidth="1"/>
    <col min="58" max="59" width="6.33203125" style="138" customWidth="1"/>
    <col min="60" max="61" width="6" style="138" customWidth="1"/>
    <col min="62" max="62" width="10.33203125" style="138" customWidth="1"/>
    <col min="63" max="63" width="9.6640625" style="138" customWidth="1"/>
    <col min="64" max="64" width="4" style="138" customWidth="1"/>
    <col min="65" max="16384" width="8.83203125" style="138"/>
  </cols>
  <sheetData>
    <row r="1" spans="1:64" ht="108" customHeight="1"/>
    <row r="2" spans="1:64" s="125" customFormat="1" ht="25.5" customHeight="1">
      <c r="A2" s="124"/>
      <c r="C2" s="126" t="s">
        <v>25</v>
      </c>
      <c r="D2" s="127"/>
      <c r="E2" s="352" t="str">
        <f>Ugeplan!G2</f>
        <v>Mads Dellgren</v>
      </c>
      <c r="F2" s="352"/>
      <c r="G2" s="352"/>
      <c r="H2" s="352"/>
      <c r="I2" s="352"/>
      <c r="J2" s="352"/>
      <c r="K2" s="352"/>
      <c r="L2" s="128" t="s">
        <v>10</v>
      </c>
      <c r="M2" s="283">
        <f>Ugeplan!J2</f>
        <v>2012</v>
      </c>
      <c r="N2" s="129"/>
      <c r="O2" s="282"/>
      <c r="P2" s="282"/>
      <c r="Q2" s="129" t="s">
        <v>82</v>
      </c>
      <c r="R2" s="355">
        <f>Ugeplan!L2</f>
        <v>0</v>
      </c>
      <c r="S2" s="355"/>
      <c r="T2" s="355"/>
      <c r="U2" s="355"/>
      <c r="V2" s="129"/>
      <c r="W2" s="129"/>
      <c r="X2" s="354"/>
      <c r="Y2" s="354"/>
      <c r="Z2" s="354"/>
      <c r="AA2" s="354"/>
      <c r="AB2" s="130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2" t="str">
        <f ca="1">CHOOSE(WEEKDAY(NOW()),"søn","man","tirs","ons","tors","fre","lør")&amp;"dag,  "&amp;FIXED(DAY(NOW()),0)&amp;". "&amp;CHOOSE(MONTH(NOW()),"januar","februar","marts","april","maj","juni","juli","august","september","oktober","november","december")&amp;" "&amp;FIXED(YEAR(NOW()),0,TRUE)</f>
        <v>søndag,  4. marts 2012</v>
      </c>
      <c r="BE2" s="133">
        <f ca="1">TODAY()</f>
        <v>40972</v>
      </c>
      <c r="BF2" s="134"/>
      <c r="BG2" s="134"/>
      <c r="BH2" s="135"/>
      <c r="BI2" s="135"/>
      <c r="BJ2" s="136"/>
    </row>
    <row r="3" spans="1:64" s="143" customFormat="1" ht="6.75" hidden="1" customHeight="1">
      <c r="A3" s="137">
        <v>40833</v>
      </c>
      <c r="B3" s="138" t="s">
        <v>14</v>
      </c>
      <c r="C3" s="139"/>
      <c r="D3" s="140" t="s">
        <v>12</v>
      </c>
      <c r="E3" s="141">
        <f>+A3-WEEKDAY(A3,3)</f>
        <v>40833</v>
      </c>
      <c r="F3" s="141">
        <f>+E3+7</f>
        <v>40840</v>
      </c>
      <c r="G3" s="141">
        <f t="shared" ref="G3:BE3" si="0">+F3+7</f>
        <v>40847</v>
      </c>
      <c r="H3" s="141">
        <f t="shared" si="0"/>
        <v>40854</v>
      </c>
      <c r="I3" s="141">
        <f t="shared" si="0"/>
        <v>40861</v>
      </c>
      <c r="J3" s="141">
        <f t="shared" si="0"/>
        <v>40868</v>
      </c>
      <c r="K3" s="141">
        <f t="shared" si="0"/>
        <v>40875</v>
      </c>
      <c r="L3" s="141">
        <f t="shared" si="0"/>
        <v>40882</v>
      </c>
      <c r="M3" s="141">
        <f t="shared" si="0"/>
        <v>40889</v>
      </c>
      <c r="N3" s="141">
        <f>+M3+7</f>
        <v>40896</v>
      </c>
      <c r="O3" s="141">
        <f t="shared" si="0"/>
        <v>40903</v>
      </c>
      <c r="P3" s="141">
        <f t="shared" si="0"/>
        <v>40910</v>
      </c>
      <c r="Q3" s="141">
        <f t="shared" si="0"/>
        <v>40917</v>
      </c>
      <c r="R3" s="141">
        <f t="shared" si="0"/>
        <v>40924</v>
      </c>
      <c r="S3" s="141">
        <f t="shared" si="0"/>
        <v>40931</v>
      </c>
      <c r="T3" s="141">
        <f t="shared" si="0"/>
        <v>40938</v>
      </c>
      <c r="U3" s="141">
        <f t="shared" si="0"/>
        <v>40945</v>
      </c>
      <c r="V3" s="141">
        <f t="shared" si="0"/>
        <v>40952</v>
      </c>
      <c r="W3" s="141">
        <f t="shared" si="0"/>
        <v>40959</v>
      </c>
      <c r="X3" s="141">
        <f t="shared" si="0"/>
        <v>40966</v>
      </c>
      <c r="Y3" s="141">
        <f t="shared" si="0"/>
        <v>40973</v>
      </c>
      <c r="Z3" s="141">
        <f t="shared" si="0"/>
        <v>40980</v>
      </c>
      <c r="AA3" s="141">
        <f t="shared" si="0"/>
        <v>40987</v>
      </c>
      <c r="AB3" s="141">
        <f t="shared" si="0"/>
        <v>40994</v>
      </c>
      <c r="AC3" s="141">
        <f t="shared" si="0"/>
        <v>41001</v>
      </c>
      <c r="AD3" s="141">
        <f t="shared" si="0"/>
        <v>41008</v>
      </c>
      <c r="AE3" s="141">
        <f t="shared" si="0"/>
        <v>41015</v>
      </c>
      <c r="AF3" s="141">
        <f t="shared" si="0"/>
        <v>41022</v>
      </c>
      <c r="AG3" s="141">
        <f t="shared" si="0"/>
        <v>41029</v>
      </c>
      <c r="AH3" s="141">
        <f t="shared" si="0"/>
        <v>41036</v>
      </c>
      <c r="AI3" s="141">
        <f t="shared" si="0"/>
        <v>41043</v>
      </c>
      <c r="AJ3" s="141">
        <f t="shared" si="0"/>
        <v>41050</v>
      </c>
      <c r="AK3" s="141">
        <f t="shared" si="0"/>
        <v>41057</v>
      </c>
      <c r="AL3" s="141">
        <f t="shared" si="0"/>
        <v>41064</v>
      </c>
      <c r="AM3" s="141">
        <f t="shared" si="0"/>
        <v>41071</v>
      </c>
      <c r="AN3" s="141">
        <f t="shared" si="0"/>
        <v>41078</v>
      </c>
      <c r="AO3" s="141">
        <f t="shared" si="0"/>
        <v>41085</v>
      </c>
      <c r="AP3" s="141">
        <f t="shared" si="0"/>
        <v>41092</v>
      </c>
      <c r="AQ3" s="141">
        <f t="shared" si="0"/>
        <v>41099</v>
      </c>
      <c r="AR3" s="141">
        <f t="shared" si="0"/>
        <v>41106</v>
      </c>
      <c r="AS3" s="141">
        <f t="shared" si="0"/>
        <v>41113</v>
      </c>
      <c r="AT3" s="141">
        <f t="shared" si="0"/>
        <v>41120</v>
      </c>
      <c r="AU3" s="141">
        <f t="shared" si="0"/>
        <v>41127</v>
      </c>
      <c r="AV3" s="141">
        <f t="shared" si="0"/>
        <v>41134</v>
      </c>
      <c r="AW3" s="141">
        <f t="shared" si="0"/>
        <v>41141</v>
      </c>
      <c r="AX3" s="141">
        <f t="shared" si="0"/>
        <v>41148</v>
      </c>
      <c r="AY3" s="141">
        <f t="shared" si="0"/>
        <v>41155</v>
      </c>
      <c r="AZ3" s="141">
        <f t="shared" si="0"/>
        <v>41162</v>
      </c>
      <c r="BA3" s="141">
        <f t="shared" si="0"/>
        <v>41169</v>
      </c>
      <c r="BB3" s="141">
        <f t="shared" si="0"/>
        <v>41176</v>
      </c>
      <c r="BC3" s="141"/>
      <c r="BD3" s="141">
        <f>+BB3+7</f>
        <v>41183</v>
      </c>
      <c r="BE3" s="142">
        <f t="shared" si="0"/>
        <v>41190</v>
      </c>
      <c r="BH3" s="144"/>
      <c r="BI3" s="144"/>
      <c r="BJ3" s="145"/>
      <c r="BK3" s="146"/>
    </row>
    <row r="4" spans="1:64">
      <c r="A4" s="138" t="s">
        <v>11</v>
      </c>
      <c r="B4" s="138" t="s">
        <v>16</v>
      </c>
      <c r="C4" s="147" t="s">
        <v>8</v>
      </c>
      <c r="D4" s="148"/>
      <c r="E4" s="149">
        <f>MOD(TRUNC((E3-DATE(YEAR(E3),1,1)+MOD(DATE(YEAR(E3),1,1)-2,7))/7)-IF(MOD(DATE(YEAR(E3),1,1)-2,7)&gt;3,1,0),52)+1</f>
        <v>42</v>
      </c>
      <c r="F4" s="150">
        <f t="shared" ref="F4:M4" si="1">MOD(TRUNC((F3-DATE(YEAR(F3),1,1)+MOD(DATE(YEAR(F3),1,1)-2,7))/7)-IF(MOD(DATE(YEAR(F3),1,1)-2,7)&gt;3,1,0),52)+1</f>
        <v>43</v>
      </c>
      <c r="G4" s="150">
        <f t="shared" si="1"/>
        <v>44</v>
      </c>
      <c r="H4" s="150">
        <f t="shared" si="1"/>
        <v>45</v>
      </c>
      <c r="I4" s="150">
        <f t="shared" si="1"/>
        <v>46</v>
      </c>
      <c r="J4" s="150">
        <f t="shared" si="1"/>
        <v>47</v>
      </c>
      <c r="K4" s="150">
        <f t="shared" si="1"/>
        <v>48</v>
      </c>
      <c r="L4" s="150">
        <f t="shared" si="1"/>
        <v>49</v>
      </c>
      <c r="M4" s="150">
        <f t="shared" si="1"/>
        <v>50</v>
      </c>
      <c r="N4" s="150">
        <f t="shared" ref="N4:BB4" si="2">MOD(TRUNC((N3-DATE(YEAR(N3),1,1)+MOD(DATE(YEAR(N3),1,1)-2,7))/7)-IF(MOD(DATE(YEAR(N3),1,1)-2,7)&gt;3,1,0),52)+1</f>
        <v>51</v>
      </c>
      <c r="O4" s="150">
        <f>MOD(TRUNC((O3-DATE(YEAR(O3),1,1)+MOD(DATE(YEAR(O3),1,1)-2,7))/7)-IF(MOD(DATE(YEAR(O3),1,1)-2,7)&gt;3,1,0),52)+1</f>
        <v>52</v>
      </c>
      <c r="P4" s="150">
        <f t="shared" si="2"/>
        <v>1</v>
      </c>
      <c r="Q4" s="150">
        <f t="shared" si="2"/>
        <v>2</v>
      </c>
      <c r="R4" s="150">
        <f t="shared" si="2"/>
        <v>3</v>
      </c>
      <c r="S4" s="150">
        <f t="shared" si="2"/>
        <v>4</v>
      </c>
      <c r="T4" s="150">
        <f t="shared" si="2"/>
        <v>5</v>
      </c>
      <c r="U4" s="150">
        <f t="shared" si="2"/>
        <v>6</v>
      </c>
      <c r="V4" s="150">
        <f t="shared" si="2"/>
        <v>7</v>
      </c>
      <c r="W4" s="150">
        <f t="shared" si="2"/>
        <v>8</v>
      </c>
      <c r="X4" s="150">
        <f t="shared" si="2"/>
        <v>9</v>
      </c>
      <c r="Y4" s="150">
        <f t="shared" si="2"/>
        <v>10</v>
      </c>
      <c r="Z4" s="150">
        <f t="shared" si="2"/>
        <v>11</v>
      </c>
      <c r="AA4" s="150">
        <f t="shared" si="2"/>
        <v>12</v>
      </c>
      <c r="AB4" s="150">
        <f t="shared" si="2"/>
        <v>13</v>
      </c>
      <c r="AC4" s="150">
        <f t="shared" si="2"/>
        <v>14</v>
      </c>
      <c r="AD4" s="150">
        <f t="shared" si="2"/>
        <v>15</v>
      </c>
      <c r="AE4" s="150">
        <f t="shared" si="2"/>
        <v>16</v>
      </c>
      <c r="AF4" s="150">
        <f t="shared" si="2"/>
        <v>17</v>
      </c>
      <c r="AG4" s="150">
        <f t="shared" si="2"/>
        <v>18</v>
      </c>
      <c r="AH4" s="150">
        <f t="shared" si="2"/>
        <v>19</v>
      </c>
      <c r="AI4" s="150">
        <f t="shared" si="2"/>
        <v>20</v>
      </c>
      <c r="AJ4" s="150">
        <f t="shared" si="2"/>
        <v>21</v>
      </c>
      <c r="AK4" s="150">
        <f t="shared" si="2"/>
        <v>22</v>
      </c>
      <c r="AL4" s="150">
        <f t="shared" si="2"/>
        <v>23</v>
      </c>
      <c r="AM4" s="150">
        <f t="shared" si="2"/>
        <v>24</v>
      </c>
      <c r="AN4" s="150">
        <f t="shared" si="2"/>
        <v>25</v>
      </c>
      <c r="AO4" s="150">
        <f t="shared" si="2"/>
        <v>26</v>
      </c>
      <c r="AP4" s="150">
        <f t="shared" si="2"/>
        <v>27</v>
      </c>
      <c r="AQ4" s="150">
        <f t="shared" si="2"/>
        <v>28</v>
      </c>
      <c r="AR4" s="150">
        <f t="shared" si="2"/>
        <v>29</v>
      </c>
      <c r="AS4" s="150">
        <f t="shared" si="2"/>
        <v>30</v>
      </c>
      <c r="AT4" s="150">
        <f t="shared" si="2"/>
        <v>31</v>
      </c>
      <c r="AU4" s="150">
        <f t="shared" si="2"/>
        <v>32</v>
      </c>
      <c r="AV4" s="150">
        <f t="shared" si="2"/>
        <v>33</v>
      </c>
      <c r="AW4" s="150">
        <f t="shared" si="2"/>
        <v>34</v>
      </c>
      <c r="AX4" s="150">
        <f t="shared" si="2"/>
        <v>35</v>
      </c>
      <c r="AY4" s="150">
        <f t="shared" si="2"/>
        <v>36</v>
      </c>
      <c r="AZ4" s="150">
        <f t="shared" si="2"/>
        <v>37</v>
      </c>
      <c r="BA4" s="150">
        <f t="shared" si="2"/>
        <v>38</v>
      </c>
      <c r="BB4" s="150">
        <f t="shared" si="2"/>
        <v>39</v>
      </c>
      <c r="BC4" s="150">
        <f>MOD(TRUNC((BD3-DATE(YEAR(BD3),1,1)+MOD(DATE(YEAR(BD3),1,1)-2,7))/7)-IF(MOD(DATE(YEAR(BD3),1,1)-2,7)&gt;3,1,0),52)+1</f>
        <v>40</v>
      </c>
      <c r="BD4" s="150">
        <f>MOD(TRUNC((BE3-DATE(YEAR(BE3),1,1)+MOD(DATE(YEAR(BE3),1,1)-2,7))/7)-IF(MOD(DATE(YEAR(BE3),1,1)-2,7)&gt;3,1,0),52)+1</f>
        <v>41</v>
      </c>
      <c r="BE4" s="151"/>
      <c r="BH4" s="152"/>
      <c r="BI4" s="152"/>
      <c r="BJ4" s="145"/>
      <c r="BK4" s="145"/>
    </row>
    <row r="5" spans="1:64">
      <c r="A5" s="138" t="s">
        <v>11</v>
      </c>
      <c r="B5" s="138" t="s">
        <v>16</v>
      </c>
      <c r="C5" s="153" t="s">
        <v>23</v>
      </c>
      <c r="D5" s="154" t="s">
        <v>13</v>
      </c>
      <c r="E5" s="155">
        <f>DAY(E3)</f>
        <v>17</v>
      </c>
      <c r="F5" s="155">
        <f t="shared" ref="F5:BB5" si="3">DAY(F3)</f>
        <v>24</v>
      </c>
      <c r="G5" s="155">
        <f t="shared" si="3"/>
        <v>31</v>
      </c>
      <c r="H5" s="155">
        <f t="shared" si="3"/>
        <v>7</v>
      </c>
      <c r="I5" s="155">
        <f t="shared" si="3"/>
        <v>14</v>
      </c>
      <c r="J5" s="155">
        <f t="shared" si="3"/>
        <v>21</v>
      </c>
      <c r="K5" s="155">
        <f t="shared" si="3"/>
        <v>28</v>
      </c>
      <c r="L5" s="155">
        <f t="shared" si="3"/>
        <v>5</v>
      </c>
      <c r="M5" s="155">
        <f t="shared" si="3"/>
        <v>12</v>
      </c>
      <c r="N5" s="155">
        <f t="shared" si="3"/>
        <v>19</v>
      </c>
      <c r="O5" s="155">
        <f t="shared" si="3"/>
        <v>26</v>
      </c>
      <c r="P5" s="155">
        <f t="shared" si="3"/>
        <v>2</v>
      </c>
      <c r="Q5" s="155">
        <f t="shared" si="3"/>
        <v>9</v>
      </c>
      <c r="R5" s="155">
        <f t="shared" si="3"/>
        <v>16</v>
      </c>
      <c r="S5" s="155">
        <f t="shared" si="3"/>
        <v>23</v>
      </c>
      <c r="T5" s="155">
        <f t="shared" si="3"/>
        <v>30</v>
      </c>
      <c r="U5" s="155">
        <f t="shared" si="3"/>
        <v>6</v>
      </c>
      <c r="V5" s="155">
        <f t="shared" si="3"/>
        <v>13</v>
      </c>
      <c r="W5" s="155">
        <f t="shared" si="3"/>
        <v>20</v>
      </c>
      <c r="X5" s="155">
        <f t="shared" si="3"/>
        <v>27</v>
      </c>
      <c r="Y5" s="155">
        <f t="shared" si="3"/>
        <v>5</v>
      </c>
      <c r="Z5" s="155">
        <f t="shared" si="3"/>
        <v>12</v>
      </c>
      <c r="AA5" s="155">
        <f t="shared" si="3"/>
        <v>19</v>
      </c>
      <c r="AB5" s="155">
        <f t="shared" si="3"/>
        <v>26</v>
      </c>
      <c r="AC5" s="155">
        <f t="shared" si="3"/>
        <v>2</v>
      </c>
      <c r="AD5" s="155">
        <f t="shared" si="3"/>
        <v>9</v>
      </c>
      <c r="AE5" s="155">
        <f t="shared" si="3"/>
        <v>16</v>
      </c>
      <c r="AF5" s="155">
        <f t="shared" si="3"/>
        <v>23</v>
      </c>
      <c r="AG5" s="155">
        <f t="shared" si="3"/>
        <v>30</v>
      </c>
      <c r="AH5" s="155">
        <f t="shared" si="3"/>
        <v>7</v>
      </c>
      <c r="AI5" s="155">
        <f t="shared" si="3"/>
        <v>14</v>
      </c>
      <c r="AJ5" s="155">
        <f t="shared" si="3"/>
        <v>21</v>
      </c>
      <c r="AK5" s="155">
        <f t="shared" si="3"/>
        <v>28</v>
      </c>
      <c r="AL5" s="155">
        <f t="shared" si="3"/>
        <v>4</v>
      </c>
      <c r="AM5" s="155">
        <f t="shared" si="3"/>
        <v>11</v>
      </c>
      <c r="AN5" s="155">
        <f t="shared" si="3"/>
        <v>18</v>
      </c>
      <c r="AO5" s="155">
        <f t="shared" si="3"/>
        <v>25</v>
      </c>
      <c r="AP5" s="155">
        <f t="shared" si="3"/>
        <v>2</v>
      </c>
      <c r="AQ5" s="155">
        <f t="shared" si="3"/>
        <v>9</v>
      </c>
      <c r="AR5" s="155">
        <f t="shared" si="3"/>
        <v>16</v>
      </c>
      <c r="AS5" s="155">
        <f t="shared" si="3"/>
        <v>23</v>
      </c>
      <c r="AT5" s="155">
        <f t="shared" si="3"/>
        <v>30</v>
      </c>
      <c r="AU5" s="155">
        <f t="shared" si="3"/>
        <v>6</v>
      </c>
      <c r="AV5" s="155">
        <f t="shared" si="3"/>
        <v>13</v>
      </c>
      <c r="AW5" s="155">
        <f t="shared" si="3"/>
        <v>20</v>
      </c>
      <c r="AX5" s="155">
        <f t="shared" si="3"/>
        <v>27</v>
      </c>
      <c r="AY5" s="155">
        <f t="shared" si="3"/>
        <v>3</v>
      </c>
      <c r="AZ5" s="155">
        <f t="shared" si="3"/>
        <v>10</v>
      </c>
      <c r="BA5" s="155">
        <f t="shared" si="3"/>
        <v>17</v>
      </c>
      <c r="BB5" s="155">
        <f t="shared" si="3"/>
        <v>24</v>
      </c>
      <c r="BC5" s="155">
        <f>DAY(BD3)</f>
        <v>1</v>
      </c>
      <c r="BD5" s="155">
        <f>DAY(BE3)</f>
        <v>8</v>
      </c>
      <c r="BE5" s="156"/>
      <c r="BJ5" s="157"/>
      <c r="BK5" s="157"/>
    </row>
    <row r="6" spans="1:64">
      <c r="A6" s="138" t="s">
        <v>11</v>
      </c>
      <c r="B6" s="138" t="s">
        <v>16</v>
      </c>
      <c r="C6" s="153" t="s">
        <v>24</v>
      </c>
      <c r="D6" s="154" t="s">
        <v>13</v>
      </c>
      <c r="E6" s="158">
        <f>DAY(E5+6)</f>
        <v>23</v>
      </c>
      <c r="F6" s="158">
        <f t="shared" ref="F6:BB6" si="4">DAY(F5+6)</f>
        <v>30</v>
      </c>
      <c r="G6" s="158">
        <f t="shared" si="4"/>
        <v>6</v>
      </c>
      <c r="H6" s="158">
        <f t="shared" si="4"/>
        <v>13</v>
      </c>
      <c r="I6" s="158">
        <f t="shared" si="4"/>
        <v>20</v>
      </c>
      <c r="J6" s="158">
        <f t="shared" si="4"/>
        <v>27</v>
      </c>
      <c r="K6" s="158">
        <f t="shared" si="4"/>
        <v>3</v>
      </c>
      <c r="L6" s="158">
        <f t="shared" si="4"/>
        <v>11</v>
      </c>
      <c r="M6" s="158">
        <f t="shared" si="4"/>
        <v>18</v>
      </c>
      <c r="N6" s="158">
        <f t="shared" si="4"/>
        <v>25</v>
      </c>
      <c r="O6" s="158">
        <f t="shared" si="4"/>
        <v>1</v>
      </c>
      <c r="P6" s="158">
        <f t="shared" si="4"/>
        <v>8</v>
      </c>
      <c r="Q6" s="158">
        <f t="shared" si="4"/>
        <v>15</v>
      </c>
      <c r="R6" s="158">
        <f t="shared" si="4"/>
        <v>22</v>
      </c>
      <c r="S6" s="158">
        <f t="shared" si="4"/>
        <v>29</v>
      </c>
      <c r="T6" s="158">
        <f t="shared" si="4"/>
        <v>5</v>
      </c>
      <c r="U6" s="158">
        <f t="shared" si="4"/>
        <v>12</v>
      </c>
      <c r="V6" s="158">
        <f t="shared" si="4"/>
        <v>19</v>
      </c>
      <c r="W6" s="158">
        <f t="shared" si="4"/>
        <v>26</v>
      </c>
      <c r="X6" s="158">
        <f t="shared" si="4"/>
        <v>2</v>
      </c>
      <c r="Y6" s="158">
        <f t="shared" si="4"/>
        <v>11</v>
      </c>
      <c r="Z6" s="158">
        <f t="shared" si="4"/>
        <v>18</v>
      </c>
      <c r="AA6" s="158">
        <f t="shared" si="4"/>
        <v>25</v>
      </c>
      <c r="AB6" s="158">
        <f t="shared" si="4"/>
        <v>1</v>
      </c>
      <c r="AC6" s="158">
        <f t="shared" si="4"/>
        <v>8</v>
      </c>
      <c r="AD6" s="158">
        <f t="shared" si="4"/>
        <v>15</v>
      </c>
      <c r="AE6" s="158">
        <f t="shared" si="4"/>
        <v>22</v>
      </c>
      <c r="AF6" s="158">
        <f t="shared" si="4"/>
        <v>29</v>
      </c>
      <c r="AG6" s="158">
        <f t="shared" si="4"/>
        <v>5</v>
      </c>
      <c r="AH6" s="158">
        <f t="shared" si="4"/>
        <v>13</v>
      </c>
      <c r="AI6" s="158">
        <f t="shared" si="4"/>
        <v>20</v>
      </c>
      <c r="AJ6" s="158">
        <f t="shared" si="4"/>
        <v>27</v>
      </c>
      <c r="AK6" s="158">
        <f t="shared" si="4"/>
        <v>3</v>
      </c>
      <c r="AL6" s="158">
        <f t="shared" si="4"/>
        <v>10</v>
      </c>
      <c r="AM6" s="158">
        <f t="shared" si="4"/>
        <v>17</v>
      </c>
      <c r="AN6" s="158">
        <f t="shared" si="4"/>
        <v>24</v>
      </c>
      <c r="AO6" s="158">
        <f t="shared" si="4"/>
        <v>31</v>
      </c>
      <c r="AP6" s="158">
        <f t="shared" si="4"/>
        <v>8</v>
      </c>
      <c r="AQ6" s="158">
        <f t="shared" si="4"/>
        <v>15</v>
      </c>
      <c r="AR6" s="158">
        <f t="shared" si="4"/>
        <v>22</v>
      </c>
      <c r="AS6" s="158">
        <f t="shared" si="4"/>
        <v>29</v>
      </c>
      <c r="AT6" s="158">
        <f t="shared" si="4"/>
        <v>5</v>
      </c>
      <c r="AU6" s="158">
        <f t="shared" si="4"/>
        <v>12</v>
      </c>
      <c r="AV6" s="158">
        <f t="shared" si="4"/>
        <v>19</v>
      </c>
      <c r="AW6" s="158">
        <f t="shared" si="4"/>
        <v>26</v>
      </c>
      <c r="AX6" s="158">
        <f t="shared" si="4"/>
        <v>2</v>
      </c>
      <c r="AY6" s="158">
        <f t="shared" si="4"/>
        <v>9</v>
      </c>
      <c r="AZ6" s="158">
        <f t="shared" si="4"/>
        <v>16</v>
      </c>
      <c r="BA6" s="158">
        <f t="shared" si="4"/>
        <v>23</v>
      </c>
      <c r="BB6" s="158">
        <f t="shared" si="4"/>
        <v>30</v>
      </c>
      <c r="BC6" s="158">
        <f>DAY(BC5+6)</f>
        <v>7</v>
      </c>
      <c r="BD6" s="158">
        <f>DAY(BD5+6)</f>
        <v>14</v>
      </c>
      <c r="BE6" s="156"/>
      <c r="BJ6" s="159"/>
      <c r="BK6" s="159"/>
      <c r="BL6" s="160"/>
    </row>
    <row r="7" spans="1:64">
      <c r="A7" s="138" t="s">
        <v>11</v>
      </c>
      <c r="B7" s="138" t="s">
        <v>16</v>
      </c>
      <c r="C7" s="153" t="s">
        <v>9</v>
      </c>
      <c r="D7" s="154"/>
      <c r="E7" s="161" t="str">
        <f>CHOOSE(MONTH(E3),"Jan","Feb","Mar","Apr","Maj","Jun","Jul","Aug","Sep","Okt","Nov","Dec")</f>
        <v>Okt</v>
      </c>
      <c r="F7" s="161" t="str">
        <f t="shared" ref="F7:M7" si="5">IF(MONTH(E3)=MONTH(F3),"",CHOOSE(MONTH(F3),"Jan","Feb","Mar","Apr","Maj","Jun","Jul","Aug","Sep","Okt","Nov","Dec"))</f>
        <v/>
      </c>
      <c r="G7" s="161" t="str">
        <f t="shared" si="5"/>
        <v/>
      </c>
      <c r="H7" s="161" t="str">
        <f t="shared" si="5"/>
        <v>Nov</v>
      </c>
      <c r="I7" s="161" t="str">
        <f t="shared" si="5"/>
        <v/>
      </c>
      <c r="J7" s="161" t="str">
        <f t="shared" si="5"/>
        <v/>
      </c>
      <c r="K7" s="161" t="str">
        <f t="shared" si="5"/>
        <v/>
      </c>
      <c r="L7" s="161" t="str">
        <f t="shared" si="5"/>
        <v>Dec</v>
      </c>
      <c r="M7" s="161" t="str">
        <f t="shared" si="5"/>
        <v/>
      </c>
      <c r="N7" s="161" t="str">
        <f>IF(MONTH(M3)=MONTH(N3),"",CHOOSE(MONTH(N3),"Jan","Feb","Mar","Apr","Maj","Jun","Jul","Aug","Sep","Okt","Nov","Dec"))</f>
        <v/>
      </c>
      <c r="O7" s="161" t="str">
        <f t="shared" ref="O7:BB7" si="6">IF(MONTH(N3)=MONTH(O3),"",CHOOSE(MONTH(O3),"Jan","Feb","Mar","Apr","Maj","Jun","Jul","Aug","Sep","Okt","Nov","Dec"))</f>
        <v/>
      </c>
      <c r="P7" s="161" t="str">
        <f t="shared" si="6"/>
        <v>Jan</v>
      </c>
      <c r="Q7" s="161" t="str">
        <f t="shared" si="6"/>
        <v/>
      </c>
      <c r="R7" s="161" t="str">
        <f t="shared" si="6"/>
        <v/>
      </c>
      <c r="S7" s="161" t="str">
        <f t="shared" si="6"/>
        <v/>
      </c>
      <c r="T7" s="161" t="str">
        <f t="shared" si="6"/>
        <v/>
      </c>
      <c r="U7" s="161" t="str">
        <f t="shared" si="6"/>
        <v>Feb</v>
      </c>
      <c r="V7" s="161" t="str">
        <f t="shared" si="6"/>
        <v/>
      </c>
      <c r="W7" s="161" t="str">
        <f t="shared" si="6"/>
        <v/>
      </c>
      <c r="X7" s="161" t="str">
        <f t="shared" si="6"/>
        <v/>
      </c>
      <c r="Y7" s="161" t="str">
        <f t="shared" si="6"/>
        <v>Mar</v>
      </c>
      <c r="Z7" s="161" t="str">
        <f t="shared" si="6"/>
        <v/>
      </c>
      <c r="AA7" s="161" t="str">
        <f t="shared" si="6"/>
        <v/>
      </c>
      <c r="AB7" s="161" t="str">
        <f t="shared" si="6"/>
        <v/>
      </c>
      <c r="AC7" s="161" t="str">
        <f t="shared" si="6"/>
        <v>Apr</v>
      </c>
      <c r="AD7" s="161" t="str">
        <f t="shared" si="6"/>
        <v/>
      </c>
      <c r="AE7" s="161" t="str">
        <f t="shared" si="6"/>
        <v/>
      </c>
      <c r="AF7" s="161" t="str">
        <f t="shared" si="6"/>
        <v/>
      </c>
      <c r="AG7" s="161" t="str">
        <f t="shared" si="6"/>
        <v/>
      </c>
      <c r="AH7" s="161" t="str">
        <f t="shared" si="6"/>
        <v>Maj</v>
      </c>
      <c r="AI7" s="161" t="str">
        <f t="shared" si="6"/>
        <v/>
      </c>
      <c r="AJ7" s="161" t="str">
        <f t="shared" si="6"/>
        <v/>
      </c>
      <c r="AK7" s="161" t="str">
        <f t="shared" si="6"/>
        <v/>
      </c>
      <c r="AL7" s="161" t="str">
        <f t="shared" si="6"/>
        <v>Jun</v>
      </c>
      <c r="AM7" s="161" t="str">
        <f t="shared" si="6"/>
        <v/>
      </c>
      <c r="AN7" s="161" t="str">
        <f t="shared" si="6"/>
        <v/>
      </c>
      <c r="AO7" s="161" t="str">
        <f t="shared" si="6"/>
        <v/>
      </c>
      <c r="AP7" s="161" t="str">
        <f t="shared" si="6"/>
        <v>Jul</v>
      </c>
      <c r="AQ7" s="161" t="str">
        <f t="shared" si="6"/>
        <v/>
      </c>
      <c r="AR7" s="161" t="str">
        <f t="shared" si="6"/>
        <v/>
      </c>
      <c r="AS7" s="161" t="str">
        <f t="shared" si="6"/>
        <v/>
      </c>
      <c r="AT7" s="161" t="str">
        <f t="shared" si="6"/>
        <v/>
      </c>
      <c r="AU7" s="161" t="str">
        <f t="shared" si="6"/>
        <v>Aug</v>
      </c>
      <c r="AV7" s="161" t="str">
        <f t="shared" si="6"/>
        <v/>
      </c>
      <c r="AW7" s="161" t="str">
        <f t="shared" si="6"/>
        <v/>
      </c>
      <c r="AX7" s="161" t="str">
        <f t="shared" si="6"/>
        <v/>
      </c>
      <c r="AY7" s="161" t="str">
        <f t="shared" si="6"/>
        <v>Sep</v>
      </c>
      <c r="AZ7" s="161" t="str">
        <f t="shared" si="6"/>
        <v/>
      </c>
      <c r="BA7" s="161" t="str">
        <f t="shared" si="6"/>
        <v/>
      </c>
      <c r="BB7" s="161" t="str">
        <f t="shared" si="6"/>
        <v/>
      </c>
      <c r="BC7" s="161" t="str">
        <f>IF(MONTH(BB3)=MONTH(BD3),"",CHOOSE(MONTH(BD3),"Jan","Feb","Mar","Apr","Maj","Jun","Jul","Aug","Sep","Okt","Nov","Dec"))</f>
        <v>Okt</v>
      </c>
      <c r="BD7" s="161" t="str">
        <f>IF(MONTH(BC3)=MONTH(BE3),"",CHOOSE(MONTH(BE3),"Jan","Feb","Mar","Apr","Maj","Jun","Jul","Aug","Sep","Okt","Nov","Dec"))</f>
        <v>Okt</v>
      </c>
      <c r="BJ7" s="162"/>
      <c r="BK7" s="162"/>
    </row>
    <row r="8" spans="1:64">
      <c r="A8" s="138" t="s">
        <v>11</v>
      </c>
      <c r="B8" s="138" t="s">
        <v>16</v>
      </c>
      <c r="C8" s="153" t="s">
        <v>10</v>
      </c>
      <c r="D8" s="154"/>
      <c r="E8" s="161">
        <f>YEAR(E3)</f>
        <v>2011</v>
      </c>
      <c r="F8" s="161" t="str">
        <f t="shared" ref="F8:M8" si="7">IF(YEAR(F3)=YEAR(E3),"",YEAR(F3))</f>
        <v/>
      </c>
      <c r="G8" s="161" t="str">
        <f t="shared" si="7"/>
        <v/>
      </c>
      <c r="H8" s="161" t="str">
        <f t="shared" si="7"/>
        <v/>
      </c>
      <c r="I8" s="161" t="str">
        <f t="shared" si="7"/>
        <v/>
      </c>
      <c r="J8" s="161" t="str">
        <f t="shared" si="7"/>
        <v/>
      </c>
      <c r="K8" s="161" t="str">
        <f t="shared" si="7"/>
        <v/>
      </c>
      <c r="L8" s="161" t="str">
        <f t="shared" si="7"/>
        <v/>
      </c>
      <c r="M8" s="161" t="str">
        <f t="shared" si="7"/>
        <v/>
      </c>
      <c r="N8" s="161" t="str">
        <f>IF(YEAR(N3)=YEAR(M3),"",YEAR(N3))</f>
        <v/>
      </c>
      <c r="O8" s="161" t="str">
        <f t="shared" ref="O8:BB8" si="8">IF(YEAR(O3)=YEAR(N3),"",YEAR(O3))</f>
        <v/>
      </c>
      <c r="P8" s="161">
        <f t="shared" si="8"/>
        <v>2012</v>
      </c>
      <c r="Q8" s="161" t="str">
        <f t="shared" si="8"/>
        <v/>
      </c>
      <c r="R8" s="161" t="str">
        <f t="shared" si="8"/>
        <v/>
      </c>
      <c r="S8" s="161" t="str">
        <f t="shared" si="8"/>
        <v/>
      </c>
      <c r="T8" s="161" t="str">
        <f t="shared" si="8"/>
        <v/>
      </c>
      <c r="U8" s="161" t="str">
        <f t="shared" si="8"/>
        <v/>
      </c>
      <c r="V8" s="161" t="str">
        <f t="shared" si="8"/>
        <v/>
      </c>
      <c r="W8" s="161" t="str">
        <f t="shared" si="8"/>
        <v/>
      </c>
      <c r="X8" s="161" t="str">
        <f t="shared" si="8"/>
        <v/>
      </c>
      <c r="Y8" s="161" t="str">
        <f t="shared" si="8"/>
        <v/>
      </c>
      <c r="Z8" s="161" t="str">
        <f t="shared" si="8"/>
        <v/>
      </c>
      <c r="AA8" s="161" t="str">
        <f t="shared" si="8"/>
        <v/>
      </c>
      <c r="AB8" s="161" t="str">
        <f t="shared" si="8"/>
        <v/>
      </c>
      <c r="AC8" s="161" t="str">
        <f t="shared" si="8"/>
        <v/>
      </c>
      <c r="AD8" s="161" t="str">
        <f t="shared" si="8"/>
        <v/>
      </c>
      <c r="AE8" s="161" t="str">
        <f t="shared" si="8"/>
        <v/>
      </c>
      <c r="AF8" s="161" t="str">
        <f t="shared" si="8"/>
        <v/>
      </c>
      <c r="AG8" s="161" t="str">
        <f t="shared" si="8"/>
        <v/>
      </c>
      <c r="AH8" s="161" t="str">
        <f t="shared" si="8"/>
        <v/>
      </c>
      <c r="AI8" s="161" t="str">
        <f t="shared" si="8"/>
        <v/>
      </c>
      <c r="AJ8" s="161" t="str">
        <f t="shared" si="8"/>
        <v/>
      </c>
      <c r="AK8" s="161" t="str">
        <f t="shared" si="8"/>
        <v/>
      </c>
      <c r="AL8" s="161" t="str">
        <f t="shared" si="8"/>
        <v/>
      </c>
      <c r="AM8" s="161" t="str">
        <f t="shared" si="8"/>
        <v/>
      </c>
      <c r="AN8" s="161" t="str">
        <f t="shared" si="8"/>
        <v/>
      </c>
      <c r="AO8" s="161" t="str">
        <f t="shared" si="8"/>
        <v/>
      </c>
      <c r="AP8" s="161" t="str">
        <f t="shared" si="8"/>
        <v/>
      </c>
      <c r="AQ8" s="161" t="str">
        <f t="shared" si="8"/>
        <v/>
      </c>
      <c r="AR8" s="161" t="str">
        <f t="shared" si="8"/>
        <v/>
      </c>
      <c r="AS8" s="161" t="str">
        <f t="shared" si="8"/>
        <v/>
      </c>
      <c r="AT8" s="161" t="str">
        <f t="shared" si="8"/>
        <v/>
      </c>
      <c r="AU8" s="161" t="str">
        <f t="shared" si="8"/>
        <v/>
      </c>
      <c r="AV8" s="161" t="str">
        <f t="shared" si="8"/>
        <v/>
      </c>
      <c r="AW8" s="161" t="str">
        <f t="shared" si="8"/>
        <v/>
      </c>
      <c r="AX8" s="161" t="str">
        <f t="shared" si="8"/>
        <v/>
      </c>
      <c r="AY8" s="161" t="str">
        <f t="shared" si="8"/>
        <v/>
      </c>
      <c r="AZ8" s="161" t="str">
        <f t="shared" si="8"/>
        <v/>
      </c>
      <c r="BA8" s="161" t="str">
        <f t="shared" si="8"/>
        <v/>
      </c>
      <c r="BB8" s="161" t="str">
        <f t="shared" si="8"/>
        <v/>
      </c>
      <c r="BC8" s="161">
        <f>YEAR(BD3)</f>
        <v>2012</v>
      </c>
      <c r="BD8" s="161">
        <f>YEAR(BE3)</f>
        <v>2012</v>
      </c>
      <c r="BH8" s="163"/>
      <c r="BJ8" s="164"/>
      <c r="BK8" s="164"/>
    </row>
    <row r="9" spans="1:64">
      <c r="A9" s="138" t="s">
        <v>11</v>
      </c>
      <c r="B9" s="138"/>
      <c r="C9" s="153" t="s">
        <v>19</v>
      </c>
      <c r="D9" s="166"/>
      <c r="E9" s="167">
        <f>IF(Ugeplan!$B26&gt;0.1,Ugeplan!$B26,Årsoplæg!$B20)</f>
        <v>0</v>
      </c>
      <c r="F9" s="167">
        <f>IF(Ugeplan!$B35&gt;0.1,Ugeplan!$B35,Årsoplæg!C20)</f>
        <v>0</v>
      </c>
      <c r="G9" s="167">
        <f>IF(Ugeplan!$B44&gt;0.1,Ugeplan!$B44,Årsoplæg!D20)</f>
        <v>0</v>
      </c>
      <c r="H9" s="167">
        <f>IF(Ugeplan!$B53&gt;0.1,Ugeplan!$B53,Årsoplæg!E20)</f>
        <v>0</v>
      </c>
      <c r="I9" s="167">
        <f>IF(Ugeplan!$B62&gt;0.1,Ugeplan!$B62,Årsoplæg!F20)</f>
        <v>0</v>
      </c>
      <c r="J9" s="167">
        <f>IF(Ugeplan!$B71&gt;0.1,Ugeplan!$B71,Årsoplæg!G20)</f>
        <v>0</v>
      </c>
      <c r="K9" s="167">
        <f>IF(Ugeplan!$B80&gt;0.1,Ugeplan!$B80,Årsoplæg!H20)</f>
        <v>0</v>
      </c>
      <c r="L9" s="167">
        <f>IF(Ugeplan!$B89&gt;0.1,Ugeplan!$B89,Årsoplæg!I20)</f>
        <v>0</v>
      </c>
      <c r="M9" s="167">
        <f>IF(Ugeplan!$B98&gt;0.1,Ugeplan!$B98,Årsoplæg!J20)</f>
        <v>0</v>
      </c>
      <c r="N9" s="167">
        <f>IF(Ugeplan!$B107&gt;0.1,Ugeplan!$B107,Årsoplæg!K20)</f>
        <v>0</v>
      </c>
      <c r="O9" s="167">
        <f>IF(Ugeplan!$B116&gt;0.1,Ugeplan!$B116,Årsoplæg!L20)</f>
        <v>0</v>
      </c>
      <c r="P9" s="167">
        <f>IF(Ugeplan!$B125&gt;0.1,Ugeplan!$B125,Årsoplæg!M20)</f>
        <v>0</v>
      </c>
      <c r="Q9" s="167">
        <f>IF(Ugeplan!$B134&gt;0.1,Ugeplan!$B134,Årsoplæg!N20)</f>
        <v>11</v>
      </c>
      <c r="R9" s="167">
        <f>IF(Ugeplan!$B143&gt;0.1,Ugeplan!$B143,Årsoplæg!O20)</f>
        <v>13</v>
      </c>
      <c r="S9" s="167">
        <f>IF(Ugeplan!$B152&gt;0.1,Ugeplan!$B152,Årsoplæg!P20)</f>
        <v>12</v>
      </c>
      <c r="T9" s="167">
        <f>IF(Ugeplan!$B161&gt;0.1,Ugeplan!$B161,Årsoplæg!Q20)</f>
        <v>12.5</v>
      </c>
      <c r="U9" s="167">
        <f>IF(Ugeplan!$B170&gt;0.1,Ugeplan!$B170,Årsoplæg!R20)</f>
        <v>8</v>
      </c>
      <c r="V9" s="167">
        <f>IF(Ugeplan!$B179&gt;0.1,Ugeplan!$B179,Årsoplæg!S20)</f>
        <v>13.666666666666666</v>
      </c>
      <c r="W9" s="167">
        <f>IF(Ugeplan!$B188&gt;0.1,Ugeplan!$B188,Årsoplæg!T20)</f>
        <v>10</v>
      </c>
      <c r="X9" s="167">
        <f>IF(Ugeplan!$B197&gt;0.1,Ugeplan!$B197,Årsoplæg!U20)</f>
        <v>13.666666666666666</v>
      </c>
      <c r="Y9" s="167">
        <f>IF(Ugeplan!$B206&gt;0.1,Ugeplan!$B206,Årsoplæg!V20)</f>
        <v>11.666666666666666</v>
      </c>
      <c r="Z9" s="167">
        <f>IF(Ugeplan!$B215&gt;0.1,Ugeplan!$B215,Årsoplæg!W20)</f>
        <v>12.666666666666666</v>
      </c>
      <c r="AA9" s="167">
        <f>IF(Ugeplan!$B224&gt;0.1,Ugeplan!$B224,Årsoplæg!X20)</f>
        <v>1.3333333333333333</v>
      </c>
      <c r="AB9" s="167">
        <f>IF(Ugeplan!$B233&gt;0.1,Ugeplan!$B233,Årsoplæg!Y20)</f>
        <v>0</v>
      </c>
      <c r="AC9" s="167">
        <f>IF(Ugeplan!$B242&gt;0.1,Ugeplan!$B242,Årsoplæg!Z20)</f>
        <v>0</v>
      </c>
      <c r="AD9" s="167">
        <f>IF(Ugeplan!$B251&gt;0.1,Ugeplan!$B251,Årsoplæg!AA20)</f>
        <v>0</v>
      </c>
      <c r="AE9" s="167">
        <f>IF(Ugeplan!$B260&gt;0.1,Ugeplan!$B260,Årsoplæg!AB20)</f>
        <v>0</v>
      </c>
      <c r="AF9" s="167">
        <f>IF(Ugeplan!$B269&gt;0.1,Ugeplan!$B269,Årsoplæg!AC20)</f>
        <v>0</v>
      </c>
      <c r="AG9" s="167">
        <f>IF(Ugeplan!$B278&gt;0.1,Ugeplan!$B278,Årsoplæg!AD20)</f>
        <v>0</v>
      </c>
      <c r="AH9" s="167">
        <f>IF(Ugeplan!$B287&gt;0.1,Ugeplan!$B287,Årsoplæg!AE20)</f>
        <v>0</v>
      </c>
      <c r="AI9" s="167">
        <f>IF(Ugeplan!$B296&gt;0.1,Ugeplan!$B296,Årsoplæg!AF20)</f>
        <v>0</v>
      </c>
      <c r="AJ9" s="167">
        <f>IF(Ugeplan!$B305&gt;0.1,Ugeplan!$B305,Årsoplæg!AG20)</f>
        <v>0</v>
      </c>
      <c r="AK9" s="167">
        <f>IF(Ugeplan!$B314&gt;0.1,Ugeplan!$B314,Årsoplæg!AH20)</f>
        <v>0</v>
      </c>
      <c r="AL9" s="167">
        <f>IF(Ugeplan!$B323&gt;0.1,Ugeplan!$B323,Årsoplæg!AI20)</f>
        <v>0</v>
      </c>
      <c r="AM9" s="167">
        <f>IF(Ugeplan!$B332&gt;0.1,Ugeplan!$B332,Årsoplæg!AJ20)</f>
        <v>0</v>
      </c>
      <c r="AN9" s="167">
        <f>IF(Ugeplan!$B341&gt;0.1,Ugeplan!$B341,Årsoplæg!AK20)</f>
        <v>0</v>
      </c>
      <c r="AO9" s="167">
        <f>IF(Ugeplan!$B350&gt;0.1,Ugeplan!$B350,Årsoplæg!AL20)</f>
        <v>0</v>
      </c>
      <c r="AP9" s="167">
        <f>IF(Ugeplan!$B359&gt;0.1,Ugeplan!$B359,Årsoplæg!AM20)</f>
        <v>0</v>
      </c>
      <c r="AQ9" s="167">
        <f>IF(Ugeplan!$B368&gt;0.1,Ugeplan!$B368,Årsoplæg!AN20)</f>
        <v>0</v>
      </c>
      <c r="AR9" s="167">
        <f>IF(Ugeplan!$B377&gt;0.1,Ugeplan!$B377,Årsoplæg!AO20)</f>
        <v>0</v>
      </c>
      <c r="AS9" s="167">
        <f>IF(Ugeplan!$B386&gt;0.1,Ugeplan!$B386,Årsoplæg!AP20)</f>
        <v>0</v>
      </c>
      <c r="AT9" s="167">
        <f>IF(Ugeplan!$B395&gt;0.1,Ugeplan!$B395,Årsoplæg!AQ20)</f>
        <v>0</v>
      </c>
      <c r="AU9" s="167">
        <f>IF(Ugeplan!$B404&gt;0.1,Ugeplan!$B404,Årsoplæg!AR20)</f>
        <v>0</v>
      </c>
      <c r="AV9" s="167">
        <f>IF(Ugeplan!$B413&gt;0.1,Ugeplan!$B413,Årsoplæg!AS20)</f>
        <v>0</v>
      </c>
      <c r="AW9" s="167">
        <f>IF(Ugeplan!$B422&gt;0.1,Ugeplan!$B422,Årsoplæg!AT20)</f>
        <v>0</v>
      </c>
      <c r="AX9" s="167">
        <f>IF(Ugeplan!$B431&gt;0.1,Ugeplan!$B431,Årsoplæg!AU20)</f>
        <v>0</v>
      </c>
      <c r="AY9" s="167">
        <f>IF(Ugeplan!$B440&gt;0.1,Ugeplan!$B440,Årsoplæg!AV20)</f>
        <v>0</v>
      </c>
      <c r="AZ9" s="167">
        <f>IF(Ugeplan!$B449&gt;0.1,Ugeplan!$B449,Årsoplæg!AW20)</f>
        <v>0</v>
      </c>
      <c r="BA9" s="167">
        <f>IF(Ugeplan!$B458&gt;0.1,Ugeplan!$B458,Årsoplæg!AX20)</f>
        <v>0</v>
      </c>
      <c r="BB9" s="167">
        <f>IF(Ugeplan!$B467&gt;0.1,Ugeplan!$B467,Årsoplæg!AY20)</f>
        <v>0</v>
      </c>
      <c r="BC9" s="167">
        <f>IF(Ugeplan!$B476&gt;0.1,Ugeplan!$B476,Årsoplæg!AZ20)</f>
        <v>0</v>
      </c>
      <c r="BD9" s="167">
        <f>IF(Ugeplan!$B485&gt;0.1,Ugeplan!$B485,Årsoplæg!BA20)</f>
        <v>0</v>
      </c>
    </row>
    <row r="10" spans="1:64" s="160" customFormat="1">
      <c r="C10" s="301" t="s">
        <v>34</v>
      </c>
      <c r="D10" s="169"/>
      <c r="E10" s="167">
        <f>Ugeplan!$B27</f>
        <v>0</v>
      </c>
      <c r="F10" s="167">
        <f>Ugeplan!$B36</f>
        <v>0</v>
      </c>
      <c r="G10" s="167">
        <f>Ugeplan!$B45</f>
        <v>0</v>
      </c>
      <c r="H10" s="167">
        <f>Ugeplan!$B54</f>
        <v>0</v>
      </c>
      <c r="I10" s="167">
        <f>Ugeplan!$B63</f>
        <v>0</v>
      </c>
      <c r="J10" s="167">
        <f>Ugeplan!$B72</f>
        <v>0</v>
      </c>
      <c r="K10" s="167">
        <f>Ugeplan!$B81</f>
        <v>0</v>
      </c>
      <c r="L10" s="167">
        <f>Ugeplan!$B90</f>
        <v>0</v>
      </c>
      <c r="M10" s="167">
        <f>Ugeplan!$B99</f>
        <v>0</v>
      </c>
      <c r="N10" s="167">
        <f>Ugeplan!$B108</f>
        <v>0</v>
      </c>
      <c r="O10" s="167">
        <f>Ugeplan!$B117</f>
        <v>0</v>
      </c>
      <c r="P10" s="167">
        <f>Ugeplan!$B126</f>
        <v>0</v>
      </c>
      <c r="Q10" s="167">
        <f>Ugeplan!$B135</f>
        <v>0</v>
      </c>
      <c r="R10" s="167">
        <f>Ugeplan!$B144</f>
        <v>0</v>
      </c>
      <c r="S10" s="167">
        <f>Ugeplan!$B153</f>
        <v>4</v>
      </c>
      <c r="T10" s="167">
        <f>Ugeplan!$B162</f>
        <v>0</v>
      </c>
      <c r="U10" s="167">
        <f>Ugeplan!$B171</f>
        <v>13</v>
      </c>
      <c r="V10" s="167">
        <f>Ugeplan!$B180</f>
        <v>5</v>
      </c>
      <c r="W10" s="167">
        <f>Ugeplan!$B189</f>
        <v>22</v>
      </c>
      <c r="X10" s="167">
        <f>Ugeplan!$B198</f>
        <v>13.33</v>
      </c>
      <c r="Y10" s="167">
        <f>Ugeplan!$B207</f>
        <v>0</v>
      </c>
      <c r="Z10" s="167">
        <f>Ugeplan!$B216</f>
        <v>8</v>
      </c>
      <c r="AA10" s="167">
        <f>Ugeplan!$B225</f>
        <v>0</v>
      </c>
      <c r="AB10" s="167">
        <f>Ugeplan!$B234</f>
        <v>0</v>
      </c>
      <c r="AC10" s="167">
        <f>Ugeplan!$B243</f>
        <v>0</v>
      </c>
      <c r="AD10" s="167">
        <f>Ugeplan!$B252</f>
        <v>0</v>
      </c>
      <c r="AE10" s="167">
        <f>Ugeplan!$B261</f>
        <v>0</v>
      </c>
      <c r="AF10" s="167">
        <f>Ugeplan!$B270</f>
        <v>0</v>
      </c>
      <c r="AG10" s="167">
        <f>Ugeplan!$B279</f>
        <v>0</v>
      </c>
      <c r="AH10" s="167">
        <f>Ugeplan!$B288</f>
        <v>0</v>
      </c>
      <c r="AI10" s="167">
        <f>Ugeplan!$B297</f>
        <v>0</v>
      </c>
      <c r="AJ10" s="167">
        <f>Ugeplan!$B306</f>
        <v>0</v>
      </c>
      <c r="AK10" s="167">
        <f>Ugeplan!$B315</f>
        <v>0</v>
      </c>
      <c r="AL10" s="167">
        <f>Ugeplan!$B324</f>
        <v>0</v>
      </c>
      <c r="AM10" s="167">
        <f>Ugeplan!$B333</f>
        <v>0</v>
      </c>
      <c r="AN10" s="167">
        <f>Ugeplan!$B342</f>
        <v>0</v>
      </c>
      <c r="AO10" s="167">
        <f>Ugeplan!$B351</f>
        <v>0</v>
      </c>
      <c r="AP10" s="167">
        <f>Ugeplan!$B360</f>
        <v>0</v>
      </c>
      <c r="AQ10" s="167">
        <f>Ugeplan!$B369</f>
        <v>0</v>
      </c>
      <c r="AR10" s="167">
        <f>Ugeplan!$B378</f>
        <v>0</v>
      </c>
      <c r="AS10" s="167">
        <f>Ugeplan!$B387</f>
        <v>0</v>
      </c>
      <c r="AT10" s="167">
        <f>Ugeplan!$B396</f>
        <v>0</v>
      </c>
      <c r="AU10" s="167">
        <f>Ugeplan!$B405</f>
        <v>0</v>
      </c>
      <c r="AV10" s="167">
        <f>Ugeplan!$B414</f>
        <v>0</v>
      </c>
      <c r="AW10" s="167">
        <f>Ugeplan!$B423</f>
        <v>0</v>
      </c>
      <c r="AX10" s="167">
        <f>Ugeplan!$B432</f>
        <v>0</v>
      </c>
      <c r="AY10" s="167">
        <f>Ugeplan!$B441</f>
        <v>0</v>
      </c>
      <c r="AZ10" s="167">
        <f>Ugeplan!$B450</f>
        <v>0</v>
      </c>
      <c r="BA10" s="167">
        <f>Ugeplan!$B459</f>
        <v>0</v>
      </c>
      <c r="BB10" s="167">
        <f>Ugeplan!$B468</f>
        <v>0</v>
      </c>
      <c r="BC10" s="167">
        <f>Ugeplan!$B477</f>
        <v>0</v>
      </c>
      <c r="BD10" s="167">
        <f>Ugeplan!$B486</f>
        <v>0</v>
      </c>
    </row>
    <row r="11" spans="1:64" s="160" customFormat="1">
      <c r="A11" s="160" t="s">
        <v>11</v>
      </c>
      <c r="B11" s="160" t="s">
        <v>15</v>
      </c>
      <c r="C11" s="301" t="s">
        <v>35</v>
      </c>
      <c r="D11" s="170"/>
      <c r="E11" s="167">
        <f>Ugeplan!$D26</f>
        <v>0</v>
      </c>
      <c r="F11" s="167">
        <f>Ugeplan!$D35</f>
        <v>0</v>
      </c>
      <c r="G11" s="167">
        <f>Ugeplan!$D44</f>
        <v>0</v>
      </c>
      <c r="H11" s="167">
        <f>Ugeplan!$D53</f>
        <v>0</v>
      </c>
      <c r="I11" s="167">
        <f>Ugeplan!$D62</f>
        <v>0</v>
      </c>
      <c r="J11" s="167">
        <f>Ugeplan!$D71</f>
        <v>0</v>
      </c>
      <c r="K11" s="167">
        <f>Ugeplan!$D80</f>
        <v>0</v>
      </c>
      <c r="L11" s="167">
        <f>Ugeplan!$D89</f>
        <v>0</v>
      </c>
      <c r="M11" s="167">
        <f>Ugeplan!$D98</f>
        <v>0</v>
      </c>
      <c r="N11" s="167">
        <f>Ugeplan!$D107</f>
        <v>0</v>
      </c>
      <c r="O11" s="167">
        <f>Ugeplan!$D116</f>
        <v>0</v>
      </c>
      <c r="P11" s="167">
        <f>Ugeplan!$D125</f>
        <v>0</v>
      </c>
      <c r="Q11" s="167">
        <f>Ugeplan!$D134</f>
        <v>0</v>
      </c>
      <c r="R11" s="167">
        <f>Ugeplan!$D143</f>
        <v>0</v>
      </c>
      <c r="S11" s="167">
        <f>Ugeplan!$D152</f>
        <v>10</v>
      </c>
      <c r="T11" s="167">
        <f>Ugeplan!$D161</f>
        <v>20</v>
      </c>
      <c r="U11" s="167">
        <f>Ugeplan!$D170</f>
        <v>30</v>
      </c>
      <c r="V11" s="167">
        <f>Ugeplan!$D179</f>
        <v>18</v>
      </c>
      <c r="W11" s="167">
        <f>Ugeplan!$D188</f>
        <v>24</v>
      </c>
      <c r="X11" s="167">
        <f>Ugeplan!$D197</f>
        <v>36</v>
      </c>
      <c r="Y11" s="167">
        <f>Ugeplan!$D206</f>
        <v>8</v>
      </c>
      <c r="Z11" s="167">
        <f>Ugeplan!$D215</f>
        <v>0</v>
      </c>
      <c r="AA11" s="167">
        <f>Ugeplan!$D224</f>
        <v>0</v>
      </c>
      <c r="AB11" s="167">
        <f>Ugeplan!$D233</f>
        <v>0</v>
      </c>
      <c r="AC11" s="167">
        <f>Ugeplan!$D242</f>
        <v>0</v>
      </c>
      <c r="AD11" s="167">
        <f>Ugeplan!$D251</f>
        <v>0</v>
      </c>
      <c r="AE11" s="167">
        <f>Ugeplan!$D260</f>
        <v>0</v>
      </c>
      <c r="AF11" s="167">
        <f>Ugeplan!$D269</f>
        <v>0</v>
      </c>
      <c r="AG11" s="167">
        <f>Ugeplan!$D278</f>
        <v>0</v>
      </c>
      <c r="AH11" s="167">
        <f>Ugeplan!$D287</f>
        <v>0</v>
      </c>
      <c r="AI11" s="167">
        <f>Ugeplan!$D296</f>
        <v>0</v>
      </c>
      <c r="AJ11" s="167">
        <f>Ugeplan!$D305</f>
        <v>0</v>
      </c>
      <c r="AK11" s="167">
        <f>Ugeplan!$D314</f>
        <v>0</v>
      </c>
      <c r="AL11" s="167">
        <f>Ugeplan!$D323</f>
        <v>0</v>
      </c>
      <c r="AM11" s="167">
        <f>Ugeplan!$D332</f>
        <v>0</v>
      </c>
      <c r="AN11" s="167">
        <f>Ugeplan!$D341</f>
        <v>0</v>
      </c>
      <c r="AO11" s="167">
        <f>Ugeplan!$D350</f>
        <v>0</v>
      </c>
      <c r="AP11" s="167">
        <f>Ugeplan!$D359</f>
        <v>0</v>
      </c>
      <c r="AQ11" s="167">
        <f>Ugeplan!$D368</f>
        <v>0</v>
      </c>
      <c r="AR11" s="167">
        <f>Ugeplan!$D377</f>
        <v>0</v>
      </c>
      <c r="AS11" s="167">
        <f>Ugeplan!$D386</f>
        <v>0</v>
      </c>
      <c r="AT11" s="167">
        <f>Ugeplan!$D395</f>
        <v>0</v>
      </c>
      <c r="AU11" s="167">
        <f>Ugeplan!$D404</f>
        <v>0</v>
      </c>
      <c r="AV11" s="167">
        <f>Ugeplan!$D413</f>
        <v>0</v>
      </c>
      <c r="AW11" s="167">
        <f>Ugeplan!$D422</f>
        <v>0</v>
      </c>
      <c r="AX11" s="167">
        <f>Ugeplan!$D431</f>
        <v>0</v>
      </c>
      <c r="AY11" s="167">
        <f>Ugeplan!$D440</f>
        <v>0</v>
      </c>
      <c r="AZ11" s="167">
        <f>Ugeplan!$D449</f>
        <v>0</v>
      </c>
      <c r="BA11" s="167">
        <f>Ugeplan!$D458</f>
        <v>0</v>
      </c>
      <c r="BB11" s="167">
        <f>Ugeplan!$D467</f>
        <v>0</v>
      </c>
      <c r="BC11" s="167">
        <f>Ugeplan!$D476</f>
        <v>0</v>
      </c>
      <c r="BD11" s="167">
        <f>Ugeplan!$D485</f>
        <v>0</v>
      </c>
      <c r="BF11" s="171"/>
      <c r="BG11" s="171"/>
    </row>
    <row r="12" spans="1:64" s="160" customFormat="1">
      <c r="A12" s="160" t="s">
        <v>11</v>
      </c>
      <c r="B12" s="160" t="s">
        <v>15</v>
      </c>
      <c r="C12" s="301" t="s">
        <v>36</v>
      </c>
      <c r="D12" s="170"/>
      <c r="E12" s="167">
        <f>Ugeplan!$D27</f>
        <v>0</v>
      </c>
      <c r="F12" s="167">
        <f>Ugeplan!$D36</f>
        <v>0</v>
      </c>
      <c r="G12" s="167">
        <f>Ugeplan!$D45</f>
        <v>0</v>
      </c>
      <c r="H12" s="167">
        <f>Ugeplan!$D54</f>
        <v>0</v>
      </c>
      <c r="I12" s="167">
        <f>Ugeplan!$D63</f>
        <v>0</v>
      </c>
      <c r="J12" s="167">
        <f>Ugeplan!$D72</f>
        <v>0</v>
      </c>
      <c r="K12" s="167">
        <f>Ugeplan!$D81</f>
        <v>0</v>
      </c>
      <c r="L12" s="167">
        <f>Ugeplan!$D90</f>
        <v>0</v>
      </c>
      <c r="M12" s="167">
        <f>Ugeplan!$D99</f>
        <v>0</v>
      </c>
      <c r="N12" s="167">
        <f>Ugeplan!$D108</f>
        <v>0</v>
      </c>
      <c r="O12" s="167">
        <f>Ugeplan!$D117</f>
        <v>0</v>
      </c>
      <c r="P12" s="167">
        <f>Ugeplan!$D126</f>
        <v>0</v>
      </c>
      <c r="Q12" s="167">
        <f>Ugeplan!$D135</f>
        <v>12</v>
      </c>
      <c r="R12" s="167">
        <f>Ugeplan!$D144</f>
        <v>30</v>
      </c>
      <c r="S12" s="167">
        <f>Ugeplan!$D153</f>
        <v>39</v>
      </c>
      <c r="T12" s="167">
        <f>Ugeplan!$D162</f>
        <v>12</v>
      </c>
      <c r="U12" s="167">
        <f>Ugeplan!$D171</f>
        <v>19</v>
      </c>
      <c r="V12" s="167">
        <f>Ugeplan!$D180</f>
        <v>81</v>
      </c>
      <c r="W12" s="167">
        <f>Ugeplan!$D189</f>
        <v>30</v>
      </c>
      <c r="X12" s="167">
        <f>Ugeplan!$D198</f>
        <v>45</v>
      </c>
      <c r="Y12" s="167">
        <f>Ugeplan!$D207</f>
        <v>0</v>
      </c>
      <c r="Z12" s="167">
        <f>Ugeplan!$D216</f>
        <v>30</v>
      </c>
      <c r="AA12" s="167">
        <f>Ugeplan!$D225</f>
        <v>0</v>
      </c>
      <c r="AB12" s="167">
        <f>Ugeplan!$D234</f>
        <v>0</v>
      </c>
      <c r="AC12" s="167">
        <f>Ugeplan!$D243</f>
        <v>0</v>
      </c>
      <c r="AD12" s="167">
        <f>Ugeplan!$D252</f>
        <v>0</v>
      </c>
      <c r="AE12" s="167">
        <f>Ugeplan!$D261</f>
        <v>0</v>
      </c>
      <c r="AF12" s="167">
        <f>Ugeplan!$D270</f>
        <v>0</v>
      </c>
      <c r="AG12" s="167">
        <f>Ugeplan!$D279</f>
        <v>0</v>
      </c>
      <c r="AH12" s="167">
        <f>Ugeplan!$D288</f>
        <v>0</v>
      </c>
      <c r="AI12" s="167">
        <f>Ugeplan!$D297</f>
        <v>0</v>
      </c>
      <c r="AJ12" s="167">
        <f>Ugeplan!$D306</f>
        <v>0</v>
      </c>
      <c r="AK12" s="167">
        <f>Ugeplan!$D315</f>
        <v>0</v>
      </c>
      <c r="AL12" s="167">
        <f>Ugeplan!$D324</f>
        <v>0</v>
      </c>
      <c r="AM12" s="167">
        <f>Ugeplan!$D333</f>
        <v>0</v>
      </c>
      <c r="AN12" s="167">
        <f>Ugeplan!$D342</f>
        <v>0</v>
      </c>
      <c r="AO12" s="167">
        <f>Ugeplan!$D351</f>
        <v>0</v>
      </c>
      <c r="AP12" s="167">
        <f>Ugeplan!$D360</f>
        <v>0</v>
      </c>
      <c r="AQ12" s="167">
        <f>Ugeplan!$D369</f>
        <v>0</v>
      </c>
      <c r="AR12" s="167">
        <f>Ugeplan!$D378</f>
        <v>0</v>
      </c>
      <c r="AS12" s="167">
        <f>Ugeplan!$D387</f>
        <v>0</v>
      </c>
      <c r="AT12" s="167">
        <f>Ugeplan!$D396</f>
        <v>0</v>
      </c>
      <c r="AU12" s="167">
        <f>Ugeplan!$D405</f>
        <v>0</v>
      </c>
      <c r="AV12" s="167">
        <f>Ugeplan!$D414</f>
        <v>0</v>
      </c>
      <c r="AW12" s="167">
        <f>Ugeplan!$D423</f>
        <v>0</v>
      </c>
      <c r="AX12" s="167">
        <f>Ugeplan!$D432</f>
        <v>0</v>
      </c>
      <c r="AY12" s="167">
        <f>Ugeplan!$D441</f>
        <v>0</v>
      </c>
      <c r="AZ12" s="167">
        <f>Ugeplan!$D450</f>
        <v>0</v>
      </c>
      <c r="BA12" s="167">
        <f>Ugeplan!$D459</f>
        <v>0</v>
      </c>
      <c r="BB12" s="167">
        <f>Ugeplan!$D468</f>
        <v>0</v>
      </c>
      <c r="BC12" s="167">
        <f>Ugeplan!$D477</f>
        <v>0</v>
      </c>
      <c r="BD12" s="167">
        <f>Ugeplan!$D486</f>
        <v>0</v>
      </c>
      <c r="BF12" s="171"/>
      <c r="BG12" s="171"/>
    </row>
    <row r="13" spans="1:64" s="160" customFormat="1">
      <c r="C13" s="301" t="s">
        <v>93</v>
      </c>
      <c r="D13" s="170"/>
      <c r="E13" s="167">
        <f>Ugeplan!$D28</f>
        <v>0</v>
      </c>
      <c r="F13" s="167">
        <f>Ugeplan!$D37</f>
        <v>0</v>
      </c>
      <c r="G13" s="167">
        <f>Ugeplan!$D46</f>
        <v>0</v>
      </c>
      <c r="H13" s="167">
        <f>Ugeplan!$D55</f>
        <v>0</v>
      </c>
      <c r="I13" s="167">
        <f>Ugeplan!$D64</f>
        <v>0</v>
      </c>
      <c r="J13" s="167">
        <f>Ugeplan!$D73</f>
        <v>0</v>
      </c>
      <c r="K13" s="167">
        <f>Ugeplan!$D82</f>
        <v>0</v>
      </c>
      <c r="L13" s="167">
        <f>Ugeplan!$D91</f>
        <v>0</v>
      </c>
      <c r="M13" s="167">
        <f>Ugeplan!$D100</f>
        <v>0</v>
      </c>
      <c r="N13" s="167">
        <f>Ugeplan!$D109</f>
        <v>0</v>
      </c>
      <c r="O13" s="167">
        <f>Ugeplan!$D118</f>
        <v>0</v>
      </c>
      <c r="P13" s="167">
        <f>Ugeplan!$D127</f>
        <v>0</v>
      </c>
      <c r="Q13" s="167">
        <f>Ugeplan!$D136</f>
        <v>30</v>
      </c>
      <c r="R13" s="167">
        <f>Ugeplan!$D145</f>
        <v>40</v>
      </c>
      <c r="S13" s="167">
        <f>Ugeplan!$D154</f>
        <v>105</v>
      </c>
      <c r="T13" s="167">
        <f>Ugeplan!$D163</f>
        <v>90</v>
      </c>
      <c r="U13" s="167">
        <f>Ugeplan!$D172</f>
        <v>27</v>
      </c>
      <c r="V13" s="167">
        <f>Ugeplan!$D181</f>
        <v>90</v>
      </c>
      <c r="W13" s="167">
        <f>Ugeplan!$D190</f>
        <v>0</v>
      </c>
      <c r="X13" s="167">
        <f>Ugeplan!$D199</f>
        <v>25</v>
      </c>
      <c r="Y13" s="167">
        <f>Ugeplan!$D208</f>
        <v>30</v>
      </c>
      <c r="Z13" s="167">
        <f>Ugeplan!$D217</f>
        <v>35</v>
      </c>
      <c r="AA13" s="167">
        <f>Ugeplan!$D226</f>
        <v>0</v>
      </c>
      <c r="AB13" s="167">
        <f>Ugeplan!$D235</f>
        <v>0</v>
      </c>
      <c r="AC13" s="167">
        <f>Ugeplan!$D244</f>
        <v>0</v>
      </c>
      <c r="AD13" s="167">
        <f>Ugeplan!$D253</f>
        <v>0</v>
      </c>
      <c r="AE13" s="167">
        <f>Ugeplan!$D262</f>
        <v>0</v>
      </c>
      <c r="AF13" s="167">
        <f>Ugeplan!$D271</f>
        <v>0</v>
      </c>
      <c r="AG13" s="167">
        <f>Ugeplan!$D280</f>
        <v>0</v>
      </c>
      <c r="AH13" s="167">
        <f>Ugeplan!$D289</f>
        <v>0</v>
      </c>
      <c r="AI13" s="167">
        <f>Ugeplan!$D298</f>
        <v>0</v>
      </c>
      <c r="AJ13" s="167">
        <f>Ugeplan!$D307</f>
        <v>0</v>
      </c>
      <c r="AK13" s="167">
        <f>Ugeplan!$D316</f>
        <v>0</v>
      </c>
      <c r="AL13" s="167">
        <f>Ugeplan!$D325</f>
        <v>0</v>
      </c>
      <c r="AM13" s="167">
        <f>Ugeplan!$D334</f>
        <v>0</v>
      </c>
      <c r="AN13" s="167">
        <f>Ugeplan!$D343</f>
        <v>0</v>
      </c>
      <c r="AO13" s="167">
        <f>Ugeplan!$D352</f>
        <v>0</v>
      </c>
      <c r="AP13" s="167">
        <f>Ugeplan!$D361</f>
        <v>0</v>
      </c>
      <c r="AQ13" s="167">
        <f>Ugeplan!$D370</f>
        <v>0</v>
      </c>
      <c r="AR13" s="167">
        <f>Ugeplan!$D379</f>
        <v>0</v>
      </c>
      <c r="AS13" s="167">
        <f>Ugeplan!$D388</f>
        <v>0</v>
      </c>
      <c r="AT13" s="167">
        <f>Ugeplan!$D397</f>
        <v>0</v>
      </c>
      <c r="AU13" s="167">
        <f>Ugeplan!$D406</f>
        <v>0</v>
      </c>
      <c r="AV13" s="167">
        <f>Ugeplan!$D415</f>
        <v>0</v>
      </c>
      <c r="AW13" s="167">
        <f>Ugeplan!$D424</f>
        <v>0</v>
      </c>
      <c r="AX13" s="167">
        <f>Ugeplan!$D433</f>
        <v>0</v>
      </c>
      <c r="AY13" s="167">
        <f>Ugeplan!$D442</f>
        <v>0</v>
      </c>
      <c r="AZ13" s="167">
        <f>Ugeplan!$D451</f>
        <v>0</v>
      </c>
      <c r="BA13" s="167">
        <f>Ugeplan!$D460</f>
        <v>0</v>
      </c>
      <c r="BB13" s="167">
        <f>Ugeplan!$D469</f>
        <v>0</v>
      </c>
      <c r="BC13" s="167">
        <f>Ugeplan!$D478</f>
        <v>0</v>
      </c>
      <c r="BD13" s="167">
        <f>Ugeplan!$D487</f>
        <v>0</v>
      </c>
      <c r="BF13" s="171"/>
      <c r="BG13" s="171"/>
    </row>
    <row r="14" spans="1:64" s="160" customFormat="1" hidden="1">
      <c r="C14" s="301" t="s">
        <v>91</v>
      </c>
      <c r="D14" s="170"/>
      <c r="E14" s="167">
        <f>Ugeplan!$D29</f>
        <v>0</v>
      </c>
      <c r="F14" s="167">
        <f>Ugeplan!$D38</f>
        <v>0</v>
      </c>
      <c r="G14" s="167">
        <f>Ugeplan!$D47</f>
        <v>0</v>
      </c>
      <c r="H14" s="167">
        <f>Ugeplan!$D56</f>
        <v>0</v>
      </c>
      <c r="I14" s="167">
        <f>Ugeplan!$D65</f>
        <v>0</v>
      </c>
      <c r="J14" s="167">
        <f>Ugeplan!$D74</f>
        <v>0</v>
      </c>
      <c r="K14" s="167">
        <f>Ugeplan!$D83</f>
        <v>0</v>
      </c>
      <c r="L14" s="167">
        <f>Ugeplan!$D92</f>
        <v>0</v>
      </c>
      <c r="M14" s="167">
        <f>Ugeplan!$D101</f>
        <v>0</v>
      </c>
      <c r="N14" s="167">
        <f>Ugeplan!$D110</f>
        <v>0</v>
      </c>
      <c r="O14" s="167">
        <f>Ugeplan!$D119</f>
        <v>0</v>
      </c>
      <c r="P14" s="167">
        <f>Ugeplan!$D128</f>
        <v>0</v>
      </c>
      <c r="Q14" s="167">
        <f>Ugeplan!$D137</f>
        <v>0</v>
      </c>
      <c r="R14" s="167">
        <f>Ugeplan!$D146</f>
        <v>0</v>
      </c>
      <c r="S14" s="167">
        <f>Ugeplan!$D155</f>
        <v>0</v>
      </c>
      <c r="T14" s="167">
        <f>Ugeplan!$D164</f>
        <v>0</v>
      </c>
      <c r="U14" s="167">
        <f>Ugeplan!$D173</f>
        <v>0</v>
      </c>
      <c r="V14" s="167">
        <f>Ugeplan!$D182</f>
        <v>0</v>
      </c>
      <c r="W14" s="167">
        <f>Ugeplan!$D191</f>
        <v>0</v>
      </c>
      <c r="X14" s="167">
        <f>Ugeplan!$D200</f>
        <v>0</v>
      </c>
      <c r="Y14" s="167">
        <f>Ugeplan!$D209</f>
        <v>0</v>
      </c>
      <c r="Z14" s="167">
        <f>Ugeplan!$D218</f>
        <v>0</v>
      </c>
      <c r="AA14" s="167">
        <f>Ugeplan!$D227</f>
        <v>0</v>
      </c>
      <c r="AB14" s="167">
        <f>Ugeplan!$D236</f>
        <v>0</v>
      </c>
      <c r="AC14" s="167">
        <f>Ugeplan!$D245</f>
        <v>0</v>
      </c>
      <c r="AD14" s="167">
        <f>Ugeplan!$D254</f>
        <v>0</v>
      </c>
      <c r="AE14" s="167">
        <f>Ugeplan!$D263</f>
        <v>0</v>
      </c>
      <c r="AF14" s="167">
        <f>Ugeplan!$D272</f>
        <v>0</v>
      </c>
      <c r="AG14" s="167">
        <f>Ugeplan!$D281</f>
        <v>0</v>
      </c>
      <c r="AH14" s="167">
        <f>Ugeplan!$D290</f>
        <v>0</v>
      </c>
      <c r="AI14" s="167">
        <f>Ugeplan!$D299</f>
        <v>0</v>
      </c>
      <c r="AJ14" s="167">
        <f>Ugeplan!$D308</f>
        <v>0</v>
      </c>
      <c r="AK14" s="167">
        <f>Ugeplan!$D317</f>
        <v>0</v>
      </c>
      <c r="AL14" s="167">
        <f>Ugeplan!$D326</f>
        <v>0</v>
      </c>
      <c r="AM14" s="167">
        <f>Ugeplan!$D335</f>
        <v>0</v>
      </c>
      <c r="AN14" s="167">
        <f>Ugeplan!$D344</f>
        <v>0</v>
      </c>
      <c r="AO14" s="167">
        <f>Ugeplan!$D353</f>
        <v>0</v>
      </c>
      <c r="AP14" s="167">
        <f>Ugeplan!$D362</f>
        <v>0</v>
      </c>
      <c r="AQ14" s="167">
        <f>Ugeplan!$D371</f>
        <v>0</v>
      </c>
      <c r="AR14" s="167">
        <f>Ugeplan!$D380</f>
        <v>0</v>
      </c>
      <c r="AS14" s="167">
        <f>Ugeplan!$D389</f>
        <v>0</v>
      </c>
      <c r="AT14" s="167">
        <f>Ugeplan!$D398</f>
        <v>0</v>
      </c>
      <c r="AU14" s="167">
        <f>Ugeplan!$D407</f>
        <v>0</v>
      </c>
      <c r="AV14" s="167">
        <f>Ugeplan!$D416</f>
        <v>0</v>
      </c>
      <c r="AW14" s="167">
        <f>Ugeplan!$D425</f>
        <v>0</v>
      </c>
      <c r="AX14" s="167">
        <f>Ugeplan!$D434</f>
        <v>0</v>
      </c>
      <c r="AY14" s="167">
        <f>Ugeplan!$D443</f>
        <v>0</v>
      </c>
      <c r="AZ14" s="167">
        <f>Ugeplan!$D452</f>
        <v>0</v>
      </c>
      <c r="BA14" s="167">
        <f>Ugeplan!$D461</f>
        <v>0</v>
      </c>
      <c r="BB14" s="167">
        <f>Ugeplan!$D470</f>
        <v>0</v>
      </c>
      <c r="BC14" s="167">
        <f>Ugeplan!$D479</f>
        <v>0</v>
      </c>
      <c r="BD14" s="167">
        <f>Ugeplan!$D488</f>
        <v>0</v>
      </c>
      <c r="BF14" s="171"/>
      <c r="BG14" s="171"/>
    </row>
    <row r="15" spans="1:64" s="160" customFormat="1" hidden="1">
      <c r="C15" s="301" t="s">
        <v>92</v>
      </c>
      <c r="D15" s="170"/>
      <c r="E15" s="167">
        <f>Ugeplan!$D30</f>
        <v>0</v>
      </c>
      <c r="F15" s="167">
        <f>Ugeplan!$D39</f>
        <v>0</v>
      </c>
      <c r="G15" s="167">
        <f>Ugeplan!$D48</f>
        <v>0</v>
      </c>
      <c r="H15" s="167">
        <f>Ugeplan!$D57</f>
        <v>0</v>
      </c>
      <c r="I15" s="167">
        <f>Ugeplan!$D66</f>
        <v>0</v>
      </c>
      <c r="J15" s="167">
        <f>Ugeplan!$D75</f>
        <v>0</v>
      </c>
      <c r="K15" s="167">
        <f>Ugeplan!$D84</f>
        <v>0</v>
      </c>
      <c r="L15" s="167">
        <f>Ugeplan!$D93</f>
        <v>0</v>
      </c>
      <c r="M15" s="167">
        <f>Ugeplan!$D102</f>
        <v>0</v>
      </c>
      <c r="N15" s="167">
        <f>Ugeplan!$D111</f>
        <v>0</v>
      </c>
      <c r="O15" s="167">
        <f>Ugeplan!$D120</f>
        <v>0</v>
      </c>
      <c r="P15" s="167">
        <f>Ugeplan!$D129</f>
        <v>0</v>
      </c>
      <c r="Q15" s="167">
        <f>Ugeplan!$D138</f>
        <v>0</v>
      </c>
      <c r="R15" s="167">
        <f>Ugeplan!$D147</f>
        <v>0</v>
      </c>
      <c r="S15" s="167">
        <f>Ugeplan!$D156</f>
        <v>0</v>
      </c>
      <c r="T15" s="167">
        <f>Ugeplan!$D165</f>
        <v>0</v>
      </c>
      <c r="U15" s="167">
        <f>Ugeplan!$D174</f>
        <v>0</v>
      </c>
      <c r="V15" s="167">
        <f>Ugeplan!$D183</f>
        <v>0</v>
      </c>
      <c r="W15" s="167">
        <f>Ugeplan!$D192</f>
        <v>0</v>
      </c>
      <c r="X15" s="167">
        <f>Ugeplan!$D201</f>
        <v>0</v>
      </c>
      <c r="Y15" s="167">
        <f>Ugeplan!$D210</f>
        <v>0</v>
      </c>
      <c r="Z15" s="167">
        <f>Ugeplan!$D219</f>
        <v>0</v>
      </c>
      <c r="AA15" s="167">
        <f>Ugeplan!$D228</f>
        <v>0</v>
      </c>
      <c r="AB15" s="167">
        <f>Ugeplan!$D237</f>
        <v>0</v>
      </c>
      <c r="AC15" s="167">
        <f>Ugeplan!$D246</f>
        <v>0</v>
      </c>
      <c r="AD15" s="167">
        <f>Ugeplan!$D255</f>
        <v>0</v>
      </c>
      <c r="AE15" s="167">
        <f>Ugeplan!$D264</f>
        <v>0</v>
      </c>
      <c r="AF15" s="167">
        <f>Ugeplan!$D273</f>
        <v>0</v>
      </c>
      <c r="AG15" s="167">
        <f>Ugeplan!$D282</f>
        <v>0</v>
      </c>
      <c r="AH15" s="167">
        <f>Ugeplan!$D291</f>
        <v>0</v>
      </c>
      <c r="AI15" s="167">
        <f>Ugeplan!$D300</f>
        <v>0</v>
      </c>
      <c r="AJ15" s="167">
        <f>Ugeplan!$D309</f>
        <v>0</v>
      </c>
      <c r="AK15" s="167">
        <f>Ugeplan!$D318</f>
        <v>0</v>
      </c>
      <c r="AL15" s="167">
        <f>Ugeplan!$D327</f>
        <v>0</v>
      </c>
      <c r="AM15" s="167">
        <f>Ugeplan!$D336</f>
        <v>0</v>
      </c>
      <c r="AN15" s="167">
        <f>Ugeplan!$D345</f>
        <v>0</v>
      </c>
      <c r="AO15" s="167">
        <f>Ugeplan!$D354</f>
        <v>0</v>
      </c>
      <c r="AP15" s="167">
        <f>Ugeplan!$D363</f>
        <v>0</v>
      </c>
      <c r="AQ15" s="167">
        <f>Ugeplan!$D372</f>
        <v>0</v>
      </c>
      <c r="AR15" s="167">
        <f>Ugeplan!$D381</f>
        <v>0</v>
      </c>
      <c r="AS15" s="167">
        <f>Ugeplan!$D390</f>
        <v>0</v>
      </c>
      <c r="AT15" s="167">
        <f>Ugeplan!$D399</f>
        <v>0</v>
      </c>
      <c r="AU15" s="167">
        <f>Ugeplan!$D408</f>
        <v>0</v>
      </c>
      <c r="AV15" s="167">
        <f>Ugeplan!$D417</f>
        <v>0</v>
      </c>
      <c r="AW15" s="167">
        <f>Ugeplan!$D426</f>
        <v>0</v>
      </c>
      <c r="AX15" s="167">
        <f>Ugeplan!$D435</f>
        <v>0</v>
      </c>
      <c r="AY15" s="167">
        <f>Ugeplan!$D444</f>
        <v>0</v>
      </c>
      <c r="AZ15" s="167">
        <f>Ugeplan!$D453</f>
        <v>0</v>
      </c>
      <c r="BA15" s="167">
        <f>Ugeplan!$D462</f>
        <v>0</v>
      </c>
      <c r="BB15" s="167">
        <f>Ugeplan!$D471</f>
        <v>0</v>
      </c>
      <c r="BC15" s="167">
        <f>Ugeplan!$D480</f>
        <v>0</v>
      </c>
      <c r="BD15" s="167">
        <f>Ugeplan!$D489</f>
        <v>0</v>
      </c>
      <c r="BF15" s="171"/>
      <c r="BG15" s="171"/>
    </row>
    <row r="16" spans="1:64" s="160" customFormat="1">
      <c r="A16" s="160" t="s">
        <v>11</v>
      </c>
      <c r="B16" s="160" t="s">
        <v>15</v>
      </c>
      <c r="C16" s="301" t="s">
        <v>37</v>
      </c>
      <c r="D16" s="170"/>
      <c r="E16" s="167">
        <f>Ugeplan!$D31</f>
        <v>0</v>
      </c>
      <c r="F16" s="167">
        <f>Ugeplan!$D40</f>
        <v>0</v>
      </c>
      <c r="G16" s="167">
        <f>Ugeplan!$D49</f>
        <v>0</v>
      </c>
      <c r="H16" s="167">
        <f>Ugeplan!$D58</f>
        <v>0</v>
      </c>
      <c r="I16" s="167">
        <f>Ugeplan!$D67</f>
        <v>0</v>
      </c>
      <c r="J16" s="167">
        <f>Ugeplan!$D76</f>
        <v>0</v>
      </c>
      <c r="K16" s="167">
        <f>Ugeplan!$D85</f>
        <v>0</v>
      </c>
      <c r="L16" s="167">
        <f>Ugeplan!$D94</f>
        <v>0</v>
      </c>
      <c r="M16" s="167">
        <f>Ugeplan!$D103</f>
        <v>0</v>
      </c>
      <c r="N16" s="167">
        <f>Ugeplan!$D112</f>
        <v>0</v>
      </c>
      <c r="O16" s="167">
        <f>Ugeplan!$D121</f>
        <v>0</v>
      </c>
      <c r="P16" s="167">
        <f>Ugeplan!$D130</f>
        <v>0</v>
      </c>
      <c r="Q16" s="167">
        <f>Ugeplan!$D139</f>
        <v>8</v>
      </c>
      <c r="R16" s="167">
        <f>Ugeplan!$D148</f>
        <v>8</v>
      </c>
      <c r="S16" s="167">
        <f>Ugeplan!$D157</f>
        <v>0</v>
      </c>
      <c r="T16" s="167">
        <f>Ugeplan!$D166</f>
        <v>16</v>
      </c>
      <c r="U16" s="167">
        <f>Ugeplan!$D175</f>
        <v>0</v>
      </c>
      <c r="V16" s="167">
        <f>Ugeplan!$D184</f>
        <v>5</v>
      </c>
      <c r="W16" s="167">
        <f>Ugeplan!$D193</f>
        <v>8</v>
      </c>
      <c r="X16" s="167">
        <f>Ugeplan!$D202</f>
        <v>8</v>
      </c>
      <c r="Y16" s="167">
        <f>Ugeplan!$D211</f>
        <v>0</v>
      </c>
      <c r="Z16" s="167">
        <f>Ugeplan!$D220</f>
        <v>8</v>
      </c>
      <c r="AA16" s="167">
        <f>Ugeplan!$D229</f>
        <v>0</v>
      </c>
      <c r="AB16" s="167">
        <f>Ugeplan!$D238</f>
        <v>0</v>
      </c>
      <c r="AC16" s="167">
        <f>Ugeplan!$D247</f>
        <v>0</v>
      </c>
      <c r="AD16" s="167">
        <f>Ugeplan!$D256</f>
        <v>0</v>
      </c>
      <c r="AE16" s="167">
        <f>Ugeplan!$D265</f>
        <v>0</v>
      </c>
      <c r="AF16" s="167">
        <f>Ugeplan!$D274</f>
        <v>0</v>
      </c>
      <c r="AG16" s="167">
        <f>Ugeplan!$D283</f>
        <v>0</v>
      </c>
      <c r="AH16" s="167">
        <f>Ugeplan!$D292</f>
        <v>0</v>
      </c>
      <c r="AI16" s="167">
        <f>Ugeplan!$D301</f>
        <v>0</v>
      </c>
      <c r="AJ16" s="167">
        <f>Ugeplan!$D310</f>
        <v>0</v>
      </c>
      <c r="AK16" s="167">
        <f>Ugeplan!$D319</f>
        <v>0</v>
      </c>
      <c r="AL16" s="167">
        <f>Ugeplan!$D328</f>
        <v>0</v>
      </c>
      <c r="AM16" s="167">
        <f>Ugeplan!$D337</f>
        <v>0</v>
      </c>
      <c r="AN16" s="167">
        <f>Ugeplan!$D346</f>
        <v>0</v>
      </c>
      <c r="AO16" s="167">
        <f>Ugeplan!$D355</f>
        <v>0</v>
      </c>
      <c r="AP16" s="167">
        <f>Ugeplan!$D364</f>
        <v>0</v>
      </c>
      <c r="AQ16" s="167">
        <f>Ugeplan!$D373</f>
        <v>0</v>
      </c>
      <c r="AR16" s="167">
        <f>Ugeplan!$D382</f>
        <v>0</v>
      </c>
      <c r="AS16" s="167">
        <f>Ugeplan!$D391</f>
        <v>0</v>
      </c>
      <c r="AT16" s="167">
        <f>Ugeplan!$D400</f>
        <v>0</v>
      </c>
      <c r="AU16" s="167">
        <f>Ugeplan!$D409</f>
        <v>0</v>
      </c>
      <c r="AV16" s="167">
        <f>Ugeplan!$D418</f>
        <v>0</v>
      </c>
      <c r="AW16" s="167">
        <f>Ugeplan!$D427</f>
        <v>0</v>
      </c>
      <c r="AX16" s="167">
        <f>Ugeplan!$D436</f>
        <v>0</v>
      </c>
      <c r="AY16" s="167">
        <f>Ugeplan!$D445</f>
        <v>0</v>
      </c>
      <c r="AZ16" s="167">
        <f>Ugeplan!$D454</f>
        <v>0</v>
      </c>
      <c r="BA16" s="167">
        <f>Ugeplan!$D463</f>
        <v>0</v>
      </c>
      <c r="BB16" s="167">
        <f>Ugeplan!$D472</f>
        <v>0</v>
      </c>
      <c r="BC16" s="167">
        <f>Ugeplan!$D481</f>
        <v>0</v>
      </c>
      <c r="BD16" s="167">
        <f>Ugeplan!$D490</f>
        <v>0</v>
      </c>
      <c r="BF16" s="171"/>
      <c r="BG16" s="171"/>
    </row>
    <row r="17" spans="1:59" s="160" customFormat="1">
      <c r="A17" s="160" t="s">
        <v>11</v>
      </c>
      <c r="B17" s="160" t="s">
        <v>15</v>
      </c>
      <c r="C17" s="301" t="s">
        <v>38</v>
      </c>
      <c r="D17" s="170"/>
      <c r="E17" s="167">
        <f>Ugeplan!$D32</f>
        <v>0</v>
      </c>
      <c r="F17" s="167">
        <f>Ugeplan!$D41</f>
        <v>0</v>
      </c>
      <c r="G17" s="167">
        <f>Ugeplan!$D50</f>
        <v>0</v>
      </c>
      <c r="H17" s="167">
        <f>Ugeplan!$D59</f>
        <v>0</v>
      </c>
      <c r="I17" s="167">
        <f>Ugeplan!$D68</f>
        <v>0</v>
      </c>
      <c r="J17" s="167">
        <f>Ugeplan!$D77</f>
        <v>0</v>
      </c>
      <c r="K17" s="167">
        <f>Ugeplan!$D86</f>
        <v>0</v>
      </c>
      <c r="L17" s="167">
        <f>Ugeplan!$D95</f>
        <v>0</v>
      </c>
      <c r="M17" s="167">
        <f>Ugeplan!$D104</f>
        <v>0</v>
      </c>
      <c r="N17" s="167">
        <f>Ugeplan!$D113</f>
        <v>0</v>
      </c>
      <c r="O17" s="167">
        <f>Ugeplan!$D122</f>
        <v>0</v>
      </c>
      <c r="P17" s="167">
        <f>Ugeplan!$D131</f>
        <v>0</v>
      </c>
      <c r="Q17" s="167">
        <f>Ugeplan!$D140</f>
        <v>20</v>
      </c>
      <c r="R17" s="167">
        <f>Ugeplan!$D149</f>
        <v>0</v>
      </c>
      <c r="S17" s="167">
        <f>Ugeplan!$D158</f>
        <v>0</v>
      </c>
      <c r="T17" s="167">
        <f>Ugeplan!$D167</f>
        <v>27</v>
      </c>
      <c r="U17" s="167">
        <f>Ugeplan!$D176</f>
        <v>0</v>
      </c>
      <c r="V17" s="167">
        <f>Ugeplan!$D185</f>
        <v>0</v>
      </c>
      <c r="W17" s="167">
        <f>Ugeplan!$D194</f>
        <v>0</v>
      </c>
      <c r="X17" s="167">
        <f>Ugeplan!$D203</f>
        <v>54</v>
      </c>
      <c r="Y17" s="167">
        <f>Ugeplan!$D212</f>
        <v>0</v>
      </c>
      <c r="Z17" s="167">
        <f>Ugeplan!$D221</f>
        <v>24</v>
      </c>
      <c r="AA17" s="167">
        <f>Ugeplan!$D230</f>
        <v>0</v>
      </c>
      <c r="AB17" s="167">
        <f>Ugeplan!$D239</f>
        <v>0</v>
      </c>
      <c r="AC17" s="167">
        <f>Ugeplan!$D248</f>
        <v>0</v>
      </c>
      <c r="AD17" s="167">
        <f>Ugeplan!$D257</f>
        <v>0</v>
      </c>
      <c r="AE17" s="167">
        <f>Ugeplan!$D266</f>
        <v>0</v>
      </c>
      <c r="AF17" s="167">
        <f>Ugeplan!$D275</f>
        <v>0</v>
      </c>
      <c r="AG17" s="167">
        <f>Ugeplan!$D284</f>
        <v>0</v>
      </c>
      <c r="AH17" s="167">
        <f>Ugeplan!$D293</f>
        <v>0</v>
      </c>
      <c r="AI17" s="167">
        <f>Ugeplan!$D302</f>
        <v>0</v>
      </c>
      <c r="AJ17" s="167">
        <f>Ugeplan!$D311</f>
        <v>0</v>
      </c>
      <c r="AK17" s="167">
        <f>Ugeplan!$D320</f>
        <v>0</v>
      </c>
      <c r="AL17" s="167">
        <f>Ugeplan!$D329</f>
        <v>0</v>
      </c>
      <c r="AM17" s="167">
        <f>Ugeplan!$D338</f>
        <v>0</v>
      </c>
      <c r="AN17" s="167">
        <f>Ugeplan!$D347</f>
        <v>0</v>
      </c>
      <c r="AO17" s="167">
        <f>Ugeplan!$D356</f>
        <v>0</v>
      </c>
      <c r="AP17" s="167">
        <f>Ugeplan!$D365</f>
        <v>0</v>
      </c>
      <c r="AQ17" s="167">
        <f>Ugeplan!$D374</f>
        <v>0</v>
      </c>
      <c r="AR17" s="167">
        <f>Ugeplan!$D383</f>
        <v>0</v>
      </c>
      <c r="AS17" s="167">
        <f>Ugeplan!$D392</f>
        <v>0</v>
      </c>
      <c r="AT17" s="167">
        <f>Ugeplan!$D401</f>
        <v>0</v>
      </c>
      <c r="AU17" s="167">
        <f>Ugeplan!$D410</f>
        <v>0</v>
      </c>
      <c r="AV17" s="167">
        <f>Ugeplan!$D419</f>
        <v>0</v>
      </c>
      <c r="AW17" s="167">
        <f>Ugeplan!$D428</f>
        <v>0</v>
      </c>
      <c r="AX17" s="167">
        <f>Ugeplan!$D437</f>
        <v>0</v>
      </c>
      <c r="AY17" s="167">
        <f>Ugeplan!$D446</f>
        <v>0</v>
      </c>
      <c r="AZ17" s="167">
        <f>Ugeplan!$D455</f>
        <v>0</v>
      </c>
      <c r="BA17" s="167">
        <f>Ugeplan!$D464</f>
        <v>0</v>
      </c>
      <c r="BB17" s="167">
        <f>Ugeplan!$D473</f>
        <v>0</v>
      </c>
      <c r="BC17" s="167">
        <f>Ugeplan!$D482</f>
        <v>0</v>
      </c>
      <c r="BD17" s="167">
        <f>Ugeplan!$D491</f>
        <v>0</v>
      </c>
      <c r="BF17" s="171"/>
      <c r="BG17" s="171"/>
    </row>
    <row r="18" spans="1:59" s="160" customFormat="1" ht="12.75" customHeight="1">
      <c r="C18" s="301" t="s">
        <v>39</v>
      </c>
      <c r="D18" s="170"/>
      <c r="E18" s="167">
        <f>Ugeplan!$D33</f>
        <v>0</v>
      </c>
      <c r="F18" s="167">
        <f>Ugeplan!$D42</f>
        <v>0</v>
      </c>
      <c r="G18" s="167">
        <f>Ugeplan!$D51</f>
        <v>0</v>
      </c>
      <c r="H18" s="167">
        <f>Ugeplan!$D60</f>
        <v>0</v>
      </c>
      <c r="I18" s="167">
        <f>Ugeplan!$D69</f>
        <v>0</v>
      </c>
      <c r="J18" s="167">
        <f>Ugeplan!$D78</f>
        <v>0</v>
      </c>
      <c r="K18" s="167">
        <f>Ugeplan!$D87</f>
        <v>0</v>
      </c>
      <c r="L18" s="167">
        <f>Ugeplan!$D96</f>
        <v>0</v>
      </c>
      <c r="M18" s="167">
        <f>Ugeplan!$D105</f>
        <v>0</v>
      </c>
      <c r="N18" s="167">
        <f>Ugeplan!$D114</f>
        <v>0</v>
      </c>
      <c r="O18" s="167">
        <f>Ugeplan!$D123</f>
        <v>0</v>
      </c>
      <c r="P18" s="167">
        <f>Ugeplan!$D132</f>
        <v>0</v>
      </c>
      <c r="Q18" s="167">
        <f>Ugeplan!$D141</f>
        <v>0</v>
      </c>
      <c r="R18" s="167">
        <f>Ugeplan!$D150</f>
        <v>0</v>
      </c>
      <c r="S18" s="167">
        <f>Ugeplan!$D159</f>
        <v>0</v>
      </c>
      <c r="T18" s="167">
        <f>Ugeplan!$D168</f>
        <v>0</v>
      </c>
      <c r="U18" s="167">
        <f>Ugeplan!$D177</f>
        <v>0</v>
      </c>
      <c r="V18" s="167">
        <f>Ugeplan!$D186</f>
        <v>0</v>
      </c>
      <c r="W18" s="167">
        <f>Ugeplan!$D195</f>
        <v>0</v>
      </c>
      <c r="X18" s="167">
        <f>Ugeplan!$D204</f>
        <v>0</v>
      </c>
      <c r="Y18" s="167">
        <f>Ugeplan!$D213</f>
        <v>0</v>
      </c>
      <c r="Z18" s="167">
        <f>Ugeplan!$D222</f>
        <v>0</v>
      </c>
      <c r="AA18" s="167">
        <f>Ugeplan!$D231</f>
        <v>0</v>
      </c>
      <c r="AB18" s="167">
        <f>Ugeplan!$D240</f>
        <v>0</v>
      </c>
      <c r="AC18" s="167">
        <f>Ugeplan!$D249</f>
        <v>0</v>
      </c>
      <c r="AD18" s="167">
        <f>Ugeplan!$D258</f>
        <v>0</v>
      </c>
      <c r="AE18" s="167">
        <f>Ugeplan!$D267</f>
        <v>0</v>
      </c>
      <c r="AF18" s="167">
        <f>Ugeplan!$D276</f>
        <v>0</v>
      </c>
      <c r="AG18" s="167">
        <f>Ugeplan!$D285</f>
        <v>0</v>
      </c>
      <c r="AH18" s="167">
        <f>Ugeplan!$D294</f>
        <v>0</v>
      </c>
      <c r="AI18" s="167">
        <f>Ugeplan!$D303</f>
        <v>0</v>
      </c>
      <c r="AJ18" s="167">
        <f>Ugeplan!$D312</f>
        <v>0</v>
      </c>
      <c r="AK18" s="167">
        <f>Ugeplan!$D321</f>
        <v>0</v>
      </c>
      <c r="AL18" s="167">
        <f>Ugeplan!$D330</f>
        <v>0</v>
      </c>
      <c r="AM18" s="167">
        <f>Ugeplan!$D339</f>
        <v>0</v>
      </c>
      <c r="AN18" s="167">
        <f>Ugeplan!$D348</f>
        <v>0</v>
      </c>
      <c r="AO18" s="167">
        <f>Ugeplan!$D357</f>
        <v>0</v>
      </c>
      <c r="AP18" s="167">
        <f>Ugeplan!$D366</f>
        <v>0</v>
      </c>
      <c r="AQ18" s="167">
        <f>Ugeplan!$D375</f>
        <v>0</v>
      </c>
      <c r="AR18" s="167">
        <f>Ugeplan!$D384</f>
        <v>0</v>
      </c>
      <c r="AS18" s="167">
        <f>Ugeplan!$D393</f>
        <v>0</v>
      </c>
      <c r="AT18" s="167">
        <f>Ugeplan!$D402</f>
        <v>0</v>
      </c>
      <c r="AU18" s="167">
        <f>Ugeplan!$D411</f>
        <v>0</v>
      </c>
      <c r="AV18" s="167">
        <f>Ugeplan!$D420</f>
        <v>0</v>
      </c>
      <c r="AW18" s="167">
        <f>Ugeplan!$D429</f>
        <v>0</v>
      </c>
      <c r="AX18" s="167">
        <f>Ugeplan!$D438</f>
        <v>0</v>
      </c>
      <c r="AY18" s="167">
        <f>Ugeplan!$D447</f>
        <v>0</v>
      </c>
      <c r="AZ18" s="167">
        <f>Ugeplan!$D456</f>
        <v>0</v>
      </c>
      <c r="BA18" s="167">
        <f>Ugeplan!$D465</f>
        <v>0</v>
      </c>
      <c r="BB18" s="167">
        <f>Ugeplan!$D474</f>
        <v>0</v>
      </c>
      <c r="BC18" s="167">
        <f>Ugeplan!$D483</f>
        <v>0</v>
      </c>
      <c r="BD18" s="167">
        <f>Ugeplan!$D492</f>
        <v>0</v>
      </c>
      <c r="BF18" s="171"/>
      <c r="BG18" s="171"/>
    </row>
    <row r="19" spans="1:59" s="160" customFormat="1" ht="12.75" customHeight="1">
      <c r="C19" s="301" t="s">
        <v>102</v>
      </c>
      <c r="D19" s="170"/>
      <c r="E19" s="172">
        <f>Ugeplan!$AG33</f>
        <v>0</v>
      </c>
      <c r="F19" s="172">
        <f>Ugeplan!$AG42</f>
        <v>0</v>
      </c>
      <c r="G19" s="172">
        <f>Ugeplan!$AG51</f>
        <v>0</v>
      </c>
      <c r="H19" s="172">
        <f>Ugeplan!$AG60</f>
        <v>0</v>
      </c>
      <c r="I19" s="172">
        <f>Ugeplan!$AG69</f>
        <v>0</v>
      </c>
      <c r="J19" s="172">
        <f>Ugeplan!$AG78</f>
        <v>0</v>
      </c>
      <c r="K19" s="172">
        <f>Ugeplan!$AG87</f>
        <v>0</v>
      </c>
      <c r="L19" s="172">
        <f>Ugeplan!$AG96</f>
        <v>0</v>
      </c>
      <c r="M19" s="172">
        <f>Ugeplan!$AG105</f>
        <v>0</v>
      </c>
      <c r="N19" s="172">
        <f>Ugeplan!$AG114</f>
        <v>0</v>
      </c>
      <c r="O19" s="172">
        <f>Ugeplan!$AG123</f>
        <v>0</v>
      </c>
      <c r="P19" s="172">
        <f>Ugeplan!$AG132</f>
        <v>0</v>
      </c>
      <c r="Q19" s="172">
        <f>Ugeplan!$AG141</f>
        <v>61.64</v>
      </c>
      <c r="R19" s="172">
        <f>Ugeplan!$AG150</f>
        <v>66.300000000000011</v>
      </c>
      <c r="S19" s="172">
        <f>Ugeplan!$AG159</f>
        <v>119.43</v>
      </c>
      <c r="T19" s="172">
        <f>Ugeplan!$AG168</f>
        <v>144.04</v>
      </c>
      <c r="U19" s="172">
        <f>Ugeplan!$AG177</f>
        <v>88.99</v>
      </c>
      <c r="V19" s="172">
        <f>Ugeplan!$AG186</f>
        <v>161.57</v>
      </c>
      <c r="W19" s="172">
        <f>Ugeplan!$AG195</f>
        <v>107.1</v>
      </c>
      <c r="X19" s="172">
        <f>Ugeplan!$AG204</f>
        <v>173.51</v>
      </c>
      <c r="Y19" s="172">
        <f>Ugeplan!$AG213</f>
        <v>28.400000000000002</v>
      </c>
      <c r="Z19" s="172">
        <f>Ugeplan!$AG222</f>
        <v>98.100000000000009</v>
      </c>
      <c r="AA19" s="172">
        <f>Ugeplan!$AG231</f>
        <v>0</v>
      </c>
      <c r="AB19" s="172">
        <f>Ugeplan!$AG240</f>
        <v>0</v>
      </c>
      <c r="AC19" s="172">
        <f>Ugeplan!$AG249</f>
        <v>0</v>
      </c>
      <c r="AD19" s="172">
        <f>Ugeplan!$AG258</f>
        <v>0</v>
      </c>
      <c r="AE19" s="172">
        <f>Ugeplan!$AG267</f>
        <v>0</v>
      </c>
      <c r="AF19" s="172">
        <f>Ugeplan!$AG276</f>
        <v>0</v>
      </c>
      <c r="AG19" s="172">
        <f>Ugeplan!$AG285</f>
        <v>0</v>
      </c>
      <c r="AH19" s="172">
        <f>Ugeplan!$AG294</f>
        <v>0</v>
      </c>
      <c r="AI19" s="172">
        <f>Ugeplan!$AG303</f>
        <v>0</v>
      </c>
      <c r="AJ19" s="172">
        <f>Ugeplan!$AG312</f>
        <v>0</v>
      </c>
      <c r="AK19" s="172">
        <f>Ugeplan!$AG321</f>
        <v>0</v>
      </c>
      <c r="AL19" s="172">
        <f>Ugeplan!$AG330</f>
        <v>0</v>
      </c>
      <c r="AM19" s="172">
        <f>Ugeplan!$AG339</f>
        <v>0</v>
      </c>
      <c r="AN19" s="172">
        <f>Ugeplan!$AG348</f>
        <v>0</v>
      </c>
      <c r="AO19" s="172">
        <f>Ugeplan!$AG357</f>
        <v>0</v>
      </c>
      <c r="AP19" s="172">
        <f>Ugeplan!$AG366</f>
        <v>0</v>
      </c>
      <c r="AQ19" s="172">
        <f>Ugeplan!$AG375</f>
        <v>0</v>
      </c>
      <c r="AR19" s="172">
        <f>Ugeplan!$AG384</f>
        <v>0</v>
      </c>
      <c r="AS19" s="172">
        <f>Ugeplan!$AG393</f>
        <v>0</v>
      </c>
      <c r="AT19" s="172">
        <f>Ugeplan!$AG402</f>
        <v>0</v>
      </c>
      <c r="AU19" s="172">
        <f>Ugeplan!$AG411</f>
        <v>0</v>
      </c>
      <c r="AV19" s="172">
        <f>Ugeplan!$AG420</f>
        <v>0</v>
      </c>
      <c r="AW19" s="172">
        <f>Ugeplan!$AG429</f>
        <v>0</v>
      </c>
      <c r="AX19" s="172">
        <f>Ugeplan!$AG438</f>
        <v>0</v>
      </c>
      <c r="AY19" s="172">
        <f>Ugeplan!$AG447</f>
        <v>0</v>
      </c>
      <c r="AZ19" s="172">
        <f>Ugeplan!$AG456</f>
        <v>0</v>
      </c>
      <c r="BA19" s="172">
        <f>Ugeplan!$AG465</f>
        <v>0</v>
      </c>
      <c r="BB19" s="172">
        <f>Ugeplan!$AG474</f>
        <v>0</v>
      </c>
      <c r="BC19" s="172">
        <f>Ugeplan!$AG483</f>
        <v>0</v>
      </c>
      <c r="BD19" s="172">
        <f>Ugeplan!$AG492</f>
        <v>0</v>
      </c>
      <c r="BF19" s="171"/>
      <c r="BG19" s="171"/>
    </row>
    <row r="20" spans="1:59" s="160" customFormat="1" ht="12.75" customHeight="1">
      <c r="C20" s="301" t="s">
        <v>103</v>
      </c>
      <c r="D20" s="170"/>
      <c r="E20" s="172">
        <f>Ugeplan!$AH33</f>
        <v>0</v>
      </c>
      <c r="F20" s="172">
        <f>Ugeplan!$AH42</f>
        <v>0</v>
      </c>
      <c r="G20" s="172">
        <f>Ugeplan!$AH51</f>
        <v>0</v>
      </c>
      <c r="H20" s="172">
        <f>Ugeplan!$AH60</f>
        <v>0</v>
      </c>
      <c r="I20" s="172">
        <f>Ugeplan!$AH69</f>
        <v>0</v>
      </c>
      <c r="J20" s="172">
        <f>Ugeplan!$AH78</f>
        <v>0</v>
      </c>
      <c r="K20" s="172">
        <f>Ugeplan!$AH87</f>
        <v>0</v>
      </c>
      <c r="L20" s="172">
        <f>Ugeplan!$AH96</f>
        <v>0</v>
      </c>
      <c r="M20" s="172">
        <f>Ugeplan!$AH105</f>
        <v>0</v>
      </c>
      <c r="N20" s="172">
        <f>Ugeplan!$AH114</f>
        <v>0</v>
      </c>
      <c r="O20" s="172">
        <f>Ugeplan!$AH123</f>
        <v>0</v>
      </c>
      <c r="P20" s="172">
        <f>Ugeplan!$AH132</f>
        <v>0</v>
      </c>
      <c r="Q20" s="172">
        <f>Ugeplan!$AH141</f>
        <v>238.64000000000001</v>
      </c>
      <c r="R20" s="172">
        <f>Ugeplan!$AH150</f>
        <v>276.89999999999998</v>
      </c>
      <c r="S20" s="172">
        <f>Ugeplan!$AH159</f>
        <v>288.03000000000003</v>
      </c>
      <c r="T20" s="172">
        <f>Ugeplan!$AH168</f>
        <v>319.53999999999996</v>
      </c>
      <c r="U20" s="172">
        <f>Ugeplan!$AH177</f>
        <v>206.29</v>
      </c>
      <c r="V20" s="172">
        <f>Ugeplan!$AH186</f>
        <v>347.87</v>
      </c>
      <c r="W20" s="172">
        <f>Ugeplan!$AH195</f>
        <v>261.89999999999998</v>
      </c>
      <c r="X20" s="172">
        <f>Ugeplan!$AH204</f>
        <v>365.11099999999999</v>
      </c>
      <c r="Y20" s="172">
        <f>Ugeplan!$AH213</f>
        <v>227</v>
      </c>
      <c r="Z20" s="172">
        <f>Ugeplan!$AH222</f>
        <v>294.59999999999997</v>
      </c>
      <c r="AA20" s="172">
        <f>Ugeplan!$AH231</f>
        <v>24</v>
      </c>
      <c r="AB20" s="172">
        <f>Ugeplan!$AH240</f>
        <v>0</v>
      </c>
      <c r="AC20" s="172">
        <f>Ugeplan!$AH249</f>
        <v>0</v>
      </c>
      <c r="AD20" s="172">
        <f>Ugeplan!$AH258</f>
        <v>0</v>
      </c>
      <c r="AE20" s="172">
        <f>Ugeplan!$AH267</f>
        <v>0</v>
      </c>
      <c r="AF20" s="172">
        <f>Ugeplan!$AH276</f>
        <v>0</v>
      </c>
      <c r="AG20" s="172">
        <f>Ugeplan!$AH285</f>
        <v>0</v>
      </c>
      <c r="AH20" s="172">
        <f>Ugeplan!$AH294</f>
        <v>0</v>
      </c>
      <c r="AI20" s="172">
        <f>Ugeplan!$AH303</f>
        <v>0</v>
      </c>
      <c r="AJ20" s="172">
        <f>Ugeplan!$AH312</f>
        <v>0</v>
      </c>
      <c r="AK20" s="172">
        <f>Ugeplan!$AH321</f>
        <v>0</v>
      </c>
      <c r="AL20" s="172">
        <f>Ugeplan!$AH330</f>
        <v>0</v>
      </c>
      <c r="AM20" s="172">
        <f>Ugeplan!$AH339</f>
        <v>0</v>
      </c>
      <c r="AN20" s="172">
        <f>Ugeplan!$AH348</f>
        <v>0</v>
      </c>
      <c r="AO20" s="172">
        <f>Ugeplan!$AH357</f>
        <v>0</v>
      </c>
      <c r="AP20" s="172">
        <f>Ugeplan!$AH366</f>
        <v>0</v>
      </c>
      <c r="AQ20" s="172">
        <f>Ugeplan!$AH375</f>
        <v>0</v>
      </c>
      <c r="AR20" s="172">
        <f>Ugeplan!$AH384</f>
        <v>0</v>
      </c>
      <c r="AS20" s="172">
        <f>Ugeplan!$AH393</f>
        <v>0</v>
      </c>
      <c r="AT20" s="172">
        <f>Ugeplan!$AH402</f>
        <v>0</v>
      </c>
      <c r="AU20" s="172">
        <f>Ugeplan!$AH411</f>
        <v>0</v>
      </c>
      <c r="AV20" s="172">
        <f>Ugeplan!$AH420</f>
        <v>0</v>
      </c>
      <c r="AW20" s="172">
        <f>Ugeplan!$AH429</f>
        <v>0</v>
      </c>
      <c r="AX20" s="172">
        <f>Ugeplan!$AH438</f>
        <v>0</v>
      </c>
      <c r="AY20" s="172">
        <f>Ugeplan!$AH447</f>
        <v>0</v>
      </c>
      <c r="AZ20" s="172">
        <f>Ugeplan!$AH456</f>
        <v>0</v>
      </c>
      <c r="BA20" s="172">
        <f>Ugeplan!$AH465</f>
        <v>0</v>
      </c>
      <c r="BB20" s="172">
        <f>Ugeplan!$AH474</f>
        <v>0</v>
      </c>
      <c r="BC20" s="172">
        <f>Ugeplan!$AH483</f>
        <v>0</v>
      </c>
      <c r="BD20" s="172">
        <f>Ugeplan!$AH492</f>
        <v>0</v>
      </c>
      <c r="BF20" s="171"/>
      <c r="BG20" s="171"/>
    </row>
    <row r="21" spans="1:59" s="160" customFormat="1" ht="12.75" customHeight="1">
      <c r="C21" s="301" t="s">
        <v>227</v>
      </c>
      <c r="D21" s="170"/>
      <c r="E21" s="172" t="str">
        <f>IF(E19&gt;1,(AVERAGE(E20)),"")</f>
        <v/>
      </c>
      <c r="F21" s="172" t="str">
        <f>IF(F19&gt;1,(AVERAGE(E20:F20)),"")</f>
        <v/>
      </c>
      <c r="G21" s="172" t="str">
        <f>IF(G19&gt;1,(AVERAGE(E20:G20)),"")</f>
        <v/>
      </c>
      <c r="H21" s="172" t="str">
        <f>IF(H19&gt;1,(AVERAGE(E20:H20)),"")</f>
        <v/>
      </c>
      <c r="I21" s="172" t="str">
        <f>IF(I19&gt;1,(AVERAGE(E20:I20)),"")</f>
        <v/>
      </c>
      <c r="J21" s="172" t="str">
        <f>IF(J19&gt;1,(AVERAGE(F20:J20)),"")</f>
        <v/>
      </c>
      <c r="K21" s="172" t="str">
        <f t="shared" ref="K21:V21" si="9">IF(K19&gt;1,(AVERAGE(G20:K20)),"")</f>
        <v/>
      </c>
      <c r="L21" s="172" t="str">
        <f t="shared" si="9"/>
        <v/>
      </c>
      <c r="M21" s="172" t="str">
        <f t="shared" si="9"/>
        <v/>
      </c>
      <c r="N21" s="172" t="str">
        <f t="shared" si="9"/>
        <v/>
      </c>
      <c r="O21" s="172" t="str">
        <f t="shared" si="9"/>
        <v/>
      </c>
      <c r="P21" s="172" t="str">
        <f>IF(P19&gt;1,(AVERAGE(L20:P20)),"")</f>
        <v/>
      </c>
      <c r="Q21" s="172">
        <f t="shared" si="9"/>
        <v>47.728000000000002</v>
      </c>
      <c r="R21" s="172">
        <f t="shared" si="9"/>
        <v>103.10799999999999</v>
      </c>
      <c r="S21" s="172">
        <f t="shared" si="9"/>
        <v>160.714</v>
      </c>
      <c r="T21" s="172">
        <f t="shared" si="9"/>
        <v>224.62199999999999</v>
      </c>
      <c r="U21" s="172">
        <f t="shared" si="9"/>
        <v>265.88</v>
      </c>
      <c r="V21" s="172">
        <f t="shared" si="9"/>
        <v>287.726</v>
      </c>
      <c r="W21" s="172">
        <f>IF(W19&gt;1,(AVERAGE(S20:W20)),"")</f>
        <v>284.726</v>
      </c>
      <c r="X21" s="172">
        <f t="shared" ref="X21:BD21" si="10">IF(X19&gt;1,(AVERAGE(T20:X20)),"")</f>
        <v>300.14219999999995</v>
      </c>
      <c r="Y21" s="172">
        <f t="shared" si="10"/>
        <v>281.63419999999996</v>
      </c>
      <c r="Z21" s="172">
        <f t="shared" si="10"/>
        <v>299.29619999999994</v>
      </c>
      <c r="AA21" s="172" t="str">
        <f t="shared" si="10"/>
        <v/>
      </c>
      <c r="AB21" s="172" t="str">
        <f t="shared" si="10"/>
        <v/>
      </c>
      <c r="AC21" s="172" t="str">
        <f t="shared" si="10"/>
        <v/>
      </c>
      <c r="AD21" s="172" t="str">
        <f t="shared" si="10"/>
        <v/>
      </c>
      <c r="AE21" s="172" t="str">
        <f t="shared" si="10"/>
        <v/>
      </c>
      <c r="AF21" s="172" t="str">
        <f t="shared" si="10"/>
        <v/>
      </c>
      <c r="AG21" s="172" t="str">
        <f t="shared" si="10"/>
        <v/>
      </c>
      <c r="AH21" s="172" t="str">
        <f t="shared" si="10"/>
        <v/>
      </c>
      <c r="AI21" s="172" t="str">
        <f t="shared" si="10"/>
        <v/>
      </c>
      <c r="AJ21" s="172" t="str">
        <f t="shared" si="10"/>
        <v/>
      </c>
      <c r="AK21" s="172" t="str">
        <f t="shared" si="10"/>
        <v/>
      </c>
      <c r="AL21" s="172" t="str">
        <f t="shared" si="10"/>
        <v/>
      </c>
      <c r="AM21" s="172" t="str">
        <f t="shared" si="10"/>
        <v/>
      </c>
      <c r="AN21" s="172" t="str">
        <f t="shared" si="10"/>
        <v/>
      </c>
      <c r="AO21" s="172" t="str">
        <f t="shared" si="10"/>
        <v/>
      </c>
      <c r="AP21" s="172" t="str">
        <f t="shared" si="10"/>
        <v/>
      </c>
      <c r="AQ21" s="172" t="str">
        <f t="shared" si="10"/>
        <v/>
      </c>
      <c r="AR21" s="172" t="str">
        <f t="shared" si="10"/>
        <v/>
      </c>
      <c r="AS21" s="172" t="str">
        <f t="shared" si="10"/>
        <v/>
      </c>
      <c r="AT21" s="172" t="str">
        <f t="shared" si="10"/>
        <v/>
      </c>
      <c r="AU21" s="172" t="str">
        <f t="shared" si="10"/>
        <v/>
      </c>
      <c r="AV21" s="172" t="str">
        <f t="shared" si="10"/>
        <v/>
      </c>
      <c r="AW21" s="172" t="str">
        <f t="shared" si="10"/>
        <v/>
      </c>
      <c r="AX21" s="172" t="str">
        <f t="shared" si="10"/>
        <v/>
      </c>
      <c r="AY21" s="172" t="str">
        <f t="shared" si="10"/>
        <v/>
      </c>
      <c r="AZ21" s="172" t="str">
        <f t="shared" si="10"/>
        <v/>
      </c>
      <c r="BA21" s="172" t="str">
        <f t="shared" si="10"/>
        <v/>
      </c>
      <c r="BB21" s="172" t="str">
        <f t="shared" si="10"/>
        <v/>
      </c>
      <c r="BC21" s="172" t="str">
        <f t="shared" si="10"/>
        <v/>
      </c>
      <c r="BD21" s="172" t="str">
        <f t="shared" si="10"/>
        <v/>
      </c>
      <c r="BF21" s="171"/>
      <c r="BG21" s="171"/>
    </row>
    <row r="22" spans="1:59" s="160" customFormat="1" ht="12.75" customHeight="1">
      <c r="C22" s="301" t="s">
        <v>228</v>
      </c>
      <c r="D22" s="170"/>
      <c r="E22" s="172">
        <f>E20</f>
        <v>0</v>
      </c>
      <c r="F22" s="172">
        <f>AVERAGE(E20:F20)</f>
        <v>0</v>
      </c>
      <c r="G22" s="172">
        <f t="shared" ref="G22:BD22" si="11">AVERAGE(F20:G20)</f>
        <v>0</v>
      </c>
      <c r="H22" s="172">
        <f>AVERAGE(G20:H20)</f>
        <v>0</v>
      </c>
      <c r="I22" s="172">
        <f t="shared" si="11"/>
        <v>0</v>
      </c>
      <c r="J22" s="172">
        <f t="shared" si="11"/>
        <v>0</v>
      </c>
      <c r="K22" s="172">
        <f t="shared" si="11"/>
        <v>0</v>
      </c>
      <c r="L22" s="172">
        <f t="shared" si="11"/>
        <v>0</v>
      </c>
      <c r="M22" s="172">
        <f t="shared" si="11"/>
        <v>0</v>
      </c>
      <c r="N22" s="172">
        <f t="shared" si="11"/>
        <v>0</v>
      </c>
      <c r="O22" s="172">
        <f t="shared" si="11"/>
        <v>0</v>
      </c>
      <c r="P22" s="172">
        <f t="shared" si="11"/>
        <v>0</v>
      </c>
      <c r="Q22" s="172">
        <f t="shared" si="11"/>
        <v>119.32000000000001</v>
      </c>
      <c r="R22" s="172">
        <f t="shared" si="11"/>
        <v>257.77</v>
      </c>
      <c r="S22" s="172">
        <f t="shared" si="11"/>
        <v>282.46500000000003</v>
      </c>
      <c r="T22" s="172">
        <f t="shared" si="11"/>
        <v>303.78499999999997</v>
      </c>
      <c r="U22" s="172">
        <f t="shared" si="11"/>
        <v>262.91499999999996</v>
      </c>
      <c r="V22" s="172">
        <f t="shared" si="11"/>
        <v>277.08</v>
      </c>
      <c r="W22" s="172">
        <f t="shared" si="11"/>
        <v>304.88499999999999</v>
      </c>
      <c r="X22" s="172">
        <f t="shared" si="11"/>
        <v>313.50549999999998</v>
      </c>
      <c r="Y22" s="172">
        <f t="shared" si="11"/>
        <v>296.05549999999999</v>
      </c>
      <c r="Z22" s="172">
        <f t="shared" si="11"/>
        <v>260.79999999999995</v>
      </c>
      <c r="AA22" s="172">
        <f t="shared" si="11"/>
        <v>159.29999999999998</v>
      </c>
      <c r="AB22" s="172">
        <f t="shared" si="11"/>
        <v>12</v>
      </c>
      <c r="AC22" s="172">
        <f t="shared" si="11"/>
        <v>0</v>
      </c>
      <c r="AD22" s="172">
        <f t="shared" si="11"/>
        <v>0</v>
      </c>
      <c r="AE22" s="172">
        <f t="shared" si="11"/>
        <v>0</v>
      </c>
      <c r="AF22" s="172">
        <f t="shared" si="11"/>
        <v>0</v>
      </c>
      <c r="AG22" s="172">
        <f t="shared" si="11"/>
        <v>0</v>
      </c>
      <c r="AH22" s="172">
        <f t="shared" si="11"/>
        <v>0</v>
      </c>
      <c r="AI22" s="172">
        <f t="shared" si="11"/>
        <v>0</v>
      </c>
      <c r="AJ22" s="172">
        <f t="shared" si="11"/>
        <v>0</v>
      </c>
      <c r="AK22" s="172">
        <f t="shared" si="11"/>
        <v>0</v>
      </c>
      <c r="AL22" s="172">
        <f t="shared" si="11"/>
        <v>0</v>
      </c>
      <c r="AM22" s="172">
        <f t="shared" si="11"/>
        <v>0</v>
      </c>
      <c r="AN22" s="172">
        <f t="shared" si="11"/>
        <v>0</v>
      </c>
      <c r="AO22" s="172">
        <f t="shared" si="11"/>
        <v>0</v>
      </c>
      <c r="AP22" s="172">
        <f t="shared" si="11"/>
        <v>0</v>
      </c>
      <c r="AQ22" s="172">
        <f t="shared" si="11"/>
        <v>0</v>
      </c>
      <c r="AR22" s="172">
        <f t="shared" si="11"/>
        <v>0</v>
      </c>
      <c r="AS22" s="172">
        <f t="shared" si="11"/>
        <v>0</v>
      </c>
      <c r="AT22" s="172">
        <f t="shared" si="11"/>
        <v>0</v>
      </c>
      <c r="AU22" s="172">
        <f t="shared" si="11"/>
        <v>0</v>
      </c>
      <c r="AV22" s="172">
        <f t="shared" si="11"/>
        <v>0</v>
      </c>
      <c r="AW22" s="172">
        <f t="shared" si="11"/>
        <v>0</v>
      </c>
      <c r="AX22" s="172">
        <f t="shared" si="11"/>
        <v>0</v>
      </c>
      <c r="AY22" s="172">
        <f t="shared" si="11"/>
        <v>0</v>
      </c>
      <c r="AZ22" s="172">
        <f t="shared" si="11"/>
        <v>0</v>
      </c>
      <c r="BA22" s="172">
        <f t="shared" si="11"/>
        <v>0</v>
      </c>
      <c r="BB22" s="172">
        <f t="shared" si="11"/>
        <v>0</v>
      </c>
      <c r="BC22" s="172">
        <f t="shared" si="11"/>
        <v>0</v>
      </c>
      <c r="BD22" s="172">
        <f t="shared" si="11"/>
        <v>0</v>
      </c>
      <c r="BF22" s="171"/>
      <c r="BG22" s="171"/>
    </row>
    <row r="23" spans="1:59">
      <c r="B23" s="138"/>
      <c r="C23" s="153" t="s">
        <v>40</v>
      </c>
      <c r="D23" s="173"/>
      <c r="E23" s="110">
        <f>Årsoplæg!B23</f>
        <v>0</v>
      </c>
      <c r="F23" s="110">
        <f>Årsoplæg!C23</f>
        <v>0</v>
      </c>
      <c r="G23" s="110">
        <f>Årsoplæg!D23</f>
        <v>0</v>
      </c>
      <c r="H23" s="110">
        <f>Årsoplæg!E23</f>
        <v>0</v>
      </c>
      <c r="I23" s="110">
        <f>Årsoplæg!F23</f>
        <v>0</v>
      </c>
      <c r="J23" s="110">
        <f>Årsoplæg!G23</f>
        <v>0</v>
      </c>
      <c r="K23" s="110">
        <f>Årsoplæg!H23</f>
        <v>0</v>
      </c>
      <c r="L23" s="110">
        <f>Årsoplæg!I23</f>
        <v>0</v>
      </c>
      <c r="M23" s="110">
        <f>Årsoplæg!J23</f>
        <v>0</v>
      </c>
      <c r="N23" s="110">
        <f>Årsoplæg!K23</f>
        <v>0</v>
      </c>
      <c r="O23" s="110">
        <f>Årsoplæg!L23</f>
        <v>0</v>
      </c>
      <c r="P23" s="110">
        <f>Årsoplæg!M23</f>
        <v>0</v>
      </c>
      <c r="Q23" s="110">
        <f>Årsoplæg!N23</f>
        <v>0</v>
      </c>
      <c r="R23" s="110">
        <f>Årsoplæg!O23</f>
        <v>0</v>
      </c>
      <c r="S23" s="110">
        <f>Årsoplæg!P23</f>
        <v>0</v>
      </c>
      <c r="T23" s="110">
        <f>Årsoplæg!Q23</f>
        <v>0</v>
      </c>
      <c r="U23" s="110">
        <f>Årsoplæg!R23</f>
        <v>0</v>
      </c>
      <c r="V23" s="110">
        <f>Årsoplæg!S23</f>
        <v>0</v>
      </c>
      <c r="W23" s="110">
        <f>Årsoplæg!T23</f>
        <v>0</v>
      </c>
      <c r="X23" s="110">
        <f>Årsoplæg!U23</f>
        <v>0</v>
      </c>
      <c r="Y23" s="110">
        <f>Årsoplæg!V23</f>
        <v>0</v>
      </c>
      <c r="Z23" s="110">
        <f>Årsoplæg!W23</f>
        <v>0</v>
      </c>
      <c r="AA23" s="110">
        <f>Årsoplæg!X23</f>
        <v>0</v>
      </c>
      <c r="AB23" s="110">
        <f>Årsoplæg!Y23</f>
        <v>0</v>
      </c>
      <c r="AC23" s="110">
        <f>Årsoplæg!Z23</f>
        <v>0</v>
      </c>
      <c r="AD23" s="110">
        <f>Årsoplæg!AA23</f>
        <v>0</v>
      </c>
      <c r="AE23" s="110">
        <f>Årsoplæg!AB23</f>
        <v>0</v>
      </c>
      <c r="AF23" s="110">
        <f>Årsoplæg!AC23</f>
        <v>0</v>
      </c>
      <c r="AG23" s="110">
        <f>Årsoplæg!AD23</f>
        <v>0</v>
      </c>
      <c r="AH23" s="110">
        <f>Årsoplæg!AE23</f>
        <v>0</v>
      </c>
      <c r="AI23" s="110">
        <f>Årsoplæg!AF23</f>
        <v>0</v>
      </c>
      <c r="AJ23" s="110">
        <f>Årsoplæg!AG23</f>
        <v>0</v>
      </c>
      <c r="AK23" s="110">
        <f>Årsoplæg!AH23</f>
        <v>0</v>
      </c>
      <c r="AL23" s="110">
        <f>Årsoplæg!AI23</f>
        <v>0</v>
      </c>
      <c r="AM23" s="110">
        <f>Årsoplæg!AJ23</f>
        <v>0</v>
      </c>
      <c r="AN23" s="110">
        <f>Årsoplæg!AK23</f>
        <v>0</v>
      </c>
      <c r="AO23" s="110">
        <f>Årsoplæg!AL23</f>
        <v>0</v>
      </c>
      <c r="AP23" s="110">
        <f>Årsoplæg!AM23</f>
        <v>0</v>
      </c>
      <c r="AQ23" s="110">
        <f>Årsoplæg!AN23</f>
        <v>0</v>
      </c>
      <c r="AR23" s="110">
        <f>Årsoplæg!AO23</f>
        <v>0</v>
      </c>
      <c r="AS23" s="110">
        <f>Årsoplæg!AP23</f>
        <v>0</v>
      </c>
      <c r="AT23" s="110">
        <f>Årsoplæg!AQ23</f>
        <v>0</v>
      </c>
      <c r="AU23" s="110">
        <f>Årsoplæg!AR23</f>
        <v>0</v>
      </c>
      <c r="AV23" s="110">
        <f>Årsoplæg!AS23</f>
        <v>0</v>
      </c>
      <c r="AW23" s="110">
        <f>Årsoplæg!AT23</f>
        <v>0</v>
      </c>
      <c r="AX23" s="110">
        <f>Årsoplæg!AU23</f>
        <v>0</v>
      </c>
      <c r="AY23" s="110">
        <f>Årsoplæg!AV23</f>
        <v>0</v>
      </c>
      <c r="AZ23" s="110">
        <f>Årsoplæg!AW23</f>
        <v>0</v>
      </c>
      <c r="BA23" s="110">
        <f>Årsoplæg!AX23</f>
        <v>0</v>
      </c>
      <c r="BB23" s="110">
        <f>Årsoplæg!AY23</f>
        <v>0</v>
      </c>
      <c r="BC23" s="110"/>
      <c r="BD23" s="110">
        <f>Årsoplæg!BA23</f>
        <v>0</v>
      </c>
      <c r="BF23" s="174"/>
      <c r="BG23" s="174"/>
    </row>
    <row r="24" spans="1:59">
      <c r="B24" s="138"/>
      <c r="C24" s="153" t="s">
        <v>70</v>
      </c>
      <c r="D24" s="166"/>
      <c r="E24" s="110">
        <f>Årsoplæg!B24</f>
        <v>0</v>
      </c>
      <c r="F24" s="110">
        <f>Årsoplæg!C24</f>
        <v>0</v>
      </c>
      <c r="G24" s="110">
        <f>Årsoplæg!D24</f>
        <v>0</v>
      </c>
      <c r="H24" s="110">
        <f>Årsoplæg!E24</f>
        <v>0</v>
      </c>
      <c r="I24" s="110">
        <f>Årsoplæg!F24</f>
        <v>0</v>
      </c>
      <c r="J24" s="110">
        <f>Årsoplæg!G24</f>
        <v>0</v>
      </c>
      <c r="K24" s="110">
        <f>Årsoplæg!H24</f>
        <v>0</v>
      </c>
      <c r="L24" s="110">
        <f>Årsoplæg!I24</f>
        <v>0</v>
      </c>
      <c r="M24" s="110">
        <f>Årsoplæg!J24</f>
        <v>0</v>
      </c>
      <c r="N24" s="110">
        <f>Årsoplæg!K24</f>
        <v>0</v>
      </c>
      <c r="O24" s="110">
        <f>Årsoplæg!L24</f>
        <v>0</v>
      </c>
      <c r="P24" s="110">
        <f>Årsoplæg!M24</f>
        <v>0</v>
      </c>
      <c r="Q24" s="110">
        <f>Årsoplæg!N24</f>
        <v>0</v>
      </c>
      <c r="R24" s="110">
        <f>Årsoplæg!O24</f>
        <v>0</v>
      </c>
      <c r="S24" s="110">
        <f>Årsoplæg!P24</f>
        <v>0</v>
      </c>
      <c r="T24" s="110">
        <f>Årsoplæg!Q24</f>
        <v>0</v>
      </c>
      <c r="U24" s="110">
        <f>Årsoplæg!R24</f>
        <v>0</v>
      </c>
      <c r="V24" s="110">
        <f>Årsoplæg!S24</f>
        <v>0</v>
      </c>
      <c r="W24" s="110">
        <f>Årsoplæg!T24</f>
        <v>0</v>
      </c>
      <c r="X24" s="110">
        <f>Årsoplæg!U24</f>
        <v>0</v>
      </c>
      <c r="Y24" s="110">
        <f>Årsoplæg!V24</f>
        <v>0</v>
      </c>
      <c r="Z24" s="110">
        <f>Årsoplæg!W24</f>
        <v>0</v>
      </c>
      <c r="AA24" s="110">
        <f>Årsoplæg!X24</f>
        <v>0</v>
      </c>
      <c r="AB24" s="110">
        <f>Årsoplæg!Y24</f>
        <v>0</v>
      </c>
      <c r="AC24" s="110">
        <f>Årsoplæg!Z24</f>
        <v>0</v>
      </c>
      <c r="AD24" s="110">
        <f>Årsoplæg!AA24</f>
        <v>0</v>
      </c>
      <c r="AE24" s="110">
        <f>Årsoplæg!AB24</f>
        <v>0</v>
      </c>
      <c r="AF24" s="110">
        <f>Årsoplæg!AC24</f>
        <v>0</v>
      </c>
      <c r="AG24" s="110">
        <f>Årsoplæg!AD24</f>
        <v>0</v>
      </c>
      <c r="AH24" s="110">
        <f>Årsoplæg!AE24</f>
        <v>0</v>
      </c>
      <c r="AI24" s="110">
        <f>Årsoplæg!AF24</f>
        <v>0</v>
      </c>
      <c r="AJ24" s="110">
        <f>Årsoplæg!AG24</f>
        <v>0</v>
      </c>
      <c r="AK24" s="110">
        <f>Årsoplæg!AH24</f>
        <v>0</v>
      </c>
      <c r="AL24" s="110">
        <f>Årsoplæg!AI24</f>
        <v>0</v>
      </c>
      <c r="AM24" s="110">
        <f>Årsoplæg!AJ24</f>
        <v>0</v>
      </c>
      <c r="AN24" s="110">
        <f>Årsoplæg!AK24</f>
        <v>0</v>
      </c>
      <c r="AO24" s="110">
        <f>Årsoplæg!AL24</f>
        <v>0</v>
      </c>
      <c r="AP24" s="110">
        <f>Årsoplæg!AM24</f>
        <v>0</v>
      </c>
      <c r="AQ24" s="110">
        <f>Årsoplæg!AN24</f>
        <v>0</v>
      </c>
      <c r="AR24" s="110">
        <f>Årsoplæg!AO24</f>
        <v>0</v>
      </c>
      <c r="AS24" s="110">
        <f>Årsoplæg!AP24</f>
        <v>0</v>
      </c>
      <c r="AT24" s="110">
        <f>Årsoplæg!AQ24</f>
        <v>0</v>
      </c>
      <c r="AU24" s="110">
        <f>Årsoplæg!AR24</f>
        <v>0</v>
      </c>
      <c r="AV24" s="110">
        <f>Årsoplæg!AS24</f>
        <v>0</v>
      </c>
      <c r="AW24" s="110">
        <f>Årsoplæg!AT24</f>
        <v>0</v>
      </c>
      <c r="AX24" s="110">
        <f>Årsoplæg!AU24</f>
        <v>0</v>
      </c>
      <c r="AY24" s="110">
        <f>Årsoplæg!AV24</f>
        <v>0</v>
      </c>
      <c r="AZ24" s="110">
        <f>Årsoplæg!AW24</f>
        <v>0</v>
      </c>
      <c r="BA24" s="110">
        <f>Årsoplæg!AX24</f>
        <v>0</v>
      </c>
      <c r="BB24" s="110">
        <f>Årsoplæg!AY24</f>
        <v>0</v>
      </c>
      <c r="BC24" s="110"/>
      <c r="BD24" s="110">
        <f>Årsoplæg!BA24</f>
        <v>0</v>
      </c>
      <c r="BF24" s="174"/>
      <c r="BG24" s="174"/>
    </row>
    <row r="25" spans="1:59">
      <c r="B25" s="138"/>
      <c r="C25" s="153" t="s">
        <v>18</v>
      </c>
      <c r="D25" s="166"/>
      <c r="E25" s="110">
        <f>Årsoplæg!B25</f>
        <v>0</v>
      </c>
      <c r="F25" s="110">
        <f>Årsoplæg!C25</f>
        <v>0</v>
      </c>
      <c r="G25" s="110">
        <f>Årsoplæg!D25</f>
        <v>0</v>
      </c>
      <c r="H25" s="110">
        <f>Årsoplæg!E25</f>
        <v>0</v>
      </c>
      <c r="I25" s="110">
        <f>Årsoplæg!F25</f>
        <v>0</v>
      </c>
      <c r="J25" s="110">
        <f>Årsoplæg!G25</f>
        <v>0</v>
      </c>
      <c r="K25" s="110">
        <f>Årsoplæg!H25</f>
        <v>0</v>
      </c>
      <c r="L25" s="110">
        <f>Årsoplæg!I25</f>
        <v>0</v>
      </c>
      <c r="M25" s="110">
        <f>Årsoplæg!J25</f>
        <v>0</v>
      </c>
      <c r="N25" s="110">
        <f>Årsoplæg!K25</f>
        <v>0</v>
      </c>
      <c r="O25" s="110">
        <f>Årsoplæg!L25</f>
        <v>0</v>
      </c>
      <c r="P25" s="110">
        <f>Årsoplæg!M25</f>
        <v>0</v>
      </c>
      <c r="Q25" s="110">
        <f>Årsoplæg!N25</f>
        <v>0</v>
      </c>
      <c r="R25" s="110">
        <f>Årsoplæg!O25</f>
        <v>0</v>
      </c>
      <c r="S25" s="110">
        <f>Årsoplæg!P25</f>
        <v>0</v>
      </c>
      <c r="T25" s="110">
        <f>Årsoplæg!Q25</f>
        <v>0</v>
      </c>
      <c r="U25" s="110">
        <f>Årsoplæg!R25</f>
        <v>0</v>
      </c>
      <c r="V25" s="110">
        <f>Årsoplæg!S25</f>
        <v>0</v>
      </c>
      <c r="W25" s="110">
        <f>Årsoplæg!T25</f>
        <v>0</v>
      </c>
      <c r="X25" s="110">
        <f>Årsoplæg!U25</f>
        <v>0</v>
      </c>
      <c r="Y25" s="110">
        <f>Årsoplæg!V25</f>
        <v>0</v>
      </c>
      <c r="Z25" s="110">
        <f>Årsoplæg!W25</f>
        <v>0</v>
      </c>
      <c r="AA25" s="110">
        <f>Årsoplæg!X25</f>
        <v>0</v>
      </c>
      <c r="AB25" s="110">
        <f>Årsoplæg!Y25</f>
        <v>0</v>
      </c>
      <c r="AC25" s="110">
        <f>Årsoplæg!Z25</f>
        <v>0</v>
      </c>
      <c r="AD25" s="110">
        <f>Årsoplæg!AA25</f>
        <v>0</v>
      </c>
      <c r="AE25" s="110">
        <f>Årsoplæg!AB25</f>
        <v>0</v>
      </c>
      <c r="AF25" s="110">
        <f>Årsoplæg!AC25</f>
        <v>0</v>
      </c>
      <c r="AG25" s="110">
        <f>Årsoplæg!AD25</f>
        <v>0</v>
      </c>
      <c r="AH25" s="110">
        <f>Årsoplæg!AE25</f>
        <v>0</v>
      </c>
      <c r="AI25" s="110">
        <f>Årsoplæg!AF25</f>
        <v>0</v>
      </c>
      <c r="AJ25" s="110">
        <f>Årsoplæg!AG25</f>
        <v>0</v>
      </c>
      <c r="AK25" s="110">
        <f>Årsoplæg!AH25</f>
        <v>0</v>
      </c>
      <c r="AL25" s="110">
        <f>Årsoplæg!AI25</f>
        <v>0</v>
      </c>
      <c r="AM25" s="110">
        <f>Årsoplæg!AJ25</f>
        <v>0</v>
      </c>
      <c r="AN25" s="110">
        <f>Årsoplæg!AK25</f>
        <v>0</v>
      </c>
      <c r="AO25" s="110">
        <f>Årsoplæg!AL25</f>
        <v>0</v>
      </c>
      <c r="AP25" s="110">
        <f>Årsoplæg!AM25</f>
        <v>0</v>
      </c>
      <c r="AQ25" s="110">
        <f>Årsoplæg!AN25</f>
        <v>0</v>
      </c>
      <c r="AR25" s="110">
        <f>Årsoplæg!AO25</f>
        <v>0</v>
      </c>
      <c r="AS25" s="110">
        <f>Årsoplæg!AP25</f>
        <v>0</v>
      </c>
      <c r="AT25" s="110">
        <f>Årsoplæg!AQ25</f>
        <v>0</v>
      </c>
      <c r="AU25" s="110">
        <f>Årsoplæg!AR25</f>
        <v>0</v>
      </c>
      <c r="AV25" s="110">
        <f>Årsoplæg!AS25</f>
        <v>0</v>
      </c>
      <c r="AW25" s="110">
        <f>Årsoplæg!AT25</f>
        <v>0</v>
      </c>
      <c r="AX25" s="110">
        <f>Årsoplæg!AU25</f>
        <v>0</v>
      </c>
      <c r="AY25" s="110">
        <f>Årsoplæg!AV25</f>
        <v>0</v>
      </c>
      <c r="AZ25" s="110">
        <f>Årsoplæg!AW25</f>
        <v>0</v>
      </c>
      <c r="BA25" s="110">
        <f>Årsoplæg!AX25</f>
        <v>0</v>
      </c>
      <c r="BB25" s="110">
        <f>Årsoplæg!AY25</f>
        <v>0</v>
      </c>
      <c r="BC25" s="110"/>
      <c r="BD25" s="110">
        <f>Årsoplæg!BA25</f>
        <v>0</v>
      </c>
      <c r="BF25" s="174"/>
      <c r="BG25" s="174"/>
    </row>
    <row r="26" spans="1:59">
      <c r="B26" s="138"/>
      <c r="C26" s="153" t="s">
        <v>71</v>
      </c>
      <c r="D26" s="253"/>
      <c r="E26" s="110">
        <f>Årsoplæg!B26</f>
        <v>0</v>
      </c>
      <c r="F26" s="110">
        <f>Årsoplæg!C26</f>
        <v>0</v>
      </c>
      <c r="G26" s="110">
        <f>Årsoplæg!D26</f>
        <v>0</v>
      </c>
      <c r="H26" s="110">
        <f>Årsoplæg!E26</f>
        <v>0</v>
      </c>
      <c r="I26" s="110">
        <f>Årsoplæg!F26</f>
        <v>0</v>
      </c>
      <c r="J26" s="110">
        <f>Årsoplæg!G26</f>
        <v>0</v>
      </c>
      <c r="K26" s="110">
        <f>Årsoplæg!H26</f>
        <v>0</v>
      </c>
      <c r="L26" s="110">
        <f>Årsoplæg!I26</f>
        <v>0</v>
      </c>
      <c r="M26" s="110">
        <f>Årsoplæg!J26</f>
        <v>0</v>
      </c>
      <c r="N26" s="110">
        <f>Årsoplæg!K26</f>
        <v>0</v>
      </c>
      <c r="O26" s="110">
        <f>Årsoplæg!L26</f>
        <v>0</v>
      </c>
      <c r="P26" s="110">
        <f>Årsoplæg!M26</f>
        <v>0</v>
      </c>
      <c r="Q26" s="110">
        <f>Årsoplæg!N26</f>
        <v>0</v>
      </c>
      <c r="R26" s="110">
        <f>Årsoplæg!O26</f>
        <v>0</v>
      </c>
      <c r="S26" s="110">
        <f>Årsoplæg!P26</f>
        <v>0</v>
      </c>
      <c r="T26" s="110">
        <f>Årsoplæg!Q26</f>
        <v>0</v>
      </c>
      <c r="U26" s="110">
        <f>Årsoplæg!R26</f>
        <v>0</v>
      </c>
      <c r="V26" s="110">
        <f>Årsoplæg!S26</f>
        <v>0</v>
      </c>
      <c r="W26" s="110">
        <f>Årsoplæg!T26</f>
        <v>0</v>
      </c>
      <c r="X26" s="110">
        <f>Årsoplæg!U26</f>
        <v>0</v>
      </c>
      <c r="Y26" s="110">
        <f>Årsoplæg!V26</f>
        <v>0</v>
      </c>
      <c r="Z26" s="110">
        <f>Årsoplæg!W26</f>
        <v>0</v>
      </c>
      <c r="AA26" s="110">
        <f>Årsoplæg!X26</f>
        <v>0</v>
      </c>
      <c r="AB26" s="110">
        <f>Årsoplæg!Y26</f>
        <v>0</v>
      </c>
      <c r="AC26" s="110">
        <f>Årsoplæg!Z26</f>
        <v>0</v>
      </c>
      <c r="AD26" s="110">
        <f>Årsoplæg!AA26</f>
        <v>0</v>
      </c>
      <c r="AE26" s="110">
        <f>Årsoplæg!AB26</f>
        <v>0</v>
      </c>
      <c r="AF26" s="110">
        <f>Årsoplæg!AC26</f>
        <v>0</v>
      </c>
      <c r="AG26" s="110">
        <f>Årsoplæg!AD26</f>
        <v>0</v>
      </c>
      <c r="AH26" s="110">
        <f>Årsoplæg!AE26</f>
        <v>0</v>
      </c>
      <c r="AI26" s="110">
        <f>Årsoplæg!AF26</f>
        <v>0</v>
      </c>
      <c r="AJ26" s="110">
        <f>Årsoplæg!AG26</f>
        <v>0</v>
      </c>
      <c r="AK26" s="110">
        <f>Årsoplæg!AH26</f>
        <v>0</v>
      </c>
      <c r="AL26" s="110">
        <f>Årsoplæg!AI26</f>
        <v>0</v>
      </c>
      <c r="AM26" s="110">
        <f>Årsoplæg!AJ26</f>
        <v>0</v>
      </c>
      <c r="AN26" s="110">
        <f>Årsoplæg!AK26</f>
        <v>0</v>
      </c>
      <c r="AO26" s="110">
        <f>Årsoplæg!AL26</f>
        <v>0</v>
      </c>
      <c r="AP26" s="110">
        <f>Årsoplæg!AM26</f>
        <v>0</v>
      </c>
      <c r="AQ26" s="110">
        <f>Årsoplæg!AN26</f>
        <v>0</v>
      </c>
      <c r="AR26" s="110">
        <f>Årsoplæg!AO26</f>
        <v>0</v>
      </c>
      <c r="AS26" s="110">
        <f>Årsoplæg!AP26</f>
        <v>0</v>
      </c>
      <c r="AT26" s="110">
        <f>Årsoplæg!AQ26</f>
        <v>0</v>
      </c>
      <c r="AU26" s="110">
        <f>Årsoplæg!AR26</f>
        <v>0</v>
      </c>
      <c r="AV26" s="110">
        <f>Årsoplæg!AS26</f>
        <v>0</v>
      </c>
      <c r="AW26" s="110">
        <f>Årsoplæg!AT26</f>
        <v>0</v>
      </c>
      <c r="AX26" s="110">
        <f>Årsoplæg!AU26</f>
        <v>0</v>
      </c>
      <c r="AY26" s="110">
        <f>Årsoplæg!AV26</f>
        <v>0</v>
      </c>
      <c r="AZ26" s="110">
        <f>Årsoplæg!AW26</f>
        <v>0</v>
      </c>
      <c r="BA26" s="110">
        <f>Årsoplæg!AX26</f>
        <v>0</v>
      </c>
      <c r="BB26" s="110">
        <f>Årsoplæg!AY26</f>
        <v>0</v>
      </c>
      <c r="BC26" s="110"/>
      <c r="BD26" s="110">
        <f>Årsoplæg!BA26</f>
        <v>0</v>
      </c>
      <c r="BF26" s="174"/>
      <c r="BG26" s="174"/>
    </row>
    <row r="27" spans="1:59">
      <c r="B27" s="138"/>
      <c r="C27" s="302" t="s">
        <v>232</v>
      </c>
      <c r="D27" s="156" t="s">
        <v>17</v>
      </c>
      <c r="E27" s="353" t="s">
        <v>812</v>
      </c>
      <c r="F27" s="353"/>
      <c r="G27" s="353"/>
      <c r="H27" s="353"/>
      <c r="I27" s="353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</row>
    <row r="28" spans="1:59">
      <c r="B28" s="138"/>
      <c r="C28" s="175"/>
      <c r="E28" s="177"/>
      <c r="F28" s="177"/>
      <c r="G28" s="177"/>
      <c r="H28" s="177"/>
      <c r="I28" s="177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</row>
    <row r="29" spans="1:59">
      <c r="B29" s="138"/>
      <c r="C29" s="175"/>
      <c r="E29" s="177"/>
      <c r="F29" s="177"/>
      <c r="G29" s="177"/>
      <c r="H29" s="177"/>
      <c r="I29" s="177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</row>
    <row r="30" spans="1:59">
      <c r="B30" s="138"/>
      <c r="C30" s="175"/>
      <c r="E30" s="177"/>
      <c r="F30" s="177"/>
      <c r="G30" s="177"/>
      <c r="H30" s="177"/>
      <c r="I30" s="177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</row>
    <row r="31" spans="1:59">
      <c r="B31" s="138"/>
      <c r="C31" s="175"/>
      <c r="E31" s="177"/>
      <c r="F31" s="177"/>
      <c r="G31" s="177"/>
      <c r="H31" s="177"/>
      <c r="I31" s="177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</row>
    <row r="32" spans="1:59">
      <c r="B32" s="138"/>
      <c r="C32" s="175"/>
      <c r="E32" s="177"/>
      <c r="F32" s="177"/>
      <c r="G32" s="177"/>
      <c r="H32" s="177"/>
      <c r="I32" s="177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</row>
    <row r="33" spans="2:56">
      <c r="B33" s="138"/>
      <c r="C33" s="175"/>
      <c r="E33" s="177"/>
      <c r="F33" s="177"/>
      <c r="G33" s="177"/>
      <c r="H33" s="177"/>
      <c r="I33" s="177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</row>
    <row r="34" spans="2:56">
      <c r="B34" s="138"/>
      <c r="C34" s="175"/>
      <c r="E34" s="177"/>
      <c r="F34" s="177"/>
      <c r="G34" s="177"/>
      <c r="H34" s="177"/>
      <c r="I34" s="177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</row>
    <row r="35" spans="2:56">
      <c r="B35" s="138"/>
      <c r="C35" s="175"/>
      <c r="E35" s="177"/>
      <c r="F35" s="177"/>
      <c r="G35" s="177"/>
      <c r="H35" s="177"/>
      <c r="I35" s="177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</row>
    <row r="36" spans="2:56">
      <c r="B36" s="138"/>
      <c r="C36" s="175"/>
      <c r="E36" s="177"/>
      <c r="F36" s="177"/>
      <c r="G36" s="177"/>
      <c r="H36" s="177"/>
      <c r="I36" s="177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</row>
    <row r="37" spans="2:56">
      <c r="B37" s="138"/>
      <c r="C37" s="175"/>
      <c r="E37" s="177"/>
      <c r="F37" s="177"/>
      <c r="G37" s="177"/>
      <c r="H37" s="177"/>
      <c r="I37" s="177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</row>
    <row r="38" spans="2:56">
      <c r="B38" s="138"/>
      <c r="C38" s="175"/>
      <c r="E38" s="177"/>
      <c r="F38" s="177"/>
      <c r="G38" s="177"/>
      <c r="H38" s="177"/>
      <c r="I38" s="177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</row>
    <row r="39" spans="2:56">
      <c r="B39" s="138"/>
      <c r="C39" s="175"/>
      <c r="E39" s="177"/>
      <c r="F39" s="177"/>
      <c r="G39" s="177"/>
      <c r="H39" s="177"/>
      <c r="I39" s="177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</row>
    <row r="40" spans="2:56">
      <c r="B40" s="138"/>
      <c r="C40" s="175"/>
      <c r="E40" s="177"/>
      <c r="F40" s="177"/>
      <c r="G40" s="177"/>
      <c r="H40" s="177"/>
      <c r="I40" s="177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</row>
    <row r="41" spans="2:56">
      <c r="B41" s="138"/>
      <c r="C41" s="175"/>
      <c r="E41" s="177"/>
      <c r="F41" s="177"/>
      <c r="G41" s="177"/>
      <c r="H41" s="177"/>
      <c r="I41" s="177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</row>
    <row r="42" spans="2:56">
      <c r="B42" s="138"/>
      <c r="C42" s="175"/>
      <c r="E42" s="177"/>
      <c r="F42" s="177"/>
      <c r="G42" s="177"/>
      <c r="H42" s="177"/>
      <c r="I42" s="177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</row>
    <row r="43" spans="2:56">
      <c r="B43" s="138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</row>
    <row r="44" spans="2:56">
      <c r="B44" s="138"/>
      <c r="C44" s="139"/>
    </row>
    <row r="45" spans="2:56">
      <c r="B45" s="138"/>
      <c r="C45" s="139"/>
    </row>
    <row r="46" spans="2:56">
      <c r="B46" s="138"/>
      <c r="C46" s="139"/>
    </row>
    <row r="47" spans="2:56">
      <c r="B47" s="138"/>
      <c r="C47" s="139"/>
    </row>
    <row r="48" spans="2:56">
      <c r="B48" s="138"/>
      <c r="C48" s="139"/>
    </row>
    <row r="49" spans="2:3">
      <c r="B49" s="138"/>
      <c r="C49" s="139"/>
    </row>
    <row r="50" spans="2:3">
      <c r="B50" s="138"/>
      <c r="C50" s="139"/>
    </row>
    <row r="51" spans="2:3">
      <c r="B51" s="138"/>
      <c r="C51" s="139"/>
    </row>
    <row r="52" spans="2:3">
      <c r="B52" s="138"/>
      <c r="C52" s="139"/>
    </row>
    <row r="53" spans="2:3">
      <c r="B53" s="138"/>
      <c r="C53" s="139"/>
    </row>
    <row r="54" spans="2:3">
      <c r="B54" s="138"/>
      <c r="C54" s="139"/>
    </row>
    <row r="55" spans="2:3">
      <c r="B55" s="138"/>
      <c r="C55" s="139"/>
    </row>
    <row r="56" spans="2:3">
      <c r="B56" s="138"/>
      <c r="C56" s="139"/>
    </row>
    <row r="57" spans="2:3">
      <c r="B57" s="138"/>
      <c r="C57" s="139"/>
    </row>
    <row r="58" spans="2:3">
      <c r="B58" s="138"/>
      <c r="C58" s="139"/>
    </row>
    <row r="59" spans="2:3">
      <c r="B59" s="138"/>
      <c r="C59" s="139"/>
    </row>
    <row r="60" spans="2:3">
      <c r="B60" s="138"/>
      <c r="C60" s="139"/>
    </row>
    <row r="61" spans="2:3">
      <c r="B61" s="138"/>
      <c r="C61" s="139"/>
    </row>
    <row r="62" spans="2:3">
      <c r="B62" s="138"/>
      <c r="C62" s="139"/>
    </row>
    <row r="63" spans="2:3">
      <c r="B63" s="138"/>
      <c r="C63" s="139"/>
    </row>
    <row r="64" spans="2:3">
      <c r="B64" s="138"/>
      <c r="C64" s="139"/>
    </row>
    <row r="65" spans="2:36">
      <c r="B65" s="138"/>
      <c r="C65" s="139"/>
    </row>
    <row r="66" spans="2:36">
      <c r="B66" s="138"/>
      <c r="C66" s="139"/>
    </row>
    <row r="67" spans="2:36">
      <c r="B67" s="138"/>
      <c r="C67" s="139"/>
    </row>
    <row r="68" spans="2:36">
      <c r="B68" s="138"/>
      <c r="C68" s="139"/>
    </row>
    <row r="69" spans="2:36">
      <c r="B69" s="138"/>
      <c r="C69" s="139"/>
    </row>
    <row r="70" spans="2:36">
      <c r="B70" s="138"/>
      <c r="C70" s="139"/>
    </row>
    <row r="71" spans="2:36" ht="13.5" customHeight="1">
      <c r="B71" s="138"/>
      <c r="C71" s="139"/>
      <c r="E71" s="178"/>
      <c r="F71" s="157"/>
      <c r="G71" s="157"/>
      <c r="H71" s="157"/>
      <c r="I71" s="157"/>
      <c r="J71" s="179"/>
      <c r="K71" s="180"/>
      <c r="L71" s="180"/>
      <c r="M71" s="180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</row>
    <row r="72" spans="2:36" ht="13.5" customHeight="1">
      <c r="B72" s="138"/>
      <c r="C72" s="139"/>
      <c r="E72" s="157"/>
      <c r="F72" s="157"/>
      <c r="G72" s="157"/>
      <c r="H72" s="157"/>
      <c r="I72" s="157"/>
      <c r="J72" s="180"/>
      <c r="K72" s="180"/>
      <c r="L72" s="180"/>
      <c r="M72" s="180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</row>
    <row r="73" spans="2:36" ht="13.5" customHeight="1">
      <c r="B73" s="138"/>
      <c r="C73" s="139"/>
      <c r="E73" s="157"/>
      <c r="F73" s="157"/>
      <c r="G73" s="157"/>
      <c r="H73" s="157"/>
      <c r="I73" s="157"/>
      <c r="J73" s="180"/>
      <c r="K73" s="180"/>
      <c r="L73" s="180"/>
      <c r="M73" s="180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</row>
    <row r="74" spans="2:36" ht="13.5" customHeight="1">
      <c r="B74" s="138"/>
      <c r="C74" s="139"/>
      <c r="E74" s="157"/>
      <c r="F74" s="157"/>
      <c r="G74" s="157"/>
      <c r="H74" s="157"/>
      <c r="I74" s="157"/>
      <c r="J74" s="180"/>
      <c r="K74" s="180"/>
      <c r="L74" s="180"/>
      <c r="M74" s="180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</row>
    <row r="75" spans="2:36">
      <c r="B75" s="138"/>
      <c r="C75" s="139"/>
      <c r="E75" s="157"/>
      <c r="F75" s="157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</row>
    <row r="76" spans="2:36">
      <c r="B76" s="138"/>
      <c r="C76" s="139"/>
      <c r="E76" s="157"/>
      <c r="F76" s="157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</row>
    <row r="77" spans="2:36">
      <c r="B77" s="138"/>
      <c r="C77" s="139"/>
      <c r="E77" s="157"/>
      <c r="F77" s="157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</row>
    <row r="78" spans="2:36">
      <c r="B78" s="138"/>
      <c r="C78" s="139"/>
      <c r="E78" s="157"/>
      <c r="F78" s="157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</row>
    <row r="79" spans="2:36">
      <c r="B79" s="138"/>
      <c r="C79" s="139"/>
      <c r="E79" s="157"/>
      <c r="F79" s="157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</row>
    <row r="80" spans="2:36">
      <c r="B80" s="138"/>
      <c r="C80" s="139"/>
    </row>
    <row r="81" spans="2:3">
      <c r="B81" s="138"/>
      <c r="C81" s="139"/>
    </row>
    <row r="82" spans="2:3">
      <c r="B82" s="138"/>
      <c r="C82" s="139"/>
    </row>
    <row r="83" spans="2:3">
      <c r="B83" s="138"/>
      <c r="C83" s="139"/>
    </row>
    <row r="84" spans="2:3">
      <c r="B84" s="138"/>
      <c r="C84" s="139"/>
    </row>
    <row r="85" spans="2:3">
      <c r="B85" s="138"/>
      <c r="C85" s="139"/>
    </row>
    <row r="86" spans="2:3">
      <c r="B86" s="138"/>
      <c r="C86" s="139"/>
    </row>
    <row r="87" spans="2:3">
      <c r="B87" s="138"/>
      <c r="C87" s="139"/>
    </row>
    <row r="88" spans="2:3">
      <c r="B88" s="138"/>
      <c r="C88" s="139"/>
    </row>
    <row r="89" spans="2:3">
      <c r="B89" s="138"/>
      <c r="C89" s="139"/>
    </row>
  </sheetData>
  <sheetProtection password="CC71" sheet="1" objects="1" scenarios="1"/>
  <mergeCells count="4">
    <mergeCell ref="E2:K2"/>
    <mergeCell ref="E27:I27"/>
    <mergeCell ref="X2:AA2"/>
    <mergeCell ref="R2:U2"/>
  </mergeCells>
  <phoneticPr fontId="31" type="noConversion"/>
  <pageMargins left="0.24" right="0.16" top="9.8437499999999997E-2" bottom="0.1015625" header="0.2" footer="0.24"/>
  <headerFooter alignWithMargins="0"/>
  <ignoredErrors>
    <ignoredError sqref="E2 M2 R2" unlocked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1"/>
  <sheetViews>
    <sheetView topLeftCell="A228" zoomScale="125" zoomScaleNormal="125" zoomScalePageLayoutView="125" workbookViewId="0">
      <selection activeCell="B290" sqref="B290"/>
    </sheetView>
  </sheetViews>
  <sheetFormatPr baseColWidth="10" defaultColWidth="8.83203125" defaultRowHeight="12" customHeight="1" x14ac:dyDescent="0"/>
  <cols>
    <col min="1" max="1" width="14.83203125" style="199" bestFit="1" customWidth="1"/>
    <col min="2" max="2" width="19" style="264" customWidth="1"/>
    <col min="3" max="3" width="6" style="327" customWidth="1"/>
    <col min="4" max="4" width="5" style="327" customWidth="1"/>
    <col min="5" max="5" width="129.6640625" style="328" customWidth="1"/>
    <col min="6" max="16384" width="8.83203125" style="199"/>
  </cols>
  <sheetData>
    <row r="1" spans="1:5" ht="12" customHeight="1">
      <c r="B1" s="214"/>
    </row>
    <row r="2" spans="1:5" ht="12" customHeight="1">
      <c r="A2" s="199" t="s">
        <v>7</v>
      </c>
      <c r="B2" s="214" t="s">
        <v>238</v>
      </c>
      <c r="C2" s="327" t="s">
        <v>239</v>
      </c>
      <c r="D2" s="327" t="s">
        <v>148</v>
      </c>
      <c r="E2" s="328" t="s">
        <v>240</v>
      </c>
    </row>
    <row r="3" spans="1:5" ht="12" customHeight="1">
      <c r="B3" s="329" t="s">
        <v>241</v>
      </c>
      <c r="D3" s="330">
        <v>0.68</v>
      </c>
    </row>
    <row r="4" spans="1:5" ht="12" customHeight="1">
      <c r="A4" s="199" t="str">
        <f>"IG: "&amp;B4</f>
        <v>IG: 1x(3-2-1)m</v>
      </c>
      <c r="B4" s="263" t="s">
        <v>242</v>
      </c>
      <c r="C4" s="327">
        <v>6</v>
      </c>
      <c r="D4" s="327">
        <f>C4*$D$3</f>
        <v>4.08</v>
      </c>
      <c r="E4" s="328" t="s">
        <v>243</v>
      </c>
    </row>
    <row r="5" spans="1:5" ht="12" customHeight="1">
      <c r="A5" s="199" t="str">
        <f t="shared" ref="A5:A68" si="0">"IG: "&amp;B5</f>
        <v>IG: 1x(5-3-2)m</v>
      </c>
      <c r="B5" s="263" t="s">
        <v>244</v>
      </c>
      <c r="C5" s="327">
        <v>10</v>
      </c>
      <c r="D5" s="327">
        <f>C5*$D$3</f>
        <v>6.8000000000000007</v>
      </c>
      <c r="E5" s="328" t="s">
        <v>245</v>
      </c>
    </row>
    <row r="6" spans="1:5" ht="12" customHeight="1">
      <c r="A6" s="199" t="str">
        <f t="shared" si="0"/>
        <v>IG: 1x(10-3-2)m</v>
      </c>
      <c r="B6" s="263" t="s">
        <v>246</v>
      </c>
      <c r="C6" s="327">
        <v>15</v>
      </c>
      <c r="D6" s="327">
        <f>C6*$D$3</f>
        <v>10.200000000000001</v>
      </c>
      <c r="E6" s="328" t="s">
        <v>247</v>
      </c>
    </row>
    <row r="7" spans="1:5" ht="12" customHeight="1">
      <c r="A7" s="199" t="str">
        <f t="shared" si="0"/>
        <v>IG: 1x(10-5-2)m</v>
      </c>
      <c r="B7" s="263" t="s">
        <v>248</v>
      </c>
      <c r="C7" s="327">
        <v>17</v>
      </c>
      <c r="D7" s="327">
        <f>C7*$D$3</f>
        <v>11.56</v>
      </c>
      <c r="E7" s="328" t="s">
        <v>249</v>
      </c>
    </row>
    <row r="8" spans="1:5" ht="12" customHeight="1">
      <c r="A8" s="199" t="str">
        <f t="shared" si="0"/>
        <v>IG: 1x(10-8-2)m</v>
      </c>
      <c r="B8" s="263" t="s">
        <v>250</v>
      </c>
      <c r="C8" s="327">
        <v>20</v>
      </c>
      <c r="D8" s="327">
        <f>C8*$D$3</f>
        <v>13.600000000000001</v>
      </c>
      <c r="E8" s="328" t="s">
        <v>251</v>
      </c>
    </row>
    <row r="11" spans="1:5" ht="12" customHeight="1">
      <c r="A11" s="199" t="str">
        <f t="shared" si="0"/>
        <v>IG: 2x(3-2-1)m</v>
      </c>
      <c r="B11" s="263" t="s">
        <v>252</v>
      </c>
      <c r="C11" s="327">
        <v>12</v>
      </c>
      <c r="D11" s="327">
        <f>C11*$D$3</f>
        <v>8.16</v>
      </c>
      <c r="E11" s="328" t="s">
        <v>253</v>
      </c>
    </row>
    <row r="12" spans="1:5" ht="12" customHeight="1">
      <c r="A12" s="199" t="str">
        <f t="shared" si="0"/>
        <v>IG: 2x(5-3-2)m</v>
      </c>
      <c r="B12" s="263" t="s">
        <v>254</v>
      </c>
      <c r="C12" s="327">
        <v>20</v>
      </c>
      <c r="D12" s="327">
        <f>C12*$D$3</f>
        <v>13.600000000000001</v>
      </c>
      <c r="E12" s="328" t="s">
        <v>255</v>
      </c>
    </row>
    <row r="13" spans="1:5" ht="12" customHeight="1">
      <c r="A13" s="199" t="str">
        <f t="shared" si="0"/>
        <v>IG: 2x(10-3-2)m</v>
      </c>
      <c r="B13" s="263" t="s">
        <v>256</v>
      </c>
      <c r="C13" s="327">
        <v>30</v>
      </c>
      <c r="D13" s="327">
        <f>C13*$D$3</f>
        <v>20.400000000000002</v>
      </c>
      <c r="E13" s="328" t="s">
        <v>257</v>
      </c>
    </row>
    <row r="14" spans="1:5" ht="12" customHeight="1">
      <c r="A14" s="199" t="str">
        <f t="shared" si="0"/>
        <v>IG: 2x(10-5-2)m</v>
      </c>
      <c r="B14" s="263" t="s">
        <v>258</v>
      </c>
      <c r="C14" s="327">
        <v>34</v>
      </c>
      <c r="D14" s="327">
        <f>C14*$D$3</f>
        <v>23.12</v>
      </c>
      <c r="E14" s="328" t="s">
        <v>259</v>
      </c>
    </row>
    <row r="15" spans="1:5" ht="12" customHeight="1">
      <c r="A15" s="199" t="str">
        <f t="shared" si="0"/>
        <v>IG: 2x(10-8-2)m</v>
      </c>
      <c r="B15" s="263" t="s">
        <v>260</v>
      </c>
      <c r="C15" s="327">
        <v>40</v>
      </c>
      <c r="D15" s="327">
        <f>C15*$D$3</f>
        <v>27.200000000000003</v>
      </c>
      <c r="E15" s="328" t="s">
        <v>261</v>
      </c>
    </row>
    <row r="16" spans="1:5" ht="12" customHeight="1">
      <c r="B16" s="263"/>
    </row>
    <row r="17" spans="1:5" ht="12" customHeight="1">
      <c r="B17" s="263"/>
    </row>
    <row r="18" spans="1:5" ht="12" customHeight="1">
      <c r="A18" s="199" t="str">
        <f t="shared" si="0"/>
        <v>IG: 3x(5-3-2)m</v>
      </c>
      <c r="B18" s="263" t="s">
        <v>262</v>
      </c>
      <c r="C18" s="327">
        <v>30</v>
      </c>
      <c r="D18" s="327">
        <f>C18*$D$3</f>
        <v>20.400000000000002</v>
      </c>
      <c r="E18" s="328" t="s">
        <v>263</v>
      </c>
    </row>
    <row r="19" spans="1:5" ht="12" customHeight="1">
      <c r="A19" s="199" t="str">
        <f t="shared" si="0"/>
        <v>IG: 3x(10-3-2)m</v>
      </c>
      <c r="B19" s="263" t="s">
        <v>264</v>
      </c>
      <c r="C19" s="327">
        <v>45</v>
      </c>
      <c r="D19" s="327">
        <f>C19*$D$3</f>
        <v>30.6</v>
      </c>
      <c r="E19" s="328" t="s">
        <v>265</v>
      </c>
    </row>
    <row r="20" spans="1:5" ht="12" customHeight="1">
      <c r="B20" s="263"/>
    </row>
    <row r="21" spans="1:5" ht="12" customHeight="1">
      <c r="A21" s="199" t="str">
        <f t="shared" si="0"/>
        <v>IG: 4x(5-3-2)m</v>
      </c>
      <c r="B21" s="263" t="s">
        <v>266</v>
      </c>
      <c r="C21" s="327">
        <v>40</v>
      </c>
      <c r="D21" s="327">
        <f>C21*$D$3</f>
        <v>27.200000000000003</v>
      </c>
      <c r="E21" s="328" t="s">
        <v>267</v>
      </c>
    </row>
    <row r="24" spans="1:5" ht="12" customHeight="1">
      <c r="A24" s="199" t="str">
        <f t="shared" si="0"/>
        <v>IG: 1x4m</v>
      </c>
      <c r="B24" s="264" t="s">
        <v>268</v>
      </c>
      <c r="C24" s="327">
        <v>4</v>
      </c>
      <c r="D24" s="327">
        <f t="shared" ref="D24:D32" si="1">C24*$D$3</f>
        <v>2.72</v>
      </c>
      <c r="E24" s="328" t="s">
        <v>269</v>
      </c>
    </row>
    <row r="25" spans="1:5" ht="12" customHeight="1">
      <c r="A25" s="199" t="str">
        <f t="shared" si="0"/>
        <v>IG: 1x5m</v>
      </c>
      <c r="B25" s="264" t="s">
        <v>270</v>
      </c>
      <c r="C25" s="327">
        <v>5</v>
      </c>
      <c r="D25" s="327">
        <f t="shared" si="1"/>
        <v>3.4000000000000004</v>
      </c>
      <c r="E25" s="328" t="s">
        <v>271</v>
      </c>
    </row>
    <row r="26" spans="1:5" ht="12" customHeight="1">
      <c r="A26" s="199" t="str">
        <f t="shared" si="0"/>
        <v>IG: 1x8m</v>
      </c>
      <c r="B26" s="264" t="s">
        <v>272</v>
      </c>
      <c r="C26" s="327">
        <v>8</v>
      </c>
      <c r="D26" s="327">
        <f t="shared" si="1"/>
        <v>5.44</v>
      </c>
      <c r="E26" s="328" t="s">
        <v>273</v>
      </c>
    </row>
    <row r="27" spans="1:5" ht="12" customHeight="1">
      <c r="A27" s="199" t="str">
        <f t="shared" si="0"/>
        <v>IG: 1x10m</v>
      </c>
      <c r="B27" s="264" t="s">
        <v>274</v>
      </c>
      <c r="C27" s="327">
        <v>10</v>
      </c>
      <c r="D27" s="327">
        <f t="shared" si="1"/>
        <v>6.8000000000000007</v>
      </c>
      <c r="E27" s="328" t="s">
        <v>275</v>
      </c>
    </row>
    <row r="28" spans="1:5" ht="12" customHeight="1">
      <c r="A28" s="199" t="str">
        <f t="shared" si="0"/>
        <v>IG: 1x12m</v>
      </c>
      <c r="B28" s="264" t="s">
        <v>276</v>
      </c>
      <c r="C28" s="327">
        <v>12</v>
      </c>
      <c r="D28" s="327">
        <f t="shared" si="1"/>
        <v>8.16</v>
      </c>
      <c r="E28" s="328" t="s">
        <v>277</v>
      </c>
    </row>
    <row r="29" spans="1:5" ht="12" customHeight="1">
      <c r="A29" s="199" t="str">
        <f t="shared" si="0"/>
        <v>IG: 1x15m</v>
      </c>
      <c r="B29" s="264" t="s">
        <v>278</v>
      </c>
      <c r="C29" s="327">
        <v>15</v>
      </c>
      <c r="D29" s="327">
        <f t="shared" si="1"/>
        <v>10.200000000000001</v>
      </c>
      <c r="E29" s="328" t="s">
        <v>279</v>
      </c>
    </row>
    <row r="30" spans="1:5" ht="12" customHeight="1">
      <c r="A30" s="199" t="str">
        <f t="shared" si="0"/>
        <v>IG: 1x20m</v>
      </c>
      <c r="B30" s="264" t="s">
        <v>280</v>
      </c>
      <c r="C30" s="327">
        <v>20</v>
      </c>
      <c r="D30" s="327">
        <f t="shared" si="1"/>
        <v>13.600000000000001</v>
      </c>
      <c r="E30" s="328" t="s">
        <v>281</v>
      </c>
    </row>
    <row r="31" spans="1:5" ht="12" customHeight="1">
      <c r="A31" s="199" t="str">
        <f t="shared" si="0"/>
        <v>IG: 1x25m</v>
      </c>
      <c r="B31" s="264" t="s">
        <v>282</v>
      </c>
      <c r="C31" s="327">
        <v>25</v>
      </c>
      <c r="D31" s="327">
        <f t="shared" si="1"/>
        <v>17</v>
      </c>
      <c r="E31" s="328" t="s">
        <v>283</v>
      </c>
    </row>
    <row r="32" spans="1:5" ht="12" customHeight="1">
      <c r="A32" s="199" t="str">
        <f t="shared" si="0"/>
        <v>IG: 1x30m</v>
      </c>
      <c r="B32" s="264" t="s">
        <v>284</v>
      </c>
      <c r="C32" s="327">
        <v>30</v>
      </c>
      <c r="D32" s="327">
        <f t="shared" si="1"/>
        <v>20.400000000000002</v>
      </c>
      <c r="E32" s="328" t="s">
        <v>285</v>
      </c>
    </row>
    <row r="34" spans="1:5" ht="12" customHeight="1">
      <c r="A34" s="199" t="str">
        <f t="shared" si="0"/>
        <v>IG: 2x4m</v>
      </c>
      <c r="B34" s="264" t="s">
        <v>286</v>
      </c>
      <c r="C34" s="327">
        <v>8</v>
      </c>
      <c r="D34" s="327">
        <f t="shared" ref="D34:D42" si="2">C34*$D$3</f>
        <v>5.44</v>
      </c>
      <c r="E34" s="328" t="s">
        <v>287</v>
      </c>
    </row>
    <row r="35" spans="1:5" ht="12" customHeight="1">
      <c r="A35" s="199" t="str">
        <f t="shared" si="0"/>
        <v>IG: 2x5m</v>
      </c>
      <c r="B35" s="264" t="s">
        <v>288</v>
      </c>
      <c r="C35" s="327">
        <v>10</v>
      </c>
      <c r="D35" s="327">
        <f t="shared" si="2"/>
        <v>6.8000000000000007</v>
      </c>
      <c r="E35" s="328" t="s">
        <v>289</v>
      </c>
    </row>
    <row r="36" spans="1:5" ht="12" customHeight="1">
      <c r="A36" s="199" t="str">
        <f t="shared" si="0"/>
        <v>IG: 2x8m</v>
      </c>
      <c r="B36" s="264" t="s">
        <v>290</v>
      </c>
      <c r="C36" s="327">
        <v>16</v>
      </c>
      <c r="D36" s="327">
        <f t="shared" si="2"/>
        <v>10.88</v>
      </c>
      <c r="E36" s="328" t="s">
        <v>291</v>
      </c>
    </row>
    <row r="37" spans="1:5" ht="12" customHeight="1">
      <c r="A37" s="199" t="str">
        <f t="shared" si="0"/>
        <v>IG: 2x10m</v>
      </c>
      <c r="B37" s="264" t="s">
        <v>237</v>
      </c>
      <c r="C37" s="327">
        <v>20</v>
      </c>
      <c r="D37" s="327">
        <f t="shared" si="2"/>
        <v>13.600000000000001</v>
      </c>
      <c r="E37" s="328" t="s">
        <v>292</v>
      </c>
    </row>
    <row r="38" spans="1:5" ht="12" customHeight="1">
      <c r="A38" s="199" t="str">
        <f t="shared" si="0"/>
        <v>IG: 2x12m</v>
      </c>
      <c r="B38" s="264" t="s">
        <v>293</v>
      </c>
      <c r="C38" s="327">
        <v>24</v>
      </c>
      <c r="D38" s="327">
        <f t="shared" si="2"/>
        <v>16.32</v>
      </c>
      <c r="E38" s="328" t="s">
        <v>294</v>
      </c>
    </row>
    <row r="39" spans="1:5" ht="12" customHeight="1">
      <c r="A39" s="199" t="str">
        <f t="shared" si="0"/>
        <v>IG: 2x15m</v>
      </c>
      <c r="B39" s="264" t="s">
        <v>295</v>
      </c>
      <c r="C39" s="327">
        <v>30</v>
      </c>
      <c r="D39" s="327">
        <f t="shared" si="2"/>
        <v>20.400000000000002</v>
      </c>
      <c r="E39" s="328" t="s">
        <v>296</v>
      </c>
    </row>
    <row r="40" spans="1:5" ht="12" customHeight="1">
      <c r="A40" s="199" t="str">
        <f t="shared" si="0"/>
        <v>IG: 2x20m</v>
      </c>
      <c r="B40" s="264" t="s">
        <v>297</v>
      </c>
      <c r="C40" s="327">
        <v>40</v>
      </c>
      <c r="D40" s="327">
        <f t="shared" si="2"/>
        <v>27.200000000000003</v>
      </c>
      <c r="E40" s="328" t="s">
        <v>298</v>
      </c>
    </row>
    <row r="41" spans="1:5" ht="12" customHeight="1">
      <c r="A41" s="199" t="str">
        <f t="shared" si="0"/>
        <v>IG: 2x25m</v>
      </c>
      <c r="B41" s="264" t="s">
        <v>299</v>
      </c>
      <c r="C41" s="327">
        <v>50</v>
      </c>
      <c r="D41" s="327">
        <f t="shared" si="2"/>
        <v>34</v>
      </c>
      <c r="E41" s="328" t="s">
        <v>300</v>
      </c>
    </row>
    <row r="42" spans="1:5" ht="12" customHeight="1">
      <c r="A42" s="199" t="str">
        <f t="shared" si="0"/>
        <v>IG: 2x30m</v>
      </c>
      <c r="B42" s="264" t="s">
        <v>301</v>
      </c>
      <c r="C42" s="327">
        <v>60</v>
      </c>
      <c r="D42" s="327">
        <f t="shared" si="2"/>
        <v>40.800000000000004</v>
      </c>
      <c r="E42" s="328" t="s">
        <v>302</v>
      </c>
    </row>
    <row r="44" spans="1:5" ht="12" customHeight="1">
      <c r="A44" s="199" t="str">
        <f t="shared" si="0"/>
        <v>IG: 3x5m</v>
      </c>
      <c r="B44" s="264" t="s">
        <v>303</v>
      </c>
      <c r="C44" s="327">
        <v>15</v>
      </c>
      <c r="D44" s="327">
        <f t="shared" ref="D44:D49" si="3">C44*$D$3</f>
        <v>10.200000000000001</v>
      </c>
      <c r="E44" s="328" t="s">
        <v>304</v>
      </c>
    </row>
    <row r="45" spans="1:5" ht="12" customHeight="1">
      <c r="A45" s="199" t="str">
        <f t="shared" si="0"/>
        <v>IG: 3x8m</v>
      </c>
      <c r="B45" s="264" t="s">
        <v>305</v>
      </c>
      <c r="C45" s="327">
        <v>24</v>
      </c>
      <c r="D45" s="327">
        <f t="shared" si="3"/>
        <v>16.32</v>
      </c>
      <c r="E45" s="328" t="s">
        <v>306</v>
      </c>
    </row>
    <row r="46" spans="1:5" ht="12" customHeight="1">
      <c r="A46" s="199" t="str">
        <f t="shared" si="0"/>
        <v>IG: 3x10m</v>
      </c>
      <c r="B46" s="264" t="s">
        <v>307</v>
      </c>
      <c r="C46" s="327">
        <v>30</v>
      </c>
      <c r="D46" s="327">
        <f t="shared" si="3"/>
        <v>20.400000000000002</v>
      </c>
      <c r="E46" s="328" t="s">
        <v>308</v>
      </c>
    </row>
    <row r="47" spans="1:5" ht="12" customHeight="1">
      <c r="A47" s="199" t="str">
        <f t="shared" si="0"/>
        <v>IG: 3x12m</v>
      </c>
      <c r="B47" s="264" t="s">
        <v>309</v>
      </c>
      <c r="C47" s="327">
        <v>36</v>
      </c>
      <c r="D47" s="327">
        <f t="shared" si="3"/>
        <v>24.48</v>
      </c>
      <c r="E47" s="328" t="s">
        <v>310</v>
      </c>
    </row>
    <row r="48" spans="1:5" ht="12" customHeight="1">
      <c r="A48" s="199" t="str">
        <f t="shared" si="0"/>
        <v>IG: 3x15m</v>
      </c>
      <c r="B48" s="264" t="s">
        <v>311</v>
      </c>
      <c r="C48" s="327">
        <v>45</v>
      </c>
      <c r="D48" s="327">
        <f t="shared" si="3"/>
        <v>30.6</v>
      </c>
      <c r="E48" s="328" t="s">
        <v>312</v>
      </c>
    </row>
    <row r="49" spans="1:5" ht="12" customHeight="1">
      <c r="A49" s="199" t="str">
        <f t="shared" si="0"/>
        <v>IG: 3x20m</v>
      </c>
      <c r="B49" s="264" t="s">
        <v>313</v>
      </c>
      <c r="C49" s="327">
        <v>60</v>
      </c>
      <c r="D49" s="327">
        <f t="shared" si="3"/>
        <v>40.800000000000004</v>
      </c>
      <c r="E49" s="328" t="s">
        <v>314</v>
      </c>
    </row>
    <row r="51" spans="1:5" ht="12" customHeight="1">
      <c r="C51" s="327" t="s">
        <v>315</v>
      </c>
    </row>
    <row r="52" spans="1:5" ht="12" customHeight="1">
      <c r="A52" s="199" t="str">
        <f t="shared" si="0"/>
        <v>IG: 4+1+4…m</v>
      </c>
      <c r="B52" s="264" t="s">
        <v>316</v>
      </c>
      <c r="C52" s="327" t="s">
        <v>317</v>
      </c>
      <c r="D52" s="327">
        <v>11.1</v>
      </c>
      <c r="E52" s="328" t="s">
        <v>318</v>
      </c>
    </row>
    <row r="53" spans="1:5" ht="12" customHeight="1">
      <c r="A53" s="199" t="str">
        <f t="shared" si="0"/>
        <v>IG: 3+1+3…m</v>
      </c>
      <c r="B53" s="264" t="s">
        <v>319</v>
      </c>
      <c r="C53" s="327" t="s">
        <v>320</v>
      </c>
      <c r="D53" s="327">
        <v>9.1</v>
      </c>
      <c r="E53" s="328" t="s">
        <v>321</v>
      </c>
    </row>
    <row r="55" spans="1:5" ht="12" customHeight="1">
      <c r="A55" s="199" t="str">
        <f t="shared" si="0"/>
        <v>IG: 1x3(5m+30s)</v>
      </c>
      <c r="B55" s="264" t="s">
        <v>322</v>
      </c>
      <c r="C55" s="327" t="s">
        <v>323</v>
      </c>
      <c r="D55" s="327">
        <v>22.2</v>
      </c>
      <c r="E55" s="328" t="s">
        <v>324</v>
      </c>
    </row>
    <row r="56" spans="1:5" ht="12" customHeight="1">
      <c r="A56" s="199" t="str">
        <f t="shared" si="0"/>
        <v>IG: 1x4(5m+30s)</v>
      </c>
      <c r="B56" s="264" t="s">
        <v>325</v>
      </c>
      <c r="C56" s="327" t="s">
        <v>326</v>
      </c>
      <c r="D56" s="327">
        <v>29.6</v>
      </c>
      <c r="E56" s="328" t="s">
        <v>327</v>
      </c>
    </row>
    <row r="58" spans="1:5" ht="12" customHeight="1">
      <c r="A58" s="199" t="str">
        <f t="shared" si="0"/>
        <v>IG: 2x3(5m+30s)</v>
      </c>
      <c r="B58" s="264" t="s">
        <v>328</v>
      </c>
      <c r="C58" s="327" t="s">
        <v>329</v>
      </c>
      <c r="D58" s="327">
        <v>44.4</v>
      </c>
      <c r="E58" s="328" t="s">
        <v>330</v>
      </c>
    </row>
    <row r="59" spans="1:5" ht="12" customHeight="1">
      <c r="A59" s="199" t="str">
        <f t="shared" si="0"/>
        <v>IG: 2x4(5m+30s)</v>
      </c>
      <c r="B59" s="264" t="s">
        <v>331</v>
      </c>
      <c r="C59" s="327" t="s">
        <v>332</v>
      </c>
      <c r="D59" s="327">
        <v>59.2</v>
      </c>
      <c r="E59" s="328" t="s">
        <v>333</v>
      </c>
    </row>
    <row r="61" spans="1:5" ht="12" customHeight="1">
      <c r="A61" s="199" t="str">
        <f t="shared" si="0"/>
        <v>IG: 3x3(5m+30s)</v>
      </c>
      <c r="B61" s="264" t="s">
        <v>334</v>
      </c>
      <c r="C61" s="327" t="s">
        <v>335</v>
      </c>
      <c r="D61" s="327">
        <v>66.599999999999994</v>
      </c>
      <c r="E61" s="328" t="s">
        <v>336</v>
      </c>
    </row>
    <row r="64" spans="1:5" ht="12" customHeight="1">
      <c r="A64" s="199" t="str">
        <f t="shared" si="0"/>
        <v>IG: 1x3(3m+30s)</v>
      </c>
      <c r="B64" s="264" t="s">
        <v>337</v>
      </c>
      <c r="C64" s="327" t="s">
        <v>323</v>
      </c>
      <c r="D64" s="327">
        <v>22.2</v>
      </c>
      <c r="E64" s="328" t="s">
        <v>338</v>
      </c>
    </row>
    <row r="65" spans="1:5" ht="12" customHeight="1">
      <c r="A65" s="199" t="str">
        <f t="shared" si="0"/>
        <v>IG: 1x4(3m+30s)</v>
      </c>
      <c r="B65" s="264" t="s">
        <v>339</v>
      </c>
      <c r="C65" s="327" t="s">
        <v>326</v>
      </c>
      <c r="D65" s="327">
        <v>29.6</v>
      </c>
      <c r="E65" s="328" t="s">
        <v>340</v>
      </c>
    </row>
    <row r="67" spans="1:5" ht="12" customHeight="1">
      <c r="A67" s="199" t="str">
        <f t="shared" si="0"/>
        <v>IG: 2x3(3m+30s)</v>
      </c>
      <c r="B67" s="264" t="s">
        <v>341</v>
      </c>
      <c r="C67" s="327" t="s">
        <v>329</v>
      </c>
      <c r="D67" s="327">
        <v>44.4</v>
      </c>
      <c r="E67" s="328" t="s">
        <v>342</v>
      </c>
    </row>
    <row r="68" spans="1:5" ht="12" customHeight="1">
      <c r="A68" s="199" t="str">
        <f t="shared" si="0"/>
        <v>IG: 2x3(3m+30s)</v>
      </c>
      <c r="B68" s="264" t="s">
        <v>341</v>
      </c>
      <c r="C68" s="327" t="s">
        <v>332</v>
      </c>
      <c r="D68" s="327">
        <v>59.2</v>
      </c>
      <c r="E68" s="328" t="s">
        <v>343</v>
      </c>
    </row>
    <row r="70" spans="1:5" ht="12" customHeight="1">
      <c r="A70" s="199" t="str">
        <f>"IG: "&amp;B70</f>
        <v>IG: 3x3(3m+30s)</v>
      </c>
      <c r="B70" s="264" t="s">
        <v>344</v>
      </c>
      <c r="C70" s="327" t="s">
        <v>335</v>
      </c>
      <c r="D70" s="327">
        <v>66.599999999999994</v>
      </c>
      <c r="E70" s="328" t="s">
        <v>345</v>
      </c>
    </row>
    <row r="73" spans="1:5" ht="12" customHeight="1">
      <c r="A73" s="199" t="str">
        <f>"IG: "&amp;B73</f>
        <v>IG: 15x(3+1)m</v>
      </c>
      <c r="B73" s="331" t="s">
        <v>346</v>
      </c>
      <c r="C73" s="327">
        <v>45</v>
      </c>
      <c r="D73" s="327">
        <f>C73*$D$3</f>
        <v>30.6</v>
      </c>
      <c r="E73" s="328" t="s">
        <v>347</v>
      </c>
    </row>
    <row r="74" spans="1:5" ht="12" customHeight="1">
      <c r="B74" s="332" t="s">
        <v>348</v>
      </c>
    </row>
    <row r="75" spans="1:5" ht="12" customHeight="1">
      <c r="B75" s="333"/>
      <c r="C75" s="334"/>
      <c r="D75" s="334"/>
      <c r="E75" s="335"/>
    </row>
    <row r="76" spans="1:5" ht="12" customHeight="1">
      <c r="B76" s="336" t="s">
        <v>30</v>
      </c>
    </row>
    <row r="77" spans="1:5" ht="12" customHeight="1">
      <c r="B77" s="337"/>
    </row>
    <row r="78" spans="1:5" ht="12" customHeight="1">
      <c r="B78" s="263"/>
      <c r="D78" s="330">
        <v>0.77</v>
      </c>
    </row>
    <row r="79" spans="1:5" ht="12" customHeight="1">
      <c r="A79" s="199" t="str">
        <f>"Sub-AT: "&amp;B79</f>
        <v>Sub-AT: 1x(3-2-1)m</v>
      </c>
      <c r="B79" s="263" t="s">
        <v>242</v>
      </c>
      <c r="C79" s="327">
        <v>6</v>
      </c>
      <c r="D79" s="327">
        <f>C79*$D$78</f>
        <v>4.62</v>
      </c>
      <c r="E79" s="328" t="s">
        <v>349</v>
      </c>
    </row>
    <row r="80" spans="1:5" ht="12" customHeight="1">
      <c r="A80" s="199" t="str">
        <f t="shared" ref="A80:A141" si="4">"Sub-AT: "&amp;B80</f>
        <v>Sub-AT: 1x(5-3-2)m</v>
      </c>
      <c r="B80" s="263" t="s">
        <v>244</v>
      </c>
      <c r="C80" s="327">
        <v>10</v>
      </c>
      <c r="D80" s="327">
        <f>C80*$D$78</f>
        <v>7.7</v>
      </c>
      <c r="E80" s="328" t="s">
        <v>350</v>
      </c>
    </row>
    <row r="81" spans="1:5" ht="12" customHeight="1">
      <c r="A81" s="199" t="str">
        <f t="shared" si="4"/>
        <v>Sub-AT: 1x(10-3-2)m</v>
      </c>
      <c r="B81" s="263" t="s">
        <v>246</v>
      </c>
      <c r="C81" s="327">
        <v>15</v>
      </c>
      <c r="D81" s="327">
        <f>C81*$D$78</f>
        <v>11.55</v>
      </c>
      <c r="E81" s="328" t="s">
        <v>351</v>
      </c>
    </row>
    <row r="82" spans="1:5" ht="12" customHeight="1">
      <c r="A82" s="199" t="str">
        <f t="shared" si="4"/>
        <v>Sub-AT: 1x(10-5-2)m</v>
      </c>
      <c r="B82" s="263" t="s">
        <v>248</v>
      </c>
      <c r="C82" s="338">
        <v>17</v>
      </c>
      <c r="D82" s="327">
        <f>C82*$D$78</f>
        <v>13.09</v>
      </c>
      <c r="E82" s="328" t="s">
        <v>352</v>
      </c>
    </row>
    <row r="83" spans="1:5" ht="12" customHeight="1">
      <c r="A83" s="199" t="str">
        <f t="shared" si="4"/>
        <v>Sub-AT: 1x(15-8-2)m</v>
      </c>
      <c r="B83" s="263" t="s">
        <v>353</v>
      </c>
      <c r="C83" s="327">
        <v>25</v>
      </c>
      <c r="D83" s="327">
        <f>C83*$D$78</f>
        <v>19.25</v>
      </c>
      <c r="E83" s="328" t="s">
        <v>354</v>
      </c>
    </row>
    <row r="84" spans="1:5" ht="12" customHeight="1">
      <c r="B84" s="263"/>
    </row>
    <row r="85" spans="1:5" ht="12" customHeight="1">
      <c r="B85" s="263"/>
    </row>
    <row r="86" spans="1:5" ht="12" customHeight="1">
      <c r="A86" s="199" t="str">
        <f t="shared" si="4"/>
        <v>Sub-AT: 2x(3-2-1)m</v>
      </c>
      <c r="B86" s="263" t="s">
        <v>252</v>
      </c>
      <c r="C86" s="327">
        <v>12</v>
      </c>
      <c r="D86" s="327">
        <f>C86*$D$78</f>
        <v>9.24</v>
      </c>
      <c r="E86" s="328" t="s">
        <v>355</v>
      </c>
    </row>
    <row r="87" spans="1:5" ht="12" customHeight="1">
      <c r="A87" s="199" t="str">
        <f t="shared" si="4"/>
        <v>Sub-AT: 2x(5-3-2)m</v>
      </c>
      <c r="B87" s="263" t="s">
        <v>254</v>
      </c>
      <c r="C87" s="327">
        <v>20</v>
      </c>
      <c r="D87" s="327">
        <f>C87*$D$78</f>
        <v>15.4</v>
      </c>
      <c r="E87" s="328" t="s">
        <v>356</v>
      </c>
    </row>
    <row r="88" spans="1:5" ht="12" customHeight="1">
      <c r="A88" s="199" t="str">
        <f t="shared" si="4"/>
        <v>Sub-AT: 2x(10-3-2)m</v>
      </c>
      <c r="B88" s="263" t="s">
        <v>256</v>
      </c>
      <c r="C88" s="327">
        <v>30</v>
      </c>
      <c r="D88" s="327">
        <f>C88*$D$78</f>
        <v>23.1</v>
      </c>
      <c r="E88" s="328" t="s">
        <v>357</v>
      </c>
    </row>
    <row r="89" spans="1:5" ht="12" customHeight="1">
      <c r="A89" s="199" t="str">
        <f t="shared" si="4"/>
        <v>Sub-AT: 2x(10-5-2)m</v>
      </c>
      <c r="B89" s="263" t="s">
        <v>258</v>
      </c>
      <c r="C89" s="338">
        <v>34</v>
      </c>
      <c r="D89" s="327">
        <f>C89*$D$78</f>
        <v>26.18</v>
      </c>
      <c r="E89" s="328" t="s">
        <v>358</v>
      </c>
    </row>
    <row r="90" spans="1:5" ht="12" customHeight="1">
      <c r="A90" s="199" t="str">
        <f t="shared" si="4"/>
        <v>Sub-AT: 2x(15-8-2)m</v>
      </c>
      <c r="B90" s="263" t="s">
        <v>359</v>
      </c>
      <c r="C90" s="327">
        <v>50</v>
      </c>
      <c r="D90" s="327">
        <f>C90*$D$78</f>
        <v>38.5</v>
      </c>
      <c r="E90" s="328" t="s">
        <v>360</v>
      </c>
    </row>
    <row r="91" spans="1:5" ht="12" customHeight="1">
      <c r="B91" s="263"/>
    </row>
    <row r="92" spans="1:5" ht="12" customHeight="1">
      <c r="B92" s="263"/>
    </row>
    <row r="93" spans="1:5" ht="12" customHeight="1">
      <c r="A93" s="199" t="str">
        <f t="shared" si="4"/>
        <v>Sub-AT: 3x(3-2-1)m</v>
      </c>
      <c r="B93" s="263" t="s">
        <v>361</v>
      </c>
      <c r="C93" s="327">
        <v>18</v>
      </c>
      <c r="D93" s="327">
        <f>C93*$D$78</f>
        <v>13.86</v>
      </c>
      <c r="E93" s="328" t="s">
        <v>362</v>
      </c>
    </row>
    <row r="94" spans="1:5" ht="12" customHeight="1">
      <c r="A94" s="199" t="str">
        <f t="shared" si="4"/>
        <v>Sub-AT: 3x(5-3-2)m</v>
      </c>
      <c r="B94" s="263" t="s">
        <v>262</v>
      </c>
      <c r="C94" s="327">
        <v>30</v>
      </c>
      <c r="D94" s="327">
        <f>C94*$D$78</f>
        <v>23.1</v>
      </c>
      <c r="E94" s="328" t="s">
        <v>363</v>
      </c>
    </row>
    <row r="95" spans="1:5" ht="12" customHeight="1">
      <c r="A95" s="199" t="str">
        <f t="shared" si="4"/>
        <v>Sub-AT: 3x(10-3-2)m</v>
      </c>
      <c r="B95" s="263" t="s">
        <v>264</v>
      </c>
      <c r="C95" s="327">
        <v>45</v>
      </c>
      <c r="D95" s="327">
        <f>C95*$D$78</f>
        <v>34.65</v>
      </c>
      <c r="E95" s="328" t="s">
        <v>364</v>
      </c>
    </row>
    <row r="96" spans="1:5" ht="12" customHeight="1">
      <c r="A96" s="199" t="str">
        <f t="shared" si="4"/>
        <v>Sub-AT: 3x(10-5-2)m</v>
      </c>
      <c r="B96" s="263" t="s">
        <v>365</v>
      </c>
      <c r="C96" s="338">
        <v>51</v>
      </c>
      <c r="D96" s="327">
        <f>C96*$D$78</f>
        <v>39.270000000000003</v>
      </c>
      <c r="E96" s="328" t="s">
        <v>366</v>
      </c>
    </row>
    <row r="97" spans="1:5" ht="12" customHeight="1">
      <c r="A97" s="199" t="str">
        <f t="shared" si="4"/>
        <v>Sub-AT: 3x(15-8-2)m</v>
      </c>
      <c r="B97" s="263" t="s">
        <v>367</v>
      </c>
      <c r="C97" s="327">
        <v>75</v>
      </c>
      <c r="D97" s="327">
        <f>C97*$D$78</f>
        <v>57.75</v>
      </c>
      <c r="E97" s="328" t="s">
        <v>368</v>
      </c>
    </row>
    <row r="98" spans="1:5" ht="12" customHeight="1">
      <c r="B98" s="263"/>
    </row>
    <row r="99" spans="1:5" ht="12" customHeight="1">
      <c r="A99" s="199" t="str">
        <f t="shared" si="4"/>
        <v>Sub-AT: 4x(3-2-1)m</v>
      </c>
      <c r="B99" s="263" t="s">
        <v>369</v>
      </c>
      <c r="C99" s="327">
        <v>24</v>
      </c>
      <c r="D99" s="327">
        <f>C99*$D$78</f>
        <v>18.48</v>
      </c>
      <c r="E99" s="328" t="s">
        <v>370</v>
      </c>
    </row>
    <row r="100" spans="1:5" ht="12" customHeight="1">
      <c r="A100" s="199" t="str">
        <f t="shared" si="4"/>
        <v>Sub-AT: 4x(5-3-2)m</v>
      </c>
      <c r="B100" s="263" t="s">
        <v>266</v>
      </c>
      <c r="C100" s="327">
        <v>40</v>
      </c>
      <c r="D100" s="327">
        <f>C100*$D$78</f>
        <v>30.8</v>
      </c>
      <c r="E100" s="328" t="s">
        <v>371</v>
      </c>
    </row>
    <row r="101" spans="1:5" ht="12" customHeight="1">
      <c r="B101" s="263"/>
    </row>
    <row r="102" spans="1:5" ht="12" customHeight="1">
      <c r="B102" s="263"/>
    </row>
    <row r="103" spans="1:5" ht="12" customHeight="1">
      <c r="A103" s="199" t="str">
        <f t="shared" si="4"/>
        <v>Sub-AT: 1x2m</v>
      </c>
      <c r="B103" s="264" t="s">
        <v>372</v>
      </c>
      <c r="C103" s="327">
        <v>2</v>
      </c>
      <c r="D103" s="327">
        <f t="shared" ref="D103:D113" si="5">C103*$D$78</f>
        <v>1.54</v>
      </c>
      <c r="E103" s="328" t="s">
        <v>373</v>
      </c>
    </row>
    <row r="104" spans="1:5" ht="12" customHeight="1">
      <c r="A104" s="199" t="str">
        <f t="shared" si="4"/>
        <v>Sub-AT: 1x3m</v>
      </c>
      <c r="B104" s="264" t="s">
        <v>374</v>
      </c>
      <c r="C104" s="327">
        <v>3</v>
      </c>
      <c r="D104" s="327">
        <f t="shared" si="5"/>
        <v>2.31</v>
      </c>
      <c r="E104" s="328" t="s">
        <v>375</v>
      </c>
    </row>
    <row r="105" spans="1:5" ht="12" customHeight="1">
      <c r="A105" s="199" t="str">
        <f t="shared" si="4"/>
        <v>Sub-AT: 1x4m</v>
      </c>
      <c r="B105" s="264" t="s">
        <v>268</v>
      </c>
      <c r="C105" s="327">
        <v>4</v>
      </c>
      <c r="D105" s="327">
        <f t="shared" si="5"/>
        <v>3.08</v>
      </c>
      <c r="E105" s="328" t="s">
        <v>376</v>
      </c>
    </row>
    <row r="106" spans="1:5" ht="12" customHeight="1">
      <c r="A106" s="199" t="str">
        <f t="shared" si="4"/>
        <v>Sub-AT: 1x5m</v>
      </c>
      <c r="B106" s="264" t="s">
        <v>270</v>
      </c>
      <c r="C106" s="327">
        <v>5</v>
      </c>
      <c r="D106" s="327">
        <f t="shared" si="5"/>
        <v>3.85</v>
      </c>
      <c r="E106" s="328" t="s">
        <v>377</v>
      </c>
    </row>
    <row r="107" spans="1:5" ht="12" customHeight="1">
      <c r="A107" s="199" t="str">
        <f t="shared" si="4"/>
        <v>Sub-AT: 1x8m</v>
      </c>
      <c r="B107" s="264" t="s">
        <v>272</v>
      </c>
      <c r="C107" s="327">
        <v>8</v>
      </c>
      <c r="D107" s="327">
        <f t="shared" si="5"/>
        <v>6.16</v>
      </c>
      <c r="E107" s="328" t="s">
        <v>378</v>
      </c>
    </row>
    <row r="108" spans="1:5" ht="12" customHeight="1">
      <c r="A108" s="199" t="str">
        <f t="shared" si="4"/>
        <v>Sub-AT: 1x10m</v>
      </c>
      <c r="B108" s="264" t="s">
        <v>274</v>
      </c>
      <c r="C108" s="327">
        <v>10</v>
      </c>
      <c r="D108" s="327">
        <f t="shared" si="5"/>
        <v>7.7</v>
      </c>
      <c r="E108" s="328" t="s">
        <v>379</v>
      </c>
    </row>
    <row r="109" spans="1:5" ht="12" customHeight="1">
      <c r="A109" s="199" t="str">
        <f t="shared" si="4"/>
        <v>Sub-AT: 1x12m</v>
      </c>
      <c r="B109" s="264" t="s">
        <v>276</v>
      </c>
      <c r="C109" s="327">
        <v>12</v>
      </c>
      <c r="D109" s="327">
        <f t="shared" si="5"/>
        <v>9.24</v>
      </c>
      <c r="E109" s="328" t="s">
        <v>380</v>
      </c>
    </row>
    <row r="110" spans="1:5" ht="12" customHeight="1">
      <c r="A110" s="199" t="str">
        <f t="shared" si="4"/>
        <v>Sub-AT: 1x15m</v>
      </c>
      <c r="B110" s="264" t="s">
        <v>278</v>
      </c>
      <c r="C110" s="327">
        <v>15</v>
      </c>
      <c r="D110" s="327">
        <f t="shared" si="5"/>
        <v>11.55</v>
      </c>
      <c r="E110" s="328" t="s">
        <v>381</v>
      </c>
    </row>
    <row r="111" spans="1:5" ht="12" customHeight="1">
      <c r="A111" s="199" t="str">
        <f t="shared" si="4"/>
        <v>Sub-AT: 1x20m</v>
      </c>
      <c r="B111" s="264" t="s">
        <v>280</v>
      </c>
      <c r="C111" s="327">
        <v>20</v>
      </c>
      <c r="D111" s="327">
        <f t="shared" si="5"/>
        <v>15.4</v>
      </c>
      <c r="E111" s="328" t="s">
        <v>382</v>
      </c>
    </row>
    <row r="112" spans="1:5" ht="12" customHeight="1">
      <c r="A112" s="199" t="str">
        <f t="shared" si="4"/>
        <v>Sub-AT: 1x25m</v>
      </c>
      <c r="B112" s="264" t="s">
        <v>282</v>
      </c>
      <c r="C112" s="327">
        <v>25</v>
      </c>
      <c r="D112" s="327">
        <f t="shared" si="5"/>
        <v>19.25</v>
      </c>
      <c r="E112" s="328" t="s">
        <v>383</v>
      </c>
    </row>
    <row r="113" spans="1:5" ht="12" customHeight="1">
      <c r="A113" s="199" t="str">
        <f t="shared" si="4"/>
        <v>Sub-AT: 1x30m</v>
      </c>
      <c r="B113" s="264" t="s">
        <v>284</v>
      </c>
      <c r="C113" s="327">
        <v>30</v>
      </c>
      <c r="D113" s="327">
        <f t="shared" si="5"/>
        <v>23.1</v>
      </c>
      <c r="E113" s="328" t="s">
        <v>384</v>
      </c>
    </row>
    <row r="115" spans="1:5" ht="12" customHeight="1">
      <c r="A115" s="199" t="str">
        <f t="shared" si="4"/>
        <v>Sub-AT: 2x3m</v>
      </c>
      <c r="B115" s="264" t="s">
        <v>385</v>
      </c>
      <c r="C115" s="327">
        <v>6</v>
      </c>
      <c r="D115" s="327">
        <f t="shared" ref="D115:D124" si="6">C115*$D$78</f>
        <v>4.62</v>
      </c>
      <c r="E115" s="328" t="s">
        <v>386</v>
      </c>
    </row>
    <row r="116" spans="1:5" ht="12" customHeight="1">
      <c r="A116" s="199" t="str">
        <f t="shared" si="4"/>
        <v>Sub-AT: 2x4m</v>
      </c>
      <c r="B116" s="264" t="s">
        <v>286</v>
      </c>
      <c r="C116" s="327">
        <v>8</v>
      </c>
      <c r="D116" s="327">
        <f t="shared" si="6"/>
        <v>6.16</v>
      </c>
      <c r="E116" s="328" t="s">
        <v>387</v>
      </c>
    </row>
    <row r="117" spans="1:5" ht="12" customHeight="1">
      <c r="A117" s="199" t="str">
        <f t="shared" si="4"/>
        <v>Sub-AT: 2x5m</v>
      </c>
      <c r="B117" s="264" t="s">
        <v>288</v>
      </c>
      <c r="C117" s="327">
        <v>10</v>
      </c>
      <c r="D117" s="327">
        <f t="shared" si="6"/>
        <v>7.7</v>
      </c>
      <c r="E117" s="328" t="s">
        <v>388</v>
      </c>
    </row>
    <row r="118" spans="1:5" ht="12" customHeight="1">
      <c r="A118" s="199" t="str">
        <f t="shared" si="4"/>
        <v>Sub-AT: 2x8m</v>
      </c>
      <c r="B118" s="264" t="s">
        <v>290</v>
      </c>
      <c r="C118" s="327">
        <v>16</v>
      </c>
      <c r="D118" s="327">
        <f t="shared" si="6"/>
        <v>12.32</v>
      </c>
      <c r="E118" s="328" t="s">
        <v>389</v>
      </c>
    </row>
    <row r="119" spans="1:5" ht="12" customHeight="1">
      <c r="A119" s="199" t="str">
        <f t="shared" si="4"/>
        <v>Sub-AT: 2x10m</v>
      </c>
      <c r="B119" s="264" t="s">
        <v>237</v>
      </c>
      <c r="C119" s="327">
        <v>20</v>
      </c>
      <c r="D119" s="327">
        <f t="shared" si="6"/>
        <v>15.4</v>
      </c>
      <c r="E119" s="328" t="s">
        <v>390</v>
      </c>
    </row>
    <row r="120" spans="1:5" ht="12" customHeight="1">
      <c r="A120" s="199" t="str">
        <f t="shared" si="4"/>
        <v>Sub-AT: 2x12m</v>
      </c>
      <c r="B120" s="264" t="s">
        <v>293</v>
      </c>
      <c r="C120" s="327">
        <v>24</v>
      </c>
      <c r="D120" s="327">
        <f t="shared" si="6"/>
        <v>18.48</v>
      </c>
      <c r="E120" s="328" t="s">
        <v>391</v>
      </c>
    </row>
    <row r="121" spans="1:5" ht="12" customHeight="1">
      <c r="A121" s="199" t="str">
        <f t="shared" si="4"/>
        <v>Sub-AT: 2x15m</v>
      </c>
      <c r="B121" s="264" t="s">
        <v>295</v>
      </c>
      <c r="C121" s="327">
        <v>30</v>
      </c>
      <c r="D121" s="327">
        <f t="shared" si="6"/>
        <v>23.1</v>
      </c>
      <c r="E121" s="328" t="s">
        <v>392</v>
      </c>
    </row>
    <row r="122" spans="1:5" ht="12" customHeight="1">
      <c r="A122" s="199" t="str">
        <f t="shared" si="4"/>
        <v>Sub-AT: 2x20m</v>
      </c>
      <c r="B122" s="264" t="s">
        <v>297</v>
      </c>
      <c r="C122" s="327">
        <v>40</v>
      </c>
      <c r="D122" s="327">
        <f t="shared" si="6"/>
        <v>30.8</v>
      </c>
      <c r="E122" s="328" t="s">
        <v>393</v>
      </c>
    </row>
    <row r="123" spans="1:5" ht="12" customHeight="1">
      <c r="A123" s="199" t="str">
        <f t="shared" si="4"/>
        <v>Sub-AT: 2x25m</v>
      </c>
      <c r="B123" s="264" t="s">
        <v>299</v>
      </c>
      <c r="C123" s="327">
        <v>50</v>
      </c>
      <c r="D123" s="327">
        <f t="shared" si="6"/>
        <v>38.5</v>
      </c>
      <c r="E123" s="328" t="s">
        <v>394</v>
      </c>
    </row>
    <row r="124" spans="1:5" ht="12" customHeight="1">
      <c r="A124" s="199" t="str">
        <f t="shared" si="4"/>
        <v>Sub-AT: 2x30m</v>
      </c>
      <c r="B124" s="264" t="s">
        <v>301</v>
      </c>
      <c r="C124" s="327">
        <v>60</v>
      </c>
      <c r="D124" s="327">
        <f t="shared" si="6"/>
        <v>46.2</v>
      </c>
      <c r="E124" s="328" t="s">
        <v>395</v>
      </c>
    </row>
    <row r="126" spans="1:5" ht="12" customHeight="1">
      <c r="A126" s="199" t="str">
        <f t="shared" si="4"/>
        <v>Sub-AT: 3x3m</v>
      </c>
      <c r="B126" s="264" t="s">
        <v>396</v>
      </c>
      <c r="C126" s="327">
        <v>9</v>
      </c>
      <c r="D126" s="327">
        <f t="shared" ref="D126:D133" si="7">C126*$D$78</f>
        <v>6.93</v>
      </c>
      <c r="E126" s="328" t="s">
        <v>397</v>
      </c>
    </row>
    <row r="127" spans="1:5" ht="12" customHeight="1">
      <c r="A127" s="199" t="str">
        <f t="shared" si="4"/>
        <v>Sub-AT: 3x4m</v>
      </c>
      <c r="B127" s="264" t="s">
        <v>398</v>
      </c>
      <c r="C127" s="327">
        <v>12</v>
      </c>
      <c r="D127" s="327">
        <f t="shared" si="7"/>
        <v>9.24</v>
      </c>
      <c r="E127" s="328" t="s">
        <v>399</v>
      </c>
    </row>
    <row r="128" spans="1:5" ht="12" customHeight="1">
      <c r="A128" s="199" t="str">
        <f t="shared" si="4"/>
        <v>Sub-AT: 3x5m</v>
      </c>
      <c r="B128" s="264" t="s">
        <v>303</v>
      </c>
      <c r="C128" s="327">
        <v>15</v>
      </c>
      <c r="D128" s="327">
        <f t="shared" si="7"/>
        <v>11.55</v>
      </c>
      <c r="E128" s="328" t="s">
        <v>400</v>
      </c>
    </row>
    <row r="129" spans="1:5" ht="12" customHeight="1">
      <c r="A129" s="199" t="str">
        <f t="shared" si="4"/>
        <v>Sub-AT: 3x8m</v>
      </c>
      <c r="B129" s="264" t="s">
        <v>305</v>
      </c>
      <c r="C129" s="327">
        <v>24</v>
      </c>
      <c r="D129" s="327">
        <f t="shared" si="7"/>
        <v>18.48</v>
      </c>
      <c r="E129" s="328" t="s">
        <v>401</v>
      </c>
    </row>
    <row r="130" spans="1:5" ht="12" customHeight="1">
      <c r="A130" s="199" t="str">
        <f t="shared" si="4"/>
        <v>Sub-AT: 3x10m</v>
      </c>
      <c r="B130" s="264" t="s">
        <v>307</v>
      </c>
      <c r="C130" s="327">
        <v>30</v>
      </c>
      <c r="D130" s="327">
        <f t="shared" si="7"/>
        <v>23.1</v>
      </c>
      <c r="E130" s="328" t="s">
        <v>402</v>
      </c>
    </row>
    <row r="131" spans="1:5" ht="12" customHeight="1">
      <c r="A131" s="199" t="str">
        <f t="shared" si="4"/>
        <v>Sub-AT: 3x12m</v>
      </c>
      <c r="B131" s="264" t="s">
        <v>309</v>
      </c>
      <c r="C131" s="327">
        <v>36</v>
      </c>
      <c r="D131" s="327">
        <f t="shared" si="7"/>
        <v>27.72</v>
      </c>
      <c r="E131" s="328" t="s">
        <v>403</v>
      </c>
    </row>
    <row r="132" spans="1:5" ht="12" customHeight="1">
      <c r="A132" s="199" t="str">
        <f t="shared" si="4"/>
        <v>Sub-AT: 3x15m</v>
      </c>
      <c r="B132" s="264" t="s">
        <v>311</v>
      </c>
      <c r="C132" s="327">
        <v>45</v>
      </c>
      <c r="D132" s="327">
        <f t="shared" si="7"/>
        <v>34.65</v>
      </c>
      <c r="E132" s="328" t="s">
        <v>404</v>
      </c>
    </row>
    <row r="133" spans="1:5" ht="12" customHeight="1">
      <c r="A133" s="199" t="str">
        <f t="shared" si="4"/>
        <v>Sub-AT: 3x20m</v>
      </c>
      <c r="B133" s="264" t="s">
        <v>313</v>
      </c>
      <c r="C133" s="327">
        <v>60</v>
      </c>
      <c r="D133" s="327">
        <f t="shared" si="7"/>
        <v>46.2</v>
      </c>
      <c r="E133" s="328" t="s">
        <v>405</v>
      </c>
    </row>
    <row r="135" spans="1:5" ht="12" customHeight="1">
      <c r="A135" s="199" t="str">
        <f t="shared" si="4"/>
        <v>Sub-AT: 4x3m</v>
      </c>
      <c r="B135" s="264" t="s">
        <v>406</v>
      </c>
      <c r="C135" s="327">
        <v>12</v>
      </c>
      <c r="D135" s="327">
        <f>C135*$D$78</f>
        <v>9.24</v>
      </c>
      <c r="E135" s="328" t="s">
        <v>407</v>
      </c>
    </row>
    <row r="136" spans="1:5" ht="12" customHeight="1">
      <c r="A136" s="199" t="str">
        <f t="shared" si="4"/>
        <v>Sub-AT: 4x4m</v>
      </c>
      <c r="B136" s="264" t="s">
        <v>408</v>
      </c>
      <c r="C136" s="327">
        <v>16</v>
      </c>
      <c r="D136" s="327">
        <f>C136*$D$78</f>
        <v>12.32</v>
      </c>
      <c r="E136" s="328" t="s">
        <v>409</v>
      </c>
    </row>
    <row r="137" spans="1:5" ht="12" customHeight="1">
      <c r="A137" s="199" t="str">
        <f t="shared" si="4"/>
        <v>Sub-AT: 4x5m</v>
      </c>
      <c r="B137" s="264" t="s">
        <v>410</v>
      </c>
      <c r="C137" s="327">
        <v>20</v>
      </c>
      <c r="D137" s="327">
        <f>C137*$D$78</f>
        <v>15.4</v>
      </c>
      <c r="E137" s="328" t="s">
        <v>411</v>
      </c>
    </row>
    <row r="138" spans="1:5" ht="12" customHeight="1">
      <c r="A138" s="199" t="str">
        <f t="shared" si="4"/>
        <v>Sub-AT: 4x8m</v>
      </c>
      <c r="B138" s="264" t="s">
        <v>412</v>
      </c>
      <c r="C138" s="327">
        <v>32</v>
      </c>
      <c r="D138" s="327">
        <f>C138*$D$78</f>
        <v>24.64</v>
      </c>
      <c r="E138" s="328" t="s">
        <v>413</v>
      </c>
    </row>
    <row r="140" spans="1:5" ht="12" customHeight="1">
      <c r="A140" s="199" t="str">
        <f t="shared" si="4"/>
        <v>Sub-AT: 5x5m</v>
      </c>
      <c r="B140" s="264" t="s">
        <v>414</v>
      </c>
      <c r="C140" s="327">
        <v>25</v>
      </c>
      <c r="D140" s="327">
        <f>C140*$D$78</f>
        <v>19.25</v>
      </c>
      <c r="E140" s="328" t="s">
        <v>415</v>
      </c>
    </row>
    <row r="141" spans="1:5" ht="12" customHeight="1">
      <c r="A141" s="199" t="str">
        <f t="shared" si="4"/>
        <v>Sub-AT: 5x8m</v>
      </c>
      <c r="B141" s="264" t="s">
        <v>416</v>
      </c>
      <c r="C141" s="327">
        <v>40</v>
      </c>
      <c r="D141" s="327">
        <f>C141*$D$78</f>
        <v>30.8</v>
      </c>
      <c r="E141" s="328" t="s">
        <v>417</v>
      </c>
    </row>
    <row r="145" spans="1:5" ht="12" customHeight="1">
      <c r="A145" s="199" t="str">
        <f t="shared" ref="A145:A175" si="8">"Sub-AT: "&amp;B145</f>
        <v>Sub-AT: 4+1+4…m</v>
      </c>
      <c r="B145" s="264" t="s">
        <v>316</v>
      </c>
      <c r="C145" s="327" t="s">
        <v>317</v>
      </c>
      <c r="D145" s="327">
        <v>12.2</v>
      </c>
      <c r="E145" s="328" t="s">
        <v>418</v>
      </c>
    </row>
    <row r="146" spans="1:5" ht="12" customHeight="1">
      <c r="A146" s="199" t="str">
        <f t="shared" si="8"/>
        <v>Sub-AT: 3+1+3…m</v>
      </c>
      <c r="B146" s="264" t="s">
        <v>319</v>
      </c>
      <c r="C146" s="327" t="s">
        <v>320</v>
      </c>
      <c r="D146" s="327">
        <v>10</v>
      </c>
      <c r="E146" s="328" t="s">
        <v>419</v>
      </c>
    </row>
    <row r="149" spans="1:5" ht="12" customHeight="1">
      <c r="A149" s="199" t="str">
        <f t="shared" si="8"/>
        <v>Sub-AT: 2x(5+3)</v>
      </c>
      <c r="B149" s="264" t="s">
        <v>420</v>
      </c>
      <c r="C149" s="327">
        <v>10</v>
      </c>
      <c r="D149" s="327">
        <f t="shared" ref="D149:D154" si="9">C149*$D$78</f>
        <v>7.7</v>
      </c>
      <c r="E149" s="328" t="s">
        <v>421</v>
      </c>
    </row>
    <row r="150" spans="1:5" ht="12" customHeight="1">
      <c r="A150" s="199" t="str">
        <f t="shared" si="8"/>
        <v>Sub-AT: 3x(5+3)</v>
      </c>
      <c r="B150" s="264" t="s">
        <v>422</v>
      </c>
      <c r="C150" s="327">
        <v>15</v>
      </c>
      <c r="D150" s="327">
        <f t="shared" si="9"/>
        <v>11.55</v>
      </c>
      <c r="E150" s="328" t="s">
        <v>423</v>
      </c>
    </row>
    <row r="151" spans="1:5" ht="12" customHeight="1">
      <c r="A151" s="199" t="str">
        <f t="shared" si="8"/>
        <v>Sub-AT: 4x(5+3)</v>
      </c>
      <c r="B151" s="264" t="s">
        <v>424</v>
      </c>
      <c r="C151" s="327">
        <v>20</v>
      </c>
      <c r="D151" s="327">
        <f t="shared" si="9"/>
        <v>15.4</v>
      </c>
      <c r="E151" s="328" t="s">
        <v>425</v>
      </c>
    </row>
    <row r="152" spans="1:5" ht="12" customHeight="1">
      <c r="A152" s="199" t="str">
        <f t="shared" si="8"/>
        <v>Sub-AT: 5x(5+3)</v>
      </c>
      <c r="B152" s="264" t="s">
        <v>426</v>
      </c>
      <c r="C152" s="327">
        <v>25</v>
      </c>
      <c r="D152" s="327">
        <f t="shared" si="9"/>
        <v>19.25</v>
      </c>
      <c r="E152" s="328" t="s">
        <v>427</v>
      </c>
    </row>
    <row r="153" spans="1:5" ht="12" customHeight="1">
      <c r="A153" s="199" t="str">
        <f t="shared" si="8"/>
        <v>Sub-AT: 6x(5+3)</v>
      </c>
      <c r="B153" s="264" t="s">
        <v>428</v>
      </c>
      <c r="C153" s="327">
        <v>30</v>
      </c>
      <c r="D153" s="327">
        <f t="shared" si="9"/>
        <v>23.1</v>
      </c>
      <c r="E153" s="328" t="s">
        <v>429</v>
      </c>
    </row>
    <row r="154" spans="1:5" ht="12" customHeight="1">
      <c r="A154" s="199" t="str">
        <f t="shared" si="8"/>
        <v>Sub-AT: 7x(5+3)</v>
      </c>
      <c r="B154" s="264" t="s">
        <v>430</v>
      </c>
      <c r="C154" s="327">
        <v>35</v>
      </c>
      <c r="D154" s="327">
        <f t="shared" si="9"/>
        <v>26.95</v>
      </c>
      <c r="E154" s="328" t="s">
        <v>431</v>
      </c>
    </row>
    <row r="158" spans="1:5" ht="12" customHeight="1">
      <c r="A158" s="199" t="str">
        <f t="shared" si="8"/>
        <v>Sub-AT: 1x3(5m+30s)</v>
      </c>
      <c r="B158" s="264" t="s">
        <v>322</v>
      </c>
      <c r="C158" s="327" t="s">
        <v>323</v>
      </c>
      <c r="D158" s="327">
        <v>23.55</v>
      </c>
      <c r="E158" s="328" t="s">
        <v>432</v>
      </c>
    </row>
    <row r="159" spans="1:5" ht="12" customHeight="1">
      <c r="A159" s="199" t="str">
        <f t="shared" si="8"/>
        <v>Sub-AT: 1x4(5m+30s)</v>
      </c>
      <c r="B159" s="264" t="s">
        <v>325</v>
      </c>
      <c r="C159" s="327" t="s">
        <v>326</v>
      </c>
      <c r="D159" s="327">
        <v>31.4</v>
      </c>
      <c r="E159" s="328" t="s">
        <v>433</v>
      </c>
    </row>
    <row r="161" spans="1:5" ht="12" customHeight="1">
      <c r="A161" s="199" t="str">
        <f t="shared" si="8"/>
        <v>Sub-AT: 2x3(5m+30s)</v>
      </c>
      <c r="B161" s="264" t="s">
        <v>328</v>
      </c>
      <c r="C161" s="327" t="s">
        <v>329</v>
      </c>
      <c r="D161" s="327">
        <v>47.1</v>
      </c>
      <c r="E161" s="328" t="s">
        <v>434</v>
      </c>
    </row>
    <row r="162" spans="1:5" ht="12" customHeight="1">
      <c r="A162" s="199" t="str">
        <f t="shared" si="8"/>
        <v>Sub-AT: 2x4(5m+30s)</v>
      </c>
      <c r="B162" s="264" t="s">
        <v>331</v>
      </c>
      <c r="C162" s="327" t="s">
        <v>332</v>
      </c>
      <c r="D162" s="327">
        <v>62.8</v>
      </c>
      <c r="E162" s="328" t="s">
        <v>435</v>
      </c>
    </row>
    <row r="165" spans="1:5" ht="12" customHeight="1">
      <c r="A165" s="199" t="str">
        <f t="shared" si="8"/>
        <v>Sub-AT: 3x3(5m+30s)</v>
      </c>
      <c r="B165" s="264" t="s">
        <v>334</v>
      </c>
      <c r="C165" s="327" t="s">
        <v>335</v>
      </c>
      <c r="D165" s="327">
        <v>70.650000000000006</v>
      </c>
      <c r="E165" s="328" t="s">
        <v>436</v>
      </c>
    </row>
    <row r="168" spans="1:5" ht="12" customHeight="1">
      <c r="A168" s="199" t="str">
        <f t="shared" si="8"/>
        <v>Sub-AT: 1x3(3m+30s)</v>
      </c>
      <c r="B168" s="264" t="s">
        <v>337</v>
      </c>
      <c r="C168" s="327" t="s">
        <v>437</v>
      </c>
      <c r="D168" s="327">
        <v>18.93</v>
      </c>
      <c r="E168" s="328" t="s">
        <v>438</v>
      </c>
    </row>
    <row r="169" spans="1:5" ht="12" customHeight="1">
      <c r="A169" s="199" t="str">
        <f t="shared" si="8"/>
        <v>Sub-AT: 1x4(3m+30s)</v>
      </c>
      <c r="B169" s="264" t="s">
        <v>339</v>
      </c>
      <c r="C169" s="327" t="s">
        <v>439</v>
      </c>
      <c r="D169" s="327">
        <v>25.3</v>
      </c>
      <c r="E169" s="328" t="s">
        <v>440</v>
      </c>
    </row>
    <row r="171" spans="1:5" ht="12" customHeight="1">
      <c r="A171" s="199" t="str">
        <f t="shared" si="8"/>
        <v>Sub-AT: 2x3(3m+30s)</v>
      </c>
      <c r="B171" s="264" t="s">
        <v>341</v>
      </c>
      <c r="C171" s="327" t="s">
        <v>441</v>
      </c>
      <c r="D171" s="327">
        <v>37.9</v>
      </c>
      <c r="E171" s="328" t="s">
        <v>442</v>
      </c>
    </row>
    <row r="172" spans="1:5" ht="12" customHeight="1">
      <c r="A172" s="199" t="str">
        <f t="shared" si="8"/>
        <v>Sub-AT: 2x4(3m+30s)</v>
      </c>
      <c r="B172" s="264" t="s">
        <v>443</v>
      </c>
      <c r="C172" s="327" t="s">
        <v>444</v>
      </c>
      <c r="D172" s="327">
        <f>32*$D$78+16*2</f>
        <v>56.64</v>
      </c>
      <c r="E172" s="328" t="s">
        <v>445</v>
      </c>
    </row>
    <row r="175" spans="1:5" ht="12" customHeight="1">
      <c r="A175" s="199" t="str">
        <f t="shared" si="8"/>
        <v>Sub-AT: 3x3(3m+30s)</v>
      </c>
      <c r="B175" s="264" t="s">
        <v>344</v>
      </c>
      <c r="C175" s="327" t="s">
        <v>446</v>
      </c>
      <c r="D175" s="327">
        <f>27*$D$78+18*2</f>
        <v>56.79</v>
      </c>
      <c r="E175" s="328" t="s">
        <v>447</v>
      </c>
    </row>
    <row r="176" spans="1:5" ht="12" customHeight="1">
      <c r="B176" s="332" t="s">
        <v>348</v>
      </c>
    </row>
    <row r="178" spans="1:5" ht="12" customHeight="1">
      <c r="B178" s="333"/>
      <c r="C178" s="334"/>
      <c r="D178" s="334"/>
      <c r="E178" s="335"/>
    </row>
    <row r="179" spans="1:5" ht="12" customHeight="1">
      <c r="B179" s="336" t="s">
        <v>29</v>
      </c>
    </row>
    <row r="180" spans="1:5" ht="12" customHeight="1">
      <c r="B180" s="337"/>
      <c r="D180" s="339">
        <v>1</v>
      </c>
    </row>
    <row r="181" spans="1:5" ht="12" customHeight="1">
      <c r="A181" s="199" t="str">
        <f>"AT: "&amp;B181</f>
        <v>AT: 1x3m</v>
      </c>
      <c r="B181" s="264" t="s">
        <v>374</v>
      </c>
      <c r="C181" s="327">
        <v>3</v>
      </c>
      <c r="D181" s="327">
        <f t="shared" ref="D181:D190" si="10">C181*$D$180</f>
        <v>3</v>
      </c>
      <c r="E181" s="328" t="s">
        <v>448</v>
      </c>
    </row>
    <row r="182" spans="1:5" ht="12" customHeight="1">
      <c r="A182" s="199" t="str">
        <f t="shared" ref="A182:A245" si="11">"AT: "&amp;B182</f>
        <v>AT: 1x4m</v>
      </c>
      <c r="B182" s="264" t="s">
        <v>268</v>
      </c>
      <c r="C182" s="327">
        <v>4</v>
      </c>
      <c r="D182" s="327">
        <f t="shared" si="10"/>
        <v>4</v>
      </c>
      <c r="E182" s="328" t="s">
        <v>449</v>
      </c>
    </row>
    <row r="183" spans="1:5" ht="12" customHeight="1">
      <c r="A183" s="199" t="str">
        <f t="shared" si="11"/>
        <v>AT: 1x5m</v>
      </c>
      <c r="B183" s="264" t="s">
        <v>270</v>
      </c>
      <c r="C183" s="327">
        <v>5</v>
      </c>
      <c r="D183" s="327">
        <f t="shared" si="10"/>
        <v>5</v>
      </c>
      <c r="E183" s="328" t="s">
        <v>450</v>
      </c>
    </row>
    <row r="184" spans="1:5" ht="12" customHeight="1">
      <c r="A184" s="199" t="str">
        <f t="shared" si="11"/>
        <v>AT: 1x8m</v>
      </c>
      <c r="B184" s="264" t="s">
        <v>272</v>
      </c>
      <c r="C184" s="327">
        <v>8</v>
      </c>
      <c r="D184" s="327">
        <f t="shared" si="10"/>
        <v>8</v>
      </c>
      <c r="E184" s="328" t="s">
        <v>451</v>
      </c>
    </row>
    <row r="185" spans="1:5" ht="12" customHeight="1">
      <c r="A185" s="199" t="str">
        <f t="shared" si="11"/>
        <v>AT: 1x10m</v>
      </c>
      <c r="B185" s="264" t="s">
        <v>274</v>
      </c>
      <c r="C185" s="327">
        <v>10</v>
      </c>
      <c r="D185" s="327">
        <f t="shared" si="10"/>
        <v>10</v>
      </c>
      <c r="E185" s="328" t="s">
        <v>452</v>
      </c>
    </row>
    <row r="186" spans="1:5" ht="12" customHeight="1">
      <c r="A186" s="199" t="str">
        <f t="shared" si="11"/>
        <v>AT: 1x12m</v>
      </c>
      <c r="B186" s="264" t="s">
        <v>276</v>
      </c>
      <c r="C186" s="327">
        <v>12</v>
      </c>
      <c r="D186" s="327">
        <f t="shared" si="10"/>
        <v>12</v>
      </c>
      <c r="E186" s="328" t="s">
        <v>453</v>
      </c>
    </row>
    <row r="187" spans="1:5" ht="12" customHeight="1">
      <c r="A187" s="199" t="str">
        <f t="shared" si="11"/>
        <v>AT: 1x15m</v>
      </c>
      <c r="B187" s="264" t="s">
        <v>278</v>
      </c>
      <c r="C187" s="327">
        <v>15</v>
      </c>
      <c r="D187" s="327">
        <f t="shared" si="10"/>
        <v>15</v>
      </c>
      <c r="E187" s="328" t="s">
        <v>454</v>
      </c>
    </row>
    <row r="188" spans="1:5" ht="12" customHeight="1">
      <c r="A188" s="199" t="str">
        <f t="shared" si="11"/>
        <v>AT: 1x20m</v>
      </c>
      <c r="B188" s="264" t="s">
        <v>280</v>
      </c>
      <c r="C188" s="327">
        <v>20</v>
      </c>
      <c r="D188" s="327">
        <f t="shared" si="10"/>
        <v>20</v>
      </c>
      <c r="E188" s="328" t="s">
        <v>455</v>
      </c>
    </row>
    <row r="189" spans="1:5" ht="12" customHeight="1">
      <c r="A189" s="199" t="str">
        <f t="shared" si="11"/>
        <v>AT: 1x25m</v>
      </c>
      <c r="B189" s="264" t="s">
        <v>282</v>
      </c>
      <c r="C189" s="327">
        <v>25</v>
      </c>
      <c r="D189" s="327">
        <f t="shared" si="10"/>
        <v>25</v>
      </c>
      <c r="E189" s="328" t="s">
        <v>456</v>
      </c>
    </row>
    <row r="190" spans="1:5" ht="12" customHeight="1">
      <c r="A190" s="199" t="str">
        <f t="shared" si="11"/>
        <v>AT: 1x30m</v>
      </c>
      <c r="B190" s="264" t="s">
        <v>284</v>
      </c>
      <c r="C190" s="327">
        <v>30</v>
      </c>
      <c r="D190" s="327">
        <f t="shared" si="10"/>
        <v>30</v>
      </c>
      <c r="E190" s="328" t="s">
        <v>457</v>
      </c>
    </row>
    <row r="191" spans="1:5" ht="12" customHeight="1">
      <c r="A191" s="199" t="str">
        <f t="shared" ref="A191" si="12">"AT: "&amp;B191</f>
        <v>AT: 1x40m</v>
      </c>
      <c r="B191" s="264" t="s">
        <v>810</v>
      </c>
      <c r="C191" s="327">
        <v>40</v>
      </c>
      <c r="D191" s="327">
        <f t="shared" ref="D191" si="13">C191*$D$180</f>
        <v>40</v>
      </c>
      <c r="E191" s="328" t="s">
        <v>811</v>
      </c>
    </row>
    <row r="192" spans="1:5" ht="12" customHeight="1">
      <c r="A192" s="199" t="str">
        <f t="shared" si="11"/>
        <v>AT: 2x3m</v>
      </c>
      <c r="B192" s="264" t="s">
        <v>385</v>
      </c>
      <c r="C192" s="327">
        <v>6</v>
      </c>
      <c r="D192" s="327">
        <f t="shared" ref="D192:D201" si="14">C192*$D$180</f>
        <v>6</v>
      </c>
      <c r="E192" s="328" t="s">
        <v>458</v>
      </c>
    </row>
    <row r="193" spans="1:5" ht="12" customHeight="1">
      <c r="A193" s="199" t="str">
        <f t="shared" si="11"/>
        <v>AT: 2x4m</v>
      </c>
      <c r="B193" s="264" t="s">
        <v>286</v>
      </c>
      <c r="C193" s="327">
        <v>8</v>
      </c>
      <c r="D193" s="327">
        <f t="shared" si="14"/>
        <v>8</v>
      </c>
      <c r="E193" s="328" t="s">
        <v>459</v>
      </c>
    </row>
    <row r="194" spans="1:5" ht="12" customHeight="1">
      <c r="A194" s="199" t="str">
        <f t="shared" si="11"/>
        <v>AT: 2x5m</v>
      </c>
      <c r="B194" s="264" t="s">
        <v>288</v>
      </c>
      <c r="C194" s="327">
        <v>10</v>
      </c>
      <c r="D194" s="327">
        <f t="shared" si="14"/>
        <v>10</v>
      </c>
      <c r="E194" s="328" t="s">
        <v>460</v>
      </c>
    </row>
    <row r="195" spans="1:5" ht="12" customHeight="1">
      <c r="A195" s="199" t="str">
        <f t="shared" si="11"/>
        <v>AT: 2x8m</v>
      </c>
      <c r="B195" s="264" t="s">
        <v>290</v>
      </c>
      <c r="C195" s="327">
        <v>16</v>
      </c>
      <c r="D195" s="327">
        <f t="shared" si="14"/>
        <v>16</v>
      </c>
      <c r="E195" s="328" t="s">
        <v>461</v>
      </c>
    </row>
    <row r="196" spans="1:5" ht="12" customHeight="1">
      <c r="A196" s="199" t="str">
        <f t="shared" si="11"/>
        <v>AT: 2x10m</v>
      </c>
      <c r="B196" s="264" t="s">
        <v>237</v>
      </c>
      <c r="C196" s="327">
        <v>20</v>
      </c>
      <c r="D196" s="327">
        <f t="shared" si="14"/>
        <v>20</v>
      </c>
      <c r="E196" s="328" t="s">
        <v>462</v>
      </c>
    </row>
    <row r="197" spans="1:5" ht="12" customHeight="1">
      <c r="A197" s="199" t="str">
        <f t="shared" si="11"/>
        <v>AT: 2x12m</v>
      </c>
      <c r="B197" s="264" t="s">
        <v>293</v>
      </c>
      <c r="C197" s="327">
        <v>24</v>
      </c>
      <c r="D197" s="327">
        <f t="shared" si="14"/>
        <v>24</v>
      </c>
      <c r="E197" s="328" t="s">
        <v>463</v>
      </c>
    </row>
    <row r="198" spans="1:5" ht="12" customHeight="1">
      <c r="A198" s="199" t="str">
        <f t="shared" si="11"/>
        <v>AT: 2x15m</v>
      </c>
      <c r="B198" s="264" t="s">
        <v>295</v>
      </c>
      <c r="C198" s="327">
        <v>30</v>
      </c>
      <c r="D198" s="327">
        <f t="shared" si="14"/>
        <v>30</v>
      </c>
      <c r="E198" s="328" t="s">
        <v>464</v>
      </c>
    </row>
    <row r="199" spans="1:5" ht="12" customHeight="1">
      <c r="A199" s="199" t="str">
        <f t="shared" si="11"/>
        <v>AT: 2x20m</v>
      </c>
      <c r="B199" s="264" t="s">
        <v>297</v>
      </c>
      <c r="C199" s="327">
        <v>40</v>
      </c>
      <c r="D199" s="327">
        <f t="shared" si="14"/>
        <v>40</v>
      </c>
      <c r="E199" s="328" t="s">
        <v>465</v>
      </c>
    </row>
    <row r="200" spans="1:5" ht="12" customHeight="1">
      <c r="A200" s="199" t="str">
        <f t="shared" si="11"/>
        <v>AT: 2x25m</v>
      </c>
      <c r="B200" s="264" t="s">
        <v>299</v>
      </c>
      <c r="C200" s="327">
        <v>50</v>
      </c>
      <c r="D200" s="327">
        <f t="shared" si="14"/>
        <v>50</v>
      </c>
      <c r="E200" s="328" t="s">
        <v>466</v>
      </c>
    </row>
    <row r="201" spans="1:5" ht="12" customHeight="1">
      <c r="A201" s="199" t="str">
        <f t="shared" si="11"/>
        <v>AT: 2x30m</v>
      </c>
      <c r="B201" s="264" t="s">
        <v>301</v>
      </c>
      <c r="C201" s="327">
        <v>60</v>
      </c>
      <c r="D201" s="327">
        <f t="shared" si="14"/>
        <v>60</v>
      </c>
      <c r="E201" s="328" t="s">
        <v>467</v>
      </c>
    </row>
    <row r="203" spans="1:5" ht="12" customHeight="1">
      <c r="A203" s="199" t="str">
        <f t="shared" si="11"/>
        <v>AT: 3x3m</v>
      </c>
      <c r="B203" s="264" t="s">
        <v>396</v>
      </c>
      <c r="C203" s="327">
        <v>9</v>
      </c>
      <c r="D203" s="327">
        <f t="shared" ref="D203:D210" si="15">C203*$D$180</f>
        <v>9</v>
      </c>
      <c r="E203" s="328" t="s">
        <v>468</v>
      </c>
    </row>
    <row r="204" spans="1:5" ht="12" customHeight="1">
      <c r="A204" s="199" t="str">
        <f t="shared" si="11"/>
        <v>AT: 3x4m</v>
      </c>
      <c r="B204" s="264" t="s">
        <v>398</v>
      </c>
      <c r="C204" s="327">
        <v>12</v>
      </c>
      <c r="D204" s="327">
        <f t="shared" si="15"/>
        <v>12</v>
      </c>
      <c r="E204" s="328" t="s">
        <v>469</v>
      </c>
    </row>
    <row r="205" spans="1:5" ht="12" customHeight="1">
      <c r="A205" s="199" t="str">
        <f t="shared" si="11"/>
        <v>AT: 3x5m</v>
      </c>
      <c r="B205" s="264" t="s">
        <v>303</v>
      </c>
      <c r="C205" s="327">
        <v>15</v>
      </c>
      <c r="D205" s="327">
        <f t="shared" si="15"/>
        <v>15</v>
      </c>
      <c r="E205" s="328" t="s">
        <v>470</v>
      </c>
    </row>
    <row r="206" spans="1:5" ht="12" customHeight="1">
      <c r="A206" s="199" t="str">
        <f t="shared" si="11"/>
        <v>AT: 3x8m</v>
      </c>
      <c r="B206" s="264" t="s">
        <v>305</v>
      </c>
      <c r="C206" s="327">
        <v>24</v>
      </c>
      <c r="D206" s="327">
        <f t="shared" si="15"/>
        <v>24</v>
      </c>
      <c r="E206" s="328" t="s">
        <v>471</v>
      </c>
    </row>
    <row r="207" spans="1:5" ht="12" customHeight="1">
      <c r="A207" s="199" t="str">
        <f t="shared" si="11"/>
        <v>AT: 3x10m</v>
      </c>
      <c r="B207" s="264" t="s">
        <v>307</v>
      </c>
      <c r="C207" s="327">
        <v>30</v>
      </c>
      <c r="D207" s="327">
        <f t="shared" si="15"/>
        <v>30</v>
      </c>
      <c r="E207" s="328" t="s">
        <v>472</v>
      </c>
    </row>
    <row r="208" spans="1:5" ht="12" customHeight="1">
      <c r="A208" s="199" t="str">
        <f t="shared" si="11"/>
        <v>AT: 3x12m</v>
      </c>
      <c r="B208" s="264" t="s">
        <v>309</v>
      </c>
      <c r="C208" s="327">
        <v>36</v>
      </c>
      <c r="D208" s="327">
        <f t="shared" si="15"/>
        <v>36</v>
      </c>
      <c r="E208" s="328" t="s">
        <v>473</v>
      </c>
    </row>
    <row r="209" spans="1:5" ht="12" customHeight="1">
      <c r="A209" s="199" t="str">
        <f t="shared" si="11"/>
        <v>AT: 3x15m</v>
      </c>
      <c r="B209" s="264" t="s">
        <v>311</v>
      </c>
      <c r="C209" s="327">
        <v>45</v>
      </c>
      <c r="D209" s="327">
        <f t="shared" si="15"/>
        <v>45</v>
      </c>
      <c r="E209" s="328" t="s">
        <v>474</v>
      </c>
    </row>
    <row r="210" spans="1:5" ht="12" customHeight="1">
      <c r="A210" s="199" t="str">
        <f t="shared" si="11"/>
        <v>AT: 3x20m</v>
      </c>
      <c r="B210" s="264" t="s">
        <v>313</v>
      </c>
      <c r="C210" s="327">
        <v>60</v>
      </c>
      <c r="D210" s="327">
        <f t="shared" si="15"/>
        <v>60</v>
      </c>
      <c r="E210" s="328" t="s">
        <v>475</v>
      </c>
    </row>
    <row r="212" spans="1:5" ht="12" customHeight="1">
      <c r="A212" s="199" t="str">
        <f t="shared" si="11"/>
        <v>AT: 4x3m</v>
      </c>
      <c r="B212" s="264" t="s">
        <v>406</v>
      </c>
      <c r="C212" s="327">
        <v>12</v>
      </c>
      <c r="D212" s="327">
        <f t="shared" ref="D212:D217" si="16">C212*$D$180</f>
        <v>12</v>
      </c>
      <c r="E212" s="328" t="s">
        <v>476</v>
      </c>
    </row>
    <row r="213" spans="1:5" ht="12" customHeight="1">
      <c r="A213" s="199" t="str">
        <f t="shared" si="11"/>
        <v>AT: 4x4m</v>
      </c>
      <c r="B213" s="264" t="s">
        <v>408</v>
      </c>
      <c r="C213" s="327">
        <v>16</v>
      </c>
      <c r="D213" s="327">
        <f t="shared" si="16"/>
        <v>16</v>
      </c>
      <c r="E213" s="328" t="s">
        <v>477</v>
      </c>
    </row>
    <row r="214" spans="1:5" ht="12" customHeight="1">
      <c r="A214" s="199" t="str">
        <f t="shared" si="11"/>
        <v>AT: 4x5m</v>
      </c>
      <c r="B214" s="264" t="s">
        <v>410</v>
      </c>
      <c r="C214" s="327">
        <v>20</v>
      </c>
      <c r="D214" s="327">
        <f t="shared" si="16"/>
        <v>20</v>
      </c>
      <c r="E214" s="328" t="s">
        <v>478</v>
      </c>
    </row>
    <row r="215" spans="1:5" ht="12" customHeight="1">
      <c r="A215" s="199" t="str">
        <f t="shared" si="11"/>
        <v>AT: 4x8m</v>
      </c>
      <c r="B215" s="264" t="s">
        <v>412</v>
      </c>
      <c r="C215" s="327">
        <v>32</v>
      </c>
      <c r="D215" s="327">
        <f t="shared" si="16"/>
        <v>32</v>
      </c>
      <c r="E215" s="328" t="s">
        <v>479</v>
      </c>
    </row>
    <row r="216" spans="1:5" ht="12" customHeight="1">
      <c r="A216" s="199" t="str">
        <f t="shared" si="11"/>
        <v>AT: 4x10m</v>
      </c>
      <c r="B216" s="264" t="s">
        <v>480</v>
      </c>
      <c r="C216" s="327">
        <v>40</v>
      </c>
      <c r="D216" s="327">
        <f t="shared" si="16"/>
        <v>40</v>
      </c>
      <c r="E216" s="328" t="s">
        <v>481</v>
      </c>
    </row>
    <row r="217" spans="1:5" ht="12" customHeight="1">
      <c r="A217" s="199" t="str">
        <f t="shared" si="11"/>
        <v>AT: 4x15m</v>
      </c>
      <c r="B217" s="264" t="s">
        <v>482</v>
      </c>
      <c r="C217" s="327">
        <v>60</v>
      </c>
      <c r="D217" s="327">
        <f t="shared" si="16"/>
        <v>60</v>
      </c>
      <c r="E217" s="328" t="s">
        <v>483</v>
      </c>
    </row>
    <row r="220" spans="1:5" ht="12" customHeight="1">
      <c r="A220" s="199" t="str">
        <f>"AT: "&amp;B220</f>
        <v>AT: 5x4m</v>
      </c>
      <c r="B220" s="264" t="s">
        <v>484</v>
      </c>
      <c r="C220" s="327">
        <v>20</v>
      </c>
      <c r="D220" s="327">
        <f>C220*$D$180</f>
        <v>20</v>
      </c>
      <c r="E220" s="328" t="s">
        <v>485</v>
      </c>
    </row>
    <row r="221" spans="1:5" ht="12" customHeight="1">
      <c r="A221" s="199" t="str">
        <f t="shared" si="11"/>
        <v>AT: 5x5m</v>
      </c>
      <c r="B221" s="264" t="s">
        <v>414</v>
      </c>
      <c r="C221" s="327">
        <v>25</v>
      </c>
      <c r="D221" s="327">
        <f>C221*$D$180</f>
        <v>25</v>
      </c>
      <c r="E221" s="328" t="s">
        <v>486</v>
      </c>
    </row>
    <row r="222" spans="1:5" ht="12" customHeight="1">
      <c r="A222" s="199" t="str">
        <f t="shared" si="11"/>
        <v>AT: 5x8m</v>
      </c>
      <c r="B222" s="264" t="s">
        <v>416</v>
      </c>
      <c r="C222" s="327">
        <v>40</v>
      </c>
      <c r="D222" s="327">
        <f>C222*$D$180</f>
        <v>40</v>
      </c>
      <c r="E222" s="328" t="s">
        <v>487</v>
      </c>
    </row>
    <row r="224" spans="1:5" ht="12" customHeight="1">
      <c r="A224" s="199" t="str">
        <f t="shared" si="11"/>
        <v>AT: 6x5m</v>
      </c>
      <c r="B224" s="264" t="s">
        <v>488</v>
      </c>
      <c r="C224" s="327">
        <v>30</v>
      </c>
      <c r="D224" s="327">
        <f>C224*$D$180</f>
        <v>30</v>
      </c>
      <c r="E224" s="328" t="s">
        <v>489</v>
      </c>
    </row>
    <row r="227" spans="1:5" ht="12" customHeight="1">
      <c r="A227" s="199" t="str">
        <f t="shared" si="11"/>
        <v>AT: 3x(3+3)</v>
      </c>
      <c r="B227" s="264" t="s">
        <v>490</v>
      </c>
      <c r="C227" s="327">
        <v>9</v>
      </c>
      <c r="D227" s="327">
        <f t="shared" ref="D227:D232" si="17">C227*$D$180</f>
        <v>9</v>
      </c>
      <c r="E227" s="328" t="s">
        <v>491</v>
      </c>
    </row>
    <row r="228" spans="1:5" ht="12" customHeight="1">
      <c r="A228" s="199" t="str">
        <f t="shared" si="11"/>
        <v>AT: 4x(3+3)</v>
      </c>
      <c r="B228" s="264" t="s">
        <v>492</v>
      </c>
      <c r="C228" s="327">
        <v>12</v>
      </c>
      <c r="D228" s="327">
        <f t="shared" si="17"/>
        <v>12</v>
      </c>
      <c r="E228" s="328" t="s">
        <v>493</v>
      </c>
    </row>
    <row r="229" spans="1:5" ht="12" customHeight="1">
      <c r="A229" s="199" t="str">
        <f t="shared" si="11"/>
        <v>AT: 5x(3+3)m</v>
      </c>
      <c r="B229" s="264" t="s">
        <v>494</v>
      </c>
      <c r="C229" s="327">
        <v>15</v>
      </c>
      <c r="D229" s="327">
        <f t="shared" si="17"/>
        <v>15</v>
      </c>
      <c r="E229" s="328" t="s">
        <v>495</v>
      </c>
    </row>
    <row r="230" spans="1:5" ht="12" customHeight="1">
      <c r="A230" s="199" t="str">
        <f t="shared" si="11"/>
        <v>AT: 6x(3+3)m</v>
      </c>
      <c r="B230" s="264" t="s">
        <v>496</v>
      </c>
      <c r="C230" s="327">
        <v>18</v>
      </c>
      <c r="D230" s="327">
        <f t="shared" si="17"/>
        <v>18</v>
      </c>
      <c r="E230" s="328" t="s">
        <v>497</v>
      </c>
    </row>
    <row r="231" spans="1:5" ht="12" customHeight="1">
      <c r="A231" s="199" t="str">
        <f t="shared" si="11"/>
        <v>AT: 7x(3+3)m</v>
      </c>
      <c r="B231" s="264" t="s">
        <v>498</v>
      </c>
      <c r="C231" s="327">
        <v>21</v>
      </c>
      <c r="D231" s="327">
        <f t="shared" si="17"/>
        <v>21</v>
      </c>
      <c r="E231" s="328" t="s">
        <v>499</v>
      </c>
    </row>
    <row r="232" spans="1:5" ht="12" customHeight="1">
      <c r="A232" s="199" t="str">
        <f t="shared" si="11"/>
        <v>AT: 8x(3+3)m</v>
      </c>
      <c r="B232" s="264" t="s">
        <v>500</v>
      </c>
      <c r="C232" s="327">
        <v>24</v>
      </c>
      <c r="D232" s="327">
        <f t="shared" si="17"/>
        <v>24</v>
      </c>
      <c r="E232" s="328" t="s">
        <v>501</v>
      </c>
    </row>
    <row r="235" spans="1:5" ht="12" customHeight="1">
      <c r="A235" s="199" t="str">
        <f t="shared" si="11"/>
        <v>AT: 2x(5+3)</v>
      </c>
      <c r="B235" s="264" t="s">
        <v>420</v>
      </c>
      <c r="C235" s="327">
        <v>10</v>
      </c>
      <c r="D235" s="327">
        <f t="shared" ref="D235:D241" si="18">C235*$D$180</f>
        <v>10</v>
      </c>
      <c r="E235" s="328" t="s">
        <v>502</v>
      </c>
    </row>
    <row r="236" spans="1:5" ht="12" customHeight="1">
      <c r="A236" s="199" t="str">
        <f t="shared" si="11"/>
        <v>AT: 3x(5+3)</v>
      </c>
      <c r="B236" s="264" t="s">
        <v>422</v>
      </c>
      <c r="C236" s="327">
        <v>15</v>
      </c>
      <c r="D236" s="327">
        <f t="shared" si="18"/>
        <v>15</v>
      </c>
      <c r="E236" s="328" t="s">
        <v>503</v>
      </c>
    </row>
    <row r="237" spans="1:5" ht="12" customHeight="1">
      <c r="A237" s="199" t="str">
        <f t="shared" si="11"/>
        <v>AT: 4x(5+3)</v>
      </c>
      <c r="B237" s="264" t="s">
        <v>424</v>
      </c>
      <c r="C237" s="327">
        <v>20</v>
      </c>
      <c r="D237" s="327">
        <f t="shared" si="18"/>
        <v>20</v>
      </c>
      <c r="E237" s="328" t="s">
        <v>504</v>
      </c>
    </row>
    <row r="238" spans="1:5" ht="12" customHeight="1">
      <c r="A238" s="199" t="str">
        <f t="shared" si="11"/>
        <v>AT: 5x(5+3)</v>
      </c>
      <c r="B238" s="264" t="s">
        <v>426</v>
      </c>
      <c r="C238" s="327">
        <v>25</v>
      </c>
      <c r="D238" s="327">
        <f t="shared" si="18"/>
        <v>25</v>
      </c>
      <c r="E238" s="328" t="s">
        <v>505</v>
      </c>
    </row>
    <row r="239" spans="1:5" ht="12" customHeight="1">
      <c r="A239" s="199" t="str">
        <f t="shared" si="11"/>
        <v>AT: 6x(5+3)</v>
      </c>
      <c r="B239" s="264" t="s">
        <v>428</v>
      </c>
      <c r="C239" s="327">
        <v>30</v>
      </c>
      <c r="D239" s="327">
        <f t="shared" si="18"/>
        <v>30</v>
      </c>
      <c r="E239" s="328" t="s">
        <v>506</v>
      </c>
    </row>
    <row r="240" spans="1:5" ht="12" customHeight="1">
      <c r="A240" s="199" t="str">
        <f t="shared" si="11"/>
        <v>AT: 7x(5+3)</v>
      </c>
      <c r="B240" s="264" t="s">
        <v>430</v>
      </c>
      <c r="C240" s="327">
        <v>35</v>
      </c>
      <c r="D240" s="327">
        <f t="shared" si="18"/>
        <v>35</v>
      </c>
      <c r="E240" s="328" t="s">
        <v>507</v>
      </c>
    </row>
    <row r="241" spans="1:5" ht="12" customHeight="1">
      <c r="A241" s="199" t="str">
        <f t="shared" si="11"/>
        <v>AT: 8x(5+3)</v>
      </c>
      <c r="B241" s="264" t="s">
        <v>508</v>
      </c>
      <c r="C241" s="327">
        <v>40</v>
      </c>
      <c r="D241" s="327">
        <f t="shared" si="18"/>
        <v>40</v>
      </c>
      <c r="E241" s="328" t="s">
        <v>509</v>
      </c>
    </row>
    <row r="243" spans="1:5" ht="12" customHeight="1">
      <c r="C243" s="327" t="s">
        <v>315</v>
      </c>
    </row>
    <row r="244" spans="1:5" ht="12" customHeight="1">
      <c r="A244" s="199" t="str">
        <f t="shared" si="11"/>
        <v>AT: 2+1+2…m</v>
      </c>
      <c r="B244" s="264" t="s">
        <v>510</v>
      </c>
      <c r="C244" s="327" t="s">
        <v>320</v>
      </c>
      <c r="D244" s="327">
        <v>16</v>
      </c>
      <c r="E244" s="328" t="s">
        <v>511</v>
      </c>
    </row>
    <row r="245" spans="1:5" ht="12" customHeight="1">
      <c r="A245" s="199" t="str">
        <f t="shared" si="11"/>
        <v>AT: 3+1+3…m</v>
      </c>
      <c r="B245" s="264" t="s">
        <v>319</v>
      </c>
      <c r="C245" s="327" t="s">
        <v>320</v>
      </c>
      <c r="D245" s="327">
        <v>15</v>
      </c>
      <c r="E245" s="328" t="s">
        <v>512</v>
      </c>
    </row>
    <row r="248" spans="1:5" ht="12" customHeight="1">
      <c r="A248" s="199" t="str">
        <f>"AT: "&amp;B248</f>
        <v>AT: 2x8(75+15)s</v>
      </c>
      <c r="B248" s="331" t="s">
        <v>513</v>
      </c>
      <c r="C248" s="199">
        <v>20</v>
      </c>
      <c r="D248" s="327">
        <f>C248*$D$180</f>
        <v>20</v>
      </c>
      <c r="E248" s="328" t="s">
        <v>514</v>
      </c>
    </row>
    <row r="249" spans="1:5" ht="12" customHeight="1">
      <c r="A249" s="199" t="str">
        <f>"AT: "&amp;B249</f>
        <v>AT: 1x8(75+15)s</v>
      </c>
      <c r="B249" s="331" t="s">
        <v>515</v>
      </c>
      <c r="C249" s="199">
        <v>10</v>
      </c>
      <c r="D249" s="327">
        <f>C249*$D$180</f>
        <v>10</v>
      </c>
      <c r="E249" s="328" t="s">
        <v>516</v>
      </c>
    </row>
    <row r="250" spans="1:5" ht="12" customHeight="1">
      <c r="B250" s="332" t="s">
        <v>348</v>
      </c>
      <c r="C250" s="199"/>
    </row>
    <row r="251" spans="1:5" ht="12" customHeight="1">
      <c r="B251" s="333"/>
      <c r="C251" s="334"/>
      <c r="D251" s="334"/>
      <c r="E251" s="335"/>
    </row>
    <row r="252" spans="1:5" ht="12" customHeight="1">
      <c r="B252" s="336" t="s">
        <v>28</v>
      </c>
    </row>
    <row r="253" spans="1:5" ht="12" customHeight="1">
      <c r="B253" s="337"/>
      <c r="D253" s="339">
        <v>2</v>
      </c>
    </row>
    <row r="254" spans="1:5" ht="12" customHeight="1">
      <c r="A254" s="199" t="str">
        <f>"Max: "&amp;B254</f>
        <v>Max: 1x4(30+30)s</v>
      </c>
      <c r="B254" s="263" t="s">
        <v>517</v>
      </c>
      <c r="C254" s="340">
        <v>2</v>
      </c>
      <c r="D254" s="327">
        <f t="shared" ref="D254:D260" si="19">C254*$D$253</f>
        <v>4</v>
      </c>
      <c r="E254" s="328" t="s">
        <v>518</v>
      </c>
    </row>
    <row r="255" spans="1:5" ht="12" customHeight="1">
      <c r="A255" s="199" t="str">
        <f t="shared" ref="A255:A322" si="20">"Max: "&amp;B255</f>
        <v>Max: 1x5(30+30)s</v>
      </c>
      <c r="B255" s="263" t="s">
        <v>519</v>
      </c>
      <c r="C255" s="340">
        <v>2.5</v>
      </c>
      <c r="D255" s="327">
        <f t="shared" si="19"/>
        <v>5</v>
      </c>
      <c r="E255" s="328" t="s">
        <v>520</v>
      </c>
    </row>
    <row r="256" spans="1:5" ht="12" customHeight="1">
      <c r="A256" s="199" t="str">
        <f t="shared" si="20"/>
        <v>Max: 1x6(30+30)s</v>
      </c>
      <c r="B256" s="263" t="s">
        <v>521</v>
      </c>
      <c r="C256" s="340">
        <v>3</v>
      </c>
      <c r="D256" s="327">
        <f t="shared" si="19"/>
        <v>6</v>
      </c>
      <c r="E256" s="328" t="s">
        <v>522</v>
      </c>
    </row>
    <row r="257" spans="1:5" ht="12" customHeight="1">
      <c r="A257" s="199" t="str">
        <f t="shared" si="20"/>
        <v>Max: 1x7(30+30)s</v>
      </c>
      <c r="B257" s="263" t="s">
        <v>523</v>
      </c>
      <c r="C257" s="340">
        <v>3.5</v>
      </c>
      <c r="D257" s="327">
        <f t="shared" si="19"/>
        <v>7</v>
      </c>
      <c r="E257" s="328" t="s">
        <v>524</v>
      </c>
    </row>
    <row r="258" spans="1:5" ht="12" customHeight="1">
      <c r="A258" s="199" t="str">
        <f t="shared" si="20"/>
        <v>Max: 1x8(30+30)s</v>
      </c>
      <c r="B258" s="263" t="s">
        <v>525</v>
      </c>
      <c r="C258" s="340">
        <v>4</v>
      </c>
      <c r="D258" s="327">
        <f t="shared" si="19"/>
        <v>8</v>
      </c>
      <c r="E258" s="328" t="s">
        <v>526</v>
      </c>
    </row>
    <row r="259" spans="1:5" ht="12" customHeight="1">
      <c r="A259" s="199" t="str">
        <f t="shared" si="20"/>
        <v>Max: 1x9(30+30)s</v>
      </c>
      <c r="B259" s="263" t="s">
        <v>527</v>
      </c>
      <c r="C259" s="340">
        <v>4.5</v>
      </c>
      <c r="D259" s="327">
        <f t="shared" si="19"/>
        <v>9</v>
      </c>
      <c r="E259" s="328" t="s">
        <v>528</v>
      </c>
    </row>
    <row r="260" spans="1:5" ht="12" customHeight="1">
      <c r="A260" s="199" t="str">
        <f t="shared" si="20"/>
        <v>Max: 1x10(30+30)s</v>
      </c>
      <c r="B260" s="263" t="s">
        <v>529</v>
      </c>
      <c r="C260" s="340">
        <v>5</v>
      </c>
      <c r="D260" s="327">
        <f t="shared" si="19"/>
        <v>10</v>
      </c>
      <c r="E260" s="328" t="s">
        <v>530</v>
      </c>
    </row>
    <row r="261" spans="1:5" ht="12" customHeight="1">
      <c r="B261" s="263"/>
      <c r="C261" s="340"/>
    </row>
    <row r="262" spans="1:5" ht="12" customHeight="1">
      <c r="B262" s="263"/>
      <c r="C262" s="340"/>
    </row>
    <row r="263" spans="1:5" ht="12" customHeight="1">
      <c r="A263" s="199" t="str">
        <f t="shared" si="20"/>
        <v>Max: 2x4(30+30)s</v>
      </c>
      <c r="B263" s="263" t="s">
        <v>531</v>
      </c>
      <c r="C263" s="340">
        <v>4</v>
      </c>
      <c r="D263" s="327">
        <f t="shared" ref="D263:D269" si="21">C263*$D$253</f>
        <v>8</v>
      </c>
      <c r="E263" s="328" t="s">
        <v>532</v>
      </c>
    </row>
    <row r="264" spans="1:5" ht="12" customHeight="1">
      <c r="A264" s="199" t="str">
        <f t="shared" si="20"/>
        <v>Max: 2x5(30+30)s</v>
      </c>
      <c r="B264" s="263" t="s">
        <v>533</v>
      </c>
      <c r="C264" s="340">
        <v>5</v>
      </c>
      <c r="D264" s="327">
        <f t="shared" si="21"/>
        <v>10</v>
      </c>
      <c r="E264" s="328" t="s">
        <v>534</v>
      </c>
    </row>
    <row r="265" spans="1:5" ht="12" customHeight="1">
      <c r="A265" s="199" t="str">
        <f t="shared" si="20"/>
        <v>Max: 2x6(30+30)s</v>
      </c>
      <c r="B265" s="263" t="s">
        <v>535</v>
      </c>
      <c r="C265" s="340">
        <v>6</v>
      </c>
      <c r="D265" s="327">
        <f t="shared" si="21"/>
        <v>12</v>
      </c>
      <c r="E265" s="328" t="s">
        <v>536</v>
      </c>
    </row>
    <row r="266" spans="1:5" ht="12" customHeight="1">
      <c r="A266" s="199" t="str">
        <f t="shared" si="20"/>
        <v>Max: 2x7(30+30)s</v>
      </c>
      <c r="B266" s="263" t="s">
        <v>537</v>
      </c>
      <c r="C266" s="340">
        <v>7</v>
      </c>
      <c r="D266" s="327">
        <f t="shared" si="21"/>
        <v>14</v>
      </c>
      <c r="E266" s="328" t="s">
        <v>538</v>
      </c>
    </row>
    <row r="267" spans="1:5" ht="12" customHeight="1">
      <c r="A267" s="199" t="str">
        <f t="shared" si="20"/>
        <v>Max: 2x8(30+30)s</v>
      </c>
      <c r="B267" s="263" t="s">
        <v>539</v>
      </c>
      <c r="C267" s="340">
        <v>8</v>
      </c>
      <c r="D267" s="327">
        <f t="shared" si="21"/>
        <v>16</v>
      </c>
      <c r="E267" s="328" t="s">
        <v>540</v>
      </c>
    </row>
    <row r="268" spans="1:5" ht="12" customHeight="1">
      <c r="A268" s="199" t="str">
        <f t="shared" si="20"/>
        <v>Max: 2x9(30+30)s</v>
      </c>
      <c r="B268" s="263" t="s">
        <v>541</v>
      </c>
      <c r="C268" s="340">
        <v>9</v>
      </c>
      <c r="D268" s="327">
        <f t="shared" si="21"/>
        <v>18</v>
      </c>
      <c r="E268" s="328" t="s">
        <v>542</v>
      </c>
    </row>
    <row r="269" spans="1:5" ht="12" customHeight="1">
      <c r="A269" s="199" t="str">
        <f t="shared" si="20"/>
        <v>Max: 2x10(30+30)s</v>
      </c>
      <c r="B269" s="263" t="s">
        <v>543</v>
      </c>
      <c r="C269" s="340">
        <v>10</v>
      </c>
      <c r="D269" s="327">
        <f t="shared" si="21"/>
        <v>20</v>
      </c>
      <c r="E269" s="328" t="s">
        <v>544</v>
      </c>
    </row>
    <row r="270" spans="1:5" ht="12" customHeight="1">
      <c r="C270" s="340"/>
    </row>
    <row r="271" spans="1:5" ht="12" customHeight="1">
      <c r="C271" s="340"/>
    </row>
    <row r="272" spans="1:5" ht="12" customHeight="1">
      <c r="A272" s="199" t="str">
        <f>"Max: "&amp;B272</f>
        <v>Max: 3x8(30+30)s</v>
      </c>
      <c r="B272" s="263" t="s">
        <v>545</v>
      </c>
      <c r="C272" s="340">
        <v>12</v>
      </c>
      <c r="D272" s="327">
        <f>C272*$D$253</f>
        <v>24</v>
      </c>
      <c r="E272" s="328" t="s">
        <v>546</v>
      </c>
    </row>
    <row r="273" spans="1:5" ht="12" customHeight="1">
      <c r="A273" s="199" t="str">
        <f>"Max: "&amp;B273</f>
        <v>Max: 3x10(30+30)s</v>
      </c>
      <c r="B273" s="263" t="s">
        <v>547</v>
      </c>
      <c r="C273" s="340">
        <v>15</v>
      </c>
      <c r="D273" s="327">
        <f>C273*$D$253</f>
        <v>30</v>
      </c>
      <c r="E273" s="328" t="s">
        <v>548</v>
      </c>
    </row>
    <row r="274" spans="1:5" ht="12" customHeight="1">
      <c r="B274" s="263"/>
      <c r="C274" s="340"/>
    </row>
    <row r="275" spans="1:5" ht="12" customHeight="1">
      <c r="B275" s="337"/>
      <c r="C275" s="340"/>
    </row>
    <row r="276" spans="1:5" ht="12" customHeight="1">
      <c r="A276" s="199" t="str">
        <f t="shared" si="20"/>
        <v>Max: 1x4(40+20)s</v>
      </c>
      <c r="B276" s="264" t="s">
        <v>549</v>
      </c>
      <c r="C276" s="340">
        <v>2.66</v>
      </c>
      <c r="D276" s="327">
        <f t="shared" ref="D276:D282" si="22">C276*$D$253</f>
        <v>5.32</v>
      </c>
      <c r="E276" s="328" t="s">
        <v>550</v>
      </c>
    </row>
    <row r="277" spans="1:5" ht="12" customHeight="1">
      <c r="A277" s="199" t="str">
        <f t="shared" si="20"/>
        <v>Max: 1x5(40+20)s</v>
      </c>
      <c r="B277" s="264" t="s">
        <v>551</v>
      </c>
      <c r="C277" s="340">
        <v>3.33</v>
      </c>
      <c r="D277" s="327">
        <f t="shared" si="22"/>
        <v>6.66</v>
      </c>
      <c r="E277" s="328" t="s">
        <v>552</v>
      </c>
    </row>
    <row r="278" spans="1:5" ht="12" customHeight="1">
      <c r="A278" s="199" t="str">
        <f t="shared" si="20"/>
        <v>Max: 1x6(40+20)s</v>
      </c>
      <c r="B278" s="264" t="s">
        <v>553</v>
      </c>
      <c r="C278" s="340">
        <v>4</v>
      </c>
      <c r="D278" s="327">
        <f t="shared" si="22"/>
        <v>8</v>
      </c>
      <c r="E278" s="328" t="s">
        <v>554</v>
      </c>
    </row>
    <row r="279" spans="1:5" ht="12" customHeight="1">
      <c r="A279" s="199" t="str">
        <f t="shared" si="20"/>
        <v>Max: 1x7(40+20)s</v>
      </c>
      <c r="B279" s="264" t="s">
        <v>555</v>
      </c>
      <c r="C279" s="340">
        <v>4.66</v>
      </c>
      <c r="D279" s="327">
        <f t="shared" si="22"/>
        <v>9.32</v>
      </c>
      <c r="E279" s="328" t="s">
        <v>556</v>
      </c>
    </row>
    <row r="280" spans="1:5" ht="12" customHeight="1">
      <c r="A280" s="199" t="str">
        <f t="shared" si="20"/>
        <v>Max: 1x8(40+20)s</v>
      </c>
      <c r="B280" s="264" t="s">
        <v>557</v>
      </c>
      <c r="C280" s="340">
        <v>5.33</v>
      </c>
      <c r="D280" s="327">
        <f t="shared" si="22"/>
        <v>10.66</v>
      </c>
      <c r="E280" s="328" t="s">
        <v>558</v>
      </c>
    </row>
    <row r="281" spans="1:5" ht="12" customHeight="1">
      <c r="A281" s="199" t="str">
        <f t="shared" si="20"/>
        <v>Max: 1x9(40+20)s</v>
      </c>
      <c r="B281" s="264" t="s">
        <v>559</v>
      </c>
      <c r="C281" s="340">
        <v>6</v>
      </c>
      <c r="D281" s="327">
        <f t="shared" si="22"/>
        <v>12</v>
      </c>
      <c r="E281" s="328" t="s">
        <v>560</v>
      </c>
    </row>
    <row r="282" spans="1:5" ht="12" customHeight="1">
      <c r="A282" s="199" t="str">
        <f t="shared" si="20"/>
        <v>Max: 1x10(40+20)s</v>
      </c>
      <c r="B282" s="264" t="s">
        <v>561</v>
      </c>
      <c r="C282" s="340">
        <v>6.66</v>
      </c>
      <c r="D282" s="327">
        <f t="shared" si="22"/>
        <v>13.32</v>
      </c>
      <c r="E282" s="328" t="s">
        <v>562</v>
      </c>
    </row>
    <row r="283" spans="1:5" ht="12" customHeight="1">
      <c r="B283" s="337"/>
      <c r="C283" s="340"/>
    </row>
    <row r="284" spans="1:5" ht="12" customHeight="1">
      <c r="A284" s="199" t="str">
        <f t="shared" si="20"/>
        <v>Max: 2x4(40+20)s</v>
      </c>
      <c r="B284" s="264" t="s">
        <v>563</v>
      </c>
      <c r="C284" s="340">
        <v>5.33</v>
      </c>
      <c r="D284" s="327">
        <f t="shared" ref="D284:D290" si="23">C284*$D$253</f>
        <v>10.66</v>
      </c>
      <c r="E284" s="328" t="s">
        <v>564</v>
      </c>
    </row>
    <row r="285" spans="1:5" ht="12" customHeight="1">
      <c r="A285" s="199" t="str">
        <f t="shared" si="20"/>
        <v>Max: 2x5(40+20)s</v>
      </c>
      <c r="B285" s="264" t="s">
        <v>565</v>
      </c>
      <c r="C285" s="340">
        <v>6.66</v>
      </c>
      <c r="D285" s="327">
        <f t="shared" si="23"/>
        <v>13.32</v>
      </c>
      <c r="E285" s="328" t="s">
        <v>566</v>
      </c>
    </row>
    <row r="286" spans="1:5" ht="12" customHeight="1">
      <c r="A286" s="199" t="str">
        <f t="shared" si="20"/>
        <v>Max: 2x6(40+20)s</v>
      </c>
      <c r="B286" s="264" t="s">
        <v>567</v>
      </c>
      <c r="C286" s="340">
        <v>8</v>
      </c>
      <c r="D286" s="327">
        <f t="shared" si="23"/>
        <v>16</v>
      </c>
      <c r="E286" s="328" t="s">
        <v>568</v>
      </c>
    </row>
    <row r="287" spans="1:5" ht="12" customHeight="1">
      <c r="A287" s="199" t="str">
        <f t="shared" si="20"/>
        <v>Max: 2x7(40+20)s</v>
      </c>
      <c r="B287" s="264" t="s">
        <v>569</v>
      </c>
      <c r="C287" s="340">
        <v>9.33</v>
      </c>
      <c r="D287" s="327">
        <f t="shared" si="23"/>
        <v>18.66</v>
      </c>
      <c r="E287" s="328" t="s">
        <v>570</v>
      </c>
    </row>
    <row r="288" spans="1:5" ht="12" customHeight="1">
      <c r="A288" s="199" t="str">
        <f t="shared" si="20"/>
        <v>Max: 2x8(40+20)s</v>
      </c>
      <c r="B288" s="264" t="s">
        <v>571</v>
      </c>
      <c r="C288" s="340">
        <v>10.66</v>
      </c>
      <c r="D288" s="327">
        <f t="shared" si="23"/>
        <v>21.32</v>
      </c>
      <c r="E288" s="328" t="s">
        <v>572</v>
      </c>
    </row>
    <row r="289" spans="1:5" ht="12" customHeight="1">
      <c r="A289" s="199" t="str">
        <f t="shared" si="20"/>
        <v>Max: 2x9(40+20)s</v>
      </c>
      <c r="B289" s="264" t="s">
        <v>573</v>
      </c>
      <c r="C289" s="340">
        <v>12</v>
      </c>
      <c r="D289" s="327">
        <f t="shared" si="23"/>
        <v>24</v>
      </c>
      <c r="E289" s="328" t="s">
        <v>574</v>
      </c>
    </row>
    <row r="290" spans="1:5" ht="12" customHeight="1">
      <c r="A290" s="199" t="str">
        <f t="shared" si="20"/>
        <v>Max: 2x10(40+20)s</v>
      </c>
      <c r="B290" s="264" t="s">
        <v>575</v>
      </c>
      <c r="C290" s="340">
        <v>13.33</v>
      </c>
      <c r="D290" s="327">
        <f t="shared" si="23"/>
        <v>26.66</v>
      </c>
      <c r="E290" s="328" t="s">
        <v>576</v>
      </c>
    </row>
    <row r="291" spans="1:5" ht="12" customHeight="1">
      <c r="C291" s="340"/>
    </row>
    <row r="292" spans="1:5" ht="12" customHeight="1">
      <c r="A292" s="199" t="str">
        <f t="shared" si="20"/>
        <v>Max: 3x4(40+20)s</v>
      </c>
      <c r="B292" s="264" t="s">
        <v>577</v>
      </c>
      <c r="C292" s="340">
        <v>8</v>
      </c>
      <c r="D292" s="327">
        <f>C292*$D$253</f>
        <v>16</v>
      </c>
      <c r="E292" s="328" t="s">
        <v>578</v>
      </c>
    </row>
    <row r="293" spans="1:5" ht="12" customHeight="1">
      <c r="A293" s="199" t="str">
        <f t="shared" si="20"/>
        <v>Max: 3x5(40+20)s</v>
      </c>
      <c r="B293" s="264" t="s">
        <v>579</v>
      </c>
      <c r="C293" s="340">
        <v>10</v>
      </c>
      <c r="D293" s="327">
        <f>C293*$D$253</f>
        <v>20</v>
      </c>
      <c r="E293" s="328" t="s">
        <v>580</v>
      </c>
    </row>
    <row r="294" spans="1:5" ht="12" customHeight="1">
      <c r="A294" s="199" t="str">
        <f t="shared" si="20"/>
        <v>Max: 3x6(40+20)s</v>
      </c>
      <c r="B294" s="264" t="s">
        <v>581</v>
      </c>
      <c r="C294" s="340">
        <v>12</v>
      </c>
      <c r="D294" s="327">
        <f>C294*$D$253</f>
        <v>24</v>
      </c>
      <c r="E294" s="328" t="s">
        <v>582</v>
      </c>
    </row>
    <row r="295" spans="1:5" ht="12" customHeight="1">
      <c r="A295" s="199" t="str">
        <f t="shared" si="20"/>
        <v>Max: 3x7(40+20)s</v>
      </c>
      <c r="B295" s="264" t="s">
        <v>583</v>
      </c>
      <c r="C295" s="340">
        <v>14</v>
      </c>
      <c r="D295" s="327">
        <f>C295*$D$253</f>
        <v>28</v>
      </c>
      <c r="E295" s="328" t="s">
        <v>584</v>
      </c>
    </row>
    <row r="296" spans="1:5" ht="12" customHeight="1">
      <c r="A296" s="199" t="str">
        <f t="shared" si="20"/>
        <v>Max: 3x8(40+20)s</v>
      </c>
      <c r="B296" s="264" t="s">
        <v>585</v>
      </c>
      <c r="C296" s="340">
        <v>16</v>
      </c>
      <c r="D296" s="327">
        <f>C296*$D$253</f>
        <v>32</v>
      </c>
      <c r="E296" s="328" t="s">
        <v>586</v>
      </c>
    </row>
    <row r="297" spans="1:5" ht="12" customHeight="1">
      <c r="C297" s="340"/>
    </row>
    <row r="298" spans="1:5" ht="12" customHeight="1">
      <c r="A298" s="199" t="str">
        <f t="shared" si="20"/>
        <v>Max: 1x1m</v>
      </c>
      <c r="B298" s="264" t="s">
        <v>587</v>
      </c>
      <c r="C298" s="340">
        <v>1</v>
      </c>
      <c r="D298" s="327">
        <f t="shared" ref="D298:D305" si="24">C298*$D$253</f>
        <v>2</v>
      </c>
      <c r="E298" s="328" t="s">
        <v>588</v>
      </c>
    </row>
    <row r="299" spans="1:5" ht="12" customHeight="1">
      <c r="A299" s="199" t="str">
        <f t="shared" si="20"/>
        <v>Max: 2x1m</v>
      </c>
      <c r="B299" s="264" t="s">
        <v>589</v>
      </c>
      <c r="C299" s="340">
        <v>2</v>
      </c>
      <c r="D299" s="327">
        <f t="shared" si="24"/>
        <v>4</v>
      </c>
      <c r="E299" s="328" t="s">
        <v>590</v>
      </c>
    </row>
    <row r="300" spans="1:5" ht="12" customHeight="1">
      <c r="A300" s="199" t="str">
        <f t="shared" si="20"/>
        <v>Max: 3x1m</v>
      </c>
      <c r="B300" s="264" t="s">
        <v>591</v>
      </c>
      <c r="C300" s="340">
        <v>3</v>
      </c>
      <c r="D300" s="327">
        <f t="shared" si="24"/>
        <v>6</v>
      </c>
      <c r="E300" s="328" t="s">
        <v>592</v>
      </c>
    </row>
    <row r="301" spans="1:5" ht="12" customHeight="1">
      <c r="A301" s="199" t="str">
        <f t="shared" si="20"/>
        <v>Max: 4x1m</v>
      </c>
      <c r="B301" s="264" t="s">
        <v>593</v>
      </c>
      <c r="C301" s="340">
        <v>4</v>
      </c>
      <c r="D301" s="327">
        <f t="shared" si="24"/>
        <v>8</v>
      </c>
      <c r="E301" s="328" t="s">
        <v>594</v>
      </c>
    </row>
    <row r="302" spans="1:5" ht="12" customHeight="1">
      <c r="A302" s="199" t="str">
        <f t="shared" si="20"/>
        <v>Max: 5x1m</v>
      </c>
      <c r="B302" s="264" t="s">
        <v>595</v>
      </c>
      <c r="C302" s="340">
        <v>5</v>
      </c>
      <c r="D302" s="327">
        <f t="shared" si="24"/>
        <v>10</v>
      </c>
      <c r="E302" s="328" t="s">
        <v>596</v>
      </c>
    </row>
    <row r="303" spans="1:5" ht="12" customHeight="1">
      <c r="A303" s="199" t="str">
        <f t="shared" si="20"/>
        <v>Max: 6x1m</v>
      </c>
      <c r="B303" s="264" t="s">
        <v>597</v>
      </c>
      <c r="C303" s="340">
        <v>6</v>
      </c>
      <c r="D303" s="327">
        <f t="shared" si="24"/>
        <v>12</v>
      </c>
      <c r="E303" s="328" t="s">
        <v>598</v>
      </c>
    </row>
    <row r="304" spans="1:5" ht="12" customHeight="1">
      <c r="A304" s="199" t="str">
        <f t="shared" si="20"/>
        <v>Max: 7x1m</v>
      </c>
      <c r="B304" s="264" t="s">
        <v>599</v>
      </c>
      <c r="C304" s="340">
        <v>7</v>
      </c>
      <c r="D304" s="327">
        <f t="shared" si="24"/>
        <v>14</v>
      </c>
      <c r="E304" s="328" t="s">
        <v>600</v>
      </c>
    </row>
    <row r="305" spans="1:5" ht="12" customHeight="1">
      <c r="A305" s="199" t="str">
        <f t="shared" si="20"/>
        <v>Max: 8x1m</v>
      </c>
      <c r="B305" s="264" t="s">
        <v>601</v>
      </c>
      <c r="C305" s="340">
        <v>8</v>
      </c>
      <c r="D305" s="327">
        <f t="shared" si="24"/>
        <v>16</v>
      </c>
      <c r="E305" s="328" t="s">
        <v>602</v>
      </c>
    </row>
    <row r="306" spans="1:5" ht="12" customHeight="1">
      <c r="C306" s="340"/>
    </row>
    <row r="307" spans="1:5" ht="12" customHeight="1">
      <c r="C307" s="340"/>
    </row>
    <row r="308" spans="1:5" ht="12" customHeight="1">
      <c r="A308" s="199" t="str">
        <f t="shared" si="20"/>
        <v>Max: 1x2m</v>
      </c>
      <c r="B308" s="264" t="s">
        <v>372</v>
      </c>
      <c r="C308" s="340">
        <v>2</v>
      </c>
      <c r="D308" s="327">
        <f t="shared" ref="D308:D313" si="25">C308*$D$253</f>
        <v>4</v>
      </c>
      <c r="E308" s="328" t="s">
        <v>603</v>
      </c>
    </row>
    <row r="309" spans="1:5" ht="12" customHeight="1">
      <c r="A309" s="199" t="str">
        <f t="shared" si="20"/>
        <v>Max: 2x2m</v>
      </c>
      <c r="B309" s="264" t="s">
        <v>604</v>
      </c>
      <c r="C309" s="340">
        <v>4</v>
      </c>
      <c r="D309" s="327">
        <f t="shared" si="25"/>
        <v>8</v>
      </c>
      <c r="E309" s="328" t="s">
        <v>605</v>
      </c>
    </row>
    <row r="310" spans="1:5" ht="12" customHeight="1">
      <c r="A310" s="199" t="str">
        <f t="shared" si="20"/>
        <v>Max: 3x2m</v>
      </c>
      <c r="B310" s="264" t="s">
        <v>606</v>
      </c>
      <c r="C310" s="340">
        <v>6</v>
      </c>
      <c r="D310" s="327">
        <f t="shared" si="25"/>
        <v>12</v>
      </c>
      <c r="E310" s="328" t="s">
        <v>607</v>
      </c>
    </row>
    <row r="311" spans="1:5" ht="12" customHeight="1">
      <c r="A311" s="199" t="str">
        <f t="shared" si="20"/>
        <v>Max: 4x2m</v>
      </c>
      <c r="B311" s="264" t="s">
        <v>608</v>
      </c>
      <c r="C311" s="340">
        <v>8</v>
      </c>
      <c r="D311" s="327">
        <f t="shared" si="25"/>
        <v>16</v>
      </c>
      <c r="E311" s="328" t="s">
        <v>609</v>
      </c>
    </row>
    <row r="312" spans="1:5" ht="12" customHeight="1">
      <c r="A312" s="199" t="str">
        <f t="shared" si="20"/>
        <v>Max: 5x2m</v>
      </c>
      <c r="B312" s="264" t="s">
        <v>610</v>
      </c>
      <c r="C312" s="340">
        <v>10</v>
      </c>
      <c r="D312" s="327">
        <f t="shared" si="25"/>
        <v>20</v>
      </c>
      <c r="E312" s="328" t="s">
        <v>611</v>
      </c>
    </row>
    <row r="313" spans="1:5" ht="12" customHeight="1">
      <c r="A313" s="199" t="str">
        <f t="shared" si="20"/>
        <v>Max: 6x2m</v>
      </c>
      <c r="B313" s="264" t="s">
        <v>612</v>
      </c>
      <c r="C313" s="340">
        <v>12</v>
      </c>
      <c r="D313" s="327">
        <f t="shared" si="25"/>
        <v>24</v>
      </c>
      <c r="E313" s="328" t="s">
        <v>613</v>
      </c>
    </row>
    <row r="314" spans="1:5" ht="12" customHeight="1">
      <c r="C314" s="340"/>
    </row>
    <row r="315" spans="1:5" ht="12" customHeight="1">
      <c r="A315" s="199" t="str">
        <f t="shared" si="20"/>
        <v>Max: 1x3m</v>
      </c>
      <c r="B315" s="264" t="s">
        <v>374</v>
      </c>
      <c r="C315" s="340">
        <v>3</v>
      </c>
      <c r="D315" s="327">
        <f t="shared" ref="D315:D320" si="26">C315*$D$253</f>
        <v>6</v>
      </c>
      <c r="E315" s="328" t="s">
        <v>614</v>
      </c>
    </row>
    <row r="316" spans="1:5" ht="12" customHeight="1">
      <c r="A316" s="199" t="str">
        <f t="shared" si="20"/>
        <v>Max: 2x3m</v>
      </c>
      <c r="B316" s="264" t="s">
        <v>385</v>
      </c>
      <c r="C316" s="340">
        <v>6</v>
      </c>
      <c r="D316" s="327">
        <f t="shared" si="26"/>
        <v>12</v>
      </c>
      <c r="E316" s="328" t="s">
        <v>615</v>
      </c>
    </row>
    <row r="317" spans="1:5" ht="12" customHeight="1">
      <c r="A317" s="199" t="str">
        <f t="shared" si="20"/>
        <v>Max: 3x3m</v>
      </c>
      <c r="B317" s="264" t="s">
        <v>396</v>
      </c>
      <c r="C317" s="340">
        <v>9</v>
      </c>
      <c r="D317" s="327">
        <f t="shared" si="26"/>
        <v>18</v>
      </c>
      <c r="E317" s="328" t="s">
        <v>616</v>
      </c>
    </row>
    <row r="318" spans="1:5" ht="12" customHeight="1">
      <c r="A318" s="199" t="str">
        <f t="shared" si="20"/>
        <v>Max: 4x3m</v>
      </c>
      <c r="B318" s="264" t="s">
        <v>406</v>
      </c>
      <c r="C318" s="340">
        <v>12</v>
      </c>
      <c r="D318" s="327">
        <f t="shared" si="26"/>
        <v>24</v>
      </c>
      <c r="E318" s="328" t="s">
        <v>617</v>
      </c>
    </row>
    <row r="319" spans="1:5" ht="12" customHeight="1">
      <c r="A319" s="199" t="str">
        <f t="shared" si="20"/>
        <v>Max: 5x3m</v>
      </c>
      <c r="B319" s="264" t="s">
        <v>618</v>
      </c>
      <c r="C319" s="340">
        <v>15</v>
      </c>
      <c r="D319" s="327">
        <f t="shared" si="26"/>
        <v>30</v>
      </c>
      <c r="E319" s="328" t="s">
        <v>619</v>
      </c>
    </row>
    <row r="320" spans="1:5" ht="12" customHeight="1">
      <c r="A320" s="199" t="str">
        <f t="shared" si="20"/>
        <v>Max: 6x3m</v>
      </c>
      <c r="B320" s="264" t="s">
        <v>620</v>
      </c>
      <c r="C320" s="340">
        <v>18</v>
      </c>
      <c r="D320" s="327">
        <f t="shared" si="26"/>
        <v>36</v>
      </c>
      <c r="E320" s="328" t="s">
        <v>621</v>
      </c>
    </row>
    <row r="321" spans="1:5" ht="12" customHeight="1">
      <c r="C321" s="340"/>
    </row>
    <row r="322" spans="1:5" ht="12" customHeight="1">
      <c r="A322" s="199" t="str">
        <f t="shared" si="20"/>
        <v>Max: 1x4m</v>
      </c>
      <c r="B322" s="264" t="s">
        <v>268</v>
      </c>
      <c r="C322" s="340">
        <v>4</v>
      </c>
      <c r="D322" s="327">
        <f>C322*$D$253</f>
        <v>8</v>
      </c>
      <c r="E322" s="328" t="s">
        <v>622</v>
      </c>
    </row>
    <row r="323" spans="1:5" ht="12" customHeight="1">
      <c r="A323" s="199" t="str">
        <f t="shared" ref="A323:A342" si="27">"Max: "&amp;B323</f>
        <v>Max: 2x4m</v>
      </c>
      <c r="B323" s="264" t="s">
        <v>286</v>
      </c>
      <c r="C323" s="340">
        <v>8</v>
      </c>
      <c r="D323" s="327">
        <f>C323*$D$253</f>
        <v>16</v>
      </c>
      <c r="E323" s="328" t="s">
        <v>623</v>
      </c>
    </row>
    <row r="324" spans="1:5" ht="12" customHeight="1">
      <c r="A324" s="199" t="str">
        <f t="shared" si="27"/>
        <v>Max: 3x4m</v>
      </c>
      <c r="B324" s="264" t="s">
        <v>398</v>
      </c>
      <c r="C324" s="340">
        <v>12</v>
      </c>
      <c r="D324" s="327">
        <f>C324*$D$253</f>
        <v>24</v>
      </c>
      <c r="E324" s="328" t="s">
        <v>624</v>
      </c>
    </row>
    <row r="325" spans="1:5" ht="12" customHeight="1">
      <c r="A325" s="199" t="str">
        <f t="shared" si="27"/>
        <v>Max: 4x4m</v>
      </c>
      <c r="B325" s="264" t="s">
        <v>408</v>
      </c>
      <c r="C325" s="340">
        <v>16</v>
      </c>
      <c r="D325" s="327">
        <f>C325*$D$253</f>
        <v>32</v>
      </c>
      <c r="E325" s="328" t="s">
        <v>625</v>
      </c>
    </row>
    <row r="326" spans="1:5" ht="12" customHeight="1">
      <c r="C326" s="340"/>
    </row>
    <row r="327" spans="1:5" ht="12" customHeight="1">
      <c r="B327" s="263"/>
      <c r="C327" s="340"/>
    </row>
    <row r="328" spans="1:5" ht="12" customHeight="1">
      <c r="B328" s="263"/>
      <c r="C328" s="340"/>
    </row>
    <row r="329" spans="1:5" ht="12" customHeight="1">
      <c r="A329" s="199" t="str">
        <f t="shared" si="27"/>
        <v>Max: 2x15(30+10)s</v>
      </c>
      <c r="B329" s="263" t="s">
        <v>626</v>
      </c>
      <c r="C329" s="340">
        <v>15</v>
      </c>
      <c r="D329" s="327">
        <f t="shared" ref="D329:D338" si="28">C329*$D$253</f>
        <v>30</v>
      </c>
      <c r="E329" s="328" t="s">
        <v>627</v>
      </c>
    </row>
    <row r="330" spans="1:5" ht="12" customHeight="1">
      <c r="A330" s="199" t="str">
        <f t="shared" si="27"/>
        <v>Max: 2x30(10+10)s</v>
      </c>
      <c r="B330" s="263" t="s">
        <v>628</v>
      </c>
      <c r="C330" s="340">
        <v>10</v>
      </c>
      <c r="D330" s="327">
        <f t="shared" si="28"/>
        <v>20</v>
      </c>
      <c r="E330" s="328" t="s">
        <v>629</v>
      </c>
    </row>
    <row r="331" spans="1:5" ht="12" customHeight="1">
      <c r="A331" s="199" t="str">
        <f t="shared" si="27"/>
        <v>Max: 2x20(15+15)s</v>
      </c>
      <c r="B331" s="331" t="s">
        <v>630</v>
      </c>
      <c r="C331" s="340">
        <v>10</v>
      </c>
      <c r="D331" s="327">
        <f t="shared" si="28"/>
        <v>20</v>
      </c>
      <c r="E331" s="328" t="s">
        <v>631</v>
      </c>
    </row>
    <row r="332" spans="1:5" ht="12" customHeight="1">
      <c r="A332" s="199" t="str">
        <f t="shared" si="27"/>
        <v>Max: 2x20(30+15)s</v>
      </c>
      <c r="B332" s="331" t="s">
        <v>632</v>
      </c>
      <c r="C332" s="340">
        <v>20</v>
      </c>
      <c r="D332" s="327">
        <f t="shared" si="28"/>
        <v>40</v>
      </c>
      <c r="E332" s="328" t="s">
        <v>633</v>
      </c>
    </row>
    <row r="333" spans="1:5" ht="12" customHeight="1">
      <c r="A333" s="199" t="str">
        <f t="shared" si="27"/>
        <v>Max: 3x30(15+5)s</v>
      </c>
      <c r="B333" s="331" t="s">
        <v>634</v>
      </c>
      <c r="C333" s="340">
        <v>22.5</v>
      </c>
      <c r="D333" s="327">
        <f t="shared" si="28"/>
        <v>45</v>
      </c>
      <c r="E333" s="328" t="s">
        <v>635</v>
      </c>
    </row>
    <row r="334" spans="1:5" ht="12" customHeight="1">
      <c r="A334" s="199" t="str">
        <f t="shared" si="27"/>
        <v>Max: 8x(30+30)s</v>
      </c>
      <c r="B334" s="331" t="s">
        <v>636</v>
      </c>
      <c r="C334" s="340">
        <v>4</v>
      </c>
      <c r="D334" s="327">
        <f t="shared" si="28"/>
        <v>8</v>
      </c>
      <c r="E334" s="328" t="s">
        <v>637</v>
      </c>
    </row>
    <row r="335" spans="1:5" ht="12" customHeight="1">
      <c r="A335" s="199" t="str">
        <f t="shared" si="27"/>
        <v>Max: 10x(30+30)s</v>
      </c>
      <c r="B335" s="331" t="s">
        <v>638</v>
      </c>
      <c r="C335" s="340">
        <v>5</v>
      </c>
      <c r="D335" s="327">
        <f t="shared" si="28"/>
        <v>10</v>
      </c>
      <c r="E335" s="328" t="s">
        <v>639</v>
      </c>
    </row>
    <row r="336" spans="1:5" ht="12" customHeight="1">
      <c r="A336" s="199" t="str">
        <f t="shared" si="27"/>
        <v>Max: 2x30(20+10)s</v>
      </c>
      <c r="B336" s="341" t="s">
        <v>640</v>
      </c>
      <c r="C336" s="340">
        <v>19.8</v>
      </c>
      <c r="D336" s="327">
        <f t="shared" si="28"/>
        <v>39.6</v>
      </c>
      <c r="E336" s="328" t="s">
        <v>641</v>
      </c>
    </row>
    <row r="337" spans="1:5" ht="12" customHeight="1">
      <c r="A337" s="199" t="str">
        <f t="shared" si="27"/>
        <v>Max: 2x5(90+90)s</v>
      </c>
      <c r="B337" s="263" t="s">
        <v>642</v>
      </c>
      <c r="C337" s="340">
        <v>15</v>
      </c>
      <c r="D337" s="327">
        <f t="shared" si="28"/>
        <v>30</v>
      </c>
      <c r="E337" s="328" t="s">
        <v>643</v>
      </c>
    </row>
    <row r="338" spans="1:5" ht="12" customHeight="1">
      <c r="A338" s="199" t="str">
        <f t="shared" si="27"/>
        <v>Max: 3x10(30+15)s</v>
      </c>
      <c r="B338" s="342" t="s">
        <v>644</v>
      </c>
      <c r="C338" s="340">
        <v>15</v>
      </c>
      <c r="D338" s="327">
        <f t="shared" si="28"/>
        <v>30</v>
      </c>
      <c r="E338" s="328" t="s">
        <v>645</v>
      </c>
    </row>
    <row r="339" spans="1:5" ht="12" customHeight="1">
      <c r="B339" s="263"/>
      <c r="C339" s="340"/>
    </row>
    <row r="340" spans="1:5" ht="12" customHeight="1">
      <c r="B340" s="263"/>
      <c r="C340" s="340"/>
    </row>
    <row r="341" spans="1:5" ht="12" customHeight="1">
      <c r="A341" s="199" t="str">
        <f t="shared" si="27"/>
        <v>Max: 1x(2-3-10)m</v>
      </c>
      <c r="B341" s="263" t="s">
        <v>646</v>
      </c>
      <c r="C341" s="340" t="s">
        <v>647</v>
      </c>
      <c r="D341" s="327">
        <v>14.7</v>
      </c>
      <c r="E341" s="328" t="s">
        <v>648</v>
      </c>
    </row>
    <row r="342" spans="1:5" ht="12" customHeight="1">
      <c r="A342" s="199" t="str">
        <f t="shared" si="27"/>
        <v>Max: 1x(2-3-5)m</v>
      </c>
      <c r="B342" s="263" t="s">
        <v>649</v>
      </c>
      <c r="C342" s="340" t="s">
        <v>650</v>
      </c>
      <c r="D342" s="327">
        <v>10.8</v>
      </c>
      <c r="E342" s="328" t="s">
        <v>651</v>
      </c>
    </row>
    <row r="343" spans="1:5" ht="12" customHeight="1">
      <c r="B343" s="332" t="s">
        <v>348</v>
      </c>
      <c r="C343" s="340"/>
    </row>
    <row r="344" spans="1:5" ht="12" customHeight="1">
      <c r="B344" s="332"/>
      <c r="C344" s="340"/>
    </row>
    <row r="345" spans="1:5" ht="12" customHeight="1">
      <c r="B345" s="337" t="s">
        <v>652</v>
      </c>
      <c r="C345" s="340"/>
    </row>
    <row r="346" spans="1:5" ht="12" customHeight="1">
      <c r="B346" s="264" t="s">
        <v>653</v>
      </c>
      <c r="C346" s="340">
        <v>2.66</v>
      </c>
      <c r="D346" s="327">
        <f>C346*$D$253</f>
        <v>5.32</v>
      </c>
      <c r="E346" s="328" t="s">
        <v>654</v>
      </c>
    </row>
    <row r="347" spans="1:5" ht="12" customHeight="1">
      <c r="B347" s="264" t="s">
        <v>655</v>
      </c>
      <c r="C347" s="340">
        <v>3.33</v>
      </c>
      <c r="D347" s="327">
        <f>C347*$D$253</f>
        <v>6.66</v>
      </c>
      <c r="E347" s="328" t="s">
        <v>656</v>
      </c>
    </row>
    <row r="348" spans="1:5" ht="12" customHeight="1">
      <c r="B348" s="264" t="s">
        <v>657</v>
      </c>
      <c r="C348" s="340">
        <v>4</v>
      </c>
      <c r="D348" s="327">
        <f>C348*$D$253</f>
        <v>8</v>
      </c>
      <c r="E348" s="328" t="s">
        <v>658</v>
      </c>
    </row>
    <row r="349" spans="1:5" ht="12" customHeight="1">
      <c r="B349" s="264" t="s">
        <v>659</v>
      </c>
      <c r="C349" s="340">
        <v>4.66</v>
      </c>
      <c r="D349" s="327">
        <f>C349*$D$253</f>
        <v>9.32</v>
      </c>
      <c r="E349" s="328" t="s">
        <v>660</v>
      </c>
    </row>
    <row r="350" spans="1:5" ht="12" customHeight="1">
      <c r="B350" s="264" t="s">
        <v>661</v>
      </c>
      <c r="C350" s="340">
        <v>5.33</v>
      </c>
      <c r="D350" s="327">
        <f>C350*$D$253</f>
        <v>10.66</v>
      </c>
      <c r="E350" s="328" t="s">
        <v>662</v>
      </c>
    </row>
    <row r="351" spans="1:5" ht="12" customHeight="1">
      <c r="C351" s="340"/>
    </row>
    <row r="352" spans="1:5" ht="12" customHeight="1">
      <c r="C352" s="340"/>
    </row>
    <row r="353" spans="1:5" ht="12" customHeight="1">
      <c r="C353" s="340"/>
    </row>
    <row r="354" spans="1:5" ht="12" customHeight="1">
      <c r="C354" s="340"/>
    </row>
    <row r="355" spans="1:5" ht="12" customHeight="1">
      <c r="C355" s="340"/>
    </row>
    <row r="356" spans="1:5" ht="12" customHeight="1">
      <c r="B356" s="333"/>
      <c r="C356" s="343"/>
      <c r="D356" s="334"/>
      <c r="E356" s="335"/>
    </row>
    <row r="357" spans="1:5" ht="12" customHeight="1">
      <c r="B357" s="336" t="s">
        <v>663</v>
      </c>
    </row>
    <row r="358" spans="1:5" ht="12" customHeight="1">
      <c r="B358" s="337"/>
      <c r="D358" s="330">
        <v>0.77</v>
      </c>
    </row>
    <row r="359" spans="1:5" ht="12" customHeight="1">
      <c r="A359" s="199" t="str">
        <f>"FS: "&amp;B359</f>
        <v>FS: 1x5m</v>
      </c>
      <c r="B359" s="344" t="s">
        <v>270</v>
      </c>
      <c r="C359" s="327">
        <v>5</v>
      </c>
      <c r="D359" s="327">
        <f t="shared" ref="D359:D366" si="29">C359*$D$358</f>
        <v>3.85</v>
      </c>
      <c r="E359" s="328" t="s">
        <v>664</v>
      </c>
    </row>
    <row r="360" spans="1:5" ht="12" customHeight="1">
      <c r="A360" s="199" t="str">
        <f t="shared" ref="A360:A386" si="30">"FS: "&amp;B360</f>
        <v>FS: 1x8m</v>
      </c>
      <c r="B360" s="344" t="s">
        <v>272</v>
      </c>
      <c r="C360" s="327">
        <v>8</v>
      </c>
      <c r="D360" s="327">
        <f t="shared" si="29"/>
        <v>6.16</v>
      </c>
      <c r="E360" s="328" t="s">
        <v>665</v>
      </c>
    </row>
    <row r="361" spans="1:5" ht="12" customHeight="1">
      <c r="A361" s="199" t="str">
        <f t="shared" si="30"/>
        <v>FS: 1x10m</v>
      </c>
      <c r="B361" s="344" t="s">
        <v>274</v>
      </c>
      <c r="C361" s="327">
        <v>10</v>
      </c>
      <c r="D361" s="327">
        <f t="shared" si="29"/>
        <v>7.7</v>
      </c>
      <c r="E361" s="328" t="s">
        <v>666</v>
      </c>
    </row>
    <row r="362" spans="1:5" ht="12" customHeight="1">
      <c r="A362" s="199" t="str">
        <f t="shared" si="30"/>
        <v>FS: 1x12m</v>
      </c>
      <c r="B362" s="344" t="s">
        <v>276</v>
      </c>
      <c r="C362" s="327">
        <v>12</v>
      </c>
      <c r="D362" s="327">
        <f t="shared" si="29"/>
        <v>9.24</v>
      </c>
      <c r="E362" s="328" t="s">
        <v>667</v>
      </c>
    </row>
    <row r="363" spans="1:5" ht="12" customHeight="1">
      <c r="A363" s="199" t="str">
        <f t="shared" si="30"/>
        <v>FS: 1x15m</v>
      </c>
      <c r="B363" s="344" t="s">
        <v>278</v>
      </c>
      <c r="C363" s="327">
        <v>15</v>
      </c>
      <c r="D363" s="327">
        <f t="shared" si="29"/>
        <v>11.55</v>
      </c>
      <c r="E363" s="328" t="s">
        <v>668</v>
      </c>
    </row>
    <row r="364" spans="1:5" ht="12" customHeight="1">
      <c r="A364" s="199" t="str">
        <f t="shared" si="30"/>
        <v>FS: 1x20m</v>
      </c>
      <c r="B364" s="344" t="s">
        <v>280</v>
      </c>
      <c r="C364" s="327">
        <v>20</v>
      </c>
      <c r="D364" s="327">
        <f t="shared" si="29"/>
        <v>15.4</v>
      </c>
      <c r="E364" s="328" t="s">
        <v>669</v>
      </c>
    </row>
    <row r="365" spans="1:5" ht="12" customHeight="1">
      <c r="A365" s="199" t="str">
        <f>"FS: "&amp;B365</f>
        <v>FS: 1x25m</v>
      </c>
      <c r="B365" s="344" t="s">
        <v>282</v>
      </c>
      <c r="C365" s="327">
        <v>25</v>
      </c>
      <c r="D365" s="327">
        <f>C365*$D$358</f>
        <v>19.25</v>
      </c>
      <c r="E365" s="328" t="s">
        <v>670</v>
      </c>
    </row>
    <row r="366" spans="1:5" ht="12" customHeight="1">
      <c r="A366" s="199" t="str">
        <f t="shared" si="30"/>
        <v>FS: 1x30m</v>
      </c>
      <c r="B366" s="344" t="s">
        <v>284</v>
      </c>
      <c r="C366" s="327">
        <v>30</v>
      </c>
      <c r="D366" s="327">
        <f t="shared" si="29"/>
        <v>23.1</v>
      </c>
      <c r="E366" s="328" t="s">
        <v>671</v>
      </c>
    </row>
    <row r="367" spans="1:5" ht="12" customHeight="1">
      <c r="B367" s="344"/>
    </row>
    <row r="369" spans="1:5" ht="12" customHeight="1">
      <c r="A369" s="199" t="str">
        <f t="shared" si="30"/>
        <v>FS: 2x5m</v>
      </c>
      <c r="B369" s="344" t="s">
        <v>288</v>
      </c>
      <c r="C369" s="327">
        <v>10</v>
      </c>
      <c r="D369" s="327">
        <f t="shared" ref="D369:D375" si="31">C369*$D$358</f>
        <v>7.7</v>
      </c>
      <c r="E369" s="328" t="s">
        <v>672</v>
      </c>
    </row>
    <row r="370" spans="1:5" ht="12" customHeight="1">
      <c r="A370" s="199" t="str">
        <f t="shared" si="30"/>
        <v>FS: 2x8m</v>
      </c>
      <c r="B370" s="344" t="s">
        <v>290</v>
      </c>
      <c r="C370" s="327">
        <v>16</v>
      </c>
      <c r="D370" s="327">
        <f t="shared" si="31"/>
        <v>12.32</v>
      </c>
      <c r="E370" s="328" t="s">
        <v>673</v>
      </c>
    </row>
    <row r="371" spans="1:5" ht="12" customHeight="1">
      <c r="A371" s="199" t="str">
        <f t="shared" si="30"/>
        <v>FS: 2x10m</v>
      </c>
      <c r="B371" s="344" t="s">
        <v>237</v>
      </c>
      <c r="C371" s="327">
        <v>20</v>
      </c>
      <c r="D371" s="327">
        <f t="shared" si="31"/>
        <v>15.4</v>
      </c>
      <c r="E371" s="328" t="s">
        <v>674</v>
      </c>
    </row>
    <row r="372" spans="1:5" ht="12" customHeight="1">
      <c r="A372" s="199" t="str">
        <f t="shared" si="30"/>
        <v>FS: 2x12m</v>
      </c>
      <c r="B372" s="344" t="s">
        <v>293</v>
      </c>
      <c r="C372" s="327">
        <v>24</v>
      </c>
      <c r="D372" s="327">
        <f t="shared" si="31"/>
        <v>18.48</v>
      </c>
      <c r="E372" s="328" t="s">
        <v>675</v>
      </c>
    </row>
    <row r="373" spans="1:5" ht="12" customHeight="1">
      <c r="A373" s="199" t="str">
        <f t="shared" si="30"/>
        <v>FS: 2x15m</v>
      </c>
      <c r="B373" s="344" t="s">
        <v>295</v>
      </c>
      <c r="C373" s="327">
        <v>30</v>
      </c>
      <c r="D373" s="327">
        <f t="shared" si="31"/>
        <v>23.1</v>
      </c>
      <c r="E373" s="328" t="s">
        <v>676</v>
      </c>
    </row>
    <row r="374" spans="1:5" ht="12" customHeight="1">
      <c r="A374" s="199" t="str">
        <f t="shared" si="30"/>
        <v>FS: 2x20m</v>
      </c>
      <c r="B374" s="344" t="s">
        <v>297</v>
      </c>
      <c r="C374" s="327">
        <v>40</v>
      </c>
      <c r="D374" s="327">
        <f t="shared" si="31"/>
        <v>30.8</v>
      </c>
      <c r="E374" s="328" t="s">
        <v>677</v>
      </c>
    </row>
    <row r="375" spans="1:5" ht="12" customHeight="1">
      <c r="A375" s="199" t="str">
        <f t="shared" si="30"/>
        <v>FS: 2x30m</v>
      </c>
      <c r="B375" s="264" t="s">
        <v>301</v>
      </c>
      <c r="C375" s="327">
        <v>60</v>
      </c>
      <c r="D375" s="327">
        <f t="shared" si="31"/>
        <v>46.2</v>
      </c>
      <c r="E375" s="328" t="s">
        <v>678</v>
      </c>
    </row>
    <row r="377" spans="1:5" ht="12" customHeight="1">
      <c r="A377" s="199" t="str">
        <f t="shared" si="30"/>
        <v>FS: 3x5m</v>
      </c>
      <c r="B377" s="344" t="s">
        <v>303</v>
      </c>
      <c r="C377" s="327">
        <v>15</v>
      </c>
      <c r="D377" s="327">
        <f t="shared" ref="D377:D383" si="32">C377*$D$358</f>
        <v>11.55</v>
      </c>
      <c r="E377" s="328" t="s">
        <v>679</v>
      </c>
    </row>
    <row r="378" spans="1:5" ht="12" customHeight="1">
      <c r="A378" s="199" t="str">
        <f t="shared" si="30"/>
        <v>FS: 3x8m</v>
      </c>
      <c r="B378" s="344" t="s">
        <v>305</v>
      </c>
      <c r="C378" s="327">
        <v>24</v>
      </c>
      <c r="D378" s="327">
        <f t="shared" si="32"/>
        <v>18.48</v>
      </c>
      <c r="E378" s="328" t="s">
        <v>680</v>
      </c>
    </row>
    <row r="379" spans="1:5" ht="12" customHeight="1">
      <c r="A379" s="199" t="str">
        <f t="shared" si="30"/>
        <v>FS: 3x10m</v>
      </c>
      <c r="B379" s="344" t="s">
        <v>307</v>
      </c>
      <c r="C379" s="327">
        <v>30</v>
      </c>
      <c r="D379" s="327">
        <f t="shared" si="32"/>
        <v>23.1</v>
      </c>
      <c r="E379" s="328" t="s">
        <v>681</v>
      </c>
    </row>
    <row r="380" spans="1:5" ht="12" customHeight="1">
      <c r="A380" s="199" t="str">
        <f t="shared" si="30"/>
        <v>FS: 3x12m</v>
      </c>
      <c r="B380" s="344" t="s">
        <v>309</v>
      </c>
      <c r="C380" s="327">
        <v>36</v>
      </c>
      <c r="D380" s="327">
        <f t="shared" si="32"/>
        <v>27.72</v>
      </c>
      <c r="E380" s="328" t="s">
        <v>682</v>
      </c>
    </row>
    <row r="381" spans="1:5" ht="12" customHeight="1">
      <c r="A381" s="199" t="str">
        <f t="shared" si="30"/>
        <v>FS: 3x15m</v>
      </c>
      <c r="B381" s="344" t="s">
        <v>311</v>
      </c>
      <c r="C381" s="327">
        <v>45</v>
      </c>
      <c r="D381" s="327">
        <f t="shared" si="32"/>
        <v>34.65</v>
      </c>
      <c r="E381" s="328" t="s">
        <v>683</v>
      </c>
    </row>
    <row r="382" spans="1:5" ht="12" customHeight="1">
      <c r="A382" s="199" t="str">
        <f t="shared" si="30"/>
        <v>FS: 3x20m</v>
      </c>
      <c r="B382" s="344" t="s">
        <v>313</v>
      </c>
      <c r="C382" s="327">
        <v>60</v>
      </c>
      <c r="D382" s="327">
        <f t="shared" si="32"/>
        <v>46.2</v>
      </c>
      <c r="E382" s="328" t="s">
        <v>684</v>
      </c>
    </row>
    <row r="383" spans="1:5" ht="12" customHeight="1">
      <c r="A383" s="199" t="str">
        <f t="shared" si="30"/>
        <v>FS: 3x30m</v>
      </c>
      <c r="B383" s="264" t="s">
        <v>685</v>
      </c>
      <c r="C383" s="327">
        <v>90</v>
      </c>
      <c r="D383" s="327">
        <f t="shared" si="32"/>
        <v>69.3</v>
      </c>
      <c r="E383" s="328" t="s">
        <v>686</v>
      </c>
    </row>
    <row r="385" spans="1:5" ht="12" customHeight="1">
      <c r="A385" s="199" t="str">
        <f t="shared" si="30"/>
        <v>FS: 4x5m</v>
      </c>
      <c r="B385" s="264" t="s">
        <v>410</v>
      </c>
      <c r="C385" s="327">
        <v>20</v>
      </c>
      <c r="D385" s="327">
        <f>C385*$D$358</f>
        <v>15.4</v>
      </c>
      <c r="E385" s="328" t="s">
        <v>687</v>
      </c>
    </row>
    <row r="386" spans="1:5" ht="12" customHeight="1">
      <c r="A386" s="199" t="str">
        <f t="shared" si="30"/>
        <v>FS: 4x8m</v>
      </c>
      <c r="B386" s="264" t="s">
        <v>412</v>
      </c>
      <c r="C386" s="327">
        <v>32</v>
      </c>
      <c r="D386" s="327">
        <f>C386*$D$358</f>
        <v>24.64</v>
      </c>
      <c r="E386" s="328" t="s">
        <v>688</v>
      </c>
    </row>
    <row r="387" spans="1:5" ht="12" customHeight="1">
      <c r="B387" s="332" t="s">
        <v>348</v>
      </c>
    </row>
    <row r="388" spans="1:5" ht="12" customHeight="1">
      <c r="B388" s="333"/>
      <c r="C388" s="334"/>
      <c r="D388" s="334"/>
      <c r="E388" s="335"/>
    </row>
    <row r="389" spans="1:5" ht="12" customHeight="1">
      <c r="B389" s="336" t="s">
        <v>31</v>
      </c>
      <c r="D389" s="339">
        <v>2</v>
      </c>
    </row>
    <row r="390" spans="1:5" ht="12" customHeight="1">
      <c r="A390" s="199" t="str">
        <f>"Power: "&amp;B390</f>
        <v>Power: 1x3(6+54)s</v>
      </c>
      <c r="B390" s="344" t="s">
        <v>689</v>
      </c>
      <c r="C390" s="327">
        <v>3</v>
      </c>
      <c r="D390" s="327">
        <f>C390*$D$389</f>
        <v>6</v>
      </c>
      <c r="E390" s="328" t="s">
        <v>690</v>
      </c>
    </row>
    <row r="391" spans="1:5" ht="12" customHeight="1">
      <c r="A391" s="199" t="str">
        <f t="shared" ref="A391:A454" si="33">"Power: "&amp;B391</f>
        <v>Power: 1x5(6+54)s</v>
      </c>
      <c r="B391" s="344" t="s">
        <v>691</v>
      </c>
      <c r="C391" s="327">
        <v>5</v>
      </c>
      <c r="D391" s="327">
        <f>C391*$D$389</f>
        <v>10</v>
      </c>
      <c r="E391" s="328" t="s">
        <v>692</v>
      </c>
    </row>
    <row r="392" spans="1:5" ht="12" customHeight="1">
      <c r="A392" s="199" t="str">
        <f t="shared" si="33"/>
        <v>Power: 1x8(6+54)s</v>
      </c>
      <c r="B392" s="344" t="s">
        <v>693</v>
      </c>
      <c r="C392" s="327">
        <v>8</v>
      </c>
      <c r="D392" s="327">
        <f>C392*$D$389</f>
        <v>16</v>
      </c>
      <c r="E392" s="328" t="s">
        <v>694</v>
      </c>
    </row>
    <row r="393" spans="1:5" ht="12" customHeight="1">
      <c r="B393" s="344"/>
    </row>
    <row r="394" spans="1:5" ht="12" customHeight="1">
      <c r="A394" s="199" t="str">
        <f t="shared" si="33"/>
        <v>Power: 2x5(6+54)s</v>
      </c>
      <c r="B394" s="344" t="s">
        <v>695</v>
      </c>
      <c r="C394" s="327">
        <v>10</v>
      </c>
      <c r="D394" s="327">
        <f>C394*$D$389</f>
        <v>20</v>
      </c>
      <c r="E394" s="328" t="s">
        <v>696</v>
      </c>
    </row>
    <row r="395" spans="1:5" ht="12" customHeight="1">
      <c r="A395" s="199" t="str">
        <f t="shared" si="33"/>
        <v>Power: 2x8(6+54)s</v>
      </c>
      <c r="B395" s="344" t="s">
        <v>697</v>
      </c>
      <c r="C395" s="327">
        <v>16</v>
      </c>
      <c r="D395" s="327">
        <f>C395*$D$389</f>
        <v>32</v>
      </c>
      <c r="E395" s="328" t="s">
        <v>698</v>
      </c>
    </row>
    <row r="396" spans="1:5" ht="12" customHeight="1">
      <c r="B396" s="344"/>
    </row>
    <row r="397" spans="1:5" ht="12" customHeight="1">
      <c r="B397" s="344"/>
    </row>
    <row r="398" spans="1:5" ht="12" customHeight="1">
      <c r="A398" s="199" t="str">
        <f t="shared" si="33"/>
        <v xml:space="preserve">Power: 1x3(10+50)s </v>
      </c>
      <c r="B398" s="344" t="s">
        <v>699</v>
      </c>
      <c r="C398" s="327">
        <v>3</v>
      </c>
      <c r="D398" s="327">
        <f>C398*$D$389</f>
        <v>6</v>
      </c>
      <c r="E398" s="328" t="s">
        <v>700</v>
      </c>
    </row>
    <row r="399" spans="1:5" ht="12" customHeight="1">
      <c r="A399" s="199" t="str">
        <f t="shared" si="33"/>
        <v xml:space="preserve">Power: 1x5(10+50)s </v>
      </c>
      <c r="B399" s="344" t="s">
        <v>701</v>
      </c>
      <c r="C399" s="327">
        <v>5</v>
      </c>
      <c r="D399" s="327">
        <f>C399*$D$389</f>
        <v>10</v>
      </c>
      <c r="E399" s="328" t="s">
        <v>702</v>
      </c>
    </row>
    <row r="400" spans="1:5" ht="12" customHeight="1">
      <c r="A400" s="199" t="str">
        <f t="shared" si="33"/>
        <v>Power: 1x8(10+50)s</v>
      </c>
      <c r="B400" s="344" t="s">
        <v>703</v>
      </c>
      <c r="C400" s="327">
        <v>8</v>
      </c>
      <c r="D400" s="327">
        <f>C400*$D$389</f>
        <v>16</v>
      </c>
      <c r="E400" s="328" t="s">
        <v>704</v>
      </c>
    </row>
    <row r="401" spans="1:5" ht="12" customHeight="1">
      <c r="B401" s="344"/>
    </row>
    <row r="402" spans="1:5" ht="12" customHeight="1">
      <c r="A402" s="199" t="str">
        <f t="shared" si="33"/>
        <v xml:space="preserve">Power: 2x5(10+50)s </v>
      </c>
      <c r="B402" s="344" t="s">
        <v>705</v>
      </c>
      <c r="C402" s="327">
        <v>10</v>
      </c>
      <c r="D402" s="327">
        <f>C402*$D$389</f>
        <v>20</v>
      </c>
      <c r="E402" s="328" t="s">
        <v>706</v>
      </c>
    </row>
    <row r="403" spans="1:5" ht="12" customHeight="1">
      <c r="A403" s="199" t="str">
        <f t="shared" si="33"/>
        <v>Power: 2x8(10+50)s</v>
      </c>
      <c r="B403" s="344" t="s">
        <v>707</v>
      </c>
      <c r="C403" s="327">
        <v>16</v>
      </c>
      <c r="D403" s="327">
        <f>C403*$D$389</f>
        <v>32</v>
      </c>
      <c r="E403" s="328" t="s">
        <v>708</v>
      </c>
    </row>
    <row r="404" spans="1:5" ht="12" customHeight="1">
      <c r="B404" s="344"/>
    </row>
    <row r="405" spans="1:5" ht="12" customHeight="1">
      <c r="A405" s="199" t="str">
        <f t="shared" si="33"/>
        <v xml:space="preserve">Power: 3x5(10+50)s </v>
      </c>
      <c r="B405" s="344" t="s">
        <v>709</v>
      </c>
      <c r="C405" s="327">
        <v>15</v>
      </c>
      <c r="D405" s="327">
        <f>C405*$D$389</f>
        <v>30</v>
      </c>
      <c r="E405" s="328" t="s">
        <v>710</v>
      </c>
    </row>
    <row r="406" spans="1:5" ht="12" customHeight="1">
      <c r="A406" s="199" t="str">
        <f t="shared" si="33"/>
        <v>Power: 3x8(10+50)s</v>
      </c>
      <c r="B406" s="344" t="s">
        <v>711</v>
      </c>
      <c r="C406" s="327">
        <v>24</v>
      </c>
      <c r="D406" s="327">
        <f>C406*$D$389</f>
        <v>48</v>
      </c>
      <c r="E406" s="328" t="s">
        <v>712</v>
      </c>
    </row>
    <row r="407" spans="1:5" ht="12" customHeight="1">
      <c r="B407" s="344"/>
    </row>
    <row r="408" spans="1:5" ht="12" customHeight="1">
      <c r="B408" s="344"/>
    </row>
    <row r="409" spans="1:5" ht="12" customHeight="1">
      <c r="A409" s="199" t="str">
        <f t="shared" si="33"/>
        <v xml:space="preserve">Power: 1x5(10+170)s </v>
      </c>
      <c r="B409" s="344" t="s">
        <v>713</v>
      </c>
      <c r="C409" s="327">
        <v>5</v>
      </c>
      <c r="D409" s="327">
        <f>C409*$D$389</f>
        <v>10</v>
      </c>
      <c r="E409" s="328" t="s">
        <v>714</v>
      </c>
    </row>
    <row r="410" spans="1:5" ht="12" customHeight="1">
      <c r="A410" s="199" t="str">
        <f t="shared" si="33"/>
        <v>Power: 1x8(10+170)s</v>
      </c>
      <c r="B410" s="344" t="s">
        <v>715</v>
      </c>
      <c r="C410" s="327">
        <v>8</v>
      </c>
      <c r="D410" s="327">
        <f>C410*$D$389</f>
        <v>16</v>
      </c>
      <c r="E410" s="328" t="s">
        <v>716</v>
      </c>
    </row>
    <row r="411" spans="1:5" ht="12" customHeight="1">
      <c r="B411" s="344"/>
    </row>
    <row r="412" spans="1:5" ht="12" customHeight="1">
      <c r="A412" s="199" t="str">
        <f t="shared" si="33"/>
        <v xml:space="preserve">Power: 2x5(10+170)s </v>
      </c>
      <c r="B412" s="344" t="s">
        <v>717</v>
      </c>
      <c r="C412" s="327">
        <v>10</v>
      </c>
      <c r="D412" s="327">
        <f>C412*$D$389</f>
        <v>20</v>
      </c>
      <c r="E412" s="328" t="s">
        <v>718</v>
      </c>
    </row>
    <row r="413" spans="1:5" ht="12" customHeight="1">
      <c r="A413" s="199" t="str">
        <f t="shared" si="33"/>
        <v>Power: 2x8(10+170)s</v>
      </c>
      <c r="B413" s="344" t="s">
        <v>719</v>
      </c>
      <c r="C413" s="327">
        <v>16</v>
      </c>
      <c r="D413" s="327">
        <f>C413*$D$389</f>
        <v>32</v>
      </c>
      <c r="E413" s="328" t="s">
        <v>720</v>
      </c>
    </row>
    <row r="414" spans="1:5" ht="12" customHeight="1">
      <c r="B414" s="344"/>
    </row>
    <row r="415" spans="1:5" ht="12" customHeight="1">
      <c r="B415" s="344"/>
    </row>
    <row r="416" spans="1:5" ht="12" customHeight="1">
      <c r="A416" s="199" t="str">
        <f t="shared" si="33"/>
        <v>Power: 2x4antrit</v>
      </c>
      <c r="B416" s="344" t="s">
        <v>721</v>
      </c>
      <c r="C416" s="327">
        <v>12</v>
      </c>
      <c r="D416" s="327">
        <f>C416*$D$389</f>
        <v>24</v>
      </c>
      <c r="E416" s="328" t="s">
        <v>722</v>
      </c>
    </row>
    <row r="417" spans="1:5" ht="12" customHeight="1">
      <c r="B417" s="344"/>
    </row>
    <row r="418" spans="1:5" ht="12" customHeight="1">
      <c r="B418" s="344"/>
    </row>
    <row r="419" spans="1:5" ht="12" customHeight="1">
      <c r="A419" s="199" t="str">
        <f t="shared" si="33"/>
        <v>Power: 3xantrit</v>
      </c>
      <c r="B419" s="263" t="s">
        <v>723</v>
      </c>
      <c r="C419" s="327">
        <v>3</v>
      </c>
      <c r="D419" s="327">
        <f>C419*$D$389</f>
        <v>6</v>
      </c>
      <c r="E419" s="328" t="s">
        <v>724</v>
      </c>
    </row>
    <row r="420" spans="1:5" ht="12" customHeight="1">
      <c r="A420" s="199" t="str">
        <f t="shared" si="33"/>
        <v>Power: 5xantrit</v>
      </c>
      <c r="B420" s="263" t="s">
        <v>725</v>
      </c>
      <c r="C420" s="327">
        <v>5</v>
      </c>
      <c r="D420" s="327">
        <f>C420*$D$389</f>
        <v>10</v>
      </c>
      <c r="E420" s="328" t="s">
        <v>726</v>
      </c>
    </row>
    <row r="421" spans="1:5" ht="12" customHeight="1">
      <c r="A421" s="199" t="str">
        <f t="shared" si="33"/>
        <v>Power: 8xantrit</v>
      </c>
      <c r="B421" s="263" t="s">
        <v>727</v>
      </c>
      <c r="C421" s="327">
        <v>8</v>
      </c>
      <c r="D421" s="327">
        <f>C421*$D$389</f>
        <v>16</v>
      </c>
      <c r="E421" s="328" t="s">
        <v>728</v>
      </c>
    </row>
    <row r="422" spans="1:5" ht="12" customHeight="1">
      <c r="B422" s="263"/>
    </row>
    <row r="423" spans="1:5" ht="12" customHeight="1">
      <c r="A423" s="199" t="str">
        <f t="shared" si="33"/>
        <v>Power: 2x(5xantrit)</v>
      </c>
      <c r="B423" s="263" t="s">
        <v>729</v>
      </c>
      <c r="C423" s="327">
        <v>10</v>
      </c>
      <c r="D423" s="327">
        <f>C423*$D$389</f>
        <v>20</v>
      </c>
      <c r="E423" s="328" t="s">
        <v>730</v>
      </c>
    </row>
    <row r="424" spans="1:5" ht="12" customHeight="1">
      <c r="A424" s="199" t="str">
        <f t="shared" si="33"/>
        <v>Power: 2x(8xantrit)</v>
      </c>
      <c r="B424" s="263" t="s">
        <v>731</v>
      </c>
      <c r="C424" s="327">
        <v>16</v>
      </c>
      <c r="D424" s="327">
        <f>C424*$D$389</f>
        <v>32</v>
      </c>
      <c r="E424" s="328" t="s">
        <v>732</v>
      </c>
    </row>
    <row r="425" spans="1:5" ht="12" customHeight="1">
      <c r="B425" s="263"/>
    </row>
    <row r="426" spans="1:5" ht="12" customHeight="1">
      <c r="B426" s="263"/>
    </row>
    <row r="427" spans="1:5" ht="12" customHeight="1">
      <c r="A427" s="199" t="str">
        <f t="shared" si="33"/>
        <v>Power: 1x5(60+180)s</v>
      </c>
      <c r="B427" s="263" t="s">
        <v>733</v>
      </c>
      <c r="C427" s="327">
        <v>10</v>
      </c>
      <c r="D427" s="327">
        <f>C427*$D$389</f>
        <v>20</v>
      </c>
      <c r="E427" s="328" t="s">
        <v>734</v>
      </c>
    </row>
    <row r="428" spans="1:5" ht="12" customHeight="1">
      <c r="A428" s="199" t="str">
        <f t="shared" si="33"/>
        <v>Power: 1x8(60+180)s</v>
      </c>
      <c r="B428" s="263" t="s">
        <v>735</v>
      </c>
      <c r="C428" s="327">
        <v>16</v>
      </c>
      <c r="D428" s="327">
        <f>C428*$D$389</f>
        <v>32</v>
      </c>
      <c r="E428" s="328" t="s">
        <v>736</v>
      </c>
    </row>
    <row r="429" spans="1:5" ht="12" customHeight="1">
      <c r="B429" s="263"/>
    </row>
    <row r="430" spans="1:5" ht="12" customHeight="1">
      <c r="A430" s="199" t="str">
        <f t="shared" si="33"/>
        <v>Power: 2x5(60+180)s</v>
      </c>
      <c r="B430" s="263" t="s">
        <v>737</v>
      </c>
      <c r="C430" s="327">
        <v>20</v>
      </c>
      <c r="D430" s="327">
        <f>C430*$D$389</f>
        <v>40</v>
      </c>
      <c r="E430" s="328" t="s">
        <v>738</v>
      </c>
    </row>
    <row r="431" spans="1:5" ht="12" customHeight="1">
      <c r="A431" s="199" t="str">
        <f t="shared" si="33"/>
        <v>Power: 2x8(60+180)s</v>
      </c>
      <c r="B431" s="263" t="s">
        <v>739</v>
      </c>
      <c r="C431" s="327">
        <v>32</v>
      </c>
      <c r="D431" s="327">
        <f>C431*$D$389</f>
        <v>64</v>
      </c>
      <c r="E431" s="328" t="s">
        <v>740</v>
      </c>
    </row>
    <row r="432" spans="1:5" ht="12" customHeight="1">
      <c r="B432" s="263"/>
    </row>
    <row r="433" spans="1:5" ht="12" customHeight="1">
      <c r="A433" s="199" t="str">
        <f t="shared" si="33"/>
        <v>Power: 1x4(30+90)s</v>
      </c>
      <c r="B433" s="263" t="s">
        <v>741</v>
      </c>
      <c r="C433" s="327">
        <v>8</v>
      </c>
      <c r="D433" s="327">
        <f>C433*$D$389</f>
        <v>16</v>
      </c>
      <c r="E433" s="328" t="s">
        <v>742</v>
      </c>
    </row>
    <row r="434" spans="1:5" ht="12" customHeight="1">
      <c r="A434" s="199" t="str">
        <f t="shared" si="33"/>
        <v>Power: 2x4(30+90)s</v>
      </c>
      <c r="B434" s="263" t="s">
        <v>743</v>
      </c>
      <c r="C434" s="327">
        <v>16</v>
      </c>
      <c r="D434" s="327">
        <f>C434*$D$389</f>
        <v>32</v>
      </c>
      <c r="E434" s="328" t="s">
        <v>744</v>
      </c>
    </row>
    <row r="435" spans="1:5" ht="12" customHeight="1">
      <c r="B435" s="263"/>
    </row>
    <row r="436" spans="1:5" ht="12" customHeight="1">
      <c r="B436" s="263"/>
    </row>
    <row r="437" spans="1:5" ht="12" customHeight="1">
      <c r="A437" s="199" t="str">
        <f t="shared" si="33"/>
        <v>Power: 1x4(20+40)</v>
      </c>
      <c r="B437" s="263" t="s">
        <v>745</v>
      </c>
      <c r="C437" s="327">
        <v>6</v>
      </c>
      <c r="D437" s="327">
        <f>C437*$D$389</f>
        <v>12</v>
      </c>
      <c r="E437" s="328" t="s">
        <v>746</v>
      </c>
    </row>
    <row r="438" spans="1:5" ht="12" customHeight="1">
      <c r="A438" s="199" t="str">
        <f t="shared" si="33"/>
        <v>Power: 1x5(20+40)</v>
      </c>
      <c r="B438" s="263" t="s">
        <v>747</v>
      </c>
      <c r="C438" s="327">
        <v>7.5</v>
      </c>
      <c r="D438" s="327">
        <f>C438*$D$389</f>
        <v>15</v>
      </c>
      <c r="E438" s="328" t="s">
        <v>748</v>
      </c>
    </row>
    <row r="439" spans="1:5" ht="12" customHeight="1">
      <c r="A439" s="199" t="str">
        <f t="shared" si="33"/>
        <v>Power: 1x6(20+40)</v>
      </c>
      <c r="B439" s="263" t="s">
        <v>749</v>
      </c>
      <c r="C439" s="327">
        <v>9</v>
      </c>
      <c r="D439" s="327">
        <f>C439*$D$389</f>
        <v>18</v>
      </c>
      <c r="E439" s="328" t="s">
        <v>750</v>
      </c>
    </row>
    <row r="440" spans="1:5" ht="12" customHeight="1">
      <c r="B440" s="263"/>
    </row>
    <row r="441" spans="1:5" ht="12" customHeight="1">
      <c r="A441" s="199" t="str">
        <f t="shared" si="33"/>
        <v>Power: 2x4(20+40)</v>
      </c>
      <c r="B441" s="263" t="s">
        <v>751</v>
      </c>
      <c r="C441" s="327">
        <v>12</v>
      </c>
      <c r="D441" s="327">
        <f>C441*$D$389</f>
        <v>24</v>
      </c>
      <c r="E441" s="328" t="s">
        <v>752</v>
      </c>
    </row>
    <row r="442" spans="1:5" ht="12" customHeight="1">
      <c r="A442" s="199" t="str">
        <f t="shared" si="33"/>
        <v>Power: 2x5(20+40)</v>
      </c>
      <c r="B442" s="263" t="s">
        <v>753</v>
      </c>
      <c r="C442" s="327">
        <v>15</v>
      </c>
      <c r="D442" s="327">
        <f>C442*$D$389</f>
        <v>30</v>
      </c>
      <c r="E442" s="328" t="s">
        <v>754</v>
      </c>
    </row>
    <row r="443" spans="1:5" ht="12" customHeight="1">
      <c r="A443" s="199" t="str">
        <f t="shared" si="33"/>
        <v>Power: 2x6(20+40)</v>
      </c>
      <c r="B443" s="263" t="s">
        <v>755</v>
      </c>
      <c r="C443" s="327">
        <v>18</v>
      </c>
      <c r="D443" s="327">
        <f>C443*$D$389</f>
        <v>36</v>
      </c>
      <c r="E443" s="328" t="s">
        <v>756</v>
      </c>
    </row>
    <row r="444" spans="1:5" ht="12" customHeight="1">
      <c r="B444" s="263"/>
    </row>
    <row r="445" spans="1:5" ht="12" customHeight="1">
      <c r="B445" s="263"/>
    </row>
    <row r="446" spans="1:5" ht="12" customHeight="1">
      <c r="A446" s="199" t="str">
        <f t="shared" si="33"/>
        <v>Power: 2x30 s. stign.</v>
      </c>
      <c r="B446" s="263" t="s">
        <v>757</v>
      </c>
      <c r="C446" s="327">
        <v>4</v>
      </c>
      <c r="D446" s="327">
        <f t="shared" ref="D446:D454" si="34">C446*$D$389</f>
        <v>8</v>
      </c>
      <c r="E446" s="328" t="s">
        <v>758</v>
      </c>
    </row>
    <row r="447" spans="1:5" ht="12" customHeight="1">
      <c r="A447" s="199" t="str">
        <f t="shared" si="33"/>
        <v>Power: 3x30 s. stign.</v>
      </c>
      <c r="B447" s="263" t="s">
        <v>759</v>
      </c>
      <c r="C447" s="327">
        <v>6</v>
      </c>
      <c r="D447" s="327">
        <f t="shared" si="34"/>
        <v>12</v>
      </c>
      <c r="E447" s="328" t="s">
        <v>760</v>
      </c>
    </row>
    <row r="448" spans="1:5" ht="12" customHeight="1">
      <c r="A448" s="199" t="str">
        <f t="shared" si="33"/>
        <v>Power: 4x30 s. stign.</v>
      </c>
      <c r="B448" s="263" t="s">
        <v>761</v>
      </c>
      <c r="C448" s="327">
        <v>8</v>
      </c>
      <c r="D448" s="327">
        <f t="shared" si="34"/>
        <v>16</v>
      </c>
      <c r="E448" s="328" t="s">
        <v>762</v>
      </c>
    </row>
    <row r="449" spans="1:5" ht="12" customHeight="1">
      <c r="A449" s="199" t="str">
        <f t="shared" si="33"/>
        <v>Power: 5x30 s. stign.</v>
      </c>
      <c r="B449" s="263" t="s">
        <v>763</v>
      </c>
      <c r="C449" s="327">
        <v>10</v>
      </c>
      <c r="D449" s="327">
        <f t="shared" si="34"/>
        <v>20</v>
      </c>
      <c r="E449" s="328" t="s">
        <v>764</v>
      </c>
    </row>
    <row r="450" spans="1:5" ht="12" customHeight="1">
      <c r="A450" s="199" t="str">
        <f t="shared" si="33"/>
        <v>Power: 6x30 s. stign.</v>
      </c>
      <c r="B450" s="263" t="s">
        <v>765</v>
      </c>
      <c r="C450" s="327">
        <v>12</v>
      </c>
      <c r="D450" s="327">
        <f t="shared" si="34"/>
        <v>24</v>
      </c>
      <c r="E450" s="328" t="s">
        <v>766</v>
      </c>
    </row>
    <row r="451" spans="1:5" ht="12" customHeight="1">
      <c r="A451" s="199" t="str">
        <f t="shared" si="33"/>
        <v>Power: 7x30 s. stign.</v>
      </c>
      <c r="B451" s="263" t="s">
        <v>767</v>
      </c>
      <c r="C451" s="327">
        <v>14</v>
      </c>
      <c r="D451" s="327">
        <f t="shared" si="34"/>
        <v>28</v>
      </c>
      <c r="E451" s="328" t="s">
        <v>768</v>
      </c>
    </row>
    <row r="452" spans="1:5" ht="12" customHeight="1">
      <c r="A452" s="199" t="str">
        <f t="shared" si="33"/>
        <v>Power: 8x30 s. stign.</v>
      </c>
      <c r="B452" s="263" t="s">
        <v>769</v>
      </c>
      <c r="C452" s="327">
        <v>16</v>
      </c>
      <c r="D452" s="327">
        <f t="shared" si="34"/>
        <v>32</v>
      </c>
      <c r="E452" s="328" t="s">
        <v>770</v>
      </c>
    </row>
    <row r="453" spans="1:5" ht="12" customHeight="1">
      <c r="A453" s="199" t="str">
        <f t="shared" si="33"/>
        <v>Power: 9x30 s. stign.</v>
      </c>
      <c r="B453" s="263" t="s">
        <v>771</v>
      </c>
      <c r="C453" s="327">
        <v>18</v>
      </c>
      <c r="D453" s="327">
        <f t="shared" si="34"/>
        <v>36</v>
      </c>
      <c r="E453" s="328" t="s">
        <v>772</v>
      </c>
    </row>
    <row r="454" spans="1:5" ht="12" customHeight="1">
      <c r="A454" s="199" t="str">
        <f t="shared" si="33"/>
        <v>Power: 10x30 s. stign.</v>
      </c>
      <c r="B454" s="263" t="s">
        <v>773</v>
      </c>
      <c r="C454" s="327">
        <v>20</v>
      </c>
      <c r="D454" s="327">
        <f t="shared" si="34"/>
        <v>40</v>
      </c>
      <c r="E454" s="328" t="s">
        <v>774</v>
      </c>
    </row>
    <row r="455" spans="1:5" ht="12" customHeight="1">
      <c r="B455" s="263"/>
    </row>
    <row r="456" spans="1:5" ht="12" customHeight="1">
      <c r="B456" s="263"/>
    </row>
    <row r="457" spans="1:5" ht="12" customHeight="1">
      <c r="A457" s="199" t="str">
        <f t="shared" ref="A457:A472" si="35">"Power: "&amp;B457</f>
        <v>Power: 3x60 s. stign.</v>
      </c>
      <c r="B457" s="263" t="s">
        <v>775</v>
      </c>
      <c r="C457" s="327">
        <v>6</v>
      </c>
      <c r="D457" s="327">
        <f>C457*$D$389</f>
        <v>12</v>
      </c>
      <c r="E457" s="328" t="s">
        <v>776</v>
      </c>
    </row>
    <row r="458" spans="1:5" ht="12" customHeight="1">
      <c r="A458" s="199" t="str">
        <f t="shared" si="35"/>
        <v>Power: 4x60 s. stign.</v>
      </c>
      <c r="B458" s="263" t="s">
        <v>777</v>
      </c>
      <c r="C458" s="327">
        <v>8</v>
      </c>
      <c r="D458" s="327">
        <f>C458*$D$389</f>
        <v>16</v>
      </c>
      <c r="E458" s="328" t="s">
        <v>778</v>
      </c>
    </row>
    <row r="459" spans="1:5" ht="12" customHeight="1">
      <c r="A459" s="199" t="str">
        <f t="shared" si="35"/>
        <v>Power: 5x60 s. stign.</v>
      </c>
      <c r="B459" s="263" t="s">
        <v>779</v>
      </c>
      <c r="C459" s="327">
        <v>10</v>
      </c>
      <c r="D459" s="327">
        <f>C459*$D$389</f>
        <v>20</v>
      </c>
      <c r="E459" s="328" t="s">
        <v>780</v>
      </c>
    </row>
    <row r="460" spans="1:5" ht="12" customHeight="1">
      <c r="A460" s="199" t="str">
        <f t="shared" si="35"/>
        <v>Power: 6x60 s. stign.</v>
      </c>
      <c r="B460" s="263" t="s">
        <v>781</v>
      </c>
      <c r="C460" s="327">
        <v>12</v>
      </c>
      <c r="D460" s="327">
        <f>C460*$D$389</f>
        <v>24</v>
      </c>
      <c r="E460" s="328" t="s">
        <v>782</v>
      </c>
    </row>
    <row r="461" spans="1:5" ht="12" customHeight="1">
      <c r="B461" s="263"/>
    </row>
    <row r="462" spans="1:5" ht="12" customHeight="1">
      <c r="B462" s="263"/>
    </row>
    <row r="463" spans="1:5" ht="12" customHeight="1">
      <c r="A463" s="199" t="str">
        <f t="shared" si="35"/>
        <v>Power: 2x15(30+10)s</v>
      </c>
      <c r="B463" s="263" t="s">
        <v>626</v>
      </c>
      <c r="C463" s="327">
        <v>60</v>
      </c>
      <c r="D463" s="327">
        <f t="shared" ref="D463:D472" si="36">C463*$D$389</f>
        <v>120</v>
      </c>
      <c r="E463" s="328" t="s">
        <v>783</v>
      </c>
    </row>
    <row r="464" spans="1:5" ht="12" customHeight="1">
      <c r="A464" s="199" t="str">
        <f t="shared" si="35"/>
        <v>Power: 2x30(10+10)s</v>
      </c>
      <c r="B464" s="263" t="s">
        <v>628</v>
      </c>
      <c r="C464" s="327">
        <v>60</v>
      </c>
      <c r="D464" s="327">
        <f t="shared" si="36"/>
        <v>120</v>
      </c>
      <c r="E464" s="328" t="s">
        <v>784</v>
      </c>
    </row>
    <row r="465" spans="1:5" ht="12" customHeight="1">
      <c r="A465" s="199" t="str">
        <f t="shared" si="35"/>
        <v>Power: 2x20(15+15)s</v>
      </c>
      <c r="B465" s="331" t="s">
        <v>630</v>
      </c>
      <c r="C465" s="327">
        <v>60</v>
      </c>
      <c r="D465" s="327">
        <f t="shared" si="36"/>
        <v>120</v>
      </c>
      <c r="E465" s="328" t="s">
        <v>785</v>
      </c>
    </row>
    <row r="466" spans="1:5" ht="12" customHeight="1">
      <c r="A466" s="199" t="str">
        <f t="shared" si="35"/>
        <v>Power: 2x20(30+15)s</v>
      </c>
      <c r="B466" s="331" t="s">
        <v>632</v>
      </c>
      <c r="C466" s="327">
        <v>80</v>
      </c>
      <c r="D466" s="327">
        <f t="shared" si="36"/>
        <v>160</v>
      </c>
      <c r="E466" s="328" t="s">
        <v>786</v>
      </c>
    </row>
    <row r="467" spans="1:5" ht="12" customHeight="1">
      <c r="A467" s="199" t="str">
        <f t="shared" si="35"/>
        <v>Power: 3x30(15+5)s</v>
      </c>
      <c r="B467" s="331" t="s">
        <v>634</v>
      </c>
      <c r="C467" s="327">
        <v>135</v>
      </c>
      <c r="D467" s="327">
        <f t="shared" si="36"/>
        <v>270</v>
      </c>
      <c r="E467" s="328" t="s">
        <v>787</v>
      </c>
    </row>
    <row r="468" spans="1:5" ht="12" customHeight="1">
      <c r="A468" s="199" t="str">
        <f t="shared" si="35"/>
        <v>Power: 8x(30+30)s</v>
      </c>
      <c r="B468" s="331" t="s">
        <v>636</v>
      </c>
      <c r="C468" s="327">
        <v>16</v>
      </c>
      <c r="D468" s="327">
        <f t="shared" si="36"/>
        <v>32</v>
      </c>
      <c r="E468" s="328" t="s">
        <v>788</v>
      </c>
    </row>
    <row r="469" spans="1:5" ht="12" customHeight="1">
      <c r="A469" s="199" t="str">
        <f t="shared" si="35"/>
        <v>Power: 10x(30+30)s</v>
      </c>
      <c r="B469" s="331" t="s">
        <v>638</v>
      </c>
      <c r="C469" s="327">
        <v>20</v>
      </c>
      <c r="D469" s="327">
        <f t="shared" si="36"/>
        <v>40</v>
      </c>
      <c r="E469" s="328" t="s">
        <v>789</v>
      </c>
    </row>
    <row r="470" spans="1:5" ht="12" customHeight="1">
      <c r="A470" s="199" t="str">
        <f t="shared" si="35"/>
        <v>Power: 2x30(20+10)s</v>
      </c>
      <c r="B470" s="341" t="s">
        <v>640</v>
      </c>
      <c r="C470" s="327">
        <v>90</v>
      </c>
      <c r="D470" s="327">
        <f t="shared" si="36"/>
        <v>180</v>
      </c>
      <c r="E470" s="328" t="s">
        <v>790</v>
      </c>
    </row>
    <row r="471" spans="1:5" ht="12" customHeight="1">
      <c r="A471" s="199" t="str">
        <f t="shared" si="35"/>
        <v>Power: 2x5(90+90)s</v>
      </c>
      <c r="B471" s="263" t="s">
        <v>642</v>
      </c>
      <c r="C471" s="327">
        <v>20</v>
      </c>
      <c r="D471" s="327">
        <f t="shared" si="36"/>
        <v>40</v>
      </c>
      <c r="E471" s="328" t="s">
        <v>791</v>
      </c>
    </row>
    <row r="472" spans="1:5" ht="12" customHeight="1">
      <c r="A472" s="199" t="str">
        <f t="shared" si="35"/>
        <v>Power: 3x10(30+15)s</v>
      </c>
      <c r="B472" s="342" t="s">
        <v>644</v>
      </c>
      <c r="C472" s="327">
        <v>60</v>
      </c>
      <c r="D472" s="327">
        <f t="shared" si="36"/>
        <v>120</v>
      </c>
      <c r="E472" s="328" t="s">
        <v>792</v>
      </c>
    </row>
    <row r="473" spans="1:5" ht="12" customHeight="1">
      <c r="B473" s="332" t="s">
        <v>348</v>
      </c>
    </row>
    <row r="474" spans="1:5" ht="12" customHeight="1">
      <c r="B474" s="263"/>
    </row>
    <row r="475" spans="1:5" ht="12" customHeight="1">
      <c r="B475" s="263"/>
    </row>
    <row r="476" spans="1:5" ht="12" customHeight="1">
      <c r="B476" s="345"/>
      <c r="C476" s="334"/>
      <c r="D476" s="334"/>
      <c r="E476" s="335"/>
    </row>
    <row r="477" spans="1:5" ht="12" customHeight="1">
      <c r="B477" s="346" t="s">
        <v>793</v>
      </c>
    </row>
    <row r="478" spans="1:5" ht="12" customHeight="1">
      <c r="B478" s="347"/>
    </row>
    <row r="479" spans="1:5" ht="12" customHeight="1">
      <c r="B479" s="263" t="s">
        <v>794</v>
      </c>
      <c r="E479" s="328" t="s">
        <v>795</v>
      </c>
    </row>
    <row r="480" spans="1:5" ht="12" customHeight="1">
      <c r="B480" s="263" t="s">
        <v>796</v>
      </c>
      <c r="E480" s="328" t="s">
        <v>797</v>
      </c>
    </row>
    <row r="481" spans="2:5" ht="12" customHeight="1">
      <c r="B481" s="263" t="s">
        <v>798</v>
      </c>
      <c r="E481" s="328" t="s">
        <v>799</v>
      </c>
    </row>
    <row r="482" spans="2:5" ht="12" customHeight="1">
      <c r="B482" s="263" t="s">
        <v>800</v>
      </c>
      <c r="E482" s="328" t="s">
        <v>801</v>
      </c>
    </row>
    <row r="483" spans="2:5" ht="12" customHeight="1">
      <c r="B483" s="263"/>
    </row>
    <row r="484" spans="2:5" ht="12" customHeight="1">
      <c r="B484" s="263" t="s">
        <v>802</v>
      </c>
      <c r="E484" s="328" t="s">
        <v>803</v>
      </c>
    </row>
    <row r="485" spans="2:5" ht="12" customHeight="1">
      <c r="B485" s="263" t="s">
        <v>804</v>
      </c>
      <c r="E485" s="328" t="s">
        <v>805</v>
      </c>
    </row>
    <row r="486" spans="2:5" ht="12" customHeight="1">
      <c r="B486" s="263" t="s">
        <v>806</v>
      </c>
      <c r="E486" s="328" t="s">
        <v>807</v>
      </c>
    </row>
    <row r="487" spans="2:5" ht="12" customHeight="1">
      <c r="B487" s="263"/>
    </row>
    <row r="488" spans="2:5" ht="12" customHeight="1">
      <c r="B488" s="263"/>
    </row>
    <row r="490" spans="2:5" ht="12" customHeight="1">
      <c r="B490" s="264" t="s">
        <v>808</v>
      </c>
    </row>
    <row r="491" spans="2:5" ht="12" customHeight="1">
      <c r="B491" s="264" t="s">
        <v>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2"/>
  <sheetViews>
    <sheetView zoomScale="70" zoomScaleNormal="70" zoomScalePageLayoutView="70" workbookViewId="0">
      <selection activeCell="H2" sqref="H2"/>
    </sheetView>
  </sheetViews>
  <sheetFormatPr baseColWidth="10" defaultColWidth="8.83203125" defaultRowHeight="12" x14ac:dyDescent="0"/>
  <cols>
    <col min="1" max="1" width="15.83203125" style="19" bestFit="1" customWidth="1"/>
    <col min="2" max="2" width="4.33203125" style="19" customWidth="1"/>
    <col min="3" max="3" width="4.5" style="19" customWidth="1"/>
    <col min="4" max="53" width="4.33203125" style="19" customWidth="1"/>
    <col min="54" max="16384" width="8.83203125" style="19"/>
  </cols>
  <sheetData>
    <row r="1" spans="1:54">
      <c r="V1" s="109" t="s">
        <v>162</v>
      </c>
    </row>
    <row r="2" spans="1:54" ht="16" thickBot="1">
      <c r="F2" s="78"/>
      <c r="G2" s="79" t="s">
        <v>104</v>
      </c>
      <c r="H2" s="80">
        <v>15</v>
      </c>
      <c r="V2" s="109" t="s">
        <v>163</v>
      </c>
    </row>
    <row r="3" spans="1:54">
      <c r="V3" s="109" t="s">
        <v>164</v>
      </c>
    </row>
    <row r="4" spans="1:54">
      <c r="V4" s="109" t="s">
        <v>165</v>
      </c>
    </row>
    <row r="6" spans="1:54" ht="15">
      <c r="B6" s="78" t="s">
        <v>166</v>
      </c>
    </row>
    <row r="8" spans="1:54">
      <c r="A8" s="20" t="s">
        <v>55</v>
      </c>
      <c r="B8" s="20">
        <v>56</v>
      </c>
      <c r="C8" s="20"/>
      <c r="D8" s="20">
        <v>56</v>
      </c>
      <c r="E8" s="20"/>
      <c r="F8" s="20">
        <v>50</v>
      </c>
      <c r="G8" s="20"/>
      <c r="H8" s="20">
        <v>42</v>
      </c>
      <c r="I8" s="20"/>
      <c r="J8" s="20">
        <v>36</v>
      </c>
      <c r="K8" s="20">
        <v>28</v>
      </c>
      <c r="L8" s="20"/>
      <c r="M8" s="20">
        <v>20</v>
      </c>
      <c r="N8" s="20"/>
      <c r="O8" s="20">
        <v>12</v>
      </c>
      <c r="P8" s="20"/>
      <c r="Q8" s="20">
        <v>5</v>
      </c>
      <c r="R8" s="20"/>
      <c r="S8" s="20">
        <v>0</v>
      </c>
      <c r="T8" s="20"/>
      <c r="U8" s="20">
        <v>0</v>
      </c>
      <c r="V8" s="20"/>
      <c r="W8" s="20">
        <v>0</v>
      </c>
      <c r="X8" s="20"/>
      <c r="Y8" s="20">
        <v>15</v>
      </c>
      <c r="Z8" s="20"/>
      <c r="AA8" s="20">
        <v>20</v>
      </c>
      <c r="AB8" s="20"/>
      <c r="AC8" s="20">
        <v>20</v>
      </c>
      <c r="AD8" s="20"/>
      <c r="AE8" s="20">
        <v>20</v>
      </c>
      <c r="AF8" s="20"/>
      <c r="AG8" s="20">
        <v>20</v>
      </c>
      <c r="AH8" s="20"/>
      <c r="AI8" s="20">
        <v>20</v>
      </c>
      <c r="AJ8" s="20"/>
      <c r="AK8" s="20">
        <v>0</v>
      </c>
      <c r="AL8" s="20"/>
      <c r="AM8" s="20">
        <v>20</v>
      </c>
      <c r="AN8" s="20"/>
      <c r="AO8" s="20">
        <v>20</v>
      </c>
      <c r="AP8" s="20"/>
      <c r="AQ8" s="20">
        <v>20</v>
      </c>
      <c r="AR8" s="20"/>
      <c r="AS8" s="20">
        <v>20</v>
      </c>
      <c r="AT8" s="20"/>
      <c r="AU8" s="20">
        <v>25</v>
      </c>
      <c r="AV8" s="20"/>
      <c r="AW8" s="20">
        <v>70</v>
      </c>
      <c r="AX8" s="20"/>
      <c r="AY8" s="20">
        <v>70</v>
      </c>
      <c r="AZ8" s="20"/>
      <c r="BA8" s="20"/>
    </row>
    <row r="9" spans="1:54">
      <c r="A9" s="20" t="s">
        <v>105</v>
      </c>
      <c r="B9" s="20"/>
      <c r="C9" s="20">
        <v>25</v>
      </c>
      <c r="D9" s="20"/>
      <c r="E9" s="20">
        <v>25</v>
      </c>
      <c r="F9" s="20"/>
      <c r="G9" s="20">
        <v>25</v>
      </c>
      <c r="H9" s="20"/>
      <c r="I9" s="20">
        <v>25</v>
      </c>
      <c r="J9" s="20"/>
      <c r="K9" s="20"/>
      <c r="L9" s="20">
        <v>25</v>
      </c>
      <c r="M9" s="20"/>
      <c r="N9" s="20">
        <v>25</v>
      </c>
      <c r="O9" s="20"/>
      <c r="P9" s="20">
        <v>25</v>
      </c>
      <c r="Q9" s="20"/>
      <c r="R9" s="20">
        <v>25</v>
      </c>
      <c r="S9" s="20"/>
      <c r="T9" s="20">
        <v>25</v>
      </c>
      <c r="U9" s="20"/>
      <c r="V9" s="20">
        <v>25</v>
      </c>
      <c r="W9" s="20"/>
      <c r="X9" s="20">
        <v>25</v>
      </c>
      <c r="Y9" s="20"/>
      <c r="Z9" s="20">
        <v>25</v>
      </c>
      <c r="AA9" s="20"/>
      <c r="AB9" s="20">
        <v>25</v>
      </c>
      <c r="AC9" s="20"/>
      <c r="AD9" s="20">
        <v>25</v>
      </c>
      <c r="AE9" s="20"/>
      <c r="AF9" s="20">
        <v>25</v>
      </c>
      <c r="AG9" s="20"/>
      <c r="AH9" s="20">
        <v>25</v>
      </c>
      <c r="AI9" s="20"/>
      <c r="AJ9" s="20">
        <v>70</v>
      </c>
      <c r="AK9" s="20"/>
      <c r="AL9" s="20">
        <v>25</v>
      </c>
      <c r="AM9" s="20"/>
      <c r="AN9" s="20">
        <v>25</v>
      </c>
      <c r="AO9" s="20"/>
      <c r="AP9" s="20">
        <v>25</v>
      </c>
      <c r="AQ9" s="20"/>
      <c r="AR9" s="20">
        <v>25</v>
      </c>
      <c r="AS9" s="20"/>
      <c r="AT9" s="20">
        <v>25</v>
      </c>
      <c r="AU9" s="20"/>
      <c r="AV9" s="20">
        <v>25</v>
      </c>
      <c r="AW9" s="20"/>
      <c r="AX9" s="20">
        <v>25</v>
      </c>
      <c r="AY9" s="20"/>
      <c r="AZ9" s="20"/>
      <c r="BA9" s="20">
        <v>25</v>
      </c>
    </row>
    <row r="10" spans="1:54" ht="12.75" customHeight="1"/>
    <row r="11" spans="1:54" ht="12.75" customHeight="1">
      <c r="H11" s="12"/>
      <c r="I11" s="21" t="s">
        <v>26</v>
      </c>
      <c r="J11" s="356" t="str">
        <f>årsplan!E2</f>
        <v>Mads Dellgren</v>
      </c>
      <c r="K11" s="356"/>
      <c r="L11" s="356"/>
      <c r="M11" s="23"/>
      <c r="N11" s="21" t="s">
        <v>27</v>
      </c>
      <c r="O11" s="356">
        <f>årsplan!M2</f>
        <v>2012</v>
      </c>
      <c r="P11" s="356"/>
      <c r="Q11" s="356"/>
      <c r="S11" s="21" t="s">
        <v>80</v>
      </c>
      <c r="T11" s="356">
        <f>årsplan!R2</f>
        <v>0</v>
      </c>
      <c r="U11" s="356"/>
      <c r="V11" s="356"/>
      <c r="W11" s="356"/>
      <c r="X11" s="16"/>
      <c r="Z11" s="21"/>
      <c r="AA11" s="32"/>
    </row>
    <row r="12" spans="1:54" ht="12.75" customHeight="1">
      <c r="H12" s="12"/>
      <c r="I12" s="21"/>
      <c r="J12" s="25"/>
      <c r="K12" s="24"/>
      <c r="L12" s="24"/>
      <c r="M12" s="24"/>
      <c r="N12" s="21"/>
      <c r="O12" s="22"/>
      <c r="P12" s="24"/>
      <c r="Q12" s="24"/>
      <c r="R12" s="24"/>
      <c r="S12" s="21"/>
      <c r="T12" s="15"/>
      <c r="U12" s="12"/>
    </row>
    <row r="13" spans="1:54" ht="12.75" customHeight="1">
      <c r="A13" s="3" t="s">
        <v>8</v>
      </c>
      <c r="B13" s="4">
        <v>42</v>
      </c>
      <c r="C13" s="5">
        <v>43</v>
      </c>
      <c r="D13" s="5">
        <v>44</v>
      </c>
      <c r="E13" s="5">
        <v>45</v>
      </c>
      <c r="F13" s="5">
        <v>46</v>
      </c>
      <c r="G13" s="5">
        <v>47</v>
      </c>
      <c r="H13" s="5">
        <v>48</v>
      </c>
      <c r="I13" s="5">
        <v>49</v>
      </c>
      <c r="J13" s="5">
        <v>50</v>
      </c>
      <c r="K13" s="5">
        <v>51</v>
      </c>
      <c r="L13" s="5">
        <v>52</v>
      </c>
      <c r="M13" s="5">
        <v>1</v>
      </c>
      <c r="N13" s="5">
        <v>2</v>
      </c>
      <c r="O13" s="5">
        <v>3</v>
      </c>
      <c r="P13" s="5">
        <v>4</v>
      </c>
      <c r="Q13" s="5">
        <v>5</v>
      </c>
      <c r="R13" s="5">
        <v>6</v>
      </c>
      <c r="S13" s="5">
        <v>7</v>
      </c>
      <c r="T13" s="5">
        <v>8</v>
      </c>
      <c r="U13" s="5">
        <v>9</v>
      </c>
      <c r="V13" s="5">
        <v>10</v>
      </c>
      <c r="W13" s="5">
        <v>11</v>
      </c>
      <c r="X13" s="5">
        <v>12</v>
      </c>
      <c r="Y13" s="5">
        <v>13</v>
      </c>
      <c r="Z13" s="5">
        <v>14</v>
      </c>
      <c r="AA13" s="5">
        <v>15</v>
      </c>
      <c r="AB13" s="5">
        <v>16</v>
      </c>
      <c r="AC13" s="5">
        <v>17</v>
      </c>
      <c r="AD13" s="5">
        <v>18</v>
      </c>
      <c r="AE13" s="5">
        <v>19</v>
      </c>
      <c r="AF13" s="5">
        <v>20</v>
      </c>
      <c r="AG13" s="5">
        <v>21</v>
      </c>
      <c r="AH13" s="5">
        <v>22</v>
      </c>
      <c r="AI13" s="5">
        <v>23</v>
      </c>
      <c r="AJ13" s="5">
        <v>24</v>
      </c>
      <c r="AK13" s="5">
        <v>25</v>
      </c>
      <c r="AL13" s="5">
        <v>26</v>
      </c>
      <c r="AM13" s="5">
        <v>27</v>
      </c>
      <c r="AN13" s="5">
        <v>28</v>
      </c>
      <c r="AO13" s="5">
        <v>29</v>
      </c>
      <c r="AP13" s="5">
        <v>30</v>
      </c>
      <c r="AQ13" s="5">
        <v>31</v>
      </c>
      <c r="AR13" s="5">
        <v>32</v>
      </c>
      <c r="AS13" s="5">
        <v>33</v>
      </c>
      <c r="AT13" s="5">
        <v>34</v>
      </c>
      <c r="AU13" s="5">
        <v>35</v>
      </c>
      <c r="AV13" s="5">
        <v>36</v>
      </c>
      <c r="AW13" s="5">
        <v>37</v>
      </c>
      <c r="AX13" s="5">
        <v>38</v>
      </c>
      <c r="AY13" s="5">
        <v>39</v>
      </c>
      <c r="AZ13" s="5">
        <v>40</v>
      </c>
      <c r="BA13" s="5">
        <v>41</v>
      </c>
    </row>
    <row r="14" spans="1:54" ht="12.75" customHeight="1">
      <c r="A14" s="7" t="s">
        <v>23</v>
      </c>
      <c r="B14" s="8">
        <v>17</v>
      </c>
      <c r="C14" s="8">
        <v>24</v>
      </c>
      <c r="D14" s="8">
        <v>31</v>
      </c>
      <c r="E14" s="8">
        <v>7</v>
      </c>
      <c r="F14" s="8">
        <v>14</v>
      </c>
      <c r="G14" s="8">
        <v>21</v>
      </c>
      <c r="H14" s="8">
        <v>28</v>
      </c>
      <c r="I14" s="8">
        <v>5</v>
      </c>
      <c r="J14" s="8">
        <v>12</v>
      </c>
      <c r="K14" s="8">
        <v>19</v>
      </c>
      <c r="L14" s="8">
        <v>26</v>
      </c>
      <c r="M14" s="8">
        <v>2</v>
      </c>
      <c r="N14" s="8">
        <v>9</v>
      </c>
      <c r="O14" s="8">
        <v>16</v>
      </c>
      <c r="P14" s="8">
        <v>23</v>
      </c>
      <c r="Q14" s="8">
        <v>30</v>
      </c>
      <c r="R14" s="8">
        <v>6</v>
      </c>
      <c r="S14" s="8">
        <v>13</v>
      </c>
      <c r="T14" s="8">
        <v>20</v>
      </c>
      <c r="U14" s="8">
        <v>27</v>
      </c>
      <c r="V14" s="8">
        <v>5</v>
      </c>
      <c r="W14" s="8">
        <v>12</v>
      </c>
      <c r="X14" s="8">
        <v>19</v>
      </c>
      <c r="Y14" s="8">
        <v>26</v>
      </c>
      <c r="Z14" s="8">
        <v>2</v>
      </c>
      <c r="AA14" s="8">
        <v>9</v>
      </c>
      <c r="AB14" s="8">
        <v>16</v>
      </c>
      <c r="AC14" s="8">
        <v>23</v>
      </c>
      <c r="AD14" s="8">
        <v>30</v>
      </c>
      <c r="AE14" s="8">
        <v>7</v>
      </c>
      <c r="AF14" s="8">
        <v>14</v>
      </c>
      <c r="AG14" s="8">
        <v>21</v>
      </c>
      <c r="AH14" s="8">
        <v>28</v>
      </c>
      <c r="AI14" s="8">
        <v>4</v>
      </c>
      <c r="AJ14" s="8">
        <v>11</v>
      </c>
      <c r="AK14" s="8">
        <v>18</v>
      </c>
      <c r="AL14" s="8">
        <v>25</v>
      </c>
      <c r="AM14" s="8">
        <v>2</v>
      </c>
      <c r="AN14" s="8">
        <v>9</v>
      </c>
      <c r="AO14" s="8">
        <v>16</v>
      </c>
      <c r="AP14" s="8">
        <v>23</v>
      </c>
      <c r="AQ14" s="8">
        <v>30</v>
      </c>
      <c r="AR14" s="8">
        <v>6</v>
      </c>
      <c r="AS14" s="8">
        <v>13</v>
      </c>
      <c r="AT14" s="8">
        <v>20</v>
      </c>
      <c r="AU14" s="8">
        <v>27</v>
      </c>
      <c r="AV14" s="8">
        <v>3</v>
      </c>
      <c r="AW14" s="8">
        <v>10</v>
      </c>
      <c r="AX14" s="8">
        <v>17</v>
      </c>
      <c r="AY14" s="8">
        <v>24</v>
      </c>
      <c r="AZ14" s="8">
        <v>1</v>
      </c>
      <c r="BA14" s="8">
        <v>8</v>
      </c>
    </row>
    <row r="15" spans="1:54" ht="12.75" customHeight="1">
      <c r="A15" s="7" t="s">
        <v>24</v>
      </c>
      <c r="B15" s="10">
        <v>23</v>
      </c>
      <c r="C15" s="10">
        <v>30</v>
      </c>
      <c r="D15" s="10">
        <v>6</v>
      </c>
      <c r="E15" s="10">
        <v>13</v>
      </c>
      <c r="F15" s="10">
        <v>20</v>
      </c>
      <c r="G15" s="10">
        <v>27</v>
      </c>
      <c r="H15" s="10">
        <v>3</v>
      </c>
      <c r="I15" s="10">
        <v>11</v>
      </c>
      <c r="J15" s="10">
        <v>18</v>
      </c>
      <c r="K15" s="10">
        <v>25</v>
      </c>
      <c r="L15" s="10">
        <v>1</v>
      </c>
      <c r="M15" s="10">
        <v>8</v>
      </c>
      <c r="N15" s="10">
        <v>15</v>
      </c>
      <c r="O15" s="10">
        <v>22</v>
      </c>
      <c r="P15" s="10">
        <v>29</v>
      </c>
      <c r="Q15" s="10">
        <v>5</v>
      </c>
      <c r="R15" s="10">
        <v>12</v>
      </c>
      <c r="S15" s="10">
        <v>19</v>
      </c>
      <c r="T15" s="10">
        <v>26</v>
      </c>
      <c r="U15" s="10">
        <v>2</v>
      </c>
      <c r="V15" s="10">
        <v>11</v>
      </c>
      <c r="W15" s="10">
        <v>18</v>
      </c>
      <c r="X15" s="10">
        <v>25</v>
      </c>
      <c r="Y15" s="10">
        <v>1</v>
      </c>
      <c r="Z15" s="10">
        <v>8</v>
      </c>
      <c r="AA15" s="10">
        <v>15</v>
      </c>
      <c r="AB15" s="10">
        <v>22</v>
      </c>
      <c r="AC15" s="10">
        <v>29</v>
      </c>
      <c r="AD15" s="10">
        <v>5</v>
      </c>
      <c r="AE15" s="10">
        <v>13</v>
      </c>
      <c r="AF15" s="10">
        <v>20</v>
      </c>
      <c r="AG15" s="10">
        <v>27</v>
      </c>
      <c r="AH15" s="10">
        <v>3</v>
      </c>
      <c r="AI15" s="10">
        <v>10</v>
      </c>
      <c r="AJ15" s="10">
        <v>17</v>
      </c>
      <c r="AK15" s="10">
        <v>24</v>
      </c>
      <c r="AL15" s="10">
        <v>31</v>
      </c>
      <c r="AM15" s="10">
        <v>8</v>
      </c>
      <c r="AN15" s="10">
        <v>15</v>
      </c>
      <c r="AO15" s="10">
        <v>22</v>
      </c>
      <c r="AP15" s="10">
        <v>29</v>
      </c>
      <c r="AQ15" s="10">
        <v>5</v>
      </c>
      <c r="AR15" s="10">
        <v>12</v>
      </c>
      <c r="AS15" s="10">
        <v>19</v>
      </c>
      <c r="AT15" s="10">
        <v>26</v>
      </c>
      <c r="AU15" s="10">
        <v>2</v>
      </c>
      <c r="AV15" s="10">
        <v>9</v>
      </c>
      <c r="AW15" s="10">
        <v>16</v>
      </c>
      <c r="AX15" s="10">
        <v>23</v>
      </c>
      <c r="AY15" s="10">
        <v>30</v>
      </c>
      <c r="AZ15" s="10">
        <v>7</v>
      </c>
      <c r="BA15" s="10">
        <v>14</v>
      </c>
    </row>
    <row r="16" spans="1:54">
      <c r="A16" s="7" t="s">
        <v>9</v>
      </c>
      <c r="B16" s="11" t="s">
        <v>150</v>
      </c>
      <c r="C16" s="11" t="s">
        <v>101</v>
      </c>
      <c r="D16" s="11" t="s">
        <v>101</v>
      </c>
      <c r="E16" s="11" t="s">
        <v>151</v>
      </c>
      <c r="F16" s="11" t="s">
        <v>101</v>
      </c>
      <c r="G16" s="11" t="s">
        <v>101</v>
      </c>
      <c r="H16" s="11" t="s">
        <v>101</v>
      </c>
      <c r="I16" s="11" t="s">
        <v>152</v>
      </c>
      <c r="J16" s="11" t="s">
        <v>101</v>
      </c>
      <c r="K16" s="11" t="s">
        <v>101</v>
      </c>
      <c r="L16" s="11" t="s">
        <v>101</v>
      </c>
      <c r="M16" s="11" t="s">
        <v>153</v>
      </c>
      <c r="N16" s="11" t="s">
        <v>101</v>
      </c>
      <c r="O16" s="11" t="s">
        <v>101</v>
      </c>
      <c r="P16" s="11" t="s">
        <v>101</v>
      </c>
      <c r="Q16" s="11" t="s">
        <v>101</v>
      </c>
      <c r="R16" s="11" t="s">
        <v>154</v>
      </c>
      <c r="S16" s="11" t="s">
        <v>101</v>
      </c>
      <c r="T16" s="11" t="s">
        <v>101</v>
      </c>
      <c r="U16" s="11" t="s">
        <v>101</v>
      </c>
      <c r="V16" s="11" t="s">
        <v>155</v>
      </c>
      <c r="W16" s="11" t="s">
        <v>101</v>
      </c>
      <c r="X16" s="11" t="s">
        <v>101</v>
      </c>
      <c r="Y16" s="11" t="s">
        <v>101</v>
      </c>
      <c r="Z16" s="11" t="s">
        <v>156</v>
      </c>
      <c r="AA16" s="11" t="s">
        <v>101</v>
      </c>
      <c r="AB16" s="11" t="s">
        <v>101</v>
      </c>
      <c r="AC16" s="11" t="s">
        <v>101</v>
      </c>
      <c r="AD16" s="11" t="s">
        <v>101</v>
      </c>
      <c r="AE16" s="11" t="s">
        <v>157</v>
      </c>
      <c r="AF16" s="11" t="s">
        <v>101</v>
      </c>
      <c r="AG16" s="11" t="s">
        <v>101</v>
      </c>
      <c r="AH16" s="11" t="s">
        <v>101</v>
      </c>
      <c r="AI16" s="11" t="s">
        <v>158</v>
      </c>
      <c r="AJ16" s="11" t="s">
        <v>101</v>
      </c>
      <c r="AK16" s="11" t="s">
        <v>101</v>
      </c>
      <c r="AL16" s="11" t="s">
        <v>101</v>
      </c>
      <c r="AM16" s="11" t="s">
        <v>159</v>
      </c>
      <c r="AN16" s="11" t="s">
        <v>101</v>
      </c>
      <c r="AO16" s="11" t="s">
        <v>101</v>
      </c>
      <c r="AP16" s="11" t="s">
        <v>101</v>
      </c>
      <c r="AQ16" s="11" t="s">
        <v>101</v>
      </c>
      <c r="AR16" s="11" t="s">
        <v>160</v>
      </c>
      <c r="AS16" s="11" t="s">
        <v>101</v>
      </c>
      <c r="AT16" s="11" t="s">
        <v>101</v>
      </c>
      <c r="AU16" s="11" t="s">
        <v>101</v>
      </c>
      <c r="AV16" s="11" t="s">
        <v>161</v>
      </c>
      <c r="AW16" s="11" t="s">
        <v>101</v>
      </c>
      <c r="AX16" s="11" t="s">
        <v>101</v>
      </c>
      <c r="AY16" s="11" t="s">
        <v>101</v>
      </c>
      <c r="AZ16" s="11" t="s">
        <v>150</v>
      </c>
      <c r="BA16" s="11" t="s">
        <v>150</v>
      </c>
      <c r="BB16" s="27" t="s">
        <v>48</v>
      </c>
    </row>
    <row r="17" spans="1:54">
      <c r="A17" s="7" t="s">
        <v>10</v>
      </c>
      <c r="B17" s="11">
        <v>2011</v>
      </c>
      <c r="C17" s="11" t="s">
        <v>101</v>
      </c>
      <c r="D17" s="11" t="s">
        <v>101</v>
      </c>
      <c r="E17" s="11" t="s">
        <v>101</v>
      </c>
      <c r="F17" s="11" t="s">
        <v>101</v>
      </c>
      <c r="G17" s="11" t="s">
        <v>101</v>
      </c>
      <c r="H17" s="11" t="s">
        <v>101</v>
      </c>
      <c r="I17" s="11" t="s">
        <v>101</v>
      </c>
      <c r="J17" s="11" t="s">
        <v>101</v>
      </c>
      <c r="K17" s="11" t="s">
        <v>101</v>
      </c>
      <c r="L17" s="11" t="s">
        <v>101</v>
      </c>
      <c r="M17" s="11">
        <v>2012</v>
      </c>
      <c r="N17" s="11" t="s">
        <v>101</v>
      </c>
      <c r="O17" s="11" t="s">
        <v>101</v>
      </c>
      <c r="P17" s="11" t="s">
        <v>101</v>
      </c>
      <c r="Q17" s="11" t="s">
        <v>101</v>
      </c>
      <c r="R17" s="11" t="s">
        <v>101</v>
      </c>
      <c r="S17" s="11" t="s">
        <v>101</v>
      </c>
      <c r="T17" s="11" t="s">
        <v>101</v>
      </c>
      <c r="U17" s="11" t="s">
        <v>101</v>
      </c>
      <c r="V17" s="11" t="s">
        <v>101</v>
      </c>
      <c r="W17" s="11" t="s">
        <v>101</v>
      </c>
      <c r="X17" s="11" t="s">
        <v>101</v>
      </c>
      <c r="Y17" s="11" t="s">
        <v>101</v>
      </c>
      <c r="Z17" s="11" t="s">
        <v>101</v>
      </c>
      <c r="AA17" s="11" t="s">
        <v>101</v>
      </c>
      <c r="AB17" s="11" t="s">
        <v>101</v>
      </c>
      <c r="AC17" s="11" t="s">
        <v>101</v>
      </c>
      <c r="AD17" s="11" t="s">
        <v>101</v>
      </c>
      <c r="AE17" s="11" t="s">
        <v>101</v>
      </c>
      <c r="AF17" s="11" t="s">
        <v>101</v>
      </c>
      <c r="AG17" s="11" t="s">
        <v>101</v>
      </c>
      <c r="AH17" s="11" t="s">
        <v>101</v>
      </c>
      <c r="AI17" s="11" t="s">
        <v>101</v>
      </c>
      <c r="AJ17" s="11" t="s">
        <v>101</v>
      </c>
      <c r="AK17" s="11" t="s">
        <v>101</v>
      </c>
      <c r="AL17" s="11" t="s">
        <v>101</v>
      </c>
      <c r="AM17" s="11" t="s">
        <v>101</v>
      </c>
      <c r="AN17" s="11" t="s">
        <v>101</v>
      </c>
      <c r="AO17" s="11" t="s">
        <v>101</v>
      </c>
      <c r="AP17" s="11" t="s">
        <v>101</v>
      </c>
      <c r="AQ17" s="11" t="s">
        <v>101</v>
      </c>
      <c r="AR17" s="11" t="s">
        <v>101</v>
      </c>
      <c r="AS17" s="11" t="s">
        <v>101</v>
      </c>
      <c r="AT17" s="11" t="s">
        <v>101</v>
      </c>
      <c r="AU17" s="11" t="s">
        <v>101</v>
      </c>
      <c r="AV17" s="11" t="s">
        <v>101</v>
      </c>
      <c r="AW17" s="11" t="s">
        <v>101</v>
      </c>
      <c r="AX17" s="11" t="s">
        <v>101</v>
      </c>
      <c r="AY17" s="11" t="s">
        <v>101</v>
      </c>
      <c r="AZ17" s="11">
        <v>2012</v>
      </c>
      <c r="BA17" s="11">
        <v>2012</v>
      </c>
      <c r="BB17" s="26"/>
    </row>
    <row r="18" spans="1:54" s="29" customFormat="1">
      <c r="A18" s="257" t="s">
        <v>142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</row>
    <row r="19" spans="1:54">
      <c r="A19" s="26" t="s">
        <v>50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</row>
    <row r="20" spans="1:54">
      <c r="A20" s="26" t="s">
        <v>51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</row>
    <row r="21" spans="1:54">
      <c r="A21" s="30" t="s">
        <v>52</v>
      </c>
      <c r="B21" s="26"/>
      <c r="C21" s="28"/>
      <c r="D21" s="26"/>
      <c r="E21" s="28"/>
      <c r="F21" s="26"/>
      <c r="G21" s="28"/>
      <c r="H21" s="26"/>
      <c r="I21" s="26"/>
      <c r="J21" s="26"/>
      <c r="K21" s="28"/>
      <c r="L21" s="26"/>
      <c r="M21" s="26"/>
      <c r="N21" s="28"/>
      <c r="O21" s="28"/>
      <c r="P21" s="26"/>
      <c r="Q21" s="26"/>
      <c r="R21" s="28"/>
      <c r="S21" s="28"/>
      <c r="T21" s="26"/>
      <c r="U21" s="26"/>
      <c r="V21" s="28"/>
      <c r="W21" s="26"/>
      <c r="X21" s="28"/>
      <c r="Y21" s="26"/>
      <c r="Z21" s="26"/>
      <c r="AA21" s="28"/>
      <c r="AB21" s="28"/>
      <c r="AC21" s="26"/>
      <c r="AD21" s="26"/>
      <c r="AE21" s="28"/>
      <c r="AF21" s="28"/>
      <c r="AG21" s="26"/>
      <c r="AH21" s="26"/>
      <c r="AI21" s="26"/>
      <c r="AJ21" s="28"/>
      <c r="AK21" s="28"/>
      <c r="AL21" s="26"/>
      <c r="AM21" s="26"/>
      <c r="AN21" s="28"/>
      <c r="AO21" s="28"/>
      <c r="AP21" s="26"/>
      <c r="AQ21" s="26"/>
      <c r="AR21" s="28"/>
      <c r="AS21" s="28"/>
      <c r="AT21" s="26"/>
      <c r="AU21" s="26"/>
      <c r="AV21" s="26"/>
      <c r="AW21" s="28"/>
      <c r="AX21" s="28"/>
      <c r="AY21" s="26"/>
      <c r="AZ21" s="26"/>
      <c r="BA21" s="26"/>
      <c r="BB21" s="26"/>
    </row>
    <row r="22" spans="1:54">
      <c r="A22" s="30" t="s">
        <v>53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</row>
    <row r="23" spans="1:54">
      <c r="A23" s="30" t="s">
        <v>54</v>
      </c>
      <c r="B23" s="33"/>
      <c r="C23" s="33"/>
      <c r="D23" s="111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111"/>
      <c r="X23" s="33"/>
      <c r="Y23" s="111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26"/>
    </row>
    <row r="24" spans="1:54">
      <c r="A24" s="30" t="s">
        <v>70</v>
      </c>
      <c r="B24" s="33"/>
      <c r="C24" s="33"/>
      <c r="D24" s="111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26"/>
    </row>
    <row r="25" spans="1:54">
      <c r="A25" s="30" t="s">
        <v>56</v>
      </c>
      <c r="B25" s="33"/>
      <c r="C25" s="33"/>
      <c r="D25" s="11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111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111"/>
      <c r="AN25" s="111"/>
      <c r="AO25" s="111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26"/>
    </row>
    <row r="26" spans="1:54">
      <c r="A26" s="30" t="s">
        <v>71</v>
      </c>
      <c r="B26" s="34"/>
      <c r="C26" s="34"/>
      <c r="D26" s="34"/>
      <c r="E26" s="34"/>
      <c r="F26" s="34"/>
      <c r="G26" s="34"/>
      <c r="H26" s="34"/>
      <c r="I26" s="260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260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26"/>
    </row>
    <row r="27" spans="1:54">
      <c r="A27" s="30" t="s">
        <v>42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26"/>
    </row>
    <row r="28" spans="1:54">
      <c r="A28" s="30" t="s">
        <v>29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26"/>
    </row>
    <row r="29" spans="1:54">
      <c r="A29" s="30" t="s">
        <v>43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26"/>
    </row>
    <row r="30" spans="1:54">
      <c r="A30" s="30" t="s">
        <v>97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26"/>
    </row>
    <row r="31" spans="1:54">
      <c r="A31" s="30" t="s">
        <v>79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26"/>
    </row>
    <row r="32" spans="1:54">
      <c r="A32" s="30" t="s">
        <v>94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26"/>
    </row>
    <row r="33" spans="1:54">
      <c r="A33" s="30" t="s">
        <v>44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26"/>
    </row>
    <row r="34" spans="1:54">
      <c r="A34" s="258" t="s">
        <v>226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20"/>
    </row>
    <row r="35" spans="1:54">
      <c r="A35" s="26" t="s">
        <v>32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20"/>
    </row>
    <row r="75" spans="1:53" ht="15">
      <c r="B75" s="78" t="s">
        <v>141</v>
      </c>
    </row>
    <row r="77" spans="1:53">
      <c r="A77" s="20" t="s">
        <v>55</v>
      </c>
      <c r="B77" s="20">
        <v>56</v>
      </c>
      <c r="C77" s="20"/>
      <c r="D77" s="20">
        <v>56</v>
      </c>
      <c r="E77" s="20"/>
      <c r="F77" s="20">
        <v>50</v>
      </c>
      <c r="G77" s="20"/>
      <c r="H77" s="20">
        <v>42</v>
      </c>
      <c r="I77" s="20"/>
      <c r="J77" s="20">
        <v>36</v>
      </c>
      <c r="K77" s="20">
        <v>28</v>
      </c>
      <c r="L77" s="20"/>
      <c r="M77" s="20">
        <v>20</v>
      </c>
      <c r="N77" s="20"/>
      <c r="O77" s="20">
        <v>12</v>
      </c>
      <c r="P77" s="20"/>
      <c r="Q77" s="20">
        <v>5</v>
      </c>
      <c r="R77" s="20"/>
      <c r="S77" s="20">
        <v>0</v>
      </c>
      <c r="T77" s="20"/>
      <c r="U77" s="20">
        <v>0</v>
      </c>
      <c r="V77" s="20"/>
      <c r="W77" s="20">
        <v>0</v>
      </c>
      <c r="X77" s="20"/>
      <c r="Y77" s="20">
        <v>15</v>
      </c>
      <c r="Z77" s="20"/>
      <c r="AA77" s="20">
        <v>20</v>
      </c>
      <c r="AB77" s="20"/>
      <c r="AC77" s="20">
        <v>20</v>
      </c>
      <c r="AD77" s="20"/>
      <c r="AE77" s="20">
        <v>20</v>
      </c>
      <c r="AF77" s="20"/>
      <c r="AG77" s="20">
        <v>20</v>
      </c>
      <c r="AH77" s="20"/>
      <c r="AI77" s="20">
        <v>20</v>
      </c>
      <c r="AJ77" s="20"/>
      <c r="AK77" s="20">
        <v>0</v>
      </c>
      <c r="AL77" s="20"/>
      <c r="AM77" s="20">
        <v>20</v>
      </c>
      <c r="AN77" s="20"/>
      <c r="AO77" s="20">
        <v>20</v>
      </c>
      <c r="AP77" s="20"/>
      <c r="AQ77" s="20">
        <v>20</v>
      </c>
      <c r="AR77" s="20"/>
      <c r="AS77" s="20">
        <v>20</v>
      </c>
      <c r="AT77" s="20"/>
      <c r="AU77" s="20">
        <v>25</v>
      </c>
      <c r="AV77" s="20"/>
      <c r="AW77" s="20">
        <v>70</v>
      </c>
      <c r="AX77" s="20"/>
      <c r="AY77" s="20">
        <v>70</v>
      </c>
      <c r="AZ77" s="20"/>
      <c r="BA77" s="20"/>
    </row>
    <row r="78" spans="1:53">
      <c r="A78" s="20" t="s">
        <v>105</v>
      </c>
      <c r="B78" s="20"/>
      <c r="C78" s="20">
        <v>25</v>
      </c>
      <c r="D78" s="20"/>
      <c r="E78" s="20">
        <v>25</v>
      </c>
      <c r="F78" s="20"/>
      <c r="G78" s="20">
        <v>25</v>
      </c>
      <c r="H78" s="20"/>
      <c r="I78" s="20">
        <v>25</v>
      </c>
      <c r="J78" s="20"/>
      <c r="K78" s="20"/>
      <c r="L78" s="20">
        <v>25</v>
      </c>
      <c r="M78" s="20"/>
      <c r="N78" s="20">
        <v>25</v>
      </c>
      <c r="O78" s="20"/>
      <c r="P78" s="20">
        <v>25</v>
      </c>
      <c r="Q78" s="20"/>
      <c r="R78" s="20">
        <v>25</v>
      </c>
      <c r="S78" s="20"/>
      <c r="T78" s="20">
        <v>25</v>
      </c>
      <c r="U78" s="20"/>
      <c r="V78" s="20">
        <v>25</v>
      </c>
      <c r="W78" s="20"/>
      <c r="X78" s="20">
        <v>25</v>
      </c>
      <c r="Y78" s="20"/>
      <c r="Z78" s="20">
        <v>25</v>
      </c>
      <c r="AA78" s="20"/>
      <c r="AB78" s="20">
        <v>25</v>
      </c>
      <c r="AC78" s="20"/>
      <c r="AD78" s="20">
        <v>25</v>
      </c>
      <c r="AE78" s="20"/>
      <c r="AF78" s="20">
        <v>25</v>
      </c>
      <c r="AG78" s="20"/>
      <c r="AH78" s="20">
        <v>25</v>
      </c>
      <c r="AI78" s="20"/>
      <c r="AJ78" s="20">
        <v>70</v>
      </c>
      <c r="AK78" s="20"/>
      <c r="AL78" s="20">
        <v>25</v>
      </c>
      <c r="AM78" s="20"/>
      <c r="AN78" s="20">
        <v>25</v>
      </c>
      <c r="AO78" s="20"/>
      <c r="AP78" s="20">
        <v>25</v>
      </c>
      <c r="AQ78" s="20"/>
      <c r="AR78" s="20">
        <v>25</v>
      </c>
      <c r="AS78" s="20"/>
      <c r="AT78" s="20">
        <v>25</v>
      </c>
      <c r="AU78" s="20"/>
      <c r="AV78" s="20">
        <v>25</v>
      </c>
      <c r="AW78" s="20"/>
      <c r="AX78" s="20">
        <v>25</v>
      </c>
      <c r="AY78" s="20"/>
      <c r="AZ78" s="20">
        <v>25</v>
      </c>
      <c r="BA78" s="20">
        <v>25</v>
      </c>
    </row>
    <row r="79" spans="1:53" ht="12.75" customHeight="1"/>
    <row r="80" spans="1:53" ht="12.75" customHeight="1">
      <c r="H80" s="12"/>
      <c r="I80" s="21" t="s">
        <v>26</v>
      </c>
      <c r="J80" s="356" t="str">
        <f>årsplan!E2</f>
        <v>Mads Dellgren</v>
      </c>
      <c r="K80" s="356"/>
      <c r="L80" s="356"/>
      <c r="M80" s="23"/>
      <c r="N80" s="21" t="s">
        <v>27</v>
      </c>
      <c r="O80" s="356">
        <f>årsplan!M2</f>
        <v>2012</v>
      </c>
      <c r="P80" s="356"/>
      <c r="Q80" s="356"/>
      <c r="S80" s="21" t="s">
        <v>80</v>
      </c>
      <c r="T80" s="356">
        <f>årsplan!R2</f>
        <v>0</v>
      </c>
      <c r="U80" s="356"/>
      <c r="V80" s="356"/>
      <c r="W80" s="356"/>
      <c r="X80" s="16"/>
      <c r="Z80" s="21"/>
      <c r="AA80" s="32"/>
    </row>
    <row r="81" spans="1:54" ht="12.75" customHeight="1">
      <c r="H81" s="12"/>
      <c r="I81" s="21"/>
      <c r="J81" s="25"/>
      <c r="K81" s="24"/>
      <c r="L81" s="24"/>
      <c r="M81" s="24"/>
      <c r="N81" s="21"/>
      <c r="O81" s="22"/>
      <c r="P81" s="24"/>
      <c r="Q81" s="24"/>
      <c r="R81" s="24"/>
      <c r="S81" s="21"/>
      <c r="T81" s="15"/>
      <c r="U81" s="12"/>
    </row>
    <row r="82" spans="1:54">
      <c r="A82" s="26" t="s">
        <v>47</v>
      </c>
      <c r="B82" s="26" t="s">
        <v>150</v>
      </c>
      <c r="C82" s="26" t="s">
        <v>101</v>
      </c>
      <c r="D82" s="26" t="s">
        <v>101</v>
      </c>
      <c r="E82" s="26" t="s">
        <v>151</v>
      </c>
      <c r="F82" s="26" t="s">
        <v>101</v>
      </c>
      <c r="G82" s="26" t="s">
        <v>101</v>
      </c>
      <c r="H82" s="26" t="s">
        <v>101</v>
      </c>
      <c r="I82" s="26" t="s">
        <v>152</v>
      </c>
      <c r="J82" s="26" t="s">
        <v>101</v>
      </c>
      <c r="K82" s="26" t="s">
        <v>101</v>
      </c>
      <c r="L82" s="26" t="s">
        <v>101</v>
      </c>
      <c r="M82" s="26" t="s">
        <v>153</v>
      </c>
      <c r="N82" s="26" t="s">
        <v>101</v>
      </c>
      <c r="O82" s="26" t="s">
        <v>101</v>
      </c>
      <c r="P82" s="26" t="s">
        <v>101</v>
      </c>
      <c r="Q82" s="26" t="s">
        <v>101</v>
      </c>
      <c r="R82" s="26" t="s">
        <v>154</v>
      </c>
      <c r="S82" s="26" t="s">
        <v>101</v>
      </c>
      <c r="T82" s="26" t="s">
        <v>101</v>
      </c>
      <c r="U82" s="26" t="s">
        <v>101</v>
      </c>
      <c r="V82" s="26" t="s">
        <v>155</v>
      </c>
      <c r="W82" s="26" t="s">
        <v>101</v>
      </c>
      <c r="X82" s="26" t="s">
        <v>101</v>
      </c>
      <c r="Y82" s="26" t="s">
        <v>101</v>
      </c>
      <c r="Z82" s="26" t="s">
        <v>156</v>
      </c>
      <c r="AA82" s="26" t="s">
        <v>101</v>
      </c>
      <c r="AB82" s="26" t="s">
        <v>101</v>
      </c>
      <c r="AC82" s="26" t="s">
        <v>101</v>
      </c>
      <c r="AD82" s="26" t="s">
        <v>101</v>
      </c>
      <c r="AE82" s="26" t="s">
        <v>157</v>
      </c>
      <c r="AF82" s="26" t="s">
        <v>101</v>
      </c>
      <c r="AG82" s="26" t="s">
        <v>101</v>
      </c>
      <c r="AH82" s="26" t="s">
        <v>101</v>
      </c>
      <c r="AI82" s="26" t="s">
        <v>158</v>
      </c>
      <c r="AJ82" s="26" t="s">
        <v>101</v>
      </c>
      <c r="AK82" s="26" t="s">
        <v>101</v>
      </c>
      <c r="AL82" s="26" t="s">
        <v>101</v>
      </c>
      <c r="AM82" s="26" t="s">
        <v>159</v>
      </c>
      <c r="AN82" s="26" t="s">
        <v>101</v>
      </c>
      <c r="AO82" s="26" t="s">
        <v>101</v>
      </c>
      <c r="AP82" s="26" t="s">
        <v>101</v>
      </c>
      <c r="AQ82" s="26" t="s">
        <v>101</v>
      </c>
      <c r="AR82" s="26" t="s">
        <v>160</v>
      </c>
      <c r="AS82" s="26" t="s">
        <v>101</v>
      </c>
      <c r="AT82" s="26" t="s">
        <v>101</v>
      </c>
      <c r="AU82" s="26" t="s">
        <v>101</v>
      </c>
      <c r="AV82" s="26" t="s">
        <v>161</v>
      </c>
      <c r="AW82" s="26" t="s">
        <v>101</v>
      </c>
      <c r="AX82" s="26" t="s">
        <v>101</v>
      </c>
      <c r="AY82" s="26" t="s">
        <v>101</v>
      </c>
      <c r="AZ82" s="26" t="s">
        <v>150</v>
      </c>
      <c r="BA82" s="26" t="s">
        <v>150</v>
      </c>
      <c r="BB82" s="27" t="s">
        <v>48</v>
      </c>
    </row>
    <row r="83" spans="1:54">
      <c r="A83" s="26" t="s">
        <v>33</v>
      </c>
      <c r="B83" s="26">
        <v>42</v>
      </c>
      <c r="C83" s="26">
        <v>43</v>
      </c>
      <c r="D83" s="26">
        <v>44</v>
      </c>
      <c r="E83" s="26">
        <v>45</v>
      </c>
      <c r="F83" s="26">
        <v>46</v>
      </c>
      <c r="G83" s="26">
        <v>47</v>
      </c>
      <c r="H83" s="26">
        <v>48</v>
      </c>
      <c r="I83" s="26">
        <v>49</v>
      </c>
      <c r="J83" s="26">
        <v>50</v>
      </c>
      <c r="K83" s="26">
        <v>51</v>
      </c>
      <c r="L83" s="26">
        <v>52</v>
      </c>
      <c r="M83" s="26">
        <v>1</v>
      </c>
      <c r="N83" s="26">
        <v>2</v>
      </c>
      <c r="O83" s="26">
        <v>3</v>
      </c>
      <c r="P83" s="26">
        <v>4</v>
      </c>
      <c r="Q83" s="26">
        <v>5</v>
      </c>
      <c r="R83" s="26">
        <v>6</v>
      </c>
      <c r="S83" s="26">
        <v>7</v>
      </c>
      <c r="T83" s="26">
        <v>8</v>
      </c>
      <c r="U83" s="26">
        <v>9</v>
      </c>
      <c r="V83" s="26">
        <v>10</v>
      </c>
      <c r="W83" s="26">
        <v>11</v>
      </c>
      <c r="X83" s="26">
        <v>12</v>
      </c>
      <c r="Y83" s="26">
        <v>13</v>
      </c>
      <c r="Z83" s="26">
        <v>14</v>
      </c>
      <c r="AA83" s="26">
        <v>15</v>
      </c>
      <c r="AB83" s="26">
        <v>16</v>
      </c>
      <c r="AC83" s="26">
        <v>17</v>
      </c>
      <c r="AD83" s="26">
        <v>18</v>
      </c>
      <c r="AE83" s="26">
        <v>19</v>
      </c>
      <c r="AF83" s="26">
        <v>20</v>
      </c>
      <c r="AG83" s="26">
        <v>21</v>
      </c>
      <c r="AH83" s="26">
        <v>22</v>
      </c>
      <c r="AI83" s="26">
        <v>23</v>
      </c>
      <c r="AJ83" s="26">
        <v>24</v>
      </c>
      <c r="AK83" s="26">
        <v>25</v>
      </c>
      <c r="AL83" s="26">
        <v>26</v>
      </c>
      <c r="AM83" s="26">
        <v>27</v>
      </c>
      <c r="AN83" s="26">
        <v>28</v>
      </c>
      <c r="AO83" s="26">
        <v>29</v>
      </c>
      <c r="AP83" s="26">
        <v>30</v>
      </c>
      <c r="AQ83" s="26">
        <v>31</v>
      </c>
      <c r="AR83" s="26">
        <v>32</v>
      </c>
      <c r="AS83" s="26">
        <v>33</v>
      </c>
      <c r="AT83" s="26">
        <v>34</v>
      </c>
      <c r="AU83" s="26">
        <v>35</v>
      </c>
      <c r="AV83" s="26">
        <v>36</v>
      </c>
      <c r="AW83" s="26">
        <v>37</v>
      </c>
      <c r="AX83" s="26">
        <v>38</v>
      </c>
      <c r="AY83" s="26">
        <v>39</v>
      </c>
      <c r="AZ83" s="26">
        <v>40</v>
      </c>
      <c r="BA83" s="26">
        <v>41</v>
      </c>
      <c r="BB83" s="26"/>
    </row>
    <row r="84" spans="1:54" s="29" customFormat="1">
      <c r="A84" s="28" t="s">
        <v>49</v>
      </c>
      <c r="B84" s="28">
        <f>$H$2-(B77*$H$2/100)</f>
        <v>6.6</v>
      </c>
      <c r="C84" s="28">
        <f>B84-(C78*B84/100)</f>
        <v>4.9499999999999993</v>
      </c>
      <c r="D84" s="28">
        <f>$H$2-(D77*$H$2/100)</f>
        <v>6.6</v>
      </c>
      <c r="E84" s="28">
        <f>D84-(E78*D84/100)</f>
        <v>4.9499999999999993</v>
      </c>
      <c r="F84" s="28">
        <f>$H$2-(F77*$H$2/100)</f>
        <v>7.5</v>
      </c>
      <c r="G84" s="28">
        <f>F84-(G78*F84/100)</f>
        <v>5.625</v>
      </c>
      <c r="H84" s="28">
        <f>$H$2-(H77*$H$2/100)</f>
        <v>8.6999999999999993</v>
      </c>
      <c r="I84" s="28">
        <f>H84-(I78*H84/100)</f>
        <v>6.5249999999999995</v>
      </c>
      <c r="J84" s="28">
        <f>$H$2-(J77*$H$2/100)</f>
        <v>9.6</v>
      </c>
      <c r="K84" s="28">
        <f>$H$2-(K77*$H$2/100)</f>
        <v>10.8</v>
      </c>
      <c r="L84" s="28">
        <f>K84-(L78*K84/100)</f>
        <v>8.1000000000000014</v>
      </c>
      <c r="M84" s="28">
        <f>$H$2-(M77*$H$2/100)</f>
        <v>12</v>
      </c>
      <c r="N84" s="28">
        <f>M84-(N78*M84/100)</f>
        <v>9</v>
      </c>
      <c r="O84" s="28">
        <f>$H$2-(O77*$H$2/100)</f>
        <v>13.2</v>
      </c>
      <c r="P84" s="28">
        <f>O84-(P78*O84/100)</f>
        <v>9.8999999999999986</v>
      </c>
      <c r="Q84" s="28">
        <f>$H$2-(Q77*$H$2/100)</f>
        <v>14.25</v>
      </c>
      <c r="R84" s="28">
        <f>Q84-(R78*Q84/100)</f>
        <v>10.6875</v>
      </c>
      <c r="S84" s="28">
        <f>$H$2-(S77*$H$2/100)</f>
        <v>15</v>
      </c>
      <c r="T84" s="28">
        <f>S84-(T78*S84/100)</f>
        <v>11.25</v>
      </c>
      <c r="U84" s="28">
        <f>$H$2-(U77*$H$2/100)</f>
        <v>15</v>
      </c>
      <c r="V84" s="28">
        <f>U84-(V78*U84/100)</f>
        <v>11.25</v>
      </c>
      <c r="W84" s="28">
        <f>$H$2-(W77*$H$2/100)</f>
        <v>15</v>
      </c>
      <c r="X84" s="28">
        <f>W84-(X78*W84/100)</f>
        <v>11.25</v>
      </c>
      <c r="Y84" s="28">
        <f>$H$2-(Y77*$H$2/100)</f>
        <v>12.75</v>
      </c>
      <c r="Z84" s="28">
        <f>Y84-(Z78*Y84/100)</f>
        <v>9.5625</v>
      </c>
      <c r="AA84" s="28">
        <f>$H$2-(AA77*$H$2/100)</f>
        <v>12</v>
      </c>
      <c r="AB84" s="28">
        <f>AA84-(AB78*AA84/100)</f>
        <v>9</v>
      </c>
      <c r="AC84" s="28">
        <f>$H$2-(AC77*$H$2/100)</f>
        <v>12</v>
      </c>
      <c r="AD84" s="28">
        <f>AC84-(AD78*AC84/100)</f>
        <v>9</v>
      </c>
      <c r="AE84" s="28">
        <f>$H$2-(AE77*$H$2/100)</f>
        <v>12</v>
      </c>
      <c r="AF84" s="28">
        <f>AE84-(AF78*AE84/100)</f>
        <v>9</v>
      </c>
      <c r="AG84" s="28">
        <f>$H$2-(AG77*$H$2/100)</f>
        <v>12</v>
      </c>
      <c r="AH84" s="28">
        <f>AG84-(AH78*AG84/100)</f>
        <v>9</v>
      </c>
      <c r="AI84" s="28">
        <f>$H$2-(AI77*$H$2/100)</f>
        <v>12</v>
      </c>
      <c r="AJ84" s="28">
        <f>AI84-(AJ78*AI84/100)</f>
        <v>3.5999999999999996</v>
      </c>
      <c r="AK84" s="28">
        <f>$H$2-(AK77*$H$2/100)</f>
        <v>15</v>
      </c>
      <c r="AL84" s="28">
        <f>AK84-(AL78*AK84/100)</f>
        <v>11.25</v>
      </c>
      <c r="AM84" s="28">
        <f>$H$2-(AM77*$H$2/100)</f>
        <v>12</v>
      </c>
      <c r="AN84" s="28">
        <f>AM84-(AN78*AM84/100)</f>
        <v>9</v>
      </c>
      <c r="AO84" s="28">
        <f>$H$2-(AO77*$H$2/100)</f>
        <v>12</v>
      </c>
      <c r="AP84" s="28">
        <f>AO84-(AP78*AO84/100)</f>
        <v>9</v>
      </c>
      <c r="AQ84" s="28">
        <f>$H$2-(AQ77*$H$2/100)</f>
        <v>12</v>
      </c>
      <c r="AR84" s="28">
        <f>AQ84-(AR78*AQ84/100)</f>
        <v>9</v>
      </c>
      <c r="AS84" s="28">
        <f>$H$2-(AS77*$H$2/100)</f>
        <v>12</v>
      </c>
      <c r="AT84" s="28">
        <f>AS84-(AT78*AS84/100)</f>
        <v>9</v>
      </c>
      <c r="AU84" s="28">
        <f>$H$2-(AU77*$H$2/100)</f>
        <v>11.25</v>
      </c>
      <c r="AV84" s="28">
        <f>AU84-(AV78*AU84/100)</f>
        <v>8.4375</v>
      </c>
      <c r="AW84" s="28">
        <f>$H$2-(AW77*$H$2/100)</f>
        <v>4.5</v>
      </c>
      <c r="AX84" s="28">
        <f>AW84-(AX78*AW84/100)</f>
        <v>3.375</v>
      </c>
      <c r="AY84" s="28">
        <f>$H$2-(AY77*$H$2/100)</f>
        <v>4.5</v>
      </c>
      <c r="AZ84" s="28">
        <f>AY84-(AZ78*AY84/100)</f>
        <v>3.375</v>
      </c>
      <c r="BA84" s="28">
        <f>AY84-(BA78*AY84/100)</f>
        <v>3.375</v>
      </c>
      <c r="BB84" s="28">
        <f>SUM(B84:BA84)</f>
        <v>498.71249999999998</v>
      </c>
    </row>
    <row r="85" spans="1:54">
      <c r="A85" s="26" t="s">
        <v>50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 spans="1:54">
      <c r="A86" s="26" t="s">
        <v>51</v>
      </c>
      <c r="B86" s="28">
        <f t="shared" ref="B86:J86" si="0">SUM(B84+B85)</f>
        <v>6.6</v>
      </c>
      <c r="C86" s="28">
        <f t="shared" si="0"/>
        <v>4.9499999999999993</v>
      </c>
      <c r="D86" s="28">
        <f t="shared" si="0"/>
        <v>6.6</v>
      </c>
      <c r="E86" s="28">
        <f t="shared" si="0"/>
        <v>4.9499999999999993</v>
      </c>
      <c r="F86" s="28">
        <f t="shared" si="0"/>
        <v>7.5</v>
      </c>
      <c r="G86" s="28">
        <f t="shared" si="0"/>
        <v>5.625</v>
      </c>
      <c r="H86" s="28">
        <f t="shared" si="0"/>
        <v>8.6999999999999993</v>
      </c>
      <c r="I86" s="28">
        <f t="shared" si="0"/>
        <v>6.5249999999999995</v>
      </c>
      <c r="J86" s="28">
        <f t="shared" si="0"/>
        <v>9.6</v>
      </c>
      <c r="K86" s="28">
        <f t="shared" ref="K86:BA86" si="1">SUM(K84+K85)</f>
        <v>10.8</v>
      </c>
      <c r="L86" s="28">
        <f t="shared" si="1"/>
        <v>8.1000000000000014</v>
      </c>
      <c r="M86" s="28">
        <f t="shared" si="1"/>
        <v>12</v>
      </c>
      <c r="N86" s="28">
        <f t="shared" si="1"/>
        <v>9</v>
      </c>
      <c r="O86" s="28">
        <f t="shared" si="1"/>
        <v>13.2</v>
      </c>
      <c r="P86" s="28">
        <f t="shared" si="1"/>
        <v>9.8999999999999986</v>
      </c>
      <c r="Q86" s="28">
        <f t="shared" si="1"/>
        <v>14.25</v>
      </c>
      <c r="R86" s="28">
        <f t="shared" si="1"/>
        <v>10.6875</v>
      </c>
      <c r="S86" s="28">
        <f t="shared" si="1"/>
        <v>15</v>
      </c>
      <c r="T86" s="28">
        <f t="shared" si="1"/>
        <v>11.25</v>
      </c>
      <c r="U86" s="28">
        <f t="shared" si="1"/>
        <v>15</v>
      </c>
      <c r="V86" s="28">
        <f t="shared" si="1"/>
        <v>11.25</v>
      </c>
      <c r="W86" s="28">
        <f t="shared" si="1"/>
        <v>15</v>
      </c>
      <c r="X86" s="28">
        <f t="shared" si="1"/>
        <v>11.25</v>
      </c>
      <c r="Y86" s="28">
        <f t="shared" si="1"/>
        <v>12.75</v>
      </c>
      <c r="Z86" s="28">
        <f t="shared" si="1"/>
        <v>9.5625</v>
      </c>
      <c r="AA86" s="28">
        <f t="shared" si="1"/>
        <v>12</v>
      </c>
      <c r="AB86" s="28">
        <f t="shared" si="1"/>
        <v>9</v>
      </c>
      <c r="AC86" s="28">
        <f t="shared" si="1"/>
        <v>12</v>
      </c>
      <c r="AD86" s="28">
        <f t="shared" si="1"/>
        <v>9</v>
      </c>
      <c r="AE86" s="28">
        <f t="shared" si="1"/>
        <v>12</v>
      </c>
      <c r="AF86" s="28">
        <f t="shared" si="1"/>
        <v>9</v>
      </c>
      <c r="AG86" s="28">
        <f t="shared" si="1"/>
        <v>12</v>
      </c>
      <c r="AH86" s="28">
        <f t="shared" si="1"/>
        <v>9</v>
      </c>
      <c r="AI86" s="28">
        <f t="shared" si="1"/>
        <v>12</v>
      </c>
      <c r="AJ86" s="28">
        <f t="shared" si="1"/>
        <v>3.5999999999999996</v>
      </c>
      <c r="AK86" s="28">
        <f t="shared" si="1"/>
        <v>15</v>
      </c>
      <c r="AL86" s="28">
        <f t="shared" si="1"/>
        <v>11.25</v>
      </c>
      <c r="AM86" s="28">
        <f t="shared" si="1"/>
        <v>12</v>
      </c>
      <c r="AN86" s="28">
        <f t="shared" si="1"/>
        <v>9</v>
      </c>
      <c r="AO86" s="28">
        <f t="shared" si="1"/>
        <v>12</v>
      </c>
      <c r="AP86" s="28">
        <f t="shared" si="1"/>
        <v>9</v>
      </c>
      <c r="AQ86" s="28">
        <f t="shared" si="1"/>
        <v>12</v>
      </c>
      <c r="AR86" s="28">
        <f t="shared" si="1"/>
        <v>9</v>
      </c>
      <c r="AS86" s="28">
        <f t="shared" si="1"/>
        <v>12</v>
      </c>
      <c r="AT86" s="28">
        <f t="shared" si="1"/>
        <v>9</v>
      </c>
      <c r="AU86" s="28">
        <f t="shared" si="1"/>
        <v>11.25</v>
      </c>
      <c r="AV86" s="28">
        <f t="shared" si="1"/>
        <v>8.4375</v>
      </c>
      <c r="AW86" s="28">
        <f t="shared" si="1"/>
        <v>4.5</v>
      </c>
      <c r="AX86" s="28">
        <f t="shared" si="1"/>
        <v>3.375</v>
      </c>
      <c r="AY86" s="28">
        <f t="shared" si="1"/>
        <v>4.5</v>
      </c>
      <c r="AZ86" s="28">
        <f t="shared" ref="AZ86" si="2">SUM(AZ84+AZ85)</f>
        <v>3.375</v>
      </c>
      <c r="BA86" s="28">
        <f t="shared" si="1"/>
        <v>3.375</v>
      </c>
      <c r="BB86" s="28">
        <f>SUM(B86:BA86)</f>
        <v>498.71249999999998</v>
      </c>
    </row>
    <row r="87" spans="1:54">
      <c r="A87" s="30" t="s">
        <v>52</v>
      </c>
      <c r="B87" s="26"/>
      <c r="C87" s="28">
        <f>SUM(C84:F84)</f>
        <v>24</v>
      </c>
      <c r="D87" s="26"/>
      <c r="E87" s="28"/>
      <c r="F87" s="26"/>
      <c r="G87" s="28">
        <f>SUM(G84:J84)</f>
        <v>30.449999999999996</v>
      </c>
      <c r="H87" s="26"/>
      <c r="I87" s="26"/>
      <c r="J87" s="26"/>
      <c r="K87" s="28"/>
      <c r="L87" s="26"/>
      <c r="M87" s="26"/>
      <c r="N87" s="28">
        <f>SUM(N84:Q84)</f>
        <v>46.349999999999994</v>
      </c>
      <c r="O87" s="28"/>
      <c r="P87" s="26"/>
      <c r="Q87" s="26"/>
      <c r="R87" s="28">
        <f>SUM(R84:U84)</f>
        <v>51.9375</v>
      </c>
      <c r="S87" s="28"/>
      <c r="T87" s="26"/>
      <c r="U87" s="26"/>
      <c r="V87" s="28">
        <f>SUM(V84:Y84)</f>
        <v>50.25</v>
      </c>
      <c r="W87" s="26"/>
      <c r="X87" s="28"/>
      <c r="Y87" s="26"/>
      <c r="Z87" s="26"/>
      <c r="AA87" s="28">
        <f>SUM(AA84:AD84)</f>
        <v>42</v>
      </c>
      <c r="AB87" s="28"/>
      <c r="AC87" s="26"/>
      <c r="AD87" s="26"/>
      <c r="AE87" s="28">
        <f>SUM(AE84:AH84)</f>
        <v>42</v>
      </c>
      <c r="AF87" s="28"/>
      <c r="AG87" s="26"/>
      <c r="AH87" s="26"/>
      <c r="AI87" s="26"/>
      <c r="AJ87" s="28">
        <f>SUM(AJ84:AM84)</f>
        <v>41.85</v>
      </c>
      <c r="AK87" s="28"/>
      <c r="AL87" s="26"/>
      <c r="AM87" s="26"/>
      <c r="AN87" s="28">
        <f>SUM(AN84:AQ84)</f>
        <v>42</v>
      </c>
      <c r="AO87" s="28"/>
      <c r="AP87" s="26"/>
      <c r="AQ87" s="26"/>
      <c r="AR87" s="28">
        <f>SUM(AR84:AU84)</f>
        <v>41.25</v>
      </c>
      <c r="AS87" s="28"/>
      <c r="AT87" s="26"/>
      <c r="AU87" s="26"/>
      <c r="AV87" s="26"/>
      <c r="AW87" s="28">
        <f>SUM(AW84:BA84)</f>
        <v>19.125</v>
      </c>
      <c r="AX87" s="28"/>
      <c r="AY87" s="26"/>
      <c r="AZ87" s="26"/>
      <c r="BA87" s="26"/>
      <c r="BB87" s="26"/>
    </row>
    <row r="88" spans="1:54">
      <c r="A88" s="30" t="s">
        <v>53</v>
      </c>
      <c r="B88" s="26"/>
      <c r="C88" s="26">
        <f>C87/4*4.33</f>
        <v>25.98</v>
      </c>
      <c r="D88" s="26"/>
      <c r="E88" s="26"/>
      <c r="F88" s="26"/>
      <c r="G88" s="26">
        <f>G87/4*4.33</f>
        <v>32.962124999999993</v>
      </c>
      <c r="H88" s="26"/>
      <c r="I88" s="26"/>
      <c r="J88" s="26"/>
      <c r="K88" s="26"/>
      <c r="L88" s="26"/>
      <c r="M88" s="26"/>
      <c r="N88" s="26">
        <f>N87/4*4.33</f>
        <v>50.173874999999995</v>
      </c>
      <c r="O88" s="26"/>
      <c r="P88" s="26"/>
      <c r="Q88" s="26"/>
      <c r="R88" s="26">
        <f>R87/4*4.33</f>
        <v>56.22234375</v>
      </c>
      <c r="S88" s="26"/>
      <c r="T88" s="26"/>
      <c r="U88" s="26"/>
      <c r="V88" s="26">
        <f>V87/4*4.33</f>
        <v>54.395625000000003</v>
      </c>
      <c r="W88" s="26"/>
      <c r="X88" s="26"/>
      <c r="Y88" s="26"/>
      <c r="Z88" s="26"/>
      <c r="AA88" s="26">
        <f>AA87/4*4.33</f>
        <v>45.465000000000003</v>
      </c>
      <c r="AB88" s="26"/>
      <c r="AC88" s="26"/>
      <c r="AD88" s="26"/>
      <c r="AE88" s="26">
        <f>AE87/4*4.33</f>
        <v>45.465000000000003</v>
      </c>
      <c r="AF88" s="26"/>
      <c r="AG88" s="26"/>
      <c r="AH88" s="26"/>
      <c r="AI88" s="26"/>
      <c r="AJ88" s="26">
        <f>AJ87/4*4.33</f>
        <v>45.302624999999999</v>
      </c>
      <c r="AK88" s="26"/>
      <c r="AL88" s="26"/>
      <c r="AM88" s="26"/>
      <c r="AN88" s="26">
        <f>AN87/4*4.33</f>
        <v>45.465000000000003</v>
      </c>
      <c r="AO88" s="26"/>
      <c r="AP88" s="26"/>
      <c r="AQ88" s="26"/>
      <c r="AR88" s="26">
        <f>AR87/4*4.33</f>
        <v>44.653125000000003</v>
      </c>
      <c r="AS88" s="26"/>
      <c r="AT88" s="26"/>
      <c r="AU88" s="26"/>
      <c r="AV88" s="26"/>
      <c r="AW88" s="26">
        <f>AW87/4*4.33</f>
        <v>20.7028125</v>
      </c>
      <c r="AX88" s="26"/>
      <c r="AY88" s="26"/>
      <c r="AZ88" s="26"/>
      <c r="BA88" s="26"/>
      <c r="BB88" s="26"/>
    </row>
    <row r="89" spans="1:54">
      <c r="A89" s="30" t="s">
        <v>54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26"/>
    </row>
    <row r="90" spans="1:54">
      <c r="A90" s="30" t="s">
        <v>70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26"/>
    </row>
    <row r="91" spans="1:54">
      <c r="A91" s="30" t="s">
        <v>56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26"/>
    </row>
    <row r="92" spans="1:54">
      <c r="A92" s="30" t="s">
        <v>71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26"/>
    </row>
    <row r="93" spans="1:54">
      <c r="A93" s="30" t="s">
        <v>42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26"/>
    </row>
    <row r="94" spans="1:54">
      <c r="A94" s="30" t="s">
        <v>29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26"/>
    </row>
    <row r="95" spans="1:54">
      <c r="A95" s="30" t="s">
        <v>43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26"/>
    </row>
    <row r="96" spans="1:54">
      <c r="A96" s="30" t="s">
        <v>97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26"/>
    </row>
    <row r="97" spans="1:54">
      <c r="A97" s="30" t="s">
        <v>79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26"/>
    </row>
    <row r="98" spans="1:54">
      <c r="A98" s="30" t="s">
        <v>94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26"/>
    </row>
    <row r="99" spans="1:54">
      <c r="A99" s="30" t="s">
        <v>44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26"/>
    </row>
    <row r="100" spans="1:54">
      <c r="A100" s="30" t="s">
        <v>45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20"/>
    </row>
    <row r="101" spans="1:54">
      <c r="A101" s="26" t="s">
        <v>32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20"/>
    </row>
    <row r="141" spans="1:53" ht="15">
      <c r="B141" s="78" t="s">
        <v>106</v>
      </c>
    </row>
    <row r="143" spans="1:53">
      <c r="A143" s="20" t="s">
        <v>55</v>
      </c>
      <c r="B143" s="20">
        <v>32</v>
      </c>
      <c r="C143" s="20"/>
      <c r="D143" s="20">
        <v>32</v>
      </c>
      <c r="E143" s="20"/>
      <c r="F143" s="20">
        <v>28</v>
      </c>
      <c r="G143" s="20"/>
      <c r="H143" s="20">
        <v>25</v>
      </c>
      <c r="I143" s="20"/>
      <c r="J143" s="20">
        <v>21</v>
      </c>
      <c r="K143" s="20">
        <v>18</v>
      </c>
      <c r="L143" s="20"/>
      <c r="M143" s="20">
        <v>14</v>
      </c>
      <c r="N143" s="20"/>
      <c r="O143" s="20">
        <v>10</v>
      </c>
      <c r="P143" s="20"/>
      <c r="Q143" s="20">
        <v>5</v>
      </c>
      <c r="R143" s="20"/>
      <c r="S143" s="20">
        <v>0</v>
      </c>
      <c r="T143" s="20"/>
      <c r="U143" s="20">
        <v>0</v>
      </c>
      <c r="V143" s="20"/>
      <c r="W143" s="20">
        <v>0</v>
      </c>
      <c r="X143" s="20"/>
      <c r="Y143" s="20">
        <v>10</v>
      </c>
      <c r="Z143" s="20"/>
      <c r="AA143" s="20">
        <v>10</v>
      </c>
      <c r="AB143" s="20"/>
      <c r="AC143" s="20">
        <v>10</v>
      </c>
      <c r="AD143" s="20"/>
      <c r="AE143" s="20">
        <v>10</v>
      </c>
      <c r="AF143" s="20"/>
      <c r="AG143" s="20">
        <v>10</v>
      </c>
      <c r="AH143" s="20"/>
      <c r="AI143" s="20">
        <v>10</v>
      </c>
      <c r="AJ143" s="20"/>
      <c r="AK143" s="20">
        <v>0</v>
      </c>
      <c r="AL143" s="20"/>
      <c r="AM143" s="20">
        <v>10</v>
      </c>
      <c r="AN143" s="20"/>
      <c r="AO143" s="20">
        <v>10</v>
      </c>
      <c r="AP143" s="20"/>
      <c r="AQ143" s="20">
        <v>10</v>
      </c>
      <c r="AR143" s="20"/>
      <c r="AS143" s="20">
        <v>10</v>
      </c>
      <c r="AT143" s="20"/>
      <c r="AU143" s="20">
        <v>15</v>
      </c>
      <c r="AV143" s="20"/>
      <c r="AW143" s="20">
        <v>70</v>
      </c>
      <c r="AX143" s="20"/>
      <c r="AY143" s="20">
        <v>70</v>
      </c>
      <c r="AZ143" s="20"/>
      <c r="BA143" s="20"/>
    </row>
    <row r="144" spans="1:53">
      <c r="A144" s="20" t="s">
        <v>105</v>
      </c>
      <c r="B144" s="20"/>
      <c r="C144" s="20">
        <v>18</v>
      </c>
      <c r="D144" s="20"/>
      <c r="E144" s="20">
        <v>18</v>
      </c>
      <c r="F144" s="20"/>
      <c r="G144" s="20">
        <v>18</v>
      </c>
      <c r="H144" s="20"/>
      <c r="I144" s="20">
        <v>18</v>
      </c>
      <c r="J144" s="20"/>
      <c r="K144" s="20"/>
      <c r="L144" s="20">
        <v>18</v>
      </c>
      <c r="M144" s="20"/>
      <c r="N144" s="20">
        <v>18</v>
      </c>
      <c r="O144" s="20"/>
      <c r="P144" s="20">
        <v>18</v>
      </c>
      <c r="Q144" s="20"/>
      <c r="R144" s="20">
        <v>18</v>
      </c>
      <c r="S144" s="20"/>
      <c r="T144" s="20">
        <v>18</v>
      </c>
      <c r="U144" s="20"/>
      <c r="V144" s="20">
        <v>18</v>
      </c>
      <c r="W144" s="20"/>
      <c r="X144" s="20">
        <v>18</v>
      </c>
      <c r="Y144" s="20"/>
      <c r="Z144" s="20">
        <v>18</v>
      </c>
      <c r="AA144" s="20"/>
      <c r="AB144" s="20">
        <v>18</v>
      </c>
      <c r="AC144" s="20"/>
      <c r="AD144" s="20">
        <v>18</v>
      </c>
      <c r="AE144" s="20"/>
      <c r="AF144" s="20">
        <v>18</v>
      </c>
      <c r="AG144" s="20"/>
      <c r="AH144" s="20">
        <v>18</v>
      </c>
      <c r="AI144" s="20"/>
      <c r="AJ144" s="20">
        <v>60</v>
      </c>
      <c r="AK144" s="20"/>
      <c r="AL144" s="20">
        <v>18</v>
      </c>
      <c r="AM144" s="20"/>
      <c r="AN144" s="20">
        <v>18</v>
      </c>
      <c r="AO144" s="20"/>
      <c r="AP144" s="20">
        <v>18</v>
      </c>
      <c r="AQ144" s="20"/>
      <c r="AR144" s="20">
        <v>18</v>
      </c>
      <c r="AS144" s="20"/>
      <c r="AT144" s="20">
        <v>18</v>
      </c>
      <c r="AU144" s="20"/>
      <c r="AV144" s="20">
        <v>18</v>
      </c>
      <c r="AW144" s="20"/>
      <c r="AX144" s="20">
        <v>18</v>
      </c>
      <c r="AY144" s="20"/>
      <c r="AZ144" s="20">
        <v>18</v>
      </c>
      <c r="BA144" s="20">
        <v>18</v>
      </c>
    </row>
    <row r="145" spans="1:54" ht="12.75" customHeight="1"/>
    <row r="146" spans="1:54" ht="12.75" customHeight="1">
      <c r="H146" s="12"/>
      <c r="I146" s="21" t="s">
        <v>26</v>
      </c>
      <c r="J146" s="356" t="str">
        <f>årsplan!E2</f>
        <v>Mads Dellgren</v>
      </c>
      <c r="K146" s="356"/>
      <c r="L146" s="356"/>
      <c r="M146" s="23"/>
      <c r="N146" s="21" t="s">
        <v>27</v>
      </c>
      <c r="O146" s="356">
        <f>årsplan!M2</f>
        <v>2012</v>
      </c>
      <c r="P146" s="356"/>
      <c r="Q146" s="356"/>
      <c r="S146" s="21" t="s">
        <v>80</v>
      </c>
      <c r="T146" s="356">
        <f>årsplan!R2</f>
        <v>0</v>
      </c>
      <c r="U146" s="356"/>
      <c r="V146" s="356"/>
      <c r="W146" s="356"/>
      <c r="X146" s="16"/>
      <c r="Z146" s="21"/>
      <c r="AA146" s="32"/>
    </row>
    <row r="147" spans="1:54" ht="12.75" customHeight="1">
      <c r="H147" s="12"/>
      <c r="I147" s="21"/>
      <c r="J147" s="25"/>
      <c r="K147" s="24"/>
      <c r="L147" s="24"/>
      <c r="M147" s="24"/>
      <c r="N147" s="21"/>
      <c r="O147" s="22"/>
      <c r="P147" s="24"/>
      <c r="Q147" s="24"/>
      <c r="R147" s="24"/>
      <c r="S147" s="21"/>
      <c r="T147" s="15"/>
      <c r="U147" s="12"/>
    </row>
    <row r="148" spans="1:54">
      <c r="A148" s="26" t="s">
        <v>47</v>
      </c>
      <c r="B148" s="26" t="s">
        <v>150</v>
      </c>
      <c r="C148" s="26" t="s">
        <v>101</v>
      </c>
      <c r="D148" s="26" t="s">
        <v>101</v>
      </c>
      <c r="E148" s="26" t="s">
        <v>151</v>
      </c>
      <c r="F148" s="26" t="s">
        <v>101</v>
      </c>
      <c r="G148" s="26" t="s">
        <v>101</v>
      </c>
      <c r="H148" s="26" t="s">
        <v>101</v>
      </c>
      <c r="I148" s="26" t="s">
        <v>152</v>
      </c>
      <c r="J148" s="26" t="s">
        <v>101</v>
      </c>
      <c r="K148" s="26" t="s">
        <v>101</v>
      </c>
      <c r="L148" s="26" t="s">
        <v>101</v>
      </c>
      <c r="M148" s="26" t="s">
        <v>153</v>
      </c>
      <c r="N148" s="26" t="s">
        <v>101</v>
      </c>
      <c r="O148" s="26" t="s">
        <v>101</v>
      </c>
      <c r="P148" s="26" t="s">
        <v>101</v>
      </c>
      <c r="Q148" s="26" t="s">
        <v>101</v>
      </c>
      <c r="R148" s="26" t="s">
        <v>154</v>
      </c>
      <c r="S148" s="26" t="s">
        <v>101</v>
      </c>
      <c r="T148" s="26" t="s">
        <v>101</v>
      </c>
      <c r="U148" s="26" t="s">
        <v>101</v>
      </c>
      <c r="V148" s="26" t="s">
        <v>155</v>
      </c>
      <c r="W148" s="26" t="s">
        <v>101</v>
      </c>
      <c r="X148" s="26" t="s">
        <v>101</v>
      </c>
      <c r="Y148" s="26" t="s">
        <v>101</v>
      </c>
      <c r="Z148" s="26" t="s">
        <v>156</v>
      </c>
      <c r="AA148" s="26" t="s">
        <v>101</v>
      </c>
      <c r="AB148" s="26" t="s">
        <v>101</v>
      </c>
      <c r="AC148" s="26" t="s">
        <v>101</v>
      </c>
      <c r="AD148" s="26" t="s">
        <v>101</v>
      </c>
      <c r="AE148" s="26" t="s">
        <v>157</v>
      </c>
      <c r="AF148" s="26" t="s">
        <v>101</v>
      </c>
      <c r="AG148" s="26" t="s">
        <v>101</v>
      </c>
      <c r="AH148" s="26" t="s">
        <v>101</v>
      </c>
      <c r="AI148" s="26" t="s">
        <v>158</v>
      </c>
      <c r="AJ148" s="26" t="s">
        <v>101</v>
      </c>
      <c r="AK148" s="26" t="s">
        <v>101</v>
      </c>
      <c r="AL148" s="26" t="s">
        <v>101</v>
      </c>
      <c r="AM148" s="26" t="s">
        <v>159</v>
      </c>
      <c r="AN148" s="26" t="s">
        <v>101</v>
      </c>
      <c r="AO148" s="26" t="s">
        <v>101</v>
      </c>
      <c r="AP148" s="26" t="s">
        <v>101</v>
      </c>
      <c r="AQ148" s="26" t="s">
        <v>101</v>
      </c>
      <c r="AR148" s="26" t="s">
        <v>160</v>
      </c>
      <c r="AS148" s="26" t="s">
        <v>101</v>
      </c>
      <c r="AT148" s="26" t="s">
        <v>101</v>
      </c>
      <c r="AU148" s="26" t="s">
        <v>101</v>
      </c>
      <c r="AV148" s="26" t="s">
        <v>161</v>
      </c>
      <c r="AW148" s="26" t="s">
        <v>101</v>
      </c>
      <c r="AX148" s="26" t="s">
        <v>101</v>
      </c>
      <c r="AY148" s="26" t="s">
        <v>101</v>
      </c>
      <c r="AZ148" s="26" t="s">
        <v>150</v>
      </c>
      <c r="BA148" s="26" t="s">
        <v>150</v>
      </c>
      <c r="BB148" s="27" t="s">
        <v>48</v>
      </c>
    </row>
    <row r="149" spans="1:54">
      <c r="A149" s="26" t="s">
        <v>33</v>
      </c>
      <c r="B149" s="26">
        <v>42</v>
      </c>
      <c r="C149" s="26">
        <v>43</v>
      </c>
      <c r="D149" s="26">
        <v>44</v>
      </c>
      <c r="E149" s="26">
        <v>45</v>
      </c>
      <c r="F149" s="26">
        <v>46</v>
      </c>
      <c r="G149" s="26">
        <v>47</v>
      </c>
      <c r="H149" s="26">
        <v>48</v>
      </c>
      <c r="I149" s="26">
        <v>49</v>
      </c>
      <c r="J149" s="26">
        <v>50</v>
      </c>
      <c r="K149" s="26">
        <v>51</v>
      </c>
      <c r="L149" s="26">
        <v>52</v>
      </c>
      <c r="M149" s="26">
        <v>1</v>
      </c>
      <c r="N149" s="26">
        <v>2</v>
      </c>
      <c r="O149" s="26">
        <v>3</v>
      </c>
      <c r="P149" s="26">
        <v>4</v>
      </c>
      <c r="Q149" s="26">
        <v>5</v>
      </c>
      <c r="R149" s="26">
        <v>6</v>
      </c>
      <c r="S149" s="26">
        <v>7</v>
      </c>
      <c r="T149" s="26">
        <v>8</v>
      </c>
      <c r="U149" s="26">
        <v>9</v>
      </c>
      <c r="V149" s="26">
        <v>10</v>
      </c>
      <c r="W149" s="26">
        <v>11</v>
      </c>
      <c r="X149" s="26">
        <v>12</v>
      </c>
      <c r="Y149" s="26">
        <v>13</v>
      </c>
      <c r="Z149" s="26">
        <v>14</v>
      </c>
      <c r="AA149" s="26">
        <v>15</v>
      </c>
      <c r="AB149" s="26">
        <v>16</v>
      </c>
      <c r="AC149" s="26">
        <v>17</v>
      </c>
      <c r="AD149" s="26">
        <v>18</v>
      </c>
      <c r="AE149" s="26">
        <v>19</v>
      </c>
      <c r="AF149" s="26">
        <v>20</v>
      </c>
      <c r="AG149" s="26">
        <v>21</v>
      </c>
      <c r="AH149" s="26">
        <v>22</v>
      </c>
      <c r="AI149" s="26">
        <v>23</v>
      </c>
      <c r="AJ149" s="26">
        <v>24</v>
      </c>
      <c r="AK149" s="26">
        <v>25</v>
      </c>
      <c r="AL149" s="26">
        <v>26</v>
      </c>
      <c r="AM149" s="26">
        <v>27</v>
      </c>
      <c r="AN149" s="26">
        <v>28</v>
      </c>
      <c r="AO149" s="26">
        <v>29</v>
      </c>
      <c r="AP149" s="26">
        <v>30</v>
      </c>
      <c r="AQ149" s="26">
        <v>31</v>
      </c>
      <c r="AR149" s="26">
        <v>32</v>
      </c>
      <c r="AS149" s="26">
        <v>33</v>
      </c>
      <c r="AT149" s="26">
        <v>34</v>
      </c>
      <c r="AU149" s="26">
        <v>35</v>
      </c>
      <c r="AV149" s="26">
        <v>36</v>
      </c>
      <c r="AW149" s="26">
        <v>37</v>
      </c>
      <c r="AX149" s="26">
        <v>38</v>
      </c>
      <c r="AY149" s="26">
        <v>39</v>
      </c>
      <c r="AZ149" s="26">
        <v>40</v>
      </c>
      <c r="BA149" s="26">
        <v>41</v>
      </c>
      <c r="BB149" s="26"/>
    </row>
    <row r="150" spans="1:54" s="29" customFormat="1">
      <c r="A150" s="28" t="s">
        <v>49</v>
      </c>
      <c r="B150" s="28">
        <f>$H$2-(B143*$H$2/100)</f>
        <v>10.199999999999999</v>
      </c>
      <c r="C150" s="28">
        <f>B150-(C144*B150/100)</f>
        <v>8.363999999999999</v>
      </c>
      <c r="D150" s="28">
        <f>$H$2-(D143*$H$2/100)</f>
        <v>10.199999999999999</v>
      </c>
      <c r="E150" s="28">
        <f>D150-(E144*D150/100)</f>
        <v>8.363999999999999</v>
      </c>
      <c r="F150" s="28">
        <f>$H$2-(F143*$H$2/100)</f>
        <v>10.8</v>
      </c>
      <c r="G150" s="28">
        <f>F150-(G144*F150/100)</f>
        <v>8.8560000000000016</v>
      </c>
      <c r="H150" s="28">
        <f>$H$2-(H143*$H$2/100)</f>
        <v>11.25</v>
      </c>
      <c r="I150" s="28">
        <f>H150-(I144*H150/100)</f>
        <v>9.2249999999999996</v>
      </c>
      <c r="J150" s="28">
        <f>$H$2-(J143*$H$2/100)</f>
        <v>11.85</v>
      </c>
      <c r="K150" s="28">
        <f>$H$2-(K143*$H$2/100)</f>
        <v>12.3</v>
      </c>
      <c r="L150" s="28">
        <f>K150-(L144*K150/100)</f>
        <v>10.086</v>
      </c>
      <c r="M150" s="28">
        <f>$H$2-(M143*$H$2/100)</f>
        <v>12.9</v>
      </c>
      <c r="N150" s="28">
        <f>M150-(N144*M150/100)</f>
        <v>10.577999999999999</v>
      </c>
      <c r="O150" s="28">
        <f>$H$2-(O143*$H$2/100)</f>
        <v>13.5</v>
      </c>
      <c r="P150" s="28">
        <f>O150-(P144*O150/100)</f>
        <v>11.07</v>
      </c>
      <c r="Q150" s="28">
        <f>$H$2-(Q143*$H$2/100)</f>
        <v>14.25</v>
      </c>
      <c r="R150" s="28">
        <f>Q150-(R144*Q150/100)</f>
        <v>11.685</v>
      </c>
      <c r="S150" s="28">
        <f>$H$2-(S143*$H$2/100)</f>
        <v>15</v>
      </c>
      <c r="T150" s="28">
        <f>S150-(T144*S150/100)</f>
        <v>12.3</v>
      </c>
      <c r="U150" s="28">
        <f>$H$2-(U143*$H$2/100)</f>
        <v>15</v>
      </c>
      <c r="V150" s="28">
        <f>U150-(V144*U150/100)</f>
        <v>12.3</v>
      </c>
      <c r="W150" s="28">
        <f>$H$2-(W143*$H$2/100)</f>
        <v>15</v>
      </c>
      <c r="X150" s="28">
        <f>W150-(X144*W150/100)</f>
        <v>12.3</v>
      </c>
      <c r="Y150" s="28">
        <f>$H$2-(Y143*$H$2/100)</f>
        <v>13.5</v>
      </c>
      <c r="Z150" s="28">
        <f>Y150-(Z144*Y150/100)</f>
        <v>11.07</v>
      </c>
      <c r="AA150" s="28">
        <f>$H$2-(AA143*$H$2/100)</f>
        <v>13.5</v>
      </c>
      <c r="AB150" s="28">
        <f>AA150-(AB144*AA150/100)</f>
        <v>11.07</v>
      </c>
      <c r="AC150" s="28">
        <f>$H$2-(AC143*$H$2/100)</f>
        <v>13.5</v>
      </c>
      <c r="AD150" s="28">
        <f>AC150-(AD144*AC150/100)</f>
        <v>11.07</v>
      </c>
      <c r="AE150" s="28">
        <f>$H$2-(AE143*$H$2/100)</f>
        <v>13.5</v>
      </c>
      <c r="AF150" s="28">
        <f>AE150-(AF144*AE150/100)</f>
        <v>11.07</v>
      </c>
      <c r="AG150" s="28">
        <f>$H$2-(AG143*$H$2/100)</f>
        <v>13.5</v>
      </c>
      <c r="AH150" s="28">
        <f>AG150-(AH144*AG150/100)</f>
        <v>11.07</v>
      </c>
      <c r="AI150" s="28">
        <f>$H$2-(AI143*$H$2/100)</f>
        <v>13.5</v>
      </c>
      <c r="AJ150" s="28">
        <f>AI150-(AJ144*AI150/100)</f>
        <v>5.4</v>
      </c>
      <c r="AK150" s="28">
        <f>$H$2-(AK143*$H$2/100)</f>
        <v>15</v>
      </c>
      <c r="AL150" s="28">
        <f>AK150-(AL144*AK150/100)</f>
        <v>12.3</v>
      </c>
      <c r="AM150" s="28">
        <f>$H$2-(AM143*$H$2/100)</f>
        <v>13.5</v>
      </c>
      <c r="AN150" s="28">
        <f>AM150-(AN144*AM150/100)</f>
        <v>11.07</v>
      </c>
      <c r="AO150" s="28">
        <f>$H$2-(AO143*$H$2/100)</f>
        <v>13.5</v>
      </c>
      <c r="AP150" s="28">
        <f>AO150-(AP144*AO150/100)</f>
        <v>11.07</v>
      </c>
      <c r="AQ150" s="28">
        <f>$H$2-(AQ143*$H$2/100)</f>
        <v>13.5</v>
      </c>
      <c r="AR150" s="28">
        <f>AQ150-(AR144*AQ150/100)</f>
        <v>11.07</v>
      </c>
      <c r="AS150" s="28">
        <f>$H$2-(AS143*$H$2/100)</f>
        <v>13.5</v>
      </c>
      <c r="AT150" s="28">
        <f>AS150-(AT144*AS150/100)</f>
        <v>11.07</v>
      </c>
      <c r="AU150" s="28">
        <f>$H$2-(AU143*$H$2/100)</f>
        <v>12.75</v>
      </c>
      <c r="AV150" s="28">
        <f>AU150-(AV144*AU150/100)</f>
        <v>10.455</v>
      </c>
      <c r="AW150" s="28">
        <f>$H$2-(AW143*$H$2/100)</f>
        <v>4.5</v>
      </c>
      <c r="AX150" s="28">
        <f>AW150-(AX144*AW150/100)</f>
        <v>3.69</v>
      </c>
      <c r="AY150" s="28">
        <f>$H$2-(AY143*$H$2/100)</f>
        <v>4.5</v>
      </c>
      <c r="AZ150" s="28">
        <f>AY150-(AZ144*AY150/100)</f>
        <v>3.69</v>
      </c>
      <c r="BA150" s="28">
        <f>AY150-(BA144*AY150/100)</f>
        <v>3.69</v>
      </c>
      <c r="BB150" s="28">
        <f>SUM(B150:BA150)</f>
        <v>577.98300000000017</v>
      </c>
    </row>
    <row r="151" spans="1:54">
      <c r="A151" s="26" t="s">
        <v>50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 spans="1:54">
      <c r="A152" s="26" t="s">
        <v>51</v>
      </c>
      <c r="B152" s="28">
        <f t="shared" ref="B152:AF152" si="3">SUM(B150+B151)</f>
        <v>10.199999999999999</v>
      </c>
      <c r="C152" s="28">
        <f t="shared" si="3"/>
        <v>8.363999999999999</v>
      </c>
      <c r="D152" s="28">
        <f t="shared" si="3"/>
        <v>10.199999999999999</v>
      </c>
      <c r="E152" s="28">
        <f t="shared" si="3"/>
        <v>8.363999999999999</v>
      </c>
      <c r="F152" s="28">
        <f t="shared" si="3"/>
        <v>10.8</v>
      </c>
      <c r="G152" s="28">
        <f t="shared" si="3"/>
        <v>8.8560000000000016</v>
      </c>
      <c r="H152" s="28">
        <f t="shared" si="3"/>
        <v>11.25</v>
      </c>
      <c r="I152" s="28">
        <f t="shared" si="3"/>
        <v>9.2249999999999996</v>
      </c>
      <c r="J152" s="28">
        <f t="shared" si="3"/>
        <v>11.85</v>
      </c>
      <c r="K152" s="28">
        <f t="shared" si="3"/>
        <v>12.3</v>
      </c>
      <c r="L152" s="28">
        <f t="shared" si="3"/>
        <v>10.086</v>
      </c>
      <c r="M152" s="28">
        <f t="shared" si="3"/>
        <v>12.9</v>
      </c>
      <c r="N152" s="28">
        <f t="shared" si="3"/>
        <v>10.577999999999999</v>
      </c>
      <c r="O152" s="28">
        <f t="shared" si="3"/>
        <v>13.5</v>
      </c>
      <c r="P152" s="28">
        <f t="shared" si="3"/>
        <v>11.07</v>
      </c>
      <c r="Q152" s="28">
        <f t="shared" si="3"/>
        <v>14.25</v>
      </c>
      <c r="R152" s="28">
        <f t="shared" si="3"/>
        <v>11.685</v>
      </c>
      <c r="S152" s="28">
        <f t="shared" si="3"/>
        <v>15</v>
      </c>
      <c r="T152" s="28">
        <f t="shared" si="3"/>
        <v>12.3</v>
      </c>
      <c r="U152" s="28">
        <f t="shared" si="3"/>
        <v>15</v>
      </c>
      <c r="V152" s="28">
        <f t="shared" si="3"/>
        <v>12.3</v>
      </c>
      <c r="W152" s="28">
        <f t="shared" si="3"/>
        <v>15</v>
      </c>
      <c r="X152" s="28">
        <f t="shared" si="3"/>
        <v>12.3</v>
      </c>
      <c r="Y152" s="28">
        <f t="shared" si="3"/>
        <v>13.5</v>
      </c>
      <c r="Z152" s="28">
        <f t="shared" si="3"/>
        <v>11.07</v>
      </c>
      <c r="AA152" s="28">
        <f t="shared" si="3"/>
        <v>13.5</v>
      </c>
      <c r="AB152" s="28">
        <f t="shared" si="3"/>
        <v>11.07</v>
      </c>
      <c r="AC152" s="28">
        <f t="shared" si="3"/>
        <v>13.5</v>
      </c>
      <c r="AD152" s="28">
        <f t="shared" si="3"/>
        <v>11.07</v>
      </c>
      <c r="AE152" s="28">
        <f t="shared" si="3"/>
        <v>13.5</v>
      </c>
      <c r="AF152" s="28">
        <f t="shared" si="3"/>
        <v>11.07</v>
      </c>
      <c r="AG152" s="28">
        <f t="shared" ref="AG152:BA152" si="4">SUM(AG150+AG151)</f>
        <v>13.5</v>
      </c>
      <c r="AH152" s="28">
        <f t="shared" si="4"/>
        <v>11.07</v>
      </c>
      <c r="AI152" s="28">
        <f t="shared" si="4"/>
        <v>13.5</v>
      </c>
      <c r="AJ152" s="28">
        <f t="shared" si="4"/>
        <v>5.4</v>
      </c>
      <c r="AK152" s="28">
        <f t="shared" si="4"/>
        <v>15</v>
      </c>
      <c r="AL152" s="28">
        <f t="shared" si="4"/>
        <v>12.3</v>
      </c>
      <c r="AM152" s="28">
        <f t="shared" si="4"/>
        <v>13.5</v>
      </c>
      <c r="AN152" s="28">
        <f t="shared" si="4"/>
        <v>11.07</v>
      </c>
      <c r="AO152" s="28">
        <f t="shared" si="4"/>
        <v>13.5</v>
      </c>
      <c r="AP152" s="28">
        <f t="shared" si="4"/>
        <v>11.07</v>
      </c>
      <c r="AQ152" s="28">
        <f t="shared" si="4"/>
        <v>13.5</v>
      </c>
      <c r="AR152" s="28">
        <f t="shared" si="4"/>
        <v>11.07</v>
      </c>
      <c r="AS152" s="28">
        <f t="shared" si="4"/>
        <v>13.5</v>
      </c>
      <c r="AT152" s="28">
        <f t="shared" si="4"/>
        <v>11.07</v>
      </c>
      <c r="AU152" s="28">
        <f t="shared" si="4"/>
        <v>12.75</v>
      </c>
      <c r="AV152" s="28">
        <f t="shared" si="4"/>
        <v>10.455</v>
      </c>
      <c r="AW152" s="28">
        <f t="shared" si="4"/>
        <v>4.5</v>
      </c>
      <c r="AX152" s="28">
        <f t="shared" si="4"/>
        <v>3.69</v>
      </c>
      <c r="AY152" s="28">
        <f t="shared" si="4"/>
        <v>4.5</v>
      </c>
      <c r="AZ152" s="28">
        <f t="shared" ref="AZ152" si="5">SUM(AZ150+AZ151)</f>
        <v>3.69</v>
      </c>
      <c r="BA152" s="28">
        <f t="shared" si="4"/>
        <v>3.69</v>
      </c>
      <c r="BB152" s="28">
        <f>SUM(B152:BA152)</f>
        <v>577.98300000000017</v>
      </c>
    </row>
    <row r="153" spans="1:54">
      <c r="A153" s="30" t="s">
        <v>52</v>
      </c>
      <c r="B153" s="26"/>
      <c r="C153" s="28">
        <f>SUM(C150:F150)</f>
        <v>37.727999999999994</v>
      </c>
      <c r="D153" s="26"/>
      <c r="E153" s="28"/>
      <c r="F153" s="26"/>
      <c r="G153" s="28">
        <f>SUM(G150:J150)</f>
        <v>41.181000000000004</v>
      </c>
      <c r="H153" s="26"/>
      <c r="I153" s="26"/>
      <c r="J153" s="26"/>
      <c r="K153" s="28"/>
      <c r="L153" s="26"/>
      <c r="M153" s="26"/>
      <c r="N153" s="28">
        <f>SUM(N150:Q150)</f>
        <v>49.397999999999996</v>
      </c>
      <c r="O153" s="28"/>
      <c r="P153" s="26"/>
      <c r="Q153" s="26"/>
      <c r="R153" s="28">
        <f>SUM(R150:U150)</f>
        <v>53.984999999999999</v>
      </c>
      <c r="S153" s="28"/>
      <c r="T153" s="26"/>
      <c r="U153" s="26"/>
      <c r="V153" s="28">
        <f>SUM(V150:Y150)</f>
        <v>53.1</v>
      </c>
      <c r="W153" s="26"/>
      <c r="X153" s="28"/>
      <c r="Y153" s="26"/>
      <c r="Z153" s="26"/>
      <c r="AA153" s="28">
        <f>SUM(AA150:AD150)</f>
        <v>49.14</v>
      </c>
      <c r="AB153" s="28"/>
      <c r="AC153" s="26"/>
      <c r="AD153" s="26"/>
      <c r="AE153" s="28">
        <f>SUM(AE150:AH150)</f>
        <v>49.14</v>
      </c>
      <c r="AF153" s="28"/>
      <c r="AG153" s="26"/>
      <c r="AH153" s="26"/>
      <c r="AI153" s="26"/>
      <c r="AJ153" s="28">
        <f>SUM(AJ150:AM150)</f>
        <v>46.2</v>
      </c>
      <c r="AK153" s="28"/>
      <c r="AL153" s="26"/>
      <c r="AM153" s="26"/>
      <c r="AN153" s="28">
        <f>SUM(AN150:AQ150)</f>
        <v>49.14</v>
      </c>
      <c r="AO153" s="28"/>
      <c r="AP153" s="26"/>
      <c r="AQ153" s="26"/>
      <c r="AR153" s="28">
        <f>SUM(AR150:AU150)</f>
        <v>48.39</v>
      </c>
      <c r="AS153" s="28"/>
      <c r="AT153" s="26"/>
      <c r="AU153" s="26"/>
      <c r="AV153" s="26"/>
      <c r="AW153" s="28">
        <f>SUM(AW150:BA150)</f>
        <v>20.07</v>
      </c>
      <c r="AX153" s="28"/>
      <c r="AY153" s="26"/>
      <c r="AZ153" s="26"/>
      <c r="BA153" s="26"/>
      <c r="BB153" s="26"/>
    </row>
    <row r="154" spans="1:54">
      <c r="A154" s="30" t="s">
        <v>53</v>
      </c>
      <c r="B154" s="26"/>
      <c r="C154" s="26">
        <f>C153/4*4.33</f>
        <v>40.840559999999996</v>
      </c>
      <c r="D154" s="26"/>
      <c r="E154" s="26"/>
      <c r="F154" s="26"/>
      <c r="G154" s="26">
        <f>G153/4*4.33</f>
        <v>44.578432500000005</v>
      </c>
      <c r="H154" s="26"/>
      <c r="I154" s="26"/>
      <c r="J154" s="26"/>
      <c r="K154" s="26"/>
      <c r="L154" s="26"/>
      <c r="M154" s="26"/>
      <c r="N154" s="26">
        <f>N153/4*4.33</f>
        <v>53.473334999999999</v>
      </c>
      <c r="O154" s="26"/>
      <c r="P154" s="26"/>
      <c r="Q154" s="26"/>
      <c r="R154" s="26">
        <f>R153/4*4.33</f>
        <v>58.438762500000003</v>
      </c>
      <c r="S154" s="26"/>
      <c r="T154" s="26"/>
      <c r="U154" s="26"/>
      <c r="V154" s="26">
        <f>V153/4*4.33</f>
        <v>57.48075</v>
      </c>
      <c r="W154" s="26"/>
      <c r="X154" s="26"/>
      <c r="Y154" s="26"/>
      <c r="Z154" s="26"/>
      <c r="AA154" s="26">
        <f>AA153/4*4.33</f>
        <v>53.194050000000004</v>
      </c>
      <c r="AB154" s="26"/>
      <c r="AC154" s="26"/>
      <c r="AD154" s="26"/>
      <c r="AE154" s="26">
        <f>AE153/4*4.33</f>
        <v>53.194050000000004</v>
      </c>
      <c r="AF154" s="26"/>
      <c r="AG154" s="26"/>
      <c r="AH154" s="26"/>
      <c r="AI154" s="26"/>
      <c r="AJ154" s="26">
        <f>AJ153/4*4.33</f>
        <v>50.011500000000005</v>
      </c>
      <c r="AK154" s="26"/>
      <c r="AL154" s="26"/>
      <c r="AM154" s="26"/>
      <c r="AN154" s="26">
        <f>AN153/4*4.33</f>
        <v>53.194050000000004</v>
      </c>
      <c r="AO154" s="26"/>
      <c r="AP154" s="26"/>
      <c r="AQ154" s="26"/>
      <c r="AR154" s="26">
        <f>AR153/4*4.33</f>
        <v>52.382175000000004</v>
      </c>
      <c r="AS154" s="26"/>
      <c r="AT154" s="26"/>
      <c r="AU154" s="26"/>
      <c r="AV154" s="26"/>
      <c r="AW154" s="26">
        <f>AW153/4*4.33</f>
        <v>21.725775000000002</v>
      </c>
      <c r="AX154" s="26"/>
      <c r="AY154" s="26"/>
      <c r="AZ154" s="26"/>
      <c r="BA154" s="26"/>
      <c r="BB154" s="26"/>
    </row>
    <row r="155" spans="1:54">
      <c r="A155" s="30" t="s">
        <v>54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26"/>
    </row>
    <row r="156" spans="1:54">
      <c r="A156" s="30" t="s">
        <v>70</v>
      </c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26"/>
    </row>
    <row r="157" spans="1:54">
      <c r="A157" s="30" t="s">
        <v>56</v>
      </c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26"/>
    </row>
    <row r="158" spans="1:54">
      <c r="A158" s="30" t="s">
        <v>71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26"/>
    </row>
    <row r="159" spans="1:54">
      <c r="A159" s="30" t="s">
        <v>42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26"/>
    </row>
    <row r="160" spans="1:54">
      <c r="A160" s="30" t="s">
        <v>29</v>
      </c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26"/>
    </row>
    <row r="161" spans="1:54">
      <c r="A161" s="30" t="s">
        <v>43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26"/>
    </row>
    <row r="162" spans="1:54">
      <c r="A162" s="30" t="s">
        <v>97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26"/>
    </row>
    <row r="163" spans="1:54">
      <c r="A163" s="30" t="s">
        <v>79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26"/>
    </row>
    <row r="164" spans="1:54">
      <c r="A164" s="30" t="s">
        <v>94</v>
      </c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26"/>
    </row>
    <row r="165" spans="1:54">
      <c r="A165" s="30" t="s">
        <v>44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26"/>
    </row>
    <row r="166" spans="1:54">
      <c r="A166" s="30" t="s">
        <v>45</v>
      </c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20"/>
    </row>
    <row r="167" spans="1:54">
      <c r="A167" s="26" t="s">
        <v>32</v>
      </c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20"/>
    </row>
    <row r="208" spans="2:2" ht="15">
      <c r="B208" s="78" t="s">
        <v>107</v>
      </c>
    </row>
    <row r="210" spans="1:54">
      <c r="A210" s="20" t="s">
        <v>55</v>
      </c>
      <c r="B210" s="20">
        <v>25</v>
      </c>
      <c r="C210" s="20"/>
      <c r="D210" s="20">
        <v>25</v>
      </c>
      <c r="E210" s="20"/>
      <c r="F210" s="20">
        <v>25</v>
      </c>
      <c r="G210" s="20"/>
      <c r="H210" s="20">
        <v>20</v>
      </c>
      <c r="I210" s="20"/>
      <c r="J210" s="20">
        <v>20</v>
      </c>
      <c r="K210" s="20">
        <v>15</v>
      </c>
      <c r="L210" s="20"/>
      <c r="M210" s="20">
        <v>10</v>
      </c>
      <c r="N210" s="20"/>
      <c r="O210" s="20">
        <v>5</v>
      </c>
      <c r="P210" s="20"/>
      <c r="Q210" s="20">
        <v>0</v>
      </c>
      <c r="R210" s="20"/>
      <c r="S210" s="20">
        <v>0</v>
      </c>
      <c r="T210" s="20"/>
      <c r="U210" s="20">
        <v>0</v>
      </c>
      <c r="V210" s="20"/>
      <c r="W210" s="20">
        <v>0</v>
      </c>
      <c r="X210" s="20"/>
      <c r="Y210" s="20">
        <v>10</v>
      </c>
      <c r="Z210" s="20"/>
      <c r="AA210" s="20">
        <v>10</v>
      </c>
      <c r="AB210" s="20"/>
      <c r="AC210" s="20">
        <v>10</v>
      </c>
      <c r="AD210" s="20"/>
      <c r="AE210" s="20">
        <v>10</v>
      </c>
      <c r="AF210" s="20"/>
      <c r="AG210" s="20">
        <v>10</v>
      </c>
      <c r="AH210" s="20"/>
      <c r="AI210" s="20">
        <v>10</v>
      </c>
      <c r="AJ210" s="20"/>
      <c r="AK210" s="20">
        <v>0</v>
      </c>
      <c r="AL210" s="20"/>
      <c r="AM210" s="20">
        <v>10</v>
      </c>
      <c r="AN210" s="20"/>
      <c r="AO210" s="20">
        <v>10</v>
      </c>
      <c r="AP210" s="20"/>
      <c r="AQ210" s="20">
        <v>10</v>
      </c>
      <c r="AR210" s="20"/>
      <c r="AS210" s="20">
        <v>10</v>
      </c>
      <c r="AT210" s="20"/>
      <c r="AU210" s="20">
        <v>15</v>
      </c>
      <c r="AV210" s="20"/>
      <c r="AW210" s="20">
        <v>50</v>
      </c>
      <c r="AX210" s="20"/>
      <c r="AY210" s="20">
        <v>50</v>
      </c>
      <c r="AZ210" s="20"/>
      <c r="BA210" s="20"/>
    </row>
    <row r="211" spans="1:54">
      <c r="A211" s="20" t="s">
        <v>105</v>
      </c>
      <c r="B211" s="20"/>
      <c r="C211" s="20">
        <v>18</v>
      </c>
      <c r="D211" s="20"/>
      <c r="E211" s="20">
        <v>18</v>
      </c>
      <c r="F211" s="20"/>
      <c r="G211" s="20">
        <v>18</v>
      </c>
      <c r="H211" s="20"/>
      <c r="I211" s="20">
        <v>18</v>
      </c>
      <c r="J211" s="20"/>
      <c r="K211" s="20"/>
      <c r="L211" s="20">
        <v>18</v>
      </c>
      <c r="M211" s="20"/>
      <c r="N211" s="20">
        <v>18</v>
      </c>
      <c r="O211" s="20"/>
      <c r="P211" s="20">
        <v>18</v>
      </c>
      <c r="Q211" s="20"/>
      <c r="R211" s="20">
        <v>18</v>
      </c>
      <c r="S211" s="20"/>
      <c r="T211" s="20">
        <v>18</v>
      </c>
      <c r="U211" s="20"/>
      <c r="V211" s="20">
        <v>18</v>
      </c>
      <c r="W211" s="20"/>
      <c r="X211" s="20">
        <v>18</v>
      </c>
      <c r="Y211" s="20"/>
      <c r="Z211" s="20">
        <v>18</v>
      </c>
      <c r="AA211" s="20"/>
      <c r="AB211" s="20">
        <v>18</v>
      </c>
      <c r="AC211" s="20"/>
      <c r="AD211" s="20">
        <v>18</v>
      </c>
      <c r="AE211" s="20"/>
      <c r="AF211" s="20">
        <v>18</v>
      </c>
      <c r="AG211" s="20"/>
      <c r="AH211" s="20">
        <v>18</v>
      </c>
      <c r="AI211" s="20"/>
      <c r="AJ211" s="20">
        <v>50</v>
      </c>
      <c r="AK211" s="20"/>
      <c r="AL211" s="20">
        <v>18</v>
      </c>
      <c r="AM211" s="20"/>
      <c r="AN211" s="20">
        <v>18</v>
      </c>
      <c r="AO211" s="20"/>
      <c r="AP211" s="20">
        <v>18</v>
      </c>
      <c r="AQ211" s="20"/>
      <c r="AR211" s="20">
        <v>18</v>
      </c>
      <c r="AS211" s="20"/>
      <c r="AT211" s="20">
        <v>18</v>
      </c>
      <c r="AU211" s="20"/>
      <c r="AV211" s="20">
        <v>18</v>
      </c>
      <c r="AW211" s="20"/>
      <c r="AX211" s="20">
        <v>18</v>
      </c>
      <c r="AY211" s="20"/>
      <c r="AZ211" s="20">
        <v>18</v>
      </c>
      <c r="BA211" s="20">
        <v>18</v>
      </c>
    </row>
    <row r="212" spans="1:54" ht="12.75" customHeight="1"/>
    <row r="213" spans="1:54" ht="12.75" customHeight="1">
      <c r="H213" s="12"/>
      <c r="I213" s="21" t="s">
        <v>26</v>
      </c>
      <c r="J213" s="356" t="str">
        <f>årsplan!E2</f>
        <v>Mads Dellgren</v>
      </c>
      <c r="K213" s="356"/>
      <c r="L213" s="356"/>
      <c r="M213" s="23"/>
      <c r="N213" s="21" t="s">
        <v>27</v>
      </c>
      <c r="O213" s="356">
        <f>årsplan!M2</f>
        <v>2012</v>
      </c>
      <c r="P213" s="356"/>
      <c r="Q213" s="356"/>
      <c r="S213" s="21" t="s">
        <v>80</v>
      </c>
      <c r="T213" s="356">
        <f>årsplan!R2</f>
        <v>0</v>
      </c>
      <c r="U213" s="356"/>
      <c r="V213" s="356"/>
      <c r="W213" s="356"/>
      <c r="X213" s="16"/>
      <c r="Z213" s="21"/>
      <c r="AA213" s="32"/>
    </row>
    <row r="214" spans="1:54" ht="12.75" customHeight="1">
      <c r="H214" s="12"/>
      <c r="I214" s="21"/>
      <c r="J214" s="25"/>
      <c r="K214" s="24"/>
      <c r="L214" s="24"/>
      <c r="M214" s="24"/>
      <c r="N214" s="21"/>
      <c r="O214" s="22"/>
      <c r="P214" s="24"/>
      <c r="Q214" s="24"/>
      <c r="R214" s="24"/>
      <c r="S214" s="21"/>
      <c r="T214" s="15"/>
      <c r="U214" s="12"/>
    </row>
    <row r="215" spans="1:54">
      <c r="A215" s="26" t="s">
        <v>47</v>
      </c>
      <c r="B215" s="26" t="s">
        <v>150</v>
      </c>
      <c r="C215" s="26" t="s">
        <v>101</v>
      </c>
      <c r="D215" s="26" t="s">
        <v>101</v>
      </c>
      <c r="E215" s="26" t="s">
        <v>151</v>
      </c>
      <c r="F215" s="26" t="s">
        <v>101</v>
      </c>
      <c r="G215" s="26" t="s">
        <v>101</v>
      </c>
      <c r="H215" s="26" t="s">
        <v>101</v>
      </c>
      <c r="I215" s="26" t="s">
        <v>152</v>
      </c>
      <c r="J215" s="26" t="s">
        <v>101</v>
      </c>
      <c r="K215" s="26" t="s">
        <v>101</v>
      </c>
      <c r="L215" s="26" t="s">
        <v>101</v>
      </c>
      <c r="M215" s="26" t="s">
        <v>153</v>
      </c>
      <c r="N215" s="26" t="s">
        <v>101</v>
      </c>
      <c r="O215" s="26" t="s">
        <v>101</v>
      </c>
      <c r="P215" s="26" t="s">
        <v>101</v>
      </c>
      <c r="Q215" s="26" t="s">
        <v>101</v>
      </c>
      <c r="R215" s="26" t="s">
        <v>154</v>
      </c>
      <c r="S215" s="26" t="s">
        <v>101</v>
      </c>
      <c r="T215" s="26" t="s">
        <v>101</v>
      </c>
      <c r="U215" s="26" t="s">
        <v>101</v>
      </c>
      <c r="V215" s="26" t="s">
        <v>155</v>
      </c>
      <c r="W215" s="26" t="s">
        <v>101</v>
      </c>
      <c r="X215" s="26" t="s">
        <v>101</v>
      </c>
      <c r="Y215" s="26" t="s">
        <v>101</v>
      </c>
      <c r="Z215" s="26" t="s">
        <v>156</v>
      </c>
      <c r="AA215" s="26" t="s">
        <v>101</v>
      </c>
      <c r="AB215" s="26" t="s">
        <v>101</v>
      </c>
      <c r="AC215" s="26" t="s">
        <v>101</v>
      </c>
      <c r="AD215" s="26" t="s">
        <v>101</v>
      </c>
      <c r="AE215" s="26" t="s">
        <v>157</v>
      </c>
      <c r="AF215" s="26" t="s">
        <v>101</v>
      </c>
      <c r="AG215" s="26" t="s">
        <v>101</v>
      </c>
      <c r="AH215" s="26" t="s">
        <v>101</v>
      </c>
      <c r="AI215" s="26" t="s">
        <v>158</v>
      </c>
      <c r="AJ215" s="26" t="s">
        <v>101</v>
      </c>
      <c r="AK215" s="26" t="s">
        <v>101</v>
      </c>
      <c r="AL215" s="26" t="s">
        <v>101</v>
      </c>
      <c r="AM215" s="26" t="s">
        <v>159</v>
      </c>
      <c r="AN215" s="26" t="s">
        <v>101</v>
      </c>
      <c r="AO215" s="26" t="s">
        <v>101</v>
      </c>
      <c r="AP215" s="26" t="s">
        <v>101</v>
      </c>
      <c r="AQ215" s="26" t="s">
        <v>101</v>
      </c>
      <c r="AR215" s="26" t="s">
        <v>160</v>
      </c>
      <c r="AS215" s="26" t="s">
        <v>101</v>
      </c>
      <c r="AT215" s="26" t="s">
        <v>101</v>
      </c>
      <c r="AU215" s="26" t="s">
        <v>101</v>
      </c>
      <c r="AV215" s="26" t="s">
        <v>161</v>
      </c>
      <c r="AW215" s="26" t="s">
        <v>101</v>
      </c>
      <c r="AX215" s="26" t="s">
        <v>101</v>
      </c>
      <c r="AY215" s="26" t="s">
        <v>101</v>
      </c>
      <c r="AZ215" s="26" t="s">
        <v>150</v>
      </c>
      <c r="BA215" s="26" t="s">
        <v>150</v>
      </c>
      <c r="BB215" s="27" t="s">
        <v>48</v>
      </c>
    </row>
    <row r="216" spans="1:54">
      <c r="A216" s="26" t="s">
        <v>33</v>
      </c>
      <c r="B216" s="26">
        <v>42</v>
      </c>
      <c r="C216" s="26">
        <v>43</v>
      </c>
      <c r="D216" s="26">
        <v>44</v>
      </c>
      <c r="E216" s="26">
        <v>45</v>
      </c>
      <c r="F216" s="26">
        <v>46</v>
      </c>
      <c r="G216" s="26">
        <v>47</v>
      </c>
      <c r="H216" s="26">
        <v>48</v>
      </c>
      <c r="I216" s="26">
        <v>49</v>
      </c>
      <c r="J216" s="26">
        <v>50</v>
      </c>
      <c r="K216" s="26">
        <v>51</v>
      </c>
      <c r="L216" s="26">
        <v>52</v>
      </c>
      <c r="M216" s="26">
        <v>1</v>
      </c>
      <c r="N216" s="26">
        <v>2</v>
      </c>
      <c r="O216" s="26">
        <v>3</v>
      </c>
      <c r="P216" s="26">
        <v>4</v>
      </c>
      <c r="Q216" s="26">
        <v>5</v>
      </c>
      <c r="R216" s="26">
        <v>6</v>
      </c>
      <c r="S216" s="26">
        <v>7</v>
      </c>
      <c r="T216" s="26">
        <v>8</v>
      </c>
      <c r="U216" s="26">
        <v>9</v>
      </c>
      <c r="V216" s="26">
        <v>10</v>
      </c>
      <c r="W216" s="26">
        <v>11</v>
      </c>
      <c r="X216" s="26">
        <v>12</v>
      </c>
      <c r="Y216" s="26">
        <v>13</v>
      </c>
      <c r="Z216" s="26">
        <v>14</v>
      </c>
      <c r="AA216" s="26">
        <v>15</v>
      </c>
      <c r="AB216" s="26">
        <v>16</v>
      </c>
      <c r="AC216" s="26">
        <v>17</v>
      </c>
      <c r="AD216" s="26">
        <v>18</v>
      </c>
      <c r="AE216" s="26">
        <v>19</v>
      </c>
      <c r="AF216" s="26">
        <v>20</v>
      </c>
      <c r="AG216" s="26">
        <v>21</v>
      </c>
      <c r="AH216" s="26">
        <v>22</v>
      </c>
      <c r="AI216" s="26">
        <v>23</v>
      </c>
      <c r="AJ216" s="26">
        <v>24</v>
      </c>
      <c r="AK216" s="26">
        <v>25</v>
      </c>
      <c r="AL216" s="26">
        <v>26</v>
      </c>
      <c r="AM216" s="26">
        <v>27</v>
      </c>
      <c r="AN216" s="26">
        <v>28</v>
      </c>
      <c r="AO216" s="26">
        <v>29</v>
      </c>
      <c r="AP216" s="26">
        <v>30</v>
      </c>
      <c r="AQ216" s="26">
        <v>31</v>
      </c>
      <c r="AR216" s="26">
        <v>32</v>
      </c>
      <c r="AS216" s="26">
        <v>33</v>
      </c>
      <c r="AT216" s="26">
        <v>34</v>
      </c>
      <c r="AU216" s="26">
        <v>35</v>
      </c>
      <c r="AV216" s="26">
        <v>36</v>
      </c>
      <c r="AW216" s="26">
        <v>37</v>
      </c>
      <c r="AX216" s="26">
        <v>38</v>
      </c>
      <c r="AY216" s="26">
        <v>39</v>
      </c>
      <c r="AZ216" s="26">
        <v>40</v>
      </c>
      <c r="BA216" s="26">
        <v>41</v>
      </c>
      <c r="BB216" s="26"/>
    </row>
    <row r="217" spans="1:54" s="29" customFormat="1">
      <c r="A217" s="28" t="s">
        <v>49</v>
      </c>
      <c r="B217" s="28">
        <f>$H$2-(B210*$H$2/100)</f>
        <v>11.25</v>
      </c>
      <c r="C217" s="28">
        <f>B217-(C211*B217/100)</f>
        <v>9.2249999999999996</v>
      </c>
      <c r="D217" s="28">
        <f>$H$2-(D210*$H$2/100)</f>
        <v>11.25</v>
      </c>
      <c r="E217" s="28">
        <f>D217-(E211*D217/100)</f>
        <v>9.2249999999999996</v>
      </c>
      <c r="F217" s="28">
        <f>$H$2-(F210*$H$2/100)</f>
        <v>11.25</v>
      </c>
      <c r="G217" s="28">
        <f>F217-(G211*F217/100)</f>
        <v>9.2249999999999996</v>
      </c>
      <c r="H217" s="28">
        <f>$H$2-(H210*$H$2/100)</f>
        <v>12</v>
      </c>
      <c r="I217" s="28">
        <f>H217-(I211*H217/100)</f>
        <v>9.84</v>
      </c>
      <c r="J217" s="28">
        <f>$H$2-(J210*$H$2/100)</f>
        <v>12</v>
      </c>
      <c r="K217" s="28">
        <f>$H$2-(K210*$H$2/100)</f>
        <v>12.75</v>
      </c>
      <c r="L217" s="28">
        <f>K217-(L211*K217/100)</f>
        <v>10.455</v>
      </c>
      <c r="M217" s="28">
        <f>$H$2-(M210*$H$2/100)</f>
        <v>13.5</v>
      </c>
      <c r="N217" s="28">
        <f>M217-(N211*M217/100)</f>
        <v>11.07</v>
      </c>
      <c r="O217" s="28">
        <f>$H$2-(O210*$H$2/100)</f>
        <v>14.25</v>
      </c>
      <c r="P217" s="28">
        <f>O217-(P211*O217/100)</f>
        <v>11.685</v>
      </c>
      <c r="Q217" s="28">
        <f>$H$2-(Q210*$H$2/100)</f>
        <v>15</v>
      </c>
      <c r="R217" s="28">
        <f>Q217-(R211*Q217/100)</f>
        <v>12.3</v>
      </c>
      <c r="S217" s="28">
        <f>$H$2-(S210*$H$2/100)</f>
        <v>15</v>
      </c>
      <c r="T217" s="28">
        <f>S217-(T211*S217/100)</f>
        <v>12.3</v>
      </c>
      <c r="U217" s="28">
        <f>$H$2-(U210*$H$2/100)</f>
        <v>15</v>
      </c>
      <c r="V217" s="28">
        <f>U217-(V211*U217/100)</f>
        <v>12.3</v>
      </c>
      <c r="W217" s="28">
        <f>$H$2-(W210*$H$2/100)</f>
        <v>15</v>
      </c>
      <c r="X217" s="28">
        <f>W217-(X211*W217/100)</f>
        <v>12.3</v>
      </c>
      <c r="Y217" s="28">
        <f>$H$2-(Y210*$H$2/100)</f>
        <v>13.5</v>
      </c>
      <c r="Z217" s="28">
        <f>Y217-(Z211*Y217/100)</f>
        <v>11.07</v>
      </c>
      <c r="AA217" s="28">
        <f>$H$2-(AA210*$H$2/100)</f>
        <v>13.5</v>
      </c>
      <c r="AB217" s="28">
        <f>AA217-(AB211*AA217/100)</f>
        <v>11.07</v>
      </c>
      <c r="AC217" s="28">
        <f>$H$2-(AC210*$H$2/100)</f>
        <v>13.5</v>
      </c>
      <c r="AD217" s="28">
        <f>AC217-(AD211*AC217/100)</f>
        <v>11.07</v>
      </c>
      <c r="AE217" s="28">
        <f>$H$2-(AE210*$H$2/100)</f>
        <v>13.5</v>
      </c>
      <c r="AF217" s="28">
        <f>AE217-(AF211*AE217/100)</f>
        <v>11.07</v>
      </c>
      <c r="AG217" s="28">
        <f>$H$2-(AG210*$H$2/100)</f>
        <v>13.5</v>
      </c>
      <c r="AH217" s="28">
        <f>AG217-(AH211*AG217/100)</f>
        <v>11.07</v>
      </c>
      <c r="AI217" s="28">
        <f>$H$2-(AI210*$H$2/100)</f>
        <v>13.5</v>
      </c>
      <c r="AJ217" s="28">
        <f>AI217-(AJ211*AI217/100)</f>
        <v>6.75</v>
      </c>
      <c r="AK217" s="28">
        <f>$H$2-(AK210*$H$2/100)</f>
        <v>15</v>
      </c>
      <c r="AL217" s="28">
        <f>AK217-(AL211*AK217/100)</f>
        <v>12.3</v>
      </c>
      <c r="AM217" s="28">
        <f>$H$2-(AM210*$H$2/100)</f>
        <v>13.5</v>
      </c>
      <c r="AN217" s="28">
        <f>AM217-(AN211*AM217/100)</f>
        <v>11.07</v>
      </c>
      <c r="AO217" s="28">
        <f>$H$2-(AO210*$H$2/100)</f>
        <v>13.5</v>
      </c>
      <c r="AP217" s="28">
        <f>AO217-(AP211*AO217/100)</f>
        <v>11.07</v>
      </c>
      <c r="AQ217" s="28">
        <f>$H$2-(AQ210*$H$2/100)</f>
        <v>13.5</v>
      </c>
      <c r="AR217" s="28">
        <f>AQ217-(AR211*AQ217/100)</f>
        <v>11.07</v>
      </c>
      <c r="AS217" s="28">
        <f>$H$2-(AS210*$H$2/100)</f>
        <v>13.5</v>
      </c>
      <c r="AT217" s="28">
        <f>AS217-(AT211*AS217/100)</f>
        <v>11.07</v>
      </c>
      <c r="AU217" s="28">
        <f>$H$2-(AU210*$H$2/100)</f>
        <v>12.75</v>
      </c>
      <c r="AV217" s="28">
        <f>AU217-(AV211*AU217/100)</f>
        <v>10.455</v>
      </c>
      <c r="AW217" s="28">
        <f>$H$2-(AW210*$H$2/100)</f>
        <v>7.5</v>
      </c>
      <c r="AX217" s="28">
        <f>AW217-(AX211*AW217/100)</f>
        <v>6.15</v>
      </c>
      <c r="AY217" s="28">
        <f>$H$2-(AY210*$H$2/100)</f>
        <v>7.5</v>
      </c>
      <c r="AZ217" s="28">
        <f>AY217-(AZ211*AY217/100)</f>
        <v>6.15</v>
      </c>
      <c r="BA217" s="28">
        <f>AY217-(BA211*AY217/100)</f>
        <v>6.15</v>
      </c>
      <c r="BB217" s="28">
        <f>SUM(B217:BA217)</f>
        <v>603.5100000000001</v>
      </c>
    </row>
    <row r="218" spans="1:54">
      <c r="A218" s="26" t="s">
        <v>50</v>
      </c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 spans="1:54">
      <c r="A219" s="26" t="s">
        <v>51</v>
      </c>
      <c r="B219" s="28">
        <f t="shared" ref="B219:AF219" si="6">SUM(B217+B218)</f>
        <v>11.25</v>
      </c>
      <c r="C219" s="28">
        <f t="shared" si="6"/>
        <v>9.2249999999999996</v>
      </c>
      <c r="D219" s="28">
        <f t="shared" si="6"/>
        <v>11.25</v>
      </c>
      <c r="E219" s="28">
        <f t="shared" si="6"/>
        <v>9.2249999999999996</v>
      </c>
      <c r="F219" s="28">
        <f t="shared" si="6"/>
        <v>11.25</v>
      </c>
      <c r="G219" s="28">
        <f t="shared" si="6"/>
        <v>9.2249999999999996</v>
      </c>
      <c r="H219" s="28">
        <f t="shared" si="6"/>
        <v>12</v>
      </c>
      <c r="I219" s="28">
        <f t="shared" si="6"/>
        <v>9.84</v>
      </c>
      <c r="J219" s="28">
        <f t="shared" si="6"/>
        <v>12</v>
      </c>
      <c r="K219" s="28">
        <f t="shared" si="6"/>
        <v>12.75</v>
      </c>
      <c r="L219" s="28">
        <f t="shared" si="6"/>
        <v>10.455</v>
      </c>
      <c r="M219" s="28">
        <f t="shared" si="6"/>
        <v>13.5</v>
      </c>
      <c r="N219" s="28">
        <f t="shared" si="6"/>
        <v>11.07</v>
      </c>
      <c r="O219" s="28">
        <f t="shared" si="6"/>
        <v>14.25</v>
      </c>
      <c r="P219" s="28">
        <f t="shared" si="6"/>
        <v>11.685</v>
      </c>
      <c r="Q219" s="28">
        <f t="shared" si="6"/>
        <v>15</v>
      </c>
      <c r="R219" s="28">
        <f t="shared" si="6"/>
        <v>12.3</v>
      </c>
      <c r="S219" s="28">
        <f t="shared" si="6"/>
        <v>15</v>
      </c>
      <c r="T219" s="28">
        <f t="shared" si="6"/>
        <v>12.3</v>
      </c>
      <c r="U219" s="28">
        <f t="shared" si="6"/>
        <v>15</v>
      </c>
      <c r="V219" s="28">
        <f t="shared" si="6"/>
        <v>12.3</v>
      </c>
      <c r="W219" s="28">
        <f t="shared" si="6"/>
        <v>15</v>
      </c>
      <c r="X219" s="28">
        <f t="shared" si="6"/>
        <v>12.3</v>
      </c>
      <c r="Y219" s="28">
        <f t="shared" si="6"/>
        <v>13.5</v>
      </c>
      <c r="Z219" s="28">
        <f t="shared" si="6"/>
        <v>11.07</v>
      </c>
      <c r="AA219" s="28">
        <f t="shared" si="6"/>
        <v>13.5</v>
      </c>
      <c r="AB219" s="28">
        <f t="shared" si="6"/>
        <v>11.07</v>
      </c>
      <c r="AC219" s="28">
        <f t="shared" si="6"/>
        <v>13.5</v>
      </c>
      <c r="AD219" s="28">
        <f t="shared" si="6"/>
        <v>11.07</v>
      </c>
      <c r="AE219" s="28">
        <f t="shared" si="6"/>
        <v>13.5</v>
      </c>
      <c r="AF219" s="28">
        <f t="shared" si="6"/>
        <v>11.07</v>
      </c>
      <c r="AG219" s="28">
        <f t="shared" ref="AG219:BA219" si="7">SUM(AG217+AG218)</f>
        <v>13.5</v>
      </c>
      <c r="AH219" s="28">
        <f t="shared" si="7"/>
        <v>11.07</v>
      </c>
      <c r="AI219" s="28">
        <f t="shared" si="7"/>
        <v>13.5</v>
      </c>
      <c r="AJ219" s="28">
        <f t="shared" si="7"/>
        <v>6.75</v>
      </c>
      <c r="AK219" s="28">
        <f t="shared" si="7"/>
        <v>15</v>
      </c>
      <c r="AL219" s="28">
        <f t="shared" si="7"/>
        <v>12.3</v>
      </c>
      <c r="AM219" s="28">
        <f t="shared" si="7"/>
        <v>13.5</v>
      </c>
      <c r="AN219" s="28">
        <f t="shared" si="7"/>
        <v>11.07</v>
      </c>
      <c r="AO219" s="28">
        <f t="shared" si="7"/>
        <v>13.5</v>
      </c>
      <c r="AP219" s="28">
        <f t="shared" si="7"/>
        <v>11.07</v>
      </c>
      <c r="AQ219" s="28">
        <f t="shared" si="7"/>
        <v>13.5</v>
      </c>
      <c r="AR219" s="28">
        <f t="shared" si="7"/>
        <v>11.07</v>
      </c>
      <c r="AS219" s="28">
        <f t="shared" si="7"/>
        <v>13.5</v>
      </c>
      <c r="AT219" s="28">
        <f t="shared" si="7"/>
        <v>11.07</v>
      </c>
      <c r="AU219" s="28">
        <f t="shared" si="7"/>
        <v>12.75</v>
      </c>
      <c r="AV219" s="28">
        <f t="shared" si="7"/>
        <v>10.455</v>
      </c>
      <c r="AW219" s="28">
        <f t="shared" si="7"/>
        <v>7.5</v>
      </c>
      <c r="AX219" s="28">
        <f t="shared" si="7"/>
        <v>6.15</v>
      </c>
      <c r="AY219" s="28">
        <f t="shared" si="7"/>
        <v>7.5</v>
      </c>
      <c r="AZ219" s="28">
        <f t="shared" ref="AZ219" si="8">SUM(AZ217+AZ218)</f>
        <v>6.15</v>
      </c>
      <c r="BA219" s="28">
        <f t="shared" si="7"/>
        <v>6.15</v>
      </c>
      <c r="BB219" s="28">
        <f>SUM(B219:BA219)</f>
        <v>603.5100000000001</v>
      </c>
    </row>
    <row r="220" spans="1:54">
      <c r="A220" s="30" t="s">
        <v>52</v>
      </c>
      <c r="B220" s="26"/>
      <c r="C220" s="28">
        <f>SUM(C217:F217)</f>
        <v>40.950000000000003</v>
      </c>
      <c r="D220" s="26"/>
      <c r="E220" s="28"/>
      <c r="F220" s="26"/>
      <c r="G220" s="28">
        <f>SUM(G217:J217)</f>
        <v>43.064999999999998</v>
      </c>
      <c r="H220" s="26"/>
      <c r="I220" s="26"/>
      <c r="J220" s="26"/>
      <c r="K220" s="28"/>
      <c r="L220" s="26"/>
      <c r="M220" s="26"/>
      <c r="N220" s="28">
        <f>SUM(N217:Q217)</f>
        <v>52.005000000000003</v>
      </c>
      <c r="O220" s="28"/>
      <c r="P220" s="26"/>
      <c r="Q220" s="26"/>
      <c r="R220" s="28">
        <f>SUM(R217:U217)</f>
        <v>54.6</v>
      </c>
      <c r="S220" s="28"/>
      <c r="T220" s="26"/>
      <c r="U220" s="26"/>
      <c r="V220" s="28">
        <f>SUM(V217:Y217)</f>
        <v>53.1</v>
      </c>
      <c r="W220" s="26"/>
      <c r="X220" s="28"/>
      <c r="Y220" s="26"/>
      <c r="Z220" s="26"/>
      <c r="AA220" s="28">
        <f>SUM(AA217:AD217)</f>
        <v>49.14</v>
      </c>
      <c r="AB220" s="28"/>
      <c r="AC220" s="26"/>
      <c r="AD220" s="26"/>
      <c r="AE220" s="28">
        <f>SUM(AE217:AH217)</f>
        <v>49.14</v>
      </c>
      <c r="AF220" s="28"/>
      <c r="AG220" s="26"/>
      <c r="AH220" s="26"/>
      <c r="AI220" s="26"/>
      <c r="AJ220" s="28">
        <f>SUM(AJ217:AM217)</f>
        <v>47.55</v>
      </c>
      <c r="AK220" s="28"/>
      <c r="AL220" s="26"/>
      <c r="AM220" s="26"/>
      <c r="AN220" s="28">
        <f>SUM(AN217:AQ217)</f>
        <v>49.14</v>
      </c>
      <c r="AO220" s="28"/>
      <c r="AP220" s="26"/>
      <c r="AQ220" s="26"/>
      <c r="AR220" s="28">
        <f>SUM(AR217:AU217)</f>
        <v>48.39</v>
      </c>
      <c r="AS220" s="28"/>
      <c r="AT220" s="26"/>
      <c r="AU220" s="26"/>
      <c r="AV220" s="26"/>
      <c r="AW220" s="28">
        <f>SUM(AW217:BA217)</f>
        <v>33.449999999999996</v>
      </c>
      <c r="AX220" s="28"/>
      <c r="AY220" s="26"/>
      <c r="AZ220" s="26"/>
      <c r="BA220" s="26"/>
      <c r="BB220" s="26"/>
    </row>
    <row r="221" spans="1:54">
      <c r="A221" s="30" t="s">
        <v>53</v>
      </c>
      <c r="B221" s="26"/>
      <c r="C221" s="26">
        <f>C220/4*4.33</f>
        <v>44.328375000000001</v>
      </c>
      <c r="D221" s="26"/>
      <c r="E221" s="26"/>
      <c r="F221" s="26"/>
      <c r="G221" s="26">
        <f>G220/4*4.33</f>
        <v>46.617862500000001</v>
      </c>
      <c r="H221" s="26"/>
      <c r="I221" s="26"/>
      <c r="J221" s="26"/>
      <c r="K221" s="26"/>
      <c r="L221" s="26"/>
      <c r="M221" s="26"/>
      <c r="N221" s="26">
        <f>N220/4*4.33</f>
        <v>56.295412500000005</v>
      </c>
      <c r="O221" s="26"/>
      <c r="P221" s="26"/>
      <c r="Q221" s="26"/>
      <c r="R221" s="26">
        <f>R220/4*4.33</f>
        <v>59.104500000000002</v>
      </c>
      <c r="S221" s="26"/>
      <c r="T221" s="26"/>
      <c r="U221" s="26"/>
      <c r="V221" s="26">
        <f>V220/4*4.33</f>
        <v>57.48075</v>
      </c>
      <c r="W221" s="26"/>
      <c r="X221" s="26"/>
      <c r="Y221" s="26"/>
      <c r="Z221" s="26"/>
      <c r="AA221" s="26">
        <f>AA220/4*4.33</f>
        <v>53.194050000000004</v>
      </c>
      <c r="AB221" s="26"/>
      <c r="AC221" s="26"/>
      <c r="AD221" s="26"/>
      <c r="AE221" s="26">
        <f>AE220/4*4.33</f>
        <v>53.194050000000004</v>
      </c>
      <c r="AF221" s="26"/>
      <c r="AG221" s="26"/>
      <c r="AH221" s="26"/>
      <c r="AI221" s="26"/>
      <c r="AJ221" s="26">
        <f>AJ220/4*4.33</f>
        <v>51.472874999999995</v>
      </c>
      <c r="AK221" s="26"/>
      <c r="AL221" s="26"/>
      <c r="AM221" s="26"/>
      <c r="AN221" s="26">
        <f>AN220/4*4.33</f>
        <v>53.194050000000004</v>
      </c>
      <c r="AO221" s="26"/>
      <c r="AP221" s="26"/>
      <c r="AQ221" s="26"/>
      <c r="AR221" s="26">
        <f>AR220/4*4.33</f>
        <v>52.382175000000004</v>
      </c>
      <c r="AS221" s="26"/>
      <c r="AT221" s="26"/>
      <c r="AU221" s="26"/>
      <c r="AV221" s="26"/>
      <c r="AW221" s="26">
        <f>AW220/4*4.33</f>
        <v>36.209624999999996</v>
      </c>
      <c r="AX221" s="26"/>
      <c r="AY221" s="26"/>
      <c r="AZ221" s="26"/>
      <c r="BA221" s="26"/>
      <c r="BB221" s="26"/>
    </row>
    <row r="222" spans="1:54">
      <c r="A222" s="30" t="s">
        <v>54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26"/>
    </row>
    <row r="223" spans="1:54">
      <c r="A223" s="30" t="s">
        <v>70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26"/>
    </row>
    <row r="224" spans="1:54">
      <c r="A224" s="30" t="s">
        <v>56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26"/>
    </row>
    <row r="225" spans="1:54">
      <c r="A225" s="30" t="s">
        <v>71</v>
      </c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26"/>
    </row>
    <row r="226" spans="1:54">
      <c r="A226" s="30" t="s">
        <v>42</v>
      </c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26"/>
    </row>
    <row r="227" spans="1:54">
      <c r="A227" s="30" t="s">
        <v>29</v>
      </c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26"/>
    </row>
    <row r="228" spans="1:54">
      <c r="A228" s="30" t="s">
        <v>43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26"/>
    </row>
    <row r="229" spans="1:54">
      <c r="A229" s="30" t="s">
        <v>97</v>
      </c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26"/>
    </row>
    <row r="230" spans="1:54">
      <c r="A230" s="30" t="s">
        <v>79</v>
      </c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26"/>
    </row>
    <row r="231" spans="1:54">
      <c r="A231" s="30" t="s">
        <v>94</v>
      </c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26"/>
    </row>
    <row r="232" spans="1:54">
      <c r="A232" s="30" t="s">
        <v>44</v>
      </c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26"/>
    </row>
    <row r="233" spans="1:54">
      <c r="A233" s="30" t="s">
        <v>45</v>
      </c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20"/>
    </row>
    <row r="234" spans="1:54">
      <c r="A234" s="26" t="s">
        <v>32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20"/>
    </row>
    <row r="276" spans="1:54" ht="15">
      <c r="B276" s="78" t="s">
        <v>108</v>
      </c>
    </row>
    <row r="278" spans="1:54">
      <c r="A278" s="20" t="s">
        <v>55</v>
      </c>
      <c r="B278" s="20">
        <v>25</v>
      </c>
      <c r="C278" s="20">
        <v>25</v>
      </c>
      <c r="D278" s="20"/>
      <c r="E278" s="20">
        <v>25</v>
      </c>
      <c r="F278" s="20">
        <v>25</v>
      </c>
      <c r="G278" s="20"/>
      <c r="H278" s="20">
        <v>18</v>
      </c>
      <c r="I278" s="20">
        <v>18</v>
      </c>
      <c r="J278" s="20"/>
      <c r="K278" s="20">
        <v>12</v>
      </c>
      <c r="L278" s="20"/>
      <c r="M278" s="20">
        <v>5</v>
      </c>
      <c r="N278" s="20">
        <v>5</v>
      </c>
      <c r="O278" s="20"/>
      <c r="P278" s="20">
        <v>0</v>
      </c>
      <c r="Q278" s="20">
        <v>0</v>
      </c>
      <c r="R278" s="20"/>
      <c r="S278" s="20">
        <v>0</v>
      </c>
      <c r="T278" s="20">
        <v>0</v>
      </c>
      <c r="U278" s="20"/>
      <c r="V278" s="20">
        <v>0</v>
      </c>
      <c r="W278" s="20">
        <v>0</v>
      </c>
      <c r="X278" s="20"/>
      <c r="Y278" s="20">
        <v>10</v>
      </c>
      <c r="Z278" s="20">
        <v>10</v>
      </c>
      <c r="AA278" s="20"/>
      <c r="AB278" s="20">
        <v>10</v>
      </c>
      <c r="AC278" s="20">
        <v>10</v>
      </c>
      <c r="AD278" s="20"/>
      <c r="AE278" s="20">
        <v>10</v>
      </c>
      <c r="AF278" s="20">
        <v>10</v>
      </c>
      <c r="AG278" s="20"/>
      <c r="AH278" s="20">
        <v>10</v>
      </c>
      <c r="AI278" s="20">
        <v>10</v>
      </c>
      <c r="AJ278" s="20"/>
      <c r="AK278" s="20">
        <v>0</v>
      </c>
      <c r="AL278" s="20">
        <v>10</v>
      </c>
      <c r="AM278" s="20"/>
      <c r="AN278" s="20">
        <v>10</v>
      </c>
      <c r="AO278" s="20">
        <v>10</v>
      </c>
      <c r="AP278" s="20"/>
      <c r="AQ278" s="20">
        <v>10</v>
      </c>
      <c r="AR278" s="20">
        <v>10</v>
      </c>
      <c r="AS278" s="20"/>
      <c r="AT278" s="20">
        <v>10</v>
      </c>
      <c r="AU278" s="20">
        <v>20</v>
      </c>
      <c r="AV278" s="20"/>
      <c r="AW278" s="20">
        <v>50</v>
      </c>
      <c r="AX278" s="20">
        <v>50</v>
      </c>
      <c r="AY278" s="20"/>
      <c r="AZ278" s="20">
        <v>50</v>
      </c>
      <c r="BA278" s="20">
        <v>50</v>
      </c>
    </row>
    <row r="279" spans="1:54">
      <c r="A279" s="20" t="s">
        <v>105</v>
      </c>
      <c r="B279" s="20"/>
      <c r="C279" s="20"/>
      <c r="D279" s="20">
        <v>18</v>
      </c>
      <c r="E279" s="20"/>
      <c r="F279" s="20"/>
      <c r="G279" s="20">
        <v>18</v>
      </c>
      <c r="H279" s="20"/>
      <c r="I279" s="20"/>
      <c r="J279" s="20">
        <v>18</v>
      </c>
      <c r="K279" s="20"/>
      <c r="L279" s="20">
        <v>18</v>
      </c>
      <c r="M279" s="20"/>
      <c r="N279" s="20"/>
      <c r="O279" s="20">
        <v>18</v>
      </c>
      <c r="P279" s="20"/>
      <c r="Q279" s="20"/>
      <c r="R279" s="20">
        <v>18</v>
      </c>
      <c r="S279" s="20"/>
      <c r="T279" s="20"/>
      <c r="U279" s="20">
        <v>18</v>
      </c>
      <c r="V279" s="20"/>
      <c r="W279" s="20"/>
      <c r="X279" s="20">
        <v>18</v>
      </c>
      <c r="Y279" s="20"/>
      <c r="Z279" s="20"/>
      <c r="AA279" s="20">
        <v>18</v>
      </c>
      <c r="AB279" s="20"/>
      <c r="AC279" s="20"/>
      <c r="AD279" s="20">
        <v>18</v>
      </c>
      <c r="AE279" s="20"/>
      <c r="AF279" s="20"/>
      <c r="AG279" s="20">
        <v>18</v>
      </c>
      <c r="AH279" s="20"/>
      <c r="AI279" s="20"/>
      <c r="AJ279" s="20">
        <v>50</v>
      </c>
      <c r="AK279" s="20"/>
      <c r="AL279" s="20"/>
      <c r="AM279" s="20">
        <v>18</v>
      </c>
      <c r="AN279" s="20"/>
      <c r="AO279" s="20"/>
      <c r="AP279" s="20">
        <v>18</v>
      </c>
      <c r="AQ279" s="20"/>
      <c r="AR279" s="20"/>
      <c r="AS279" s="20">
        <v>18</v>
      </c>
      <c r="AT279" s="20"/>
      <c r="AU279" s="20"/>
      <c r="AV279" s="20">
        <v>18</v>
      </c>
      <c r="AW279" s="20"/>
      <c r="AX279" s="20"/>
      <c r="AY279" s="20">
        <v>18</v>
      </c>
      <c r="AZ279" s="20"/>
      <c r="BA279" s="20"/>
    </row>
    <row r="280" spans="1:54" ht="12.75" customHeight="1"/>
    <row r="281" spans="1:54" ht="12.75" customHeight="1">
      <c r="H281" s="12"/>
      <c r="I281" s="21" t="s">
        <v>26</v>
      </c>
      <c r="J281" s="356" t="str">
        <f>årsplan!E2</f>
        <v>Mads Dellgren</v>
      </c>
      <c r="K281" s="356"/>
      <c r="L281" s="356"/>
      <c r="M281" s="23"/>
      <c r="N281" s="21" t="s">
        <v>27</v>
      </c>
      <c r="O281" s="356">
        <f>årsplan!M2</f>
        <v>2012</v>
      </c>
      <c r="P281" s="356"/>
      <c r="Q281" s="356"/>
      <c r="S281" s="21" t="s">
        <v>80</v>
      </c>
      <c r="T281" s="356">
        <f>årsplan!R2</f>
        <v>0</v>
      </c>
      <c r="U281" s="356"/>
      <c r="V281" s="356"/>
      <c r="W281" s="356"/>
      <c r="X281" s="16"/>
      <c r="Z281" s="21"/>
      <c r="AA281" s="32"/>
    </row>
    <row r="282" spans="1:54" ht="12.75" customHeight="1">
      <c r="H282" s="12"/>
      <c r="I282" s="21"/>
      <c r="J282" s="25"/>
      <c r="K282" s="24"/>
      <c r="L282" s="24"/>
      <c r="M282" s="24"/>
      <c r="N282" s="21"/>
      <c r="O282" s="22"/>
      <c r="P282" s="24"/>
      <c r="Q282" s="24"/>
      <c r="R282" s="24"/>
      <c r="S282" s="21"/>
      <c r="T282" s="15"/>
      <c r="U282" s="12"/>
    </row>
    <row r="283" spans="1:54">
      <c r="A283" s="26" t="s">
        <v>47</v>
      </c>
      <c r="B283" s="26" t="s">
        <v>150</v>
      </c>
      <c r="C283" s="26" t="s">
        <v>101</v>
      </c>
      <c r="D283" s="26" t="s">
        <v>101</v>
      </c>
      <c r="E283" s="26" t="s">
        <v>151</v>
      </c>
      <c r="F283" s="26" t="s">
        <v>101</v>
      </c>
      <c r="G283" s="26" t="s">
        <v>101</v>
      </c>
      <c r="H283" s="26" t="s">
        <v>101</v>
      </c>
      <c r="I283" s="26" t="s">
        <v>152</v>
      </c>
      <c r="J283" s="26" t="s">
        <v>101</v>
      </c>
      <c r="K283" s="26" t="s">
        <v>101</v>
      </c>
      <c r="L283" s="26" t="s">
        <v>101</v>
      </c>
      <c r="M283" s="26" t="s">
        <v>153</v>
      </c>
      <c r="N283" s="26" t="s">
        <v>101</v>
      </c>
      <c r="O283" s="26" t="s">
        <v>101</v>
      </c>
      <c r="P283" s="26" t="s">
        <v>101</v>
      </c>
      <c r="Q283" s="26" t="s">
        <v>101</v>
      </c>
      <c r="R283" s="26" t="s">
        <v>154</v>
      </c>
      <c r="S283" s="26" t="s">
        <v>101</v>
      </c>
      <c r="T283" s="26" t="s">
        <v>101</v>
      </c>
      <c r="U283" s="26" t="s">
        <v>101</v>
      </c>
      <c r="V283" s="26" t="s">
        <v>155</v>
      </c>
      <c r="W283" s="26" t="s">
        <v>101</v>
      </c>
      <c r="X283" s="26" t="s">
        <v>101</v>
      </c>
      <c r="Y283" s="26" t="s">
        <v>101</v>
      </c>
      <c r="Z283" s="26" t="s">
        <v>156</v>
      </c>
      <c r="AA283" s="26" t="s">
        <v>101</v>
      </c>
      <c r="AB283" s="26" t="s">
        <v>101</v>
      </c>
      <c r="AC283" s="26" t="s">
        <v>101</v>
      </c>
      <c r="AD283" s="26" t="s">
        <v>101</v>
      </c>
      <c r="AE283" s="26" t="s">
        <v>157</v>
      </c>
      <c r="AF283" s="26" t="s">
        <v>101</v>
      </c>
      <c r="AG283" s="26" t="s">
        <v>101</v>
      </c>
      <c r="AH283" s="26" t="s">
        <v>101</v>
      </c>
      <c r="AI283" s="26" t="s">
        <v>158</v>
      </c>
      <c r="AJ283" s="26" t="s">
        <v>101</v>
      </c>
      <c r="AK283" s="26" t="s">
        <v>101</v>
      </c>
      <c r="AL283" s="26" t="s">
        <v>101</v>
      </c>
      <c r="AM283" s="26" t="s">
        <v>159</v>
      </c>
      <c r="AN283" s="26" t="s">
        <v>101</v>
      </c>
      <c r="AO283" s="26" t="s">
        <v>101</v>
      </c>
      <c r="AP283" s="26" t="s">
        <v>101</v>
      </c>
      <c r="AQ283" s="26" t="s">
        <v>101</v>
      </c>
      <c r="AR283" s="26" t="s">
        <v>160</v>
      </c>
      <c r="AS283" s="26" t="s">
        <v>101</v>
      </c>
      <c r="AT283" s="26" t="s">
        <v>101</v>
      </c>
      <c r="AU283" s="26" t="s">
        <v>101</v>
      </c>
      <c r="AV283" s="26" t="s">
        <v>161</v>
      </c>
      <c r="AW283" s="26" t="s">
        <v>101</v>
      </c>
      <c r="AX283" s="26" t="s">
        <v>101</v>
      </c>
      <c r="AY283" s="26" t="s">
        <v>101</v>
      </c>
      <c r="AZ283" s="26" t="s">
        <v>150</v>
      </c>
      <c r="BA283" s="26" t="s">
        <v>150</v>
      </c>
      <c r="BB283" s="27" t="s">
        <v>48</v>
      </c>
    </row>
    <row r="284" spans="1:54">
      <c r="A284" s="26" t="s">
        <v>33</v>
      </c>
      <c r="B284" s="26">
        <v>42</v>
      </c>
      <c r="C284" s="26">
        <v>43</v>
      </c>
      <c r="D284" s="26">
        <v>44</v>
      </c>
      <c r="E284" s="26">
        <v>45</v>
      </c>
      <c r="F284" s="26">
        <v>46</v>
      </c>
      <c r="G284" s="26">
        <v>47</v>
      </c>
      <c r="H284" s="26">
        <v>48</v>
      </c>
      <c r="I284" s="26">
        <v>49</v>
      </c>
      <c r="J284" s="26">
        <v>50</v>
      </c>
      <c r="K284" s="26">
        <v>51</v>
      </c>
      <c r="L284" s="26">
        <v>52</v>
      </c>
      <c r="M284" s="26">
        <v>1</v>
      </c>
      <c r="N284" s="26">
        <v>2</v>
      </c>
      <c r="O284" s="26">
        <v>3</v>
      </c>
      <c r="P284" s="26">
        <v>4</v>
      </c>
      <c r="Q284" s="26">
        <v>5</v>
      </c>
      <c r="R284" s="26">
        <v>6</v>
      </c>
      <c r="S284" s="26">
        <v>7</v>
      </c>
      <c r="T284" s="26">
        <v>8</v>
      </c>
      <c r="U284" s="26">
        <v>9</v>
      </c>
      <c r="V284" s="26">
        <v>10</v>
      </c>
      <c r="W284" s="26">
        <v>11</v>
      </c>
      <c r="X284" s="26">
        <v>12</v>
      </c>
      <c r="Y284" s="26">
        <v>13</v>
      </c>
      <c r="Z284" s="26">
        <v>14</v>
      </c>
      <c r="AA284" s="26">
        <v>15</v>
      </c>
      <c r="AB284" s="26">
        <v>16</v>
      </c>
      <c r="AC284" s="26">
        <v>17</v>
      </c>
      <c r="AD284" s="26">
        <v>18</v>
      </c>
      <c r="AE284" s="26">
        <v>19</v>
      </c>
      <c r="AF284" s="26">
        <v>20</v>
      </c>
      <c r="AG284" s="26">
        <v>21</v>
      </c>
      <c r="AH284" s="26">
        <v>22</v>
      </c>
      <c r="AI284" s="26">
        <v>23</v>
      </c>
      <c r="AJ284" s="26">
        <v>24</v>
      </c>
      <c r="AK284" s="26">
        <v>25</v>
      </c>
      <c r="AL284" s="26">
        <v>26</v>
      </c>
      <c r="AM284" s="26">
        <v>27</v>
      </c>
      <c r="AN284" s="26">
        <v>28</v>
      </c>
      <c r="AO284" s="26">
        <v>29</v>
      </c>
      <c r="AP284" s="26">
        <v>30</v>
      </c>
      <c r="AQ284" s="26">
        <v>31</v>
      </c>
      <c r="AR284" s="26">
        <v>32</v>
      </c>
      <c r="AS284" s="26">
        <v>33</v>
      </c>
      <c r="AT284" s="26">
        <v>34</v>
      </c>
      <c r="AU284" s="26">
        <v>35</v>
      </c>
      <c r="AV284" s="26">
        <v>36</v>
      </c>
      <c r="AW284" s="26">
        <v>37</v>
      </c>
      <c r="AX284" s="26">
        <v>38</v>
      </c>
      <c r="AY284" s="26">
        <v>39</v>
      </c>
      <c r="AZ284" s="26">
        <v>40</v>
      </c>
      <c r="BA284" s="26">
        <v>41</v>
      </c>
      <c r="BB284" s="26"/>
    </row>
    <row r="285" spans="1:54" s="29" customFormat="1">
      <c r="A285" s="28" t="s">
        <v>49</v>
      </c>
      <c r="B285" s="28">
        <f>$H$2-(B278*$H$2/100)</f>
        <v>11.25</v>
      </c>
      <c r="C285" s="28">
        <f>$H$2-(C278*$H$2/100)</f>
        <v>11.25</v>
      </c>
      <c r="D285" s="28">
        <f>C285-(D279*C285/100)</f>
        <v>9.2249999999999996</v>
      </c>
      <c r="E285" s="28">
        <f>$H$2-(E278*$H$2/100)</f>
        <v>11.25</v>
      </c>
      <c r="F285" s="28">
        <f>$H$2-(F278*$H$2/100)</f>
        <v>11.25</v>
      </c>
      <c r="G285" s="28">
        <f>F285-(G279*F285/100)</f>
        <v>9.2249999999999996</v>
      </c>
      <c r="H285" s="28">
        <f>$H$2-(H278*$H$2/100)</f>
        <v>12.3</v>
      </c>
      <c r="I285" s="28">
        <f>$H$2-(I278*$H$2/100)</f>
        <v>12.3</v>
      </c>
      <c r="J285" s="28">
        <f>I285-(J279*I285/100)</f>
        <v>10.086</v>
      </c>
      <c r="K285" s="28">
        <f>$H$2-(K278*$H$2/100)</f>
        <v>13.2</v>
      </c>
      <c r="L285" s="28">
        <f>K285-(L279*K285/100)</f>
        <v>10.824</v>
      </c>
      <c r="M285" s="28">
        <f>$H$2-(M278*$H$2/100)</f>
        <v>14.25</v>
      </c>
      <c r="N285" s="28">
        <f>$H$2-(N278*$H$2/100)</f>
        <v>14.25</v>
      </c>
      <c r="O285" s="28">
        <f>N285-(O279*N285/100)</f>
        <v>11.685</v>
      </c>
      <c r="P285" s="28">
        <f>$H$2-(P278*$H$2/100)</f>
        <v>15</v>
      </c>
      <c r="Q285" s="28">
        <f>$H$2-(Q278*$H$2/100)</f>
        <v>15</v>
      </c>
      <c r="R285" s="28">
        <f>Q285-(R279*Q285/100)</f>
        <v>12.3</v>
      </c>
      <c r="S285" s="28">
        <f>$H$2-(S278*$H$2/100)</f>
        <v>15</v>
      </c>
      <c r="T285" s="28">
        <f>$H$2-(T278*$H$2/100)</f>
        <v>15</v>
      </c>
      <c r="U285" s="28">
        <f>T285-(U279*T285/100)</f>
        <v>12.3</v>
      </c>
      <c r="V285" s="28">
        <f>$H$2-(V278*$H$2/100)</f>
        <v>15</v>
      </c>
      <c r="W285" s="28">
        <f>$H$2-(W278*$H$2/100)</f>
        <v>15</v>
      </c>
      <c r="X285" s="28">
        <f>W285-(X279*W285/100)</f>
        <v>12.3</v>
      </c>
      <c r="Y285" s="28">
        <f>$H$2-(Y278*$H$2/100)</f>
        <v>13.5</v>
      </c>
      <c r="Z285" s="28">
        <f>$H$2-(Z278*$H$2/100)</f>
        <v>13.5</v>
      </c>
      <c r="AA285" s="28">
        <f>Z285-(AA279*Z285/100)</f>
        <v>11.07</v>
      </c>
      <c r="AB285" s="28">
        <f>$H$2-(AB278*$H$2/100)</f>
        <v>13.5</v>
      </c>
      <c r="AC285" s="28">
        <f>$H$2-(AC278*$H$2/100)</f>
        <v>13.5</v>
      </c>
      <c r="AD285" s="28">
        <f>AC285-(AD279*AC285/100)</f>
        <v>11.07</v>
      </c>
      <c r="AE285" s="28">
        <f>$H$2-(AE278*$H$2/100)</f>
        <v>13.5</v>
      </c>
      <c r="AF285" s="28">
        <f>$H$2-(AF278*$H$2/100)</f>
        <v>13.5</v>
      </c>
      <c r="AG285" s="28">
        <f>AF285-(AG279*AF285/100)</f>
        <v>11.07</v>
      </c>
      <c r="AH285" s="28">
        <f>$H$2-(AH278*$H$2/100)</f>
        <v>13.5</v>
      </c>
      <c r="AI285" s="28">
        <f>$H$2-(AI278*$H$2/100)</f>
        <v>13.5</v>
      </c>
      <c r="AJ285" s="28">
        <f>AI285-(AJ279*AI285/100)</f>
        <v>6.75</v>
      </c>
      <c r="AK285" s="28">
        <f>$H$2-(AK278*$H$2/100)</f>
        <v>15</v>
      </c>
      <c r="AL285" s="28">
        <f>$H$2-(AL278*$H$2/100)</f>
        <v>13.5</v>
      </c>
      <c r="AM285" s="28">
        <f>AL285-(AM279*AL285/100)</f>
        <v>11.07</v>
      </c>
      <c r="AN285" s="28">
        <f>$H$2-(AN278*$H$2/100)</f>
        <v>13.5</v>
      </c>
      <c r="AO285" s="28">
        <f>$H$2-(AO278*$H$2/100)</f>
        <v>13.5</v>
      </c>
      <c r="AP285" s="28">
        <f>AO285-(AP279*AO285/100)</f>
        <v>11.07</v>
      </c>
      <c r="AQ285" s="28">
        <f>$H$2-(AQ278*$H$2/100)</f>
        <v>13.5</v>
      </c>
      <c r="AR285" s="28">
        <f>$H$2-(AR278*$H$2/100)</f>
        <v>13.5</v>
      </c>
      <c r="AS285" s="28">
        <f>AR285-(AS279*AR285/100)</f>
        <v>11.07</v>
      </c>
      <c r="AT285" s="28">
        <f>$H$2-(AT278*$H$2/100)</f>
        <v>13.5</v>
      </c>
      <c r="AU285" s="28">
        <f>$H$2-(AU278*$H$2/100)</f>
        <v>12</v>
      </c>
      <c r="AV285" s="28">
        <f>AU285-(AV279*AU285/100)</f>
        <v>9.84</v>
      </c>
      <c r="AW285" s="28">
        <f>$H$2-(AW278*$H$2/100)</f>
        <v>7.5</v>
      </c>
      <c r="AX285" s="28">
        <f>$H$2-(AX278*$H$2/100)</f>
        <v>7.5</v>
      </c>
      <c r="AY285" s="28">
        <f>AX285-(AY279*AX285/100)</f>
        <v>6.15</v>
      </c>
      <c r="AZ285" s="28">
        <f>$H$2-(AZ278*$H$2/100)</f>
        <v>7.5</v>
      </c>
      <c r="BA285" s="28">
        <f>$H$2-(BA278*$H$2/100)</f>
        <v>7.5</v>
      </c>
      <c r="BB285" s="28">
        <f>SUM(B285:BA285)</f>
        <v>624.40500000000009</v>
      </c>
    </row>
    <row r="286" spans="1:54">
      <c r="A286" s="26" t="s">
        <v>50</v>
      </c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 spans="1:54">
      <c r="A287" s="26" t="s">
        <v>51</v>
      </c>
      <c r="B287" s="28">
        <f t="shared" ref="B287:AF287" si="9">SUM(B285+B286)</f>
        <v>11.25</v>
      </c>
      <c r="C287" s="28">
        <f t="shared" si="9"/>
        <v>11.25</v>
      </c>
      <c r="D287" s="28">
        <f t="shared" si="9"/>
        <v>9.2249999999999996</v>
      </c>
      <c r="E287" s="28">
        <f t="shared" si="9"/>
        <v>11.25</v>
      </c>
      <c r="F287" s="28">
        <f t="shared" si="9"/>
        <v>11.25</v>
      </c>
      <c r="G287" s="28">
        <f t="shared" si="9"/>
        <v>9.2249999999999996</v>
      </c>
      <c r="H287" s="28">
        <f t="shared" si="9"/>
        <v>12.3</v>
      </c>
      <c r="I287" s="28">
        <f t="shared" si="9"/>
        <v>12.3</v>
      </c>
      <c r="J287" s="28">
        <f t="shared" si="9"/>
        <v>10.086</v>
      </c>
      <c r="K287" s="28">
        <f t="shared" si="9"/>
        <v>13.2</v>
      </c>
      <c r="L287" s="28">
        <f t="shared" si="9"/>
        <v>10.824</v>
      </c>
      <c r="M287" s="28">
        <f t="shared" si="9"/>
        <v>14.25</v>
      </c>
      <c r="N287" s="28">
        <f t="shared" si="9"/>
        <v>14.25</v>
      </c>
      <c r="O287" s="28">
        <f t="shared" si="9"/>
        <v>11.685</v>
      </c>
      <c r="P287" s="28">
        <f t="shared" si="9"/>
        <v>15</v>
      </c>
      <c r="Q287" s="28">
        <f t="shared" si="9"/>
        <v>15</v>
      </c>
      <c r="R287" s="28">
        <f t="shared" si="9"/>
        <v>12.3</v>
      </c>
      <c r="S287" s="28">
        <f t="shared" si="9"/>
        <v>15</v>
      </c>
      <c r="T287" s="28">
        <f t="shared" si="9"/>
        <v>15</v>
      </c>
      <c r="U287" s="28">
        <f t="shared" si="9"/>
        <v>12.3</v>
      </c>
      <c r="V287" s="28">
        <f t="shared" si="9"/>
        <v>15</v>
      </c>
      <c r="W287" s="28">
        <f t="shared" si="9"/>
        <v>15</v>
      </c>
      <c r="X287" s="28">
        <f t="shared" si="9"/>
        <v>12.3</v>
      </c>
      <c r="Y287" s="28">
        <f t="shared" si="9"/>
        <v>13.5</v>
      </c>
      <c r="Z287" s="28">
        <f t="shared" si="9"/>
        <v>13.5</v>
      </c>
      <c r="AA287" s="28">
        <f t="shared" si="9"/>
        <v>11.07</v>
      </c>
      <c r="AB287" s="28">
        <f t="shared" si="9"/>
        <v>13.5</v>
      </c>
      <c r="AC287" s="28">
        <f t="shared" si="9"/>
        <v>13.5</v>
      </c>
      <c r="AD287" s="28">
        <f t="shared" si="9"/>
        <v>11.07</v>
      </c>
      <c r="AE287" s="28">
        <f t="shared" si="9"/>
        <v>13.5</v>
      </c>
      <c r="AF287" s="28">
        <f t="shared" si="9"/>
        <v>13.5</v>
      </c>
      <c r="AG287" s="28">
        <f t="shared" ref="AG287:BA287" si="10">SUM(AG285+AG286)</f>
        <v>11.07</v>
      </c>
      <c r="AH287" s="28">
        <f t="shared" si="10"/>
        <v>13.5</v>
      </c>
      <c r="AI287" s="28">
        <f t="shared" si="10"/>
        <v>13.5</v>
      </c>
      <c r="AJ287" s="28">
        <f t="shared" si="10"/>
        <v>6.75</v>
      </c>
      <c r="AK287" s="28">
        <f t="shared" si="10"/>
        <v>15</v>
      </c>
      <c r="AL287" s="28">
        <f t="shared" si="10"/>
        <v>13.5</v>
      </c>
      <c r="AM287" s="28">
        <f t="shared" si="10"/>
        <v>11.07</v>
      </c>
      <c r="AN287" s="28">
        <f t="shared" si="10"/>
        <v>13.5</v>
      </c>
      <c r="AO287" s="28">
        <f t="shared" si="10"/>
        <v>13.5</v>
      </c>
      <c r="AP287" s="28">
        <f t="shared" si="10"/>
        <v>11.07</v>
      </c>
      <c r="AQ287" s="28">
        <f t="shared" si="10"/>
        <v>13.5</v>
      </c>
      <c r="AR287" s="28">
        <f t="shared" si="10"/>
        <v>13.5</v>
      </c>
      <c r="AS287" s="28">
        <f t="shared" si="10"/>
        <v>11.07</v>
      </c>
      <c r="AT287" s="28">
        <f t="shared" si="10"/>
        <v>13.5</v>
      </c>
      <c r="AU287" s="28">
        <f t="shared" si="10"/>
        <v>12</v>
      </c>
      <c r="AV287" s="28">
        <f t="shared" si="10"/>
        <v>9.84</v>
      </c>
      <c r="AW287" s="28">
        <f t="shared" si="10"/>
        <v>7.5</v>
      </c>
      <c r="AX287" s="28">
        <f t="shared" si="10"/>
        <v>7.5</v>
      </c>
      <c r="AY287" s="28">
        <f t="shared" si="10"/>
        <v>6.15</v>
      </c>
      <c r="AZ287" s="28">
        <f t="shared" ref="AZ287" si="11">SUM(AZ285+AZ286)</f>
        <v>7.5</v>
      </c>
      <c r="BA287" s="28">
        <f t="shared" si="10"/>
        <v>7.5</v>
      </c>
      <c r="BB287" s="28">
        <f>SUM(B287:BA287)</f>
        <v>624.40500000000009</v>
      </c>
    </row>
    <row r="288" spans="1:54">
      <c r="A288" s="30" t="s">
        <v>52</v>
      </c>
      <c r="B288" s="26"/>
      <c r="C288" s="28">
        <f>SUM(C285:F285)</f>
        <v>42.975000000000001</v>
      </c>
      <c r="D288" s="26"/>
      <c r="E288" s="28"/>
      <c r="F288" s="26"/>
      <c r="G288" s="28">
        <f>SUM(G285:J285)</f>
        <v>43.911000000000001</v>
      </c>
      <c r="H288" s="26"/>
      <c r="I288" s="26"/>
      <c r="J288" s="26"/>
      <c r="K288" s="28"/>
      <c r="L288" s="26"/>
      <c r="M288" s="26"/>
      <c r="N288" s="28">
        <f>SUM(N285:Q285)</f>
        <v>55.935000000000002</v>
      </c>
      <c r="O288" s="28"/>
      <c r="P288" s="26"/>
      <c r="Q288" s="26"/>
      <c r="R288" s="28">
        <f>SUM(R285:U285)</f>
        <v>54.599999999999994</v>
      </c>
      <c r="S288" s="28"/>
      <c r="T288" s="26"/>
      <c r="U288" s="26"/>
      <c r="V288" s="28">
        <f>SUM(V285:Y285)</f>
        <v>55.8</v>
      </c>
      <c r="W288" s="26"/>
      <c r="X288" s="28"/>
      <c r="Y288" s="26"/>
      <c r="Z288" s="26"/>
      <c r="AA288" s="28">
        <f>SUM(AA285:AD285)</f>
        <v>49.14</v>
      </c>
      <c r="AB288" s="28"/>
      <c r="AC288" s="26"/>
      <c r="AD288" s="26"/>
      <c r="AE288" s="28">
        <f>SUM(AE285:AH285)</f>
        <v>51.57</v>
      </c>
      <c r="AF288" s="28"/>
      <c r="AG288" s="26"/>
      <c r="AH288" s="26"/>
      <c r="AI288" s="26"/>
      <c r="AJ288" s="28">
        <f>SUM(AJ285:AM285)</f>
        <v>46.32</v>
      </c>
      <c r="AK288" s="28"/>
      <c r="AL288" s="26"/>
      <c r="AM288" s="26"/>
      <c r="AN288" s="28">
        <f>SUM(AN285:AQ285)</f>
        <v>51.57</v>
      </c>
      <c r="AO288" s="28"/>
      <c r="AP288" s="26"/>
      <c r="AQ288" s="26"/>
      <c r="AR288" s="28">
        <f>SUM(AR285:AU285)</f>
        <v>50.07</v>
      </c>
      <c r="AS288" s="28"/>
      <c r="AT288" s="26"/>
      <c r="AU288" s="26"/>
      <c r="AV288" s="26"/>
      <c r="AW288" s="28">
        <f>SUM(AW285:BA285)</f>
        <v>36.15</v>
      </c>
      <c r="AX288" s="28"/>
      <c r="AY288" s="26"/>
      <c r="AZ288" s="26"/>
      <c r="BA288" s="26"/>
      <c r="BB288" s="26"/>
    </row>
    <row r="289" spans="1:54">
      <c r="A289" s="30" t="s">
        <v>53</v>
      </c>
      <c r="B289" s="26"/>
      <c r="C289" s="26">
        <f>C288/4*4.33</f>
        <v>46.5204375</v>
      </c>
      <c r="D289" s="26"/>
      <c r="E289" s="26"/>
      <c r="F289" s="26"/>
      <c r="G289" s="26">
        <f>G288/4*4.33</f>
        <v>47.533657500000004</v>
      </c>
      <c r="H289" s="26"/>
      <c r="I289" s="26"/>
      <c r="J289" s="26"/>
      <c r="K289" s="26"/>
      <c r="L289" s="26"/>
      <c r="M289" s="26"/>
      <c r="N289" s="26">
        <f>N288/4*4.33</f>
        <v>60.549637500000003</v>
      </c>
      <c r="O289" s="26"/>
      <c r="P289" s="26"/>
      <c r="Q289" s="26"/>
      <c r="R289" s="26">
        <f>R288/4*4.33</f>
        <v>59.104499999999994</v>
      </c>
      <c r="S289" s="26"/>
      <c r="T289" s="26"/>
      <c r="U289" s="26"/>
      <c r="V289" s="26">
        <f>V288/4*4.33</f>
        <v>60.403500000000001</v>
      </c>
      <c r="W289" s="26"/>
      <c r="X289" s="26"/>
      <c r="Y289" s="26"/>
      <c r="Z289" s="26"/>
      <c r="AA289" s="26">
        <f>AA288/4*4.33</f>
        <v>53.194050000000004</v>
      </c>
      <c r="AB289" s="26"/>
      <c r="AC289" s="26"/>
      <c r="AD289" s="26"/>
      <c r="AE289" s="26">
        <f>AE288/4*4.33</f>
        <v>55.824525000000001</v>
      </c>
      <c r="AF289" s="26"/>
      <c r="AG289" s="26"/>
      <c r="AH289" s="26"/>
      <c r="AI289" s="26"/>
      <c r="AJ289" s="26">
        <f>AJ288/4*4.33</f>
        <v>50.141400000000004</v>
      </c>
      <c r="AK289" s="26"/>
      <c r="AL289" s="26"/>
      <c r="AM289" s="26"/>
      <c r="AN289" s="26">
        <f>AN288/4*4.33</f>
        <v>55.824525000000001</v>
      </c>
      <c r="AO289" s="26"/>
      <c r="AP289" s="26"/>
      <c r="AQ289" s="26"/>
      <c r="AR289" s="26">
        <f>AR288/4*4.33</f>
        <v>54.200775</v>
      </c>
      <c r="AS289" s="26"/>
      <c r="AT289" s="26"/>
      <c r="AU289" s="26"/>
      <c r="AV289" s="26"/>
      <c r="AW289" s="26">
        <f>AW288/4*4.33</f>
        <v>39.132374999999996</v>
      </c>
      <c r="AX289" s="26"/>
      <c r="AY289" s="26"/>
      <c r="AZ289" s="26"/>
      <c r="BA289" s="26"/>
      <c r="BB289" s="26"/>
    </row>
    <row r="290" spans="1:54">
      <c r="A290" s="30" t="s">
        <v>54</v>
      </c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26"/>
    </row>
    <row r="291" spans="1:54">
      <c r="A291" s="30" t="s">
        <v>70</v>
      </c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26"/>
    </row>
    <row r="292" spans="1:54">
      <c r="A292" s="30" t="s">
        <v>56</v>
      </c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26"/>
    </row>
    <row r="293" spans="1:54">
      <c r="A293" s="30" t="s">
        <v>71</v>
      </c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26"/>
    </row>
    <row r="294" spans="1:54">
      <c r="A294" s="30" t="s">
        <v>42</v>
      </c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26"/>
    </row>
    <row r="295" spans="1:54">
      <c r="A295" s="30" t="s">
        <v>29</v>
      </c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26"/>
    </row>
    <row r="296" spans="1:54">
      <c r="A296" s="30" t="s">
        <v>43</v>
      </c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26"/>
    </row>
    <row r="297" spans="1:54">
      <c r="A297" s="30" t="s">
        <v>97</v>
      </c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26"/>
    </row>
    <row r="298" spans="1:54">
      <c r="A298" s="30" t="s">
        <v>79</v>
      </c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26"/>
    </row>
    <row r="299" spans="1:54">
      <c r="A299" s="30" t="s">
        <v>94</v>
      </c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26"/>
    </row>
    <row r="300" spans="1:54">
      <c r="A300" s="30" t="s">
        <v>44</v>
      </c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26"/>
    </row>
    <row r="301" spans="1:54">
      <c r="A301" s="30" t="s">
        <v>45</v>
      </c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20"/>
    </row>
    <row r="302" spans="1:54">
      <c r="A302" s="26" t="s">
        <v>32</v>
      </c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20"/>
    </row>
  </sheetData>
  <mergeCells count="15">
    <mergeCell ref="O213:Q213"/>
    <mergeCell ref="T213:W213"/>
    <mergeCell ref="J281:L281"/>
    <mergeCell ref="O281:Q281"/>
    <mergeCell ref="T281:W281"/>
    <mergeCell ref="J213:L213"/>
    <mergeCell ref="J11:L11"/>
    <mergeCell ref="T11:W11"/>
    <mergeCell ref="O11:Q11"/>
    <mergeCell ref="J146:L146"/>
    <mergeCell ref="T146:W146"/>
    <mergeCell ref="O146:Q146"/>
    <mergeCell ref="J80:L80"/>
    <mergeCell ref="O80:Q80"/>
    <mergeCell ref="T80:W80"/>
  </mergeCells>
  <phoneticPr fontId="3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8"/>
  <sheetViews>
    <sheetView topLeftCell="F1" zoomScale="125" zoomScaleNormal="125" zoomScalePageLayoutView="125" workbookViewId="0">
      <pane ySplit="15" topLeftCell="A185" activePane="bottomLeft" state="frozen"/>
      <selection activeCell="C1" sqref="C1"/>
      <selection pane="bottomLeft" activeCell="F205" sqref="F205:T224"/>
    </sheetView>
  </sheetViews>
  <sheetFormatPr baseColWidth="10" defaultColWidth="8.83203125" defaultRowHeight="12" customHeight="1" x14ac:dyDescent="0"/>
  <cols>
    <col min="1" max="1" width="16.6640625" style="1" hidden="1" customWidth="1"/>
    <col min="2" max="2" width="9.1640625" style="1" hidden="1" customWidth="1"/>
    <col min="3" max="3" width="16.5" style="1" hidden="1" customWidth="1"/>
    <col min="4" max="4" width="9.1640625" style="1" hidden="1" customWidth="1"/>
    <col min="5" max="5" width="6" style="37" hidden="1" customWidth="1"/>
    <col min="6" max="6" width="9.5" style="192" customWidth="1"/>
    <col min="7" max="7" width="8.6640625" style="1" customWidth="1"/>
    <col min="8" max="8" width="14.6640625" style="1" customWidth="1"/>
    <col min="9" max="9" width="9.33203125" style="1" bestFit="1" customWidth="1"/>
    <col min="10" max="17" width="8.83203125" style="59"/>
    <col min="18" max="18" width="35.1640625" style="1" customWidth="1"/>
    <col min="19" max="19" width="11.1640625" style="1" customWidth="1"/>
    <col min="20" max="20" width="12.33203125" style="1" customWidth="1"/>
    <col min="21" max="21" width="31.83203125" style="35" customWidth="1"/>
    <col min="22" max="26" width="4" style="9" customWidth="1"/>
    <col min="27" max="28" width="4" style="9" hidden="1" customWidth="1"/>
    <col min="29" max="36" width="4" style="9" customWidth="1"/>
    <col min="37" max="38" width="6" style="9" bestFit="1" customWidth="1"/>
    <col min="39" max="16384" width="8.83203125" style="1"/>
  </cols>
  <sheetData>
    <row r="1" spans="5:38" ht="12" customHeight="1" thickBot="1">
      <c r="G1" s="6"/>
      <c r="H1" s="6"/>
      <c r="I1" s="6"/>
      <c r="J1" s="58"/>
      <c r="K1" s="58"/>
      <c r="L1" s="58"/>
      <c r="M1" s="58"/>
    </row>
    <row r="2" spans="5:38" s="2" customFormat="1" ht="12" customHeight="1" thickBot="1">
      <c r="E2" s="41"/>
      <c r="F2" s="189" t="s">
        <v>26</v>
      </c>
      <c r="G2" s="374" t="s">
        <v>843</v>
      </c>
      <c r="H2" s="374"/>
      <c r="I2" s="14" t="s">
        <v>27</v>
      </c>
      <c r="J2" s="121">
        <v>2012</v>
      </c>
      <c r="K2" s="60" t="s">
        <v>234</v>
      </c>
      <c r="L2" s="375"/>
      <c r="M2" s="375"/>
      <c r="N2" s="61"/>
      <c r="O2" s="61"/>
      <c r="P2" s="62"/>
      <c r="Q2" s="62"/>
      <c r="R2" s="108" t="s">
        <v>146</v>
      </c>
      <c r="S2" s="373"/>
      <c r="T2" s="373"/>
      <c r="U2" s="13" t="s">
        <v>167</v>
      </c>
      <c r="V2" s="120">
        <v>1</v>
      </c>
      <c r="X2" s="35" t="s">
        <v>171</v>
      </c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</row>
    <row r="3" spans="5:38" ht="12" customHeight="1">
      <c r="F3" s="254"/>
      <c r="G3" s="369"/>
      <c r="H3" s="369"/>
      <c r="I3" s="13"/>
      <c r="R3" s="13" t="s">
        <v>116</v>
      </c>
      <c r="S3" s="373"/>
      <c r="T3" s="373"/>
    </row>
    <row r="4" spans="5:38" ht="12" customHeight="1">
      <c r="G4" s="44"/>
      <c r="H4" s="44"/>
      <c r="Q4" s="113"/>
      <c r="R4" s="13" t="s">
        <v>116</v>
      </c>
      <c r="S4" s="373"/>
      <c r="T4" s="373"/>
      <c r="U4" s="372" t="s">
        <v>235</v>
      </c>
      <c r="V4" s="372"/>
      <c r="W4" s="372"/>
      <c r="X4" s="372"/>
    </row>
    <row r="5" spans="5:38" ht="12" customHeight="1">
      <c r="G5" s="35" t="s">
        <v>72</v>
      </c>
      <c r="R5" s="13" t="s">
        <v>116</v>
      </c>
      <c r="S5" s="373"/>
      <c r="T5" s="373"/>
      <c r="U5" s="56" t="s">
        <v>83</v>
      </c>
      <c r="V5" s="376" t="str">
        <f>Test!C68&amp;" / "&amp;Test!C69</f>
        <v>184 / 360</v>
      </c>
      <c r="W5" s="371"/>
      <c r="X5" s="371"/>
    </row>
    <row r="6" spans="5:38" ht="12" customHeight="1">
      <c r="F6" s="190" t="s">
        <v>180</v>
      </c>
      <c r="G6" s="370" t="s">
        <v>20</v>
      </c>
      <c r="H6" s="370"/>
      <c r="I6" s="43" t="s">
        <v>21</v>
      </c>
      <c r="J6" s="63" t="s">
        <v>28</v>
      </c>
      <c r="K6" s="63" t="s">
        <v>29</v>
      </c>
      <c r="L6" s="63" t="s">
        <v>30</v>
      </c>
      <c r="M6" s="63" t="s">
        <v>81</v>
      </c>
      <c r="N6" s="63" t="s">
        <v>98</v>
      </c>
      <c r="O6" s="63" t="s">
        <v>92</v>
      </c>
      <c r="P6" s="63" t="s">
        <v>31</v>
      </c>
      <c r="Q6" s="63" t="s">
        <v>143</v>
      </c>
      <c r="R6" s="377" t="s">
        <v>32</v>
      </c>
      <c r="S6" s="378"/>
      <c r="T6" s="379"/>
      <c r="U6" s="56" t="s">
        <v>84</v>
      </c>
      <c r="V6" s="376" t="str">
        <f>Test!C61&amp;" / "&amp;Test!C62</f>
        <v>163 / 256</v>
      </c>
      <c r="W6" s="371"/>
      <c r="X6" s="371"/>
      <c r="Z6" s="114"/>
      <c r="AA6" s="114"/>
      <c r="AB6" s="114"/>
      <c r="AC6" s="114"/>
      <c r="AD6" s="114"/>
      <c r="AE6" s="114"/>
    </row>
    <row r="7" spans="5:38" ht="12" customHeight="1">
      <c r="F7" s="191"/>
      <c r="G7" s="46"/>
      <c r="H7" s="47"/>
      <c r="I7" s="45" t="s">
        <v>22</v>
      </c>
      <c r="J7" s="64"/>
      <c r="K7" s="64"/>
      <c r="L7" s="64"/>
      <c r="M7" s="64" t="s">
        <v>100</v>
      </c>
      <c r="N7" s="64" t="s">
        <v>99</v>
      </c>
      <c r="O7" s="64"/>
      <c r="P7" s="75"/>
      <c r="Q7" s="64" t="s">
        <v>144</v>
      </c>
      <c r="R7" s="71"/>
      <c r="S7" s="72"/>
      <c r="T7" s="73"/>
      <c r="U7" s="56" t="s">
        <v>85</v>
      </c>
      <c r="V7" s="371" t="str">
        <f>ROUND(Test!B76,0)&amp;"-"&amp;ROUND(Test!C76,0)&amp;" / "&amp;ROUND(Test!D76,0)&amp;"-"&amp;ROUND(Test!E76,0)</f>
        <v>167-184 / 267-360</v>
      </c>
      <c r="W7" s="371"/>
      <c r="X7" s="371"/>
      <c r="Z7" s="114"/>
      <c r="AA7" s="114"/>
      <c r="AB7" s="114"/>
      <c r="AC7" s="114"/>
      <c r="AD7" s="114"/>
      <c r="AE7" s="114"/>
    </row>
    <row r="8" spans="5:38" ht="12" customHeight="1">
      <c r="F8" s="193" t="s">
        <v>181</v>
      </c>
      <c r="G8" s="357"/>
      <c r="H8" s="357"/>
      <c r="I8" s="48"/>
      <c r="J8" s="65"/>
      <c r="K8" s="65"/>
      <c r="L8" s="65"/>
      <c r="M8" s="65"/>
      <c r="N8" s="65"/>
      <c r="O8" s="65"/>
      <c r="P8" s="65"/>
      <c r="Q8" s="65"/>
      <c r="R8" s="358"/>
      <c r="S8" s="359"/>
      <c r="T8" s="360"/>
      <c r="U8" s="56" t="s">
        <v>86</v>
      </c>
      <c r="V8" s="371" t="str">
        <f>ROUND(Test!B77,0)&amp;"-"&amp;ROUND(Test!C77,0)&amp;" / "&amp;ROUND(Test!D77,0)&amp;"-"&amp;ROUND(Test!E77,0)</f>
        <v>160-166 / 248-266</v>
      </c>
      <c r="W8" s="371"/>
      <c r="X8" s="371"/>
      <c r="Z8" s="114"/>
      <c r="AA8" s="114"/>
      <c r="AB8" s="114"/>
      <c r="AC8" s="114"/>
      <c r="AD8" s="114"/>
      <c r="AE8" s="114"/>
    </row>
    <row r="9" spans="5:38" ht="12" customHeight="1">
      <c r="F9" s="193" t="s">
        <v>181</v>
      </c>
      <c r="G9" s="357"/>
      <c r="H9" s="357"/>
      <c r="I9" s="48"/>
      <c r="J9" s="65"/>
      <c r="K9" s="65"/>
      <c r="L9" s="65"/>
      <c r="M9" s="65"/>
      <c r="N9" s="66"/>
      <c r="O9" s="66"/>
      <c r="P9" s="66"/>
      <c r="Q9" s="65"/>
      <c r="R9" s="358"/>
      <c r="S9" s="359"/>
      <c r="T9" s="360"/>
      <c r="U9" s="56" t="s">
        <v>87</v>
      </c>
      <c r="V9" s="371" t="str">
        <f>ROUND(Test!B78,0)&amp;"-"&amp;ROUND(Test!C78,0)&amp;" / "&amp;ROUND(Test!D78,0)&amp;"-"&amp;ROUND(Test!E78,0)</f>
        <v>152-159 / 228-247</v>
      </c>
      <c r="W9" s="371"/>
      <c r="X9" s="371"/>
      <c r="Z9" s="114"/>
      <c r="AA9" s="114"/>
      <c r="AB9" s="114"/>
      <c r="AC9" s="114"/>
      <c r="AD9" s="114"/>
      <c r="AE9" s="114"/>
    </row>
    <row r="10" spans="5:38" ht="12" customHeight="1">
      <c r="F10" s="193" t="s">
        <v>181</v>
      </c>
      <c r="G10" s="357"/>
      <c r="H10" s="357"/>
      <c r="I10" s="49"/>
      <c r="J10" s="66"/>
      <c r="K10" s="66"/>
      <c r="L10" s="66"/>
      <c r="M10" s="66"/>
      <c r="N10" s="66"/>
      <c r="O10" s="66"/>
      <c r="P10" s="66"/>
      <c r="Q10" s="66"/>
      <c r="R10" s="358"/>
      <c r="S10" s="359"/>
      <c r="T10" s="360"/>
      <c r="U10" s="56" t="s">
        <v>88</v>
      </c>
      <c r="V10" s="371" t="str">
        <f>ROUND(Test!B79,0)&amp;"-"&amp;ROUND(Test!C79,0)&amp;" / "&amp;ROUND(Test!D79,0)&amp;"-"&amp;ROUND(Test!E79,0)</f>
        <v>143-151 / 210-227</v>
      </c>
      <c r="W10" s="371"/>
      <c r="X10" s="371"/>
      <c r="Z10" s="114"/>
      <c r="AA10" s="114"/>
      <c r="AB10" s="114"/>
      <c r="AC10" s="114"/>
      <c r="AD10" s="114"/>
      <c r="AE10" s="114"/>
    </row>
    <row r="11" spans="5:38" ht="12" customHeight="1">
      <c r="F11" s="193" t="s">
        <v>181</v>
      </c>
      <c r="G11" s="357"/>
      <c r="H11" s="357"/>
      <c r="I11" s="48"/>
      <c r="J11" s="65"/>
      <c r="K11" s="65"/>
      <c r="L11" s="65"/>
      <c r="M11" s="65"/>
      <c r="N11" s="65"/>
      <c r="O11" s="65"/>
      <c r="P11" s="65"/>
      <c r="Q11" s="65"/>
      <c r="R11" s="358"/>
      <c r="S11" s="359"/>
      <c r="T11" s="360"/>
      <c r="U11" s="56" t="s">
        <v>89</v>
      </c>
      <c r="V11" s="371" t="str">
        <f>ROUND(Test!B80,0)&amp;"-"&amp;ROUND(Test!C80,0)&amp;" / "&amp;ROUND(Test!D80,0)&amp;"-"&amp;ROUND(Test!E80,0)</f>
        <v>114-142 / 154-209</v>
      </c>
      <c r="W11" s="371"/>
      <c r="X11" s="371"/>
      <c r="Z11" s="114"/>
      <c r="AA11" s="114"/>
      <c r="AB11" s="114"/>
      <c r="AC11" s="114"/>
      <c r="AD11" s="114"/>
      <c r="AE11" s="114"/>
    </row>
    <row r="12" spans="5:38" ht="12" customHeight="1">
      <c r="F12" s="193" t="s">
        <v>181</v>
      </c>
      <c r="G12" s="357"/>
      <c r="H12" s="357"/>
      <c r="I12" s="48"/>
      <c r="J12" s="65"/>
      <c r="K12" s="65"/>
      <c r="L12" s="65"/>
      <c r="M12" s="65"/>
      <c r="N12" s="65"/>
      <c r="O12" s="65"/>
      <c r="P12" s="65"/>
      <c r="Q12" s="65"/>
      <c r="R12" s="358"/>
      <c r="S12" s="359"/>
      <c r="T12" s="360"/>
      <c r="U12" s="56" t="s">
        <v>90</v>
      </c>
      <c r="V12" s="371" t="str">
        <f>ROUND(Test!B81,0)&amp;"-"&amp;ROUND(Test!C81,0)&amp;" / "&amp;ROUND(Test!D81,0)&amp;"-"&amp;ROUND(Test!E81,0)</f>
        <v>82-113 / 77-153</v>
      </c>
      <c r="W12" s="371"/>
      <c r="X12" s="371"/>
      <c r="Z12" s="114"/>
      <c r="AA12" s="114"/>
      <c r="AB12" s="114"/>
      <c r="AC12" s="114"/>
      <c r="AD12" s="114"/>
      <c r="AE12" s="114"/>
    </row>
    <row r="13" spans="5:38" ht="12" customHeight="1">
      <c r="F13" s="193" t="s">
        <v>181</v>
      </c>
      <c r="G13" s="357"/>
      <c r="H13" s="357"/>
      <c r="I13" s="48"/>
      <c r="J13" s="65"/>
      <c r="K13" s="65"/>
      <c r="L13" s="65"/>
      <c r="M13" s="65"/>
      <c r="N13" s="65"/>
      <c r="O13" s="65"/>
      <c r="P13" s="65"/>
      <c r="Q13" s="65"/>
      <c r="R13" s="358"/>
      <c r="S13" s="359"/>
      <c r="T13" s="360"/>
      <c r="U13" s="50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</row>
    <row r="14" spans="5:38" ht="12" customHeight="1">
      <c r="F14" s="193" t="s">
        <v>181</v>
      </c>
      <c r="G14" s="357"/>
      <c r="H14" s="357"/>
      <c r="I14" s="48"/>
      <c r="J14" s="65"/>
      <c r="K14" s="65"/>
      <c r="L14" s="65"/>
      <c r="M14" s="65"/>
      <c r="N14" s="65"/>
      <c r="O14" s="65"/>
      <c r="P14" s="65"/>
      <c r="Q14" s="65"/>
      <c r="R14" s="358"/>
      <c r="S14" s="359"/>
      <c r="T14" s="360"/>
      <c r="U14" s="50"/>
      <c r="V14" s="114"/>
      <c r="W14" s="114"/>
      <c r="X14" s="114"/>
      <c r="Y14" s="114"/>
      <c r="Z14" s="114"/>
      <c r="AA14" s="114"/>
      <c r="AB14" s="114"/>
      <c r="AC14" s="114"/>
      <c r="AD14" s="114"/>
      <c r="AE14" s="117"/>
      <c r="AG14" s="114"/>
      <c r="AH14" s="114"/>
      <c r="AI14" s="114"/>
      <c r="AJ14" s="114"/>
      <c r="AK14" s="114"/>
      <c r="AL14" s="114"/>
    </row>
    <row r="15" spans="5:38" ht="39.75" customHeight="1">
      <c r="F15" s="194"/>
      <c r="G15" s="51"/>
      <c r="H15" s="51"/>
      <c r="I15" s="52">
        <f>SUM(I8:I14)/60</f>
        <v>0</v>
      </c>
      <c r="J15" s="67"/>
      <c r="K15" s="68"/>
      <c r="L15" s="68"/>
      <c r="M15" s="68"/>
      <c r="N15" s="68"/>
      <c r="O15" s="68"/>
      <c r="P15" s="68"/>
      <c r="Q15" s="68"/>
      <c r="R15" s="51"/>
      <c r="U15" s="42" t="s">
        <v>41</v>
      </c>
      <c r="V15" s="118" t="s">
        <v>170</v>
      </c>
      <c r="W15" s="118" t="s">
        <v>42</v>
      </c>
      <c r="X15" s="118" t="s">
        <v>29</v>
      </c>
      <c r="Y15" s="118" t="s">
        <v>43</v>
      </c>
      <c r="Z15" s="119" t="s">
        <v>168</v>
      </c>
      <c r="AA15" s="118" t="s">
        <v>95</v>
      </c>
      <c r="AB15" s="118" t="s">
        <v>96</v>
      </c>
      <c r="AC15" s="118" t="s">
        <v>44</v>
      </c>
      <c r="AD15" s="118" t="s">
        <v>45</v>
      </c>
      <c r="AE15" s="119" t="s">
        <v>169</v>
      </c>
      <c r="AF15" s="118" t="s">
        <v>147</v>
      </c>
      <c r="AG15" s="118" t="s">
        <v>148</v>
      </c>
      <c r="AH15" s="118" t="s">
        <v>149</v>
      </c>
      <c r="AI15" s="261" t="s">
        <v>0</v>
      </c>
      <c r="AJ15" s="261" t="s">
        <v>1</v>
      </c>
      <c r="AK15" s="261" t="s">
        <v>227</v>
      </c>
      <c r="AL15" s="261" t="s">
        <v>228</v>
      </c>
    </row>
    <row r="16" spans="5:38" ht="12" customHeight="1">
      <c r="F16" s="251" t="s">
        <v>182</v>
      </c>
      <c r="G16" s="44"/>
      <c r="H16" s="44"/>
      <c r="I16" s="76"/>
      <c r="J16" s="70"/>
      <c r="K16" s="69"/>
      <c r="L16" s="69"/>
      <c r="M16" s="69"/>
      <c r="N16" s="69"/>
      <c r="O16" s="69"/>
      <c r="P16" s="69"/>
      <c r="Q16" s="69"/>
      <c r="R16" s="44"/>
      <c r="U16" s="42"/>
      <c r="V16" s="115"/>
    </row>
    <row r="17" spans="1:38" ht="12" customHeight="1">
      <c r="A17" s="165" t="s">
        <v>19</v>
      </c>
      <c r="B17" s="18">
        <f>I24</f>
        <v>0</v>
      </c>
      <c r="C17" s="57" t="s">
        <v>35</v>
      </c>
      <c r="D17" s="1">
        <f>X24</f>
        <v>0</v>
      </c>
      <c r="F17" s="193">
        <v>40826</v>
      </c>
      <c r="G17" s="357"/>
      <c r="H17" s="357"/>
      <c r="I17" s="48"/>
      <c r="J17" s="49"/>
      <c r="K17" s="65"/>
      <c r="L17" s="65"/>
      <c r="M17" s="65"/>
      <c r="N17" s="65"/>
      <c r="O17" s="65"/>
      <c r="P17" s="77"/>
      <c r="Q17" s="65"/>
      <c r="R17" s="358"/>
      <c r="S17" s="359"/>
      <c r="T17" s="360"/>
      <c r="U17" s="53"/>
      <c r="V17" s="122">
        <f t="shared" ref="V17:V23" si="0">$V$2</f>
        <v>1</v>
      </c>
      <c r="W17" s="272">
        <f t="shared" ref="W17:W23" si="1">IF(J17&lt;&gt;0,VLOOKUP(J17,Max_tider,2,FALSE),0)</f>
        <v>0</v>
      </c>
      <c r="X17" s="272">
        <f>IF(K17&lt;&gt;0,VLOOKUP(K17,AT_tider,2,FALSE),0)</f>
        <v>0</v>
      </c>
      <c r="Y17" s="272">
        <f t="shared" ref="Y17:Y23" si="2">IF(L17&lt;&gt;0,VLOOKUP(L17,SubAT_tider,2,FALSE),0)</f>
        <v>0</v>
      </c>
      <c r="Z17" s="272">
        <f t="shared" ref="Z17:Z23" si="3">IF(M17&lt;&gt;0,VLOOKUP(M17,IG_tider,2,FALSE),0)</f>
        <v>0</v>
      </c>
      <c r="AA17" s="272"/>
      <c r="AB17" s="272"/>
      <c r="AC17" s="272">
        <f t="shared" ref="AC17:AC23" si="4">IF(P17&lt;&gt;0,VLOOKUP(P17,Power_tider,2,FALSE),0)</f>
        <v>0</v>
      </c>
      <c r="AD17" s="272">
        <f t="shared" ref="AD17:AD23" si="5">IF(Q17&lt;&gt;0,VLOOKUP(Q17,FS_tider,2,FALSE),0)</f>
        <v>0</v>
      </c>
      <c r="AE17" s="122"/>
      <c r="AF17" s="122">
        <f>SUM(W17:AE17)</f>
        <v>0</v>
      </c>
      <c r="AG17" s="123">
        <f>((AC17*2)+(W17*2)+(X17*1)+(Y17*0.77)+(Z17*0.68)+(AD17*0.8))</f>
        <v>0</v>
      </c>
      <c r="AH17" s="123">
        <f t="shared" ref="AH17:AH23" si="6">(AG17+(((I17*V17)-SUM(W17:AE17))*0.3))</f>
        <v>0</v>
      </c>
      <c r="AI17" s="262" t="str">
        <f>IF(AH17&gt;1,AVERAGE(AH5,AH17),"")</f>
        <v/>
      </c>
      <c r="AJ17" s="262" t="str">
        <f>IF(AH17&gt;1,AVERAGE(AH4,AH5,AH17),"")</f>
        <v/>
      </c>
      <c r="AK17" s="262"/>
      <c r="AL17" s="262"/>
    </row>
    <row r="18" spans="1:38" ht="12" customHeight="1">
      <c r="A18" s="168" t="s">
        <v>34</v>
      </c>
      <c r="B18" s="18">
        <f>W24</f>
        <v>0</v>
      </c>
      <c r="C18" s="57" t="s">
        <v>36</v>
      </c>
      <c r="D18" s="1">
        <f>Y24</f>
        <v>0</v>
      </c>
      <c r="F18" s="193">
        <v>40827</v>
      </c>
      <c r="G18" s="357"/>
      <c r="H18" s="357"/>
      <c r="I18" s="48"/>
      <c r="J18" s="65"/>
      <c r="K18" s="65"/>
      <c r="L18" s="65"/>
      <c r="M18" s="65"/>
      <c r="N18" s="66"/>
      <c r="O18" s="66"/>
      <c r="P18" s="66"/>
      <c r="Q18" s="65"/>
      <c r="R18" s="358"/>
      <c r="S18" s="359"/>
      <c r="T18" s="360"/>
      <c r="U18" s="53"/>
      <c r="V18" s="122">
        <f t="shared" si="0"/>
        <v>1</v>
      </c>
      <c r="W18" s="272">
        <f t="shared" si="1"/>
        <v>0</v>
      </c>
      <c r="X18" s="272">
        <f t="shared" ref="X18:X23" si="7">IF(K18&lt;&gt;0,VLOOKUP(K18,AT_tider,2,FALSE),0)</f>
        <v>0</v>
      </c>
      <c r="Y18" s="272">
        <f t="shared" si="2"/>
        <v>0</v>
      </c>
      <c r="Z18" s="272">
        <f t="shared" si="3"/>
        <v>0</v>
      </c>
      <c r="AA18" s="272"/>
      <c r="AB18" s="272"/>
      <c r="AC18" s="272">
        <f t="shared" si="4"/>
        <v>0</v>
      </c>
      <c r="AD18" s="272">
        <f t="shared" si="5"/>
        <v>0</v>
      </c>
      <c r="AE18" s="122"/>
      <c r="AF18" s="122">
        <f t="shared" ref="AF18:AF23" si="8">SUM(W18:AE18)</f>
        <v>0</v>
      </c>
      <c r="AG18" s="123">
        <f t="shared" ref="AG18:AG23" si="9">((AC18*2)+(W18*2)+(X18*1)+(Y18*0.77)+(Z18*0.68)+(AD18*0.8))</f>
        <v>0</v>
      </c>
      <c r="AH18" s="123">
        <f t="shared" si="6"/>
        <v>0</v>
      </c>
      <c r="AI18" s="262" t="str">
        <f t="shared" ref="AI18:AI23" si="10">IF(AH18&gt;1,AVERAGE(AH17:AH18),"")</f>
        <v/>
      </c>
      <c r="AJ18" s="262" t="str">
        <f>IF(AH18&gt;1,AVERAGE(AH5,AH17,AH18),"")</f>
        <v/>
      </c>
      <c r="AK18" s="262"/>
      <c r="AL18" s="262"/>
    </row>
    <row r="19" spans="1:38" ht="12" customHeight="1">
      <c r="C19" s="17" t="s">
        <v>93</v>
      </c>
      <c r="D19" s="1">
        <f>Z24</f>
        <v>0</v>
      </c>
      <c r="F19" s="193">
        <v>40828</v>
      </c>
      <c r="G19" s="357"/>
      <c r="H19" s="357"/>
      <c r="I19" s="49"/>
      <c r="J19" s="66"/>
      <c r="K19" s="66"/>
      <c r="L19" s="66"/>
      <c r="M19" s="66"/>
      <c r="N19" s="66"/>
      <c r="O19" s="66"/>
      <c r="P19" s="66"/>
      <c r="Q19" s="66"/>
      <c r="R19" s="358"/>
      <c r="S19" s="359"/>
      <c r="T19" s="360"/>
      <c r="U19" s="36"/>
      <c r="V19" s="122">
        <f t="shared" si="0"/>
        <v>1</v>
      </c>
      <c r="W19" s="272">
        <f t="shared" si="1"/>
        <v>0</v>
      </c>
      <c r="X19" s="272">
        <f t="shared" si="7"/>
        <v>0</v>
      </c>
      <c r="Y19" s="272">
        <f t="shared" si="2"/>
        <v>0</v>
      </c>
      <c r="Z19" s="272">
        <f t="shared" si="3"/>
        <v>0</v>
      </c>
      <c r="AA19" s="272"/>
      <c r="AB19" s="272"/>
      <c r="AC19" s="272">
        <f t="shared" si="4"/>
        <v>0</v>
      </c>
      <c r="AD19" s="272">
        <f t="shared" si="5"/>
        <v>0</v>
      </c>
      <c r="AE19" s="122"/>
      <c r="AF19" s="122">
        <f t="shared" si="8"/>
        <v>0</v>
      </c>
      <c r="AG19" s="123">
        <f t="shared" si="9"/>
        <v>0</v>
      </c>
      <c r="AH19" s="123">
        <f t="shared" si="6"/>
        <v>0</v>
      </c>
      <c r="AI19" s="262" t="str">
        <f t="shared" si="10"/>
        <v/>
      </c>
      <c r="AJ19" s="262" t="str">
        <f>IF(AH19&gt;1,AVERAGE(AH17:AH19),"")</f>
        <v/>
      </c>
      <c r="AK19" s="262"/>
      <c r="AL19" s="262"/>
    </row>
    <row r="20" spans="1:38" ht="12" customHeight="1">
      <c r="C20" s="17" t="s">
        <v>79</v>
      </c>
      <c r="D20" s="1">
        <f>AA24</f>
        <v>0</v>
      </c>
      <c r="F20" s="193">
        <v>40829</v>
      </c>
      <c r="G20" s="357"/>
      <c r="H20" s="357"/>
      <c r="I20" s="48"/>
      <c r="J20" s="65"/>
      <c r="K20" s="65"/>
      <c r="L20" s="65"/>
      <c r="M20" s="65"/>
      <c r="N20" s="65"/>
      <c r="O20" s="65"/>
      <c r="P20" s="65"/>
      <c r="Q20" s="65"/>
      <c r="R20" s="358"/>
      <c r="S20" s="359"/>
      <c r="T20" s="360"/>
      <c r="U20" s="53"/>
      <c r="V20" s="122">
        <f t="shared" si="0"/>
        <v>1</v>
      </c>
      <c r="W20" s="272">
        <f t="shared" si="1"/>
        <v>0</v>
      </c>
      <c r="X20" s="272">
        <f t="shared" si="7"/>
        <v>0</v>
      </c>
      <c r="Y20" s="272">
        <f t="shared" si="2"/>
        <v>0</v>
      </c>
      <c r="Z20" s="272">
        <f t="shared" si="3"/>
        <v>0</v>
      </c>
      <c r="AA20" s="272"/>
      <c r="AB20" s="272"/>
      <c r="AC20" s="272">
        <f t="shared" si="4"/>
        <v>0</v>
      </c>
      <c r="AD20" s="272">
        <f t="shared" si="5"/>
        <v>0</v>
      </c>
      <c r="AE20" s="122"/>
      <c r="AF20" s="122">
        <f t="shared" si="8"/>
        <v>0</v>
      </c>
      <c r="AG20" s="123">
        <f t="shared" si="9"/>
        <v>0</v>
      </c>
      <c r="AH20" s="123">
        <f t="shared" si="6"/>
        <v>0</v>
      </c>
      <c r="AI20" s="262" t="str">
        <f t="shared" si="10"/>
        <v/>
      </c>
      <c r="AJ20" s="262" t="str">
        <f>IF(AH20&gt;1,AVERAGE(AH18:AH20),"")</f>
        <v/>
      </c>
      <c r="AK20" s="262"/>
      <c r="AL20" s="262"/>
    </row>
    <row r="21" spans="1:38" ht="12" customHeight="1">
      <c r="C21" s="17" t="s">
        <v>94</v>
      </c>
      <c r="D21" s="1">
        <f>AB24</f>
        <v>0</v>
      </c>
      <c r="F21" s="193">
        <v>40830</v>
      </c>
      <c r="G21" s="357"/>
      <c r="H21" s="357"/>
      <c r="I21" s="48"/>
      <c r="J21" s="65"/>
      <c r="K21" s="65"/>
      <c r="L21" s="65"/>
      <c r="M21" s="65"/>
      <c r="N21" s="65"/>
      <c r="O21" s="65"/>
      <c r="P21" s="65"/>
      <c r="Q21" s="65"/>
      <c r="R21" s="358"/>
      <c r="S21" s="359"/>
      <c r="T21" s="360"/>
      <c r="U21" s="36"/>
      <c r="V21" s="122">
        <f>$V$2</f>
        <v>1</v>
      </c>
      <c r="W21" s="272">
        <f t="shared" si="1"/>
        <v>0</v>
      </c>
      <c r="X21" s="272">
        <f t="shared" si="7"/>
        <v>0</v>
      </c>
      <c r="Y21" s="272">
        <f t="shared" si="2"/>
        <v>0</v>
      </c>
      <c r="Z21" s="272">
        <f t="shared" si="3"/>
        <v>0</v>
      </c>
      <c r="AA21" s="272"/>
      <c r="AB21" s="272"/>
      <c r="AC21" s="272">
        <f t="shared" si="4"/>
        <v>0</v>
      </c>
      <c r="AD21" s="272">
        <f t="shared" si="5"/>
        <v>0</v>
      </c>
      <c r="AE21" s="122"/>
      <c r="AF21" s="122">
        <f t="shared" si="8"/>
        <v>0</v>
      </c>
      <c r="AG21" s="123">
        <f t="shared" si="9"/>
        <v>0</v>
      </c>
      <c r="AH21" s="123">
        <f t="shared" si="6"/>
        <v>0</v>
      </c>
      <c r="AI21" s="262" t="str">
        <f t="shared" si="10"/>
        <v/>
      </c>
      <c r="AJ21" s="262" t="str">
        <f>IF(AH21&gt;1,AVERAGE(AH19:AH21),"")</f>
        <v/>
      </c>
      <c r="AK21" s="262"/>
      <c r="AL21" s="262"/>
    </row>
    <row r="22" spans="1:38" ht="12" customHeight="1">
      <c r="C22" s="57" t="s">
        <v>37</v>
      </c>
      <c r="D22" s="1">
        <f>AC24</f>
        <v>0</v>
      </c>
      <c r="F22" s="193">
        <v>40831</v>
      </c>
      <c r="G22" s="357"/>
      <c r="H22" s="357"/>
      <c r="I22" s="48"/>
      <c r="J22" s="65"/>
      <c r="K22" s="65"/>
      <c r="L22" s="65"/>
      <c r="M22" s="65"/>
      <c r="N22" s="65"/>
      <c r="O22" s="65"/>
      <c r="P22" s="65"/>
      <c r="Q22" s="65"/>
      <c r="R22" s="358"/>
      <c r="S22" s="359"/>
      <c r="T22" s="360"/>
      <c r="U22" s="36"/>
      <c r="V22" s="122">
        <f t="shared" si="0"/>
        <v>1</v>
      </c>
      <c r="W22" s="272">
        <f t="shared" si="1"/>
        <v>0</v>
      </c>
      <c r="X22" s="272">
        <f t="shared" si="7"/>
        <v>0</v>
      </c>
      <c r="Y22" s="272">
        <f t="shared" si="2"/>
        <v>0</v>
      </c>
      <c r="Z22" s="272">
        <f t="shared" si="3"/>
        <v>0</v>
      </c>
      <c r="AA22" s="272"/>
      <c r="AB22" s="272"/>
      <c r="AC22" s="272">
        <f t="shared" si="4"/>
        <v>0</v>
      </c>
      <c r="AD22" s="272">
        <f t="shared" si="5"/>
        <v>0</v>
      </c>
      <c r="AE22" s="122"/>
      <c r="AF22" s="122">
        <f t="shared" si="8"/>
        <v>0</v>
      </c>
      <c r="AG22" s="123">
        <f t="shared" si="9"/>
        <v>0</v>
      </c>
      <c r="AH22" s="123">
        <f t="shared" si="6"/>
        <v>0</v>
      </c>
      <c r="AI22" s="262" t="str">
        <f t="shared" si="10"/>
        <v/>
      </c>
      <c r="AJ22" s="262" t="str">
        <f>IF(AH22&gt;1,AVERAGE(AH20:AH22),"")</f>
        <v/>
      </c>
      <c r="AK22" s="262"/>
      <c r="AL22" s="262"/>
    </row>
    <row r="23" spans="1:38" ht="12" customHeight="1">
      <c r="C23" s="57" t="s">
        <v>38</v>
      </c>
      <c r="D23" s="1">
        <f>AD24</f>
        <v>0</v>
      </c>
      <c r="F23" s="193">
        <v>40832</v>
      </c>
      <c r="G23" s="357"/>
      <c r="H23" s="357"/>
      <c r="I23" s="48"/>
      <c r="J23" s="65"/>
      <c r="K23" s="65"/>
      <c r="L23" s="74"/>
      <c r="M23" s="65"/>
      <c r="N23" s="65"/>
      <c r="O23" s="65"/>
      <c r="P23" s="65"/>
      <c r="Q23" s="65"/>
      <c r="R23" s="358"/>
      <c r="S23" s="359"/>
      <c r="T23" s="360"/>
      <c r="U23" s="36"/>
      <c r="V23" s="122">
        <f t="shared" si="0"/>
        <v>1</v>
      </c>
      <c r="W23" s="272">
        <f t="shared" si="1"/>
        <v>0</v>
      </c>
      <c r="X23" s="272">
        <f t="shared" si="7"/>
        <v>0</v>
      </c>
      <c r="Y23" s="272">
        <f t="shared" si="2"/>
        <v>0</v>
      </c>
      <c r="Z23" s="272">
        <f t="shared" si="3"/>
        <v>0</v>
      </c>
      <c r="AA23" s="272"/>
      <c r="AB23" s="272"/>
      <c r="AC23" s="272">
        <f t="shared" si="4"/>
        <v>0</v>
      </c>
      <c r="AD23" s="272">
        <f t="shared" si="5"/>
        <v>0</v>
      </c>
      <c r="AE23" s="122"/>
      <c r="AF23" s="122">
        <f t="shared" si="8"/>
        <v>0</v>
      </c>
      <c r="AG23" s="123">
        <f t="shared" si="9"/>
        <v>0</v>
      </c>
      <c r="AH23" s="123">
        <f t="shared" si="6"/>
        <v>0</v>
      </c>
      <c r="AI23" s="262" t="str">
        <f t="shared" si="10"/>
        <v/>
      </c>
      <c r="AJ23" s="262" t="str">
        <f>IF(AH23&gt;1,AVERAGE(AH21:AH23),"")</f>
        <v/>
      </c>
      <c r="AK23" s="262"/>
      <c r="AL23" s="262"/>
    </row>
    <row r="24" spans="1:38" ht="12" customHeight="1">
      <c r="C24" s="57" t="s">
        <v>39</v>
      </c>
      <c r="D24" s="1">
        <f>AE24</f>
        <v>0</v>
      </c>
      <c r="F24" s="194"/>
      <c r="G24" s="51"/>
      <c r="H24" s="51"/>
      <c r="I24" s="52">
        <f>SUM(I17:I23)/60</f>
        <v>0</v>
      </c>
      <c r="J24" s="67"/>
      <c r="K24" s="68"/>
      <c r="L24" s="68"/>
      <c r="M24" s="68"/>
      <c r="N24" s="68"/>
      <c r="O24" s="68"/>
      <c r="P24" s="68"/>
      <c r="Q24" s="68"/>
      <c r="R24" s="51"/>
      <c r="S24" s="51"/>
      <c r="T24" s="51"/>
      <c r="U24" s="54" t="s">
        <v>46</v>
      </c>
      <c r="V24" s="114"/>
      <c r="W24" s="255">
        <f t="shared" ref="W24:AG24" si="11">SUM(W17:W23)</f>
        <v>0</v>
      </c>
      <c r="X24" s="255">
        <f t="shared" si="11"/>
        <v>0</v>
      </c>
      <c r="Y24" s="255">
        <f t="shared" si="11"/>
        <v>0</v>
      </c>
      <c r="Z24" s="255">
        <f t="shared" si="11"/>
        <v>0</v>
      </c>
      <c r="AA24" s="255">
        <f t="shared" si="11"/>
        <v>0</v>
      </c>
      <c r="AB24" s="255">
        <f t="shared" si="11"/>
        <v>0</v>
      </c>
      <c r="AC24" s="255">
        <f t="shared" si="11"/>
        <v>0</v>
      </c>
      <c r="AD24" s="255">
        <f t="shared" si="11"/>
        <v>0</v>
      </c>
      <c r="AE24" s="255">
        <f t="shared" si="11"/>
        <v>0</v>
      </c>
      <c r="AF24" s="256">
        <f t="shared" si="11"/>
        <v>0</v>
      </c>
      <c r="AG24" s="256">
        <f t="shared" si="11"/>
        <v>0</v>
      </c>
      <c r="AH24" s="256">
        <f>SUM(AH17:AH23)</f>
        <v>0</v>
      </c>
      <c r="AI24" s="262"/>
      <c r="AJ24" s="262"/>
      <c r="AK24" s="262" t="b">
        <f>IF(AH24&gt;1,AVERAGE(AH24))</f>
        <v>0</v>
      </c>
      <c r="AL24" s="262" t="b">
        <f>IF(AH24&gt;1,AVERAGE(AH24))</f>
        <v>0</v>
      </c>
    </row>
    <row r="25" spans="1:38" ht="12" customHeight="1">
      <c r="F25" s="251" t="s">
        <v>172</v>
      </c>
      <c r="G25" s="44"/>
      <c r="H25" s="44"/>
      <c r="I25" s="76"/>
      <c r="J25" s="70"/>
      <c r="K25" s="69"/>
      <c r="L25" s="69"/>
      <c r="M25" s="69"/>
      <c r="N25" s="69"/>
      <c r="O25" s="69"/>
      <c r="P25" s="69"/>
      <c r="Q25" s="69"/>
      <c r="R25" s="44"/>
      <c r="U25" s="42"/>
      <c r="V25" s="115"/>
    </row>
    <row r="26" spans="1:38" ht="12" customHeight="1">
      <c r="A26" s="165" t="s">
        <v>19</v>
      </c>
      <c r="B26" s="18">
        <f>I33</f>
        <v>0</v>
      </c>
      <c r="C26" s="57" t="s">
        <v>35</v>
      </c>
      <c r="D26" s="1">
        <f>X33</f>
        <v>0</v>
      </c>
      <c r="F26" s="193">
        <v>40833</v>
      </c>
      <c r="G26" s="357"/>
      <c r="H26" s="357"/>
      <c r="I26" s="48"/>
      <c r="J26" s="49"/>
      <c r="K26" s="65"/>
      <c r="L26" s="65"/>
      <c r="M26" s="65"/>
      <c r="N26" s="65"/>
      <c r="O26" s="65"/>
      <c r="P26" s="77"/>
      <c r="Q26" s="65"/>
      <c r="R26" s="358"/>
      <c r="S26" s="359"/>
      <c r="T26" s="360"/>
      <c r="U26" s="53"/>
      <c r="V26" s="122">
        <f t="shared" ref="V26:V32" si="12">$V$2</f>
        <v>1</v>
      </c>
      <c r="W26" s="272">
        <f t="shared" ref="W26:W32" si="13">IF(J26&lt;&gt;0,VLOOKUP(J26,Max_tider,2,FALSE),0)</f>
        <v>0</v>
      </c>
      <c r="X26" s="272">
        <f>IF(K26&lt;&gt;0,VLOOKUP(K26,AT_tider,2,FALSE),0)</f>
        <v>0</v>
      </c>
      <c r="Y26" s="272">
        <f t="shared" ref="Y26:Y32" si="14">IF(L26&lt;&gt;0,VLOOKUP(L26,SubAT_tider,2,FALSE),0)</f>
        <v>0</v>
      </c>
      <c r="Z26" s="272">
        <f t="shared" ref="Z26:Z32" si="15">IF(M26&lt;&gt;0,VLOOKUP(M26,IG_tider,2,FALSE),0)</f>
        <v>0</v>
      </c>
      <c r="AA26" s="272"/>
      <c r="AB26" s="272"/>
      <c r="AC26" s="272">
        <f t="shared" ref="AC26:AC32" si="16">IF(P26&lt;&gt;0,VLOOKUP(P26,Power_tider,2,FALSE),0)</f>
        <v>0</v>
      </c>
      <c r="AD26" s="272">
        <f t="shared" ref="AD26:AD32" si="17">IF(Q26&lt;&gt;0,VLOOKUP(Q26,FS_tider,2,FALSE),0)</f>
        <v>0</v>
      </c>
      <c r="AE26" s="122"/>
      <c r="AF26" s="122">
        <f>SUM(W26:AE26)</f>
        <v>0</v>
      </c>
      <c r="AG26" s="123">
        <f>((AC26*2)+(W26*2)+(X26*1)+(Y26*0.77)+(Z26*0.68)+(AD26*0.8))</f>
        <v>0</v>
      </c>
      <c r="AH26" s="123">
        <f t="shared" ref="AH26:AH32" si="18">(AG26+(((I26*V26)-SUM(W26:AE26))*0.3))</f>
        <v>0</v>
      </c>
      <c r="AI26" s="262" t="str">
        <f>IF(AH26&gt;1,AVERAGE(AH14,AH26),"")</f>
        <v/>
      </c>
      <c r="AJ26" s="262" t="str">
        <f>IF(AH26&gt;1,AVERAGE(AH13,AH14,AH26),"")</f>
        <v/>
      </c>
      <c r="AK26" s="262"/>
      <c r="AL26" s="262"/>
    </row>
    <row r="27" spans="1:38" ht="12" customHeight="1">
      <c r="A27" s="168" t="s">
        <v>34</v>
      </c>
      <c r="B27" s="18">
        <f>W33</f>
        <v>0</v>
      </c>
      <c r="C27" s="57" t="s">
        <v>36</v>
      </c>
      <c r="D27" s="1">
        <f>Y33</f>
        <v>0</v>
      </c>
      <c r="F27" s="193">
        <v>40834</v>
      </c>
      <c r="G27" s="357"/>
      <c r="H27" s="357"/>
      <c r="I27" s="48"/>
      <c r="J27" s="65"/>
      <c r="K27" s="65"/>
      <c r="L27" s="65"/>
      <c r="M27" s="65"/>
      <c r="N27" s="66"/>
      <c r="O27" s="66"/>
      <c r="P27" s="66"/>
      <c r="Q27" s="65"/>
      <c r="R27" s="358"/>
      <c r="S27" s="359"/>
      <c r="T27" s="360"/>
      <c r="U27" s="53"/>
      <c r="V27" s="122">
        <f t="shared" si="12"/>
        <v>1</v>
      </c>
      <c r="W27" s="272">
        <f t="shared" si="13"/>
        <v>0</v>
      </c>
      <c r="X27" s="272">
        <f t="shared" ref="X27:X32" si="19">IF(K27&lt;&gt;0,VLOOKUP(K27,AT_tider,2,FALSE),0)</f>
        <v>0</v>
      </c>
      <c r="Y27" s="272">
        <f t="shared" si="14"/>
        <v>0</v>
      </c>
      <c r="Z27" s="272">
        <f t="shared" si="15"/>
        <v>0</v>
      </c>
      <c r="AA27" s="272"/>
      <c r="AB27" s="272"/>
      <c r="AC27" s="272">
        <f t="shared" si="16"/>
        <v>0</v>
      </c>
      <c r="AD27" s="272">
        <f t="shared" si="17"/>
        <v>0</v>
      </c>
      <c r="AE27" s="122"/>
      <c r="AF27" s="122">
        <f t="shared" ref="AF27:AF32" si="20">SUM(W27:AE27)</f>
        <v>0</v>
      </c>
      <c r="AG27" s="123">
        <f t="shared" ref="AG27:AG32" si="21">((AC27*2)+(W27*2)+(X27*1)+(Y27*0.77)+(Z27*0.68)+(AD27*0.8))</f>
        <v>0</v>
      </c>
      <c r="AH27" s="123">
        <f t="shared" si="18"/>
        <v>0</v>
      </c>
      <c r="AI27" s="262" t="str">
        <f t="shared" ref="AI27:AI32" si="22">IF(AH27&gt;1,AVERAGE(AH26:AH27),"")</f>
        <v/>
      </c>
      <c r="AJ27" s="262" t="str">
        <f>IF(AH27&gt;1,AVERAGE(AH14,AH26,AH27),"")</f>
        <v/>
      </c>
      <c r="AK27" s="262"/>
      <c r="AL27" s="262"/>
    </row>
    <row r="28" spans="1:38" ht="12" customHeight="1">
      <c r="C28" s="17" t="s">
        <v>93</v>
      </c>
      <c r="D28" s="1">
        <f>Z33</f>
        <v>0</v>
      </c>
      <c r="F28" s="193">
        <v>40835</v>
      </c>
      <c r="G28" s="357"/>
      <c r="H28" s="357"/>
      <c r="I28" s="49"/>
      <c r="J28" s="66"/>
      <c r="K28" s="66"/>
      <c r="L28" s="66"/>
      <c r="M28" s="66"/>
      <c r="N28" s="66"/>
      <c r="O28" s="66"/>
      <c r="P28" s="66"/>
      <c r="Q28" s="66"/>
      <c r="R28" s="358"/>
      <c r="S28" s="359"/>
      <c r="T28" s="360"/>
      <c r="U28" s="36"/>
      <c r="V28" s="122">
        <f t="shared" si="12"/>
        <v>1</v>
      </c>
      <c r="W28" s="272">
        <f t="shared" si="13"/>
        <v>0</v>
      </c>
      <c r="X28" s="272">
        <f t="shared" si="19"/>
        <v>0</v>
      </c>
      <c r="Y28" s="272">
        <f t="shared" si="14"/>
        <v>0</v>
      </c>
      <c r="Z28" s="272">
        <f t="shared" si="15"/>
        <v>0</v>
      </c>
      <c r="AA28" s="272"/>
      <c r="AB28" s="272"/>
      <c r="AC28" s="272">
        <f t="shared" si="16"/>
        <v>0</v>
      </c>
      <c r="AD28" s="272">
        <f t="shared" si="17"/>
        <v>0</v>
      </c>
      <c r="AE28" s="122"/>
      <c r="AF28" s="122">
        <f t="shared" si="20"/>
        <v>0</v>
      </c>
      <c r="AG28" s="123">
        <f t="shared" si="21"/>
        <v>0</v>
      </c>
      <c r="AH28" s="123">
        <f t="shared" si="18"/>
        <v>0</v>
      </c>
      <c r="AI28" s="262" t="str">
        <f t="shared" si="22"/>
        <v/>
      </c>
      <c r="AJ28" s="262" t="str">
        <f>IF(AH28&gt;1,AVERAGE(AH26:AH28),"")</f>
        <v/>
      </c>
      <c r="AK28" s="262"/>
      <c r="AL28" s="262"/>
    </row>
    <row r="29" spans="1:38" ht="12" customHeight="1">
      <c r="C29" s="17" t="s">
        <v>79</v>
      </c>
      <c r="D29" s="1">
        <f>AA33</f>
        <v>0</v>
      </c>
      <c r="F29" s="193">
        <v>40836</v>
      </c>
      <c r="G29" s="357"/>
      <c r="H29" s="357"/>
      <c r="I29" s="48"/>
      <c r="J29" s="65"/>
      <c r="K29" s="65"/>
      <c r="L29" s="65"/>
      <c r="M29" s="65"/>
      <c r="N29" s="65"/>
      <c r="O29" s="65"/>
      <c r="P29" s="65"/>
      <c r="Q29" s="65"/>
      <c r="R29" s="358"/>
      <c r="S29" s="359"/>
      <c r="T29" s="360"/>
      <c r="U29" s="53"/>
      <c r="V29" s="122">
        <f t="shared" si="12"/>
        <v>1</v>
      </c>
      <c r="W29" s="272">
        <f t="shared" si="13"/>
        <v>0</v>
      </c>
      <c r="X29" s="272">
        <f t="shared" si="19"/>
        <v>0</v>
      </c>
      <c r="Y29" s="272">
        <f t="shared" si="14"/>
        <v>0</v>
      </c>
      <c r="Z29" s="272">
        <f t="shared" si="15"/>
        <v>0</v>
      </c>
      <c r="AA29" s="272"/>
      <c r="AB29" s="272"/>
      <c r="AC29" s="272">
        <f t="shared" si="16"/>
        <v>0</v>
      </c>
      <c r="AD29" s="272">
        <f t="shared" si="17"/>
        <v>0</v>
      </c>
      <c r="AE29" s="122"/>
      <c r="AF29" s="122">
        <f t="shared" si="20"/>
        <v>0</v>
      </c>
      <c r="AG29" s="123">
        <f t="shared" si="21"/>
        <v>0</v>
      </c>
      <c r="AH29" s="123">
        <f t="shared" si="18"/>
        <v>0</v>
      </c>
      <c r="AI29" s="262" t="str">
        <f t="shared" si="22"/>
        <v/>
      </c>
      <c r="AJ29" s="262" t="str">
        <f>IF(AH29&gt;1,AVERAGE(AH27:AH29),"")</f>
        <v/>
      </c>
      <c r="AK29" s="262"/>
      <c r="AL29" s="262"/>
    </row>
    <row r="30" spans="1:38" ht="12" customHeight="1">
      <c r="C30" s="17" t="s">
        <v>94</v>
      </c>
      <c r="D30" s="1">
        <f>AB33</f>
        <v>0</v>
      </c>
      <c r="F30" s="193">
        <v>40837</v>
      </c>
      <c r="G30" s="357"/>
      <c r="H30" s="357"/>
      <c r="I30" s="48"/>
      <c r="J30" s="65"/>
      <c r="K30" s="65"/>
      <c r="L30" s="65"/>
      <c r="M30" s="65"/>
      <c r="N30" s="65"/>
      <c r="O30" s="65"/>
      <c r="P30" s="65"/>
      <c r="Q30" s="65"/>
      <c r="R30" s="358"/>
      <c r="S30" s="359"/>
      <c r="T30" s="360"/>
      <c r="U30" s="36"/>
      <c r="V30" s="122">
        <f>$V$2</f>
        <v>1</v>
      </c>
      <c r="W30" s="272">
        <f t="shared" si="13"/>
        <v>0</v>
      </c>
      <c r="X30" s="272">
        <f t="shared" si="19"/>
        <v>0</v>
      </c>
      <c r="Y30" s="272">
        <f t="shared" si="14"/>
        <v>0</v>
      </c>
      <c r="Z30" s="272">
        <f t="shared" si="15"/>
        <v>0</v>
      </c>
      <c r="AA30" s="272"/>
      <c r="AB30" s="272"/>
      <c r="AC30" s="272">
        <f t="shared" si="16"/>
        <v>0</v>
      </c>
      <c r="AD30" s="272">
        <f t="shared" si="17"/>
        <v>0</v>
      </c>
      <c r="AE30" s="122"/>
      <c r="AF30" s="122">
        <f t="shared" si="20"/>
        <v>0</v>
      </c>
      <c r="AG30" s="123">
        <f t="shared" si="21"/>
        <v>0</v>
      </c>
      <c r="AH30" s="123">
        <f t="shared" si="18"/>
        <v>0</v>
      </c>
      <c r="AI30" s="262" t="str">
        <f t="shared" si="22"/>
        <v/>
      </c>
      <c r="AJ30" s="262" t="str">
        <f>IF(AH30&gt;1,AVERAGE(AH28:AH30),"")</f>
        <v/>
      </c>
      <c r="AK30" s="262"/>
      <c r="AL30" s="262"/>
    </row>
    <row r="31" spans="1:38" ht="12" customHeight="1">
      <c r="C31" s="57" t="s">
        <v>37</v>
      </c>
      <c r="D31" s="1">
        <f>AC33</f>
        <v>0</v>
      </c>
      <c r="F31" s="193">
        <v>40838</v>
      </c>
      <c r="G31" s="357"/>
      <c r="H31" s="357"/>
      <c r="I31" s="48"/>
      <c r="J31" s="65"/>
      <c r="K31" s="65"/>
      <c r="L31" s="65"/>
      <c r="M31" s="65"/>
      <c r="N31" s="65"/>
      <c r="O31" s="65"/>
      <c r="P31" s="65"/>
      <c r="Q31" s="65"/>
      <c r="R31" s="358"/>
      <c r="S31" s="359"/>
      <c r="T31" s="360"/>
      <c r="U31" s="36"/>
      <c r="V31" s="122">
        <f t="shared" si="12"/>
        <v>1</v>
      </c>
      <c r="W31" s="272">
        <f t="shared" si="13"/>
        <v>0</v>
      </c>
      <c r="X31" s="272">
        <f t="shared" si="19"/>
        <v>0</v>
      </c>
      <c r="Y31" s="272">
        <f t="shared" si="14"/>
        <v>0</v>
      </c>
      <c r="Z31" s="272">
        <f t="shared" si="15"/>
        <v>0</v>
      </c>
      <c r="AA31" s="272"/>
      <c r="AB31" s="272"/>
      <c r="AC31" s="272">
        <f t="shared" si="16"/>
        <v>0</v>
      </c>
      <c r="AD31" s="272">
        <f t="shared" si="17"/>
        <v>0</v>
      </c>
      <c r="AE31" s="122"/>
      <c r="AF31" s="122">
        <f t="shared" si="20"/>
        <v>0</v>
      </c>
      <c r="AG31" s="123">
        <f t="shared" si="21"/>
        <v>0</v>
      </c>
      <c r="AH31" s="123">
        <f t="shared" si="18"/>
        <v>0</v>
      </c>
      <c r="AI31" s="262" t="str">
        <f t="shared" si="22"/>
        <v/>
      </c>
      <c r="AJ31" s="262" t="str">
        <f>IF(AH31&gt;1,AVERAGE(AH29:AH31),"")</f>
        <v/>
      </c>
      <c r="AK31" s="262"/>
      <c r="AL31" s="262"/>
    </row>
    <row r="32" spans="1:38" ht="12" customHeight="1">
      <c r="C32" s="57" t="s">
        <v>38</v>
      </c>
      <c r="D32" s="1">
        <f>AD33</f>
        <v>0</v>
      </c>
      <c r="F32" s="193">
        <v>40839</v>
      </c>
      <c r="G32" s="357"/>
      <c r="H32" s="357"/>
      <c r="I32" s="48"/>
      <c r="J32" s="65"/>
      <c r="K32" s="65"/>
      <c r="L32" s="74"/>
      <c r="M32" s="65"/>
      <c r="N32" s="65"/>
      <c r="O32" s="65"/>
      <c r="P32" s="65"/>
      <c r="Q32" s="65"/>
      <c r="R32" s="358"/>
      <c r="S32" s="359"/>
      <c r="T32" s="360"/>
      <c r="U32" s="36"/>
      <c r="V32" s="122">
        <f t="shared" si="12"/>
        <v>1</v>
      </c>
      <c r="W32" s="272">
        <f t="shared" si="13"/>
        <v>0</v>
      </c>
      <c r="X32" s="272">
        <f t="shared" si="19"/>
        <v>0</v>
      </c>
      <c r="Y32" s="272">
        <f t="shared" si="14"/>
        <v>0</v>
      </c>
      <c r="Z32" s="272">
        <f t="shared" si="15"/>
        <v>0</v>
      </c>
      <c r="AA32" s="272"/>
      <c r="AB32" s="272"/>
      <c r="AC32" s="272">
        <f t="shared" si="16"/>
        <v>0</v>
      </c>
      <c r="AD32" s="272">
        <f t="shared" si="17"/>
        <v>0</v>
      </c>
      <c r="AE32" s="122"/>
      <c r="AF32" s="122">
        <f t="shared" si="20"/>
        <v>0</v>
      </c>
      <c r="AG32" s="123">
        <f t="shared" si="21"/>
        <v>0</v>
      </c>
      <c r="AH32" s="123">
        <f t="shared" si="18"/>
        <v>0</v>
      </c>
      <c r="AI32" s="262" t="str">
        <f t="shared" si="22"/>
        <v/>
      </c>
      <c r="AJ32" s="262" t="str">
        <f>IF(AH32&gt;1,AVERAGE(AH30:AH32),"")</f>
        <v/>
      </c>
      <c r="AK32" s="262"/>
      <c r="AL32" s="262"/>
    </row>
    <row r="33" spans="1:38" ht="12" customHeight="1">
      <c r="C33" s="57" t="s">
        <v>39</v>
      </c>
      <c r="D33" s="1">
        <f>AE33</f>
        <v>0</v>
      </c>
      <c r="F33" s="194"/>
      <c r="G33" s="51"/>
      <c r="H33" s="51"/>
      <c r="I33" s="52">
        <f>SUM(I26:I32)/60</f>
        <v>0</v>
      </c>
      <c r="J33" s="67"/>
      <c r="K33" s="68"/>
      <c r="L33" s="68"/>
      <c r="M33" s="68"/>
      <c r="N33" s="68"/>
      <c r="O33" s="68"/>
      <c r="P33" s="68"/>
      <c r="Q33" s="68"/>
      <c r="R33" s="51"/>
      <c r="S33" s="51"/>
      <c r="T33" s="51"/>
      <c r="U33" s="54" t="s">
        <v>46</v>
      </c>
      <c r="V33" s="114"/>
      <c r="W33" s="255">
        <f t="shared" ref="W33:AG33" si="23">SUM(W26:W32)</f>
        <v>0</v>
      </c>
      <c r="X33" s="255">
        <f t="shared" si="23"/>
        <v>0</v>
      </c>
      <c r="Y33" s="255">
        <f t="shared" si="23"/>
        <v>0</v>
      </c>
      <c r="Z33" s="255">
        <f t="shared" si="23"/>
        <v>0</v>
      </c>
      <c r="AA33" s="255">
        <f t="shared" si="23"/>
        <v>0</v>
      </c>
      <c r="AB33" s="255">
        <f t="shared" si="23"/>
        <v>0</v>
      </c>
      <c r="AC33" s="255">
        <f t="shared" si="23"/>
        <v>0</v>
      </c>
      <c r="AD33" s="255">
        <f t="shared" si="23"/>
        <v>0</v>
      </c>
      <c r="AE33" s="255">
        <f t="shared" si="23"/>
        <v>0</v>
      </c>
      <c r="AF33" s="256">
        <f t="shared" si="23"/>
        <v>0</v>
      </c>
      <c r="AG33" s="256">
        <f t="shared" si="23"/>
        <v>0</v>
      </c>
      <c r="AH33" s="256">
        <f>SUM(AH26:AH32)</f>
        <v>0</v>
      </c>
      <c r="AI33" s="262"/>
      <c r="AJ33" s="262"/>
      <c r="AK33" s="262" t="b">
        <f>IF(AH33&gt;1,AVERAGE(AH33,AH24))</f>
        <v>0</v>
      </c>
      <c r="AL33" s="262" t="b">
        <f>IF(AH33&gt;1,AVERAGE(AH33,AH24))</f>
        <v>0</v>
      </c>
    </row>
    <row r="34" spans="1:38" ht="12" customHeight="1">
      <c r="F34" s="252" t="s">
        <v>173</v>
      </c>
      <c r="U34" s="42"/>
      <c r="V34" s="115"/>
    </row>
    <row r="35" spans="1:38" ht="12" customHeight="1">
      <c r="A35" s="165" t="s">
        <v>19</v>
      </c>
      <c r="B35" s="18">
        <f>I42</f>
        <v>0</v>
      </c>
      <c r="C35" s="57" t="s">
        <v>35</v>
      </c>
      <c r="D35" s="1">
        <f>X42</f>
        <v>0</v>
      </c>
      <c r="F35" s="193">
        <v>40840</v>
      </c>
      <c r="G35" s="357"/>
      <c r="H35" s="357"/>
      <c r="I35" s="48"/>
      <c r="J35" s="65"/>
      <c r="K35" s="65"/>
      <c r="L35" s="65"/>
      <c r="M35" s="65"/>
      <c r="N35" s="65"/>
      <c r="O35" s="65"/>
      <c r="P35" s="65"/>
      <c r="Q35" s="65"/>
      <c r="R35" s="358"/>
      <c r="S35" s="359"/>
      <c r="T35" s="360"/>
      <c r="U35" s="53"/>
      <c r="V35" s="122">
        <f t="shared" ref="V35:V41" si="24">$V$2</f>
        <v>1</v>
      </c>
      <c r="W35" s="272">
        <f t="shared" ref="W35:W41" si="25">IF(J35&lt;&gt;0,VLOOKUP(J35,Max_tider,2,FALSE),0)</f>
        <v>0</v>
      </c>
      <c r="X35" s="272">
        <f>IF(K35&lt;&gt;0,VLOOKUP(K35,AT_tider,2,FALSE),0)</f>
        <v>0</v>
      </c>
      <c r="Y35" s="272">
        <f t="shared" ref="Y35:Y41" si="26">IF(L35&lt;&gt;0,VLOOKUP(L35,SubAT_tider,2,FALSE),0)</f>
        <v>0</v>
      </c>
      <c r="Z35" s="272">
        <f t="shared" ref="Z35:Z41" si="27">IF(M35&lt;&gt;0,VLOOKUP(M35,IG_tider,2,FALSE),0)</f>
        <v>0</v>
      </c>
      <c r="AA35" s="272"/>
      <c r="AB35" s="272"/>
      <c r="AC35" s="272">
        <f t="shared" ref="AC35:AC41" si="28">IF(P35&lt;&gt;0,VLOOKUP(P35,Power_tider,2,FALSE),0)</f>
        <v>0</v>
      </c>
      <c r="AD35" s="272">
        <f t="shared" ref="AD35:AD41" si="29">IF(Q35&lt;&gt;0,VLOOKUP(Q35,FS_tider,2,FALSE),0)</f>
        <v>0</v>
      </c>
      <c r="AE35" s="122"/>
      <c r="AF35" s="122">
        <f>SUM(W35:AE35)</f>
        <v>0</v>
      </c>
      <c r="AG35" s="123">
        <f>((AC35*2)+(W35*2)+(X35*1)+(Y35*0.77)+(Z35*0.68)+(AD35*0.8))</f>
        <v>0</v>
      </c>
      <c r="AH35" s="123">
        <f t="shared" ref="AH35:AH41" si="30">(AG35+(((I35*V35)-SUM(W35:AE35))*0.3))</f>
        <v>0</v>
      </c>
      <c r="AI35" s="262" t="str">
        <f>IF(AH35&gt;1,AVERAGE(AH32,AH35),"")</f>
        <v/>
      </c>
      <c r="AJ35" s="262" t="str">
        <f>IF(AH35&gt;1,AVERAGE(AH31,AH32,AH35),"")</f>
        <v/>
      </c>
      <c r="AK35" s="262"/>
      <c r="AL35" s="262"/>
    </row>
    <row r="36" spans="1:38" ht="12" customHeight="1">
      <c r="A36" s="168" t="s">
        <v>34</v>
      </c>
      <c r="B36" s="18">
        <f>W42</f>
        <v>0</v>
      </c>
      <c r="C36" s="57" t="s">
        <v>36</v>
      </c>
      <c r="D36" s="1">
        <f>Y42</f>
        <v>0</v>
      </c>
      <c r="F36" s="193">
        <v>40841</v>
      </c>
      <c r="G36" s="357"/>
      <c r="H36" s="357"/>
      <c r="I36" s="48"/>
      <c r="J36" s="65"/>
      <c r="K36" s="65"/>
      <c r="L36" s="65"/>
      <c r="M36" s="65"/>
      <c r="N36" s="66"/>
      <c r="O36" s="66"/>
      <c r="P36" s="66"/>
      <c r="Q36" s="65"/>
      <c r="R36" s="358"/>
      <c r="S36" s="359"/>
      <c r="T36" s="360"/>
      <c r="U36" s="53"/>
      <c r="V36" s="122">
        <f t="shared" si="24"/>
        <v>1</v>
      </c>
      <c r="W36" s="272">
        <f t="shared" si="25"/>
        <v>0</v>
      </c>
      <c r="X36" s="272">
        <f t="shared" ref="X36:X41" si="31">IF(K36&lt;&gt;0,VLOOKUP(K36,AT_tider,2,FALSE),0)</f>
        <v>0</v>
      </c>
      <c r="Y36" s="272">
        <f t="shared" si="26"/>
        <v>0</v>
      </c>
      <c r="Z36" s="272">
        <f t="shared" si="27"/>
        <v>0</v>
      </c>
      <c r="AA36" s="272"/>
      <c r="AB36" s="272"/>
      <c r="AC36" s="272">
        <f t="shared" si="28"/>
        <v>0</v>
      </c>
      <c r="AD36" s="272">
        <f t="shared" si="29"/>
        <v>0</v>
      </c>
      <c r="AE36" s="122"/>
      <c r="AF36" s="122">
        <f t="shared" ref="AF36:AF41" si="32">SUM(W36:AE36)</f>
        <v>0</v>
      </c>
      <c r="AG36" s="123">
        <f t="shared" ref="AG36:AG41" si="33">((AC36*2)+(W36*2)+(X36*1)+(Y36*0.77)+(Z36*0.68)+(AD36*0.8))</f>
        <v>0</v>
      </c>
      <c r="AH36" s="123">
        <f t="shared" si="30"/>
        <v>0</v>
      </c>
      <c r="AI36" s="262" t="str">
        <f t="shared" ref="AI36:AI41" si="34">IF(AH36&gt;1,AVERAGE(AH35:AH36),"")</f>
        <v/>
      </c>
      <c r="AJ36" s="262" t="str">
        <f>IF(AH36&gt;1,AVERAGE(AH32,AH35,AH36),"")</f>
        <v/>
      </c>
      <c r="AK36" s="262"/>
      <c r="AL36" s="262"/>
    </row>
    <row r="37" spans="1:38" ht="12" customHeight="1">
      <c r="C37" s="17" t="s">
        <v>93</v>
      </c>
      <c r="D37" s="1">
        <f>Z42</f>
        <v>0</v>
      </c>
      <c r="F37" s="193">
        <v>40842</v>
      </c>
      <c r="G37" s="357"/>
      <c r="H37" s="357"/>
      <c r="I37" s="49"/>
      <c r="J37" s="66"/>
      <c r="K37" s="66"/>
      <c r="L37" s="66"/>
      <c r="M37" s="66"/>
      <c r="N37" s="66"/>
      <c r="O37" s="66"/>
      <c r="P37" s="66"/>
      <c r="Q37" s="66"/>
      <c r="R37" s="358"/>
      <c r="S37" s="359"/>
      <c r="T37" s="360"/>
      <c r="U37" s="36"/>
      <c r="V37" s="122">
        <f t="shared" si="24"/>
        <v>1</v>
      </c>
      <c r="W37" s="272">
        <f t="shared" si="25"/>
        <v>0</v>
      </c>
      <c r="X37" s="272">
        <f t="shared" si="31"/>
        <v>0</v>
      </c>
      <c r="Y37" s="272">
        <f t="shared" si="26"/>
        <v>0</v>
      </c>
      <c r="Z37" s="272">
        <f t="shared" si="27"/>
        <v>0</v>
      </c>
      <c r="AA37" s="272"/>
      <c r="AB37" s="272"/>
      <c r="AC37" s="272">
        <f t="shared" si="28"/>
        <v>0</v>
      </c>
      <c r="AD37" s="272">
        <f t="shared" si="29"/>
        <v>0</v>
      </c>
      <c r="AE37" s="122"/>
      <c r="AF37" s="122">
        <f t="shared" si="32"/>
        <v>0</v>
      </c>
      <c r="AG37" s="123">
        <f t="shared" si="33"/>
        <v>0</v>
      </c>
      <c r="AH37" s="123">
        <f t="shared" si="30"/>
        <v>0</v>
      </c>
      <c r="AI37" s="262" t="str">
        <f t="shared" si="34"/>
        <v/>
      </c>
      <c r="AJ37" s="262" t="str">
        <f>IF(AH37&gt;1,AVERAGE(AH35:AH37),"")</f>
        <v/>
      </c>
      <c r="AK37" s="262"/>
      <c r="AL37" s="262"/>
    </row>
    <row r="38" spans="1:38" ht="12" customHeight="1">
      <c r="C38" s="17" t="s">
        <v>79</v>
      </c>
      <c r="D38" s="1">
        <f>AA42</f>
        <v>0</v>
      </c>
      <c r="F38" s="193">
        <v>40843</v>
      </c>
      <c r="G38" s="357"/>
      <c r="H38" s="357"/>
      <c r="I38" s="48"/>
      <c r="J38" s="65"/>
      <c r="K38" s="65"/>
      <c r="L38" s="65"/>
      <c r="M38" s="65"/>
      <c r="N38" s="65"/>
      <c r="O38" s="65"/>
      <c r="P38" s="65"/>
      <c r="Q38" s="65"/>
      <c r="R38" s="358"/>
      <c r="S38" s="359"/>
      <c r="T38" s="360"/>
      <c r="U38" s="53"/>
      <c r="V38" s="122">
        <f t="shared" si="24"/>
        <v>1</v>
      </c>
      <c r="W38" s="272">
        <f t="shared" si="25"/>
        <v>0</v>
      </c>
      <c r="X38" s="272">
        <f t="shared" si="31"/>
        <v>0</v>
      </c>
      <c r="Y38" s="272">
        <f t="shared" si="26"/>
        <v>0</v>
      </c>
      <c r="Z38" s="272">
        <f t="shared" si="27"/>
        <v>0</v>
      </c>
      <c r="AA38" s="272"/>
      <c r="AB38" s="272"/>
      <c r="AC38" s="272">
        <f t="shared" si="28"/>
        <v>0</v>
      </c>
      <c r="AD38" s="272">
        <f t="shared" si="29"/>
        <v>0</v>
      </c>
      <c r="AE38" s="122"/>
      <c r="AF38" s="122">
        <f t="shared" si="32"/>
        <v>0</v>
      </c>
      <c r="AG38" s="123">
        <f t="shared" si="33"/>
        <v>0</v>
      </c>
      <c r="AH38" s="123">
        <f t="shared" si="30"/>
        <v>0</v>
      </c>
      <c r="AI38" s="262" t="str">
        <f t="shared" si="34"/>
        <v/>
      </c>
      <c r="AJ38" s="262" t="str">
        <f>IF(AH38&gt;1,AVERAGE(AH36:AH38),"")</f>
        <v/>
      </c>
      <c r="AK38" s="262"/>
      <c r="AL38" s="262"/>
    </row>
    <row r="39" spans="1:38" ht="12" customHeight="1">
      <c r="C39" s="17" t="s">
        <v>94</v>
      </c>
      <c r="D39" s="1">
        <f>AB42</f>
        <v>0</v>
      </c>
      <c r="F39" s="193">
        <v>40844</v>
      </c>
      <c r="G39" s="357"/>
      <c r="H39" s="357"/>
      <c r="I39" s="48"/>
      <c r="J39" s="65"/>
      <c r="K39" s="65"/>
      <c r="L39" s="65"/>
      <c r="M39" s="65"/>
      <c r="N39" s="65"/>
      <c r="O39" s="65"/>
      <c r="P39" s="65"/>
      <c r="Q39" s="65"/>
      <c r="R39" s="358"/>
      <c r="S39" s="359"/>
      <c r="T39" s="360"/>
      <c r="U39" s="36"/>
      <c r="V39" s="122">
        <f>$V$2</f>
        <v>1</v>
      </c>
      <c r="W39" s="272">
        <f t="shared" si="25"/>
        <v>0</v>
      </c>
      <c r="X39" s="272">
        <f t="shared" si="31"/>
        <v>0</v>
      </c>
      <c r="Y39" s="272">
        <f t="shared" si="26"/>
        <v>0</v>
      </c>
      <c r="Z39" s="272">
        <f t="shared" si="27"/>
        <v>0</v>
      </c>
      <c r="AA39" s="272"/>
      <c r="AB39" s="272"/>
      <c r="AC39" s="272">
        <f t="shared" si="28"/>
        <v>0</v>
      </c>
      <c r="AD39" s="272">
        <f t="shared" si="29"/>
        <v>0</v>
      </c>
      <c r="AE39" s="122"/>
      <c r="AF39" s="122">
        <f t="shared" si="32"/>
        <v>0</v>
      </c>
      <c r="AG39" s="123">
        <f t="shared" si="33"/>
        <v>0</v>
      </c>
      <c r="AH39" s="123">
        <f t="shared" si="30"/>
        <v>0</v>
      </c>
      <c r="AI39" s="262" t="str">
        <f t="shared" si="34"/>
        <v/>
      </c>
      <c r="AJ39" s="262" t="str">
        <f>IF(AH39&gt;1,AVERAGE(AH37:AH39),"")</f>
        <v/>
      </c>
      <c r="AK39" s="262"/>
      <c r="AL39" s="262"/>
    </row>
    <row r="40" spans="1:38" ht="12" customHeight="1">
      <c r="C40" s="57" t="s">
        <v>37</v>
      </c>
      <c r="D40" s="1">
        <f>AC42</f>
        <v>0</v>
      </c>
      <c r="F40" s="193">
        <v>40845</v>
      </c>
      <c r="G40" s="357"/>
      <c r="H40" s="357"/>
      <c r="I40" s="48"/>
      <c r="J40" s="65"/>
      <c r="K40" s="65"/>
      <c r="L40" s="65"/>
      <c r="M40" s="65"/>
      <c r="N40" s="65"/>
      <c r="O40" s="65"/>
      <c r="P40" s="65"/>
      <c r="Q40" s="65"/>
      <c r="R40" s="358"/>
      <c r="S40" s="359"/>
      <c r="T40" s="360"/>
      <c r="U40" s="36"/>
      <c r="V40" s="122">
        <f t="shared" si="24"/>
        <v>1</v>
      </c>
      <c r="W40" s="272">
        <f t="shared" si="25"/>
        <v>0</v>
      </c>
      <c r="X40" s="272">
        <f t="shared" si="31"/>
        <v>0</v>
      </c>
      <c r="Y40" s="272">
        <f t="shared" si="26"/>
        <v>0</v>
      </c>
      <c r="Z40" s="272">
        <f t="shared" si="27"/>
        <v>0</v>
      </c>
      <c r="AA40" s="272"/>
      <c r="AB40" s="272"/>
      <c r="AC40" s="272">
        <f t="shared" si="28"/>
        <v>0</v>
      </c>
      <c r="AD40" s="272">
        <f t="shared" si="29"/>
        <v>0</v>
      </c>
      <c r="AE40" s="122"/>
      <c r="AF40" s="122">
        <f t="shared" si="32"/>
        <v>0</v>
      </c>
      <c r="AG40" s="123">
        <f t="shared" si="33"/>
        <v>0</v>
      </c>
      <c r="AH40" s="123">
        <f t="shared" si="30"/>
        <v>0</v>
      </c>
      <c r="AI40" s="262" t="str">
        <f t="shared" si="34"/>
        <v/>
      </c>
      <c r="AJ40" s="262" t="str">
        <f>IF(AH40&gt;1,AVERAGE(AH38:AH40),"")</f>
        <v/>
      </c>
      <c r="AK40" s="262"/>
      <c r="AL40" s="262"/>
    </row>
    <row r="41" spans="1:38" ht="12" customHeight="1">
      <c r="C41" s="57" t="s">
        <v>38</v>
      </c>
      <c r="D41" s="1">
        <f>AD42</f>
        <v>0</v>
      </c>
      <c r="F41" s="193">
        <v>40846</v>
      </c>
      <c r="G41" s="357"/>
      <c r="H41" s="357"/>
      <c r="I41" s="48"/>
      <c r="J41" s="65"/>
      <c r="K41" s="65"/>
      <c r="L41" s="74"/>
      <c r="M41" s="65"/>
      <c r="N41" s="65"/>
      <c r="O41" s="65"/>
      <c r="P41" s="65"/>
      <c r="Q41" s="65"/>
      <c r="R41" s="358"/>
      <c r="S41" s="359"/>
      <c r="T41" s="360"/>
      <c r="U41" s="36"/>
      <c r="V41" s="122">
        <f t="shared" si="24"/>
        <v>1</v>
      </c>
      <c r="W41" s="272">
        <f t="shared" si="25"/>
        <v>0</v>
      </c>
      <c r="X41" s="272">
        <f t="shared" si="31"/>
        <v>0</v>
      </c>
      <c r="Y41" s="272">
        <f t="shared" si="26"/>
        <v>0</v>
      </c>
      <c r="Z41" s="272">
        <f t="shared" si="27"/>
        <v>0</v>
      </c>
      <c r="AA41" s="272"/>
      <c r="AB41" s="272"/>
      <c r="AC41" s="272">
        <f t="shared" si="28"/>
        <v>0</v>
      </c>
      <c r="AD41" s="272">
        <f t="shared" si="29"/>
        <v>0</v>
      </c>
      <c r="AE41" s="122"/>
      <c r="AF41" s="122">
        <f t="shared" si="32"/>
        <v>0</v>
      </c>
      <c r="AG41" s="123">
        <f t="shared" si="33"/>
        <v>0</v>
      </c>
      <c r="AH41" s="123">
        <f t="shared" si="30"/>
        <v>0</v>
      </c>
      <c r="AI41" s="262" t="str">
        <f t="shared" si="34"/>
        <v/>
      </c>
      <c r="AJ41" s="262" t="str">
        <f>IF(AH41&gt;1,AVERAGE(AH39:AH41),"")</f>
        <v/>
      </c>
      <c r="AK41" s="262"/>
      <c r="AL41" s="262"/>
    </row>
    <row r="42" spans="1:38" ht="12" customHeight="1">
      <c r="C42" s="57" t="s">
        <v>39</v>
      </c>
      <c r="D42" s="1">
        <f>AE42</f>
        <v>0</v>
      </c>
      <c r="F42" s="194"/>
      <c r="G42" s="51"/>
      <c r="H42" s="51"/>
      <c r="I42" s="52">
        <f>SUM(I35:I41)/60</f>
        <v>0</v>
      </c>
      <c r="J42" s="67"/>
      <c r="K42" s="68"/>
      <c r="L42" s="68"/>
      <c r="M42" s="68"/>
      <c r="N42" s="68"/>
      <c r="O42" s="68"/>
      <c r="P42" s="68"/>
      <c r="Q42" s="68"/>
      <c r="R42" s="51"/>
      <c r="U42" s="54" t="s">
        <v>46</v>
      </c>
      <c r="V42" s="114"/>
      <c r="W42" s="255">
        <f t="shared" ref="W42:AG42" si="35">SUM(W35:W41)</f>
        <v>0</v>
      </c>
      <c r="X42" s="255">
        <f t="shared" si="35"/>
        <v>0</v>
      </c>
      <c r="Y42" s="255">
        <f t="shared" si="35"/>
        <v>0</v>
      </c>
      <c r="Z42" s="255">
        <f t="shared" si="35"/>
        <v>0</v>
      </c>
      <c r="AA42" s="255">
        <f t="shared" si="35"/>
        <v>0</v>
      </c>
      <c r="AB42" s="255">
        <f t="shared" si="35"/>
        <v>0</v>
      </c>
      <c r="AC42" s="255">
        <f t="shared" si="35"/>
        <v>0</v>
      </c>
      <c r="AD42" s="255">
        <f t="shared" si="35"/>
        <v>0</v>
      </c>
      <c r="AE42" s="255">
        <f t="shared" si="35"/>
        <v>0</v>
      </c>
      <c r="AF42" s="256">
        <f t="shared" si="35"/>
        <v>0</v>
      </c>
      <c r="AG42" s="256">
        <f t="shared" si="35"/>
        <v>0</v>
      </c>
      <c r="AH42" s="256">
        <f>SUM(AH35:AH41)</f>
        <v>0</v>
      </c>
      <c r="AI42" s="262"/>
      <c r="AJ42" s="262"/>
      <c r="AK42" s="262" t="b">
        <f>IF(AH42&gt;1,AVERAGE(AH42,AH33,AH24))</f>
        <v>0</v>
      </c>
      <c r="AL42" s="262" t="b">
        <f>IF(AH42&gt;1,AVERAGE(AH42,AH33))</f>
        <v>0</v>
      </c>
    </row>
    <row r="43" spans="1:38" ht="12" customHeight="1">
      <c r="E43" s="1"/>
      <c r="F43" s="251" t="s">
        <v>174</v>
      </c>
      <c r="J43" s="70"/>
      <c r="K43" s="69"/>
      <c r="L43" s="69"/>
      <c r="M43" s="69"/>
      <c r="N43" s="69"/>
      <c r="O43" s="69"/>
      <c r="P43" s="69"/>
      <c r="Q43" s="69"/>
      <c r="R43" s="44"/>
      <c r="U43" s="42"/>
      <c r="V43" s="115"/>
    </row>
    <row r="44" spans="1:38" ht="12" customHeight="1">
      <c r="A44" s="165" t="s">
        <v>19</v>
      </c>
      <c r="B44" s="18">
        <f>I51</f>
        <v>0</v>
      </c>
      <c r="C44" s="57" t="s">
        <v>35</v>
      </c>
      <c r="D44" s="1">
        <f>X51</f>
        <v>0</v>
      </c>
      <c r="F44" s="193">
        <v>40847</v>
      </c>
      <c r="G44" s="357"/>
      <c r="H44" s="357"/>
      <c r="I44" s="48"/>
      <c r="J44" s="65"/>
      <c r="K44" s="65"/>
      <c r="L44" s="65"/>
      <c r="M44" s="65"/>
      <c r="N44" s="65"/>
      <c r="O44" s="65"/>
      <c r="P44" s="65"/>
      <c r="Q44" s="65"/>
      <c r="R44" s="358"/>
      <c r="S44" s="359"/>
      <c r="T44" s="360"/>
      <c r="U44" s="53"/>
      <c r="V44" s="122">
        <f t="shared" ref="V44:V50" si="36">$V$2</f>
        <v>1</v>
      </c>
      <c r="W44" s="272">
        <f t="shared" ref="W44:W50" si="37">IF(J44&lt;&gt;0,VLOOKUP(J44,Max_tider,2,FALSE),0)</f>
        <v>0</v>
      </c>
      <c r="X44" s="272">
        <f>IF(K44&lt;&gt;0,VLOOKUP(K44,AT_tider,2,FALSE),0)</f>
        <v>0</v>
      </c>
      <c r="Y44" s="272">
        <f t="shared" ref="Y44:Y50" si="38">IF(L44&lt;&gt;0,VLOOKUP(L44,SubAT_tider,2,FALSE),0)</f>
        <v>0</v>
      </c>
      <c r="Z44" s="272">
        <f t="shared" ref="Z44:Z50" si="39">IF(M44&lt;&gt;0,VLOOKUP(M44,IG_tider,2,FALSE),0)</f>
        <v>0</v>
      </c>
      <c r="AA44" s="272"/>
      <c r="AB44" s="272"/>
      <c r="AC44" s="272">
        <f t="shared" ref="AC44:AC50" si="40">IF(P44&lt;&gt;0,VLOOKUP(P44,Power_tider,2,FALSE),0)</f>
        <v>0</v>
      </c>
      <c r="AD44" s="272">
        <f t="shared" ref="AD44:AD50" si="41">IF(Q44&lt;&gt;0,VLOOKUP(Q44,FS_tider,2,FALSE),0)</f>
        <v>0</v>
      </c>
      <c r="AE44" s="122"/>
      <c r="AF44" s="122">
        <f>SUM(W44:AE44)</f>
        <v>0</v>
      </c>
      <c r="AG44" s="123">
        <f>((AC44*2)+(W44*2)+(X44*1)+(Y44*0.77)+(Z44*0.68)+(AD44*0.8))</f>
        <v>0</v>
      </c>
      <c r="AH44" s="123">
        <f t="shared" ref="AH44:AH50" si="42">(AG44+(((I44*V44)-SUM(W44:AE44))*0.3))</f>
        <v>0</v>
      </c>
      <c r="AI44" s="262" t="str">
        <f>IF(AH44&gt;1,AVERAGE(AH41,AH44),"")</f>
        <v/>
      </c>
      <c r="AJ44" s="262" t="str">
        <f>IF(AH44&gt;1,AVERAGE(AH40,AH41,AH44),"")</f>
        <v/>
      </c>
      <c r="AK44" s="262"/>
      <c r="AL44" s="262"/>
    </row>
    <row r="45" spans="1:38" ht="12" customHeight="1">
      <c r="A45" s="168" t="s">
        <v>34</v>
      </c>
      <c r="B45" s="18">
        <f>W51</f>
        <v>0</v>
      </c>
      <c r="C45" s="57" t="s">
        <v>36</v>
      </c>
      <c r="D45" s="1">
        <f>Y51</f>
        <v>0</v>
      </c>
      <c r="F45" s="193">
        <v>40848</v>
      </c>
      <c r="G45" s="357"/>
      <c r="H45" s="357"/>
      <c r="I45" s="48"/>
      <c r="J45" s="65"/>
      <c r="K45" s="65"/>
      <c r="L45" s="65"/>
      <c r="M45" s="65"/>
      <c r="N45" s="66"/>
      <c r="O45" s="66"/>
      <c r="P45" s="66"/>
      <c r="Q45" s="65"/>
      <c r="R45" s="358"/>
      <c r="S45" s="359"/>
      <c r="T45" s="360"/>
      <c r="U45" s="53"/>
      <c r="V45" s="122">
        <f t="shared" si="36"/>
        <v>1</v>
      </c>
      <c r="W45" s="272">
        <f t="shared" si="37"/>
        <v>0</v>
      </c>
      <c r="X45" s="272">
        <f t="shared" ref="X45:X50" si="43">IF(K45&lt;&gt;0,VLOOKUP(K45,AT_tider,2,FALSE),0)</f>
        <v>0</v>
      </c>
      <c r="Y45" s="272">
        <f t="shared" si="38"/>
        <v>0</v>
      </c>
      <c r="Z45" s="272">
        <f t="shared" si="39"/>
        <v>0</v>
      </c>
      <c r="AA45" s="272"/>
      <c r="AB45" s="272"/>
      <c r="AC45" s="272">
        <f t="shared" si="40"/>
        <v>0</v>
      </c>
      <c r="AD45" s="272">
        <f t="shared" si="41"/>
        <v>0</v>
      </c>
      <c r="AE45" s="122"/>
      <c r="AF45" s="122">
        <f t="shared" ref="AF45:AF50" si="44">SUM(W45:AE45)</f>
        <v>0</v>
      </c>
      <c r="AG45" s="123">
        <f t="shared" ref="AG45:AG50" si="45">((AC45*2)+(W45*2)+(X45*1)+(Y45*0.77)+(Z45*0.68)+(AD45*0.8))</f>
        <v>0</v>
      </c>
      <c r="AH45" s="123">
        <f t="shared" si="42"/>
        <v>0</v>
      </c>
      <c r="AI45" s="262" t="str">
        <f t="shared" ref="AI45:AI50" si="46">IF(AH45&gt;1,AVERAGE(AH44:AH45),"")</f>
        <v/>
      </c>
      <c r="AJ45" s="262" t="str">
        <f>IF(AH45&gt;1,AVERAGE(AH41,AH44,AH45),"")</f>
        <v/>
      </c>
      <c r="AK45" s="262"/>
      <c r="AL45" s="262"/>
    </row>
    <row r="46" spans="1:38" ht="12" customHeight="1">
      <c r="C46" s="17" t="s">
        <v>93</v>
      </c>
      <c r="D46" s="1">
        <f>Z51</f>
        <v>0</v>
      </c>
      <c r="F46" s="193">
        <v>40849</v>
      </c>
      <c r="G46" s="357"/>
      <c r="H46" s="357"/>
      <c r="I46" s="49"/>
      <c r="J46" s="66"/>
      <c r="K46" s="66"/>
      <c r="L46" s="66"/>
      <c r="M46" s="66"/>
      <c r="N46" s="66"/>
      <c r="O46" s="66"/>
      <c r="P46" s="66"/>
      <c r="Q46" s="66"/>
      <c r="R46" s="358"/>
      <c r="S46" s="359"/>
      <c r="T46" s="360"/>
      <c r="U46" s="36"/>
      <c r="V46" s="122">
        <f t="shared" si="36"/>
        <v>1</v>
      </c>
      <c r="W46" s="272">
        <f t="shared" si="37"/>
        <v>0</v>
      </c>
      <c r="X46" s="272">
        <f t="shared" si="43"/>
        <v>0</v>
      </c>
      <c r="Y46" s="272">
        <f t="shared" si="38"/>
        <v>0</v>
      </c>
      <c r="Z46" s="272">
        <f t="shared" si="39"/>
        <v>0</v>
      </c>
      <c r="AA46" s="272"/>
      <c r="AB46" s="272"/>
      <c r="AC46" s="272">
        <f t="shared" si="40"/>
        <v>0</v>
      </c>
      <c r="AD46" s="272">
        <f t="shared" si="41"/>
        <v>0</v>
      </c>
      <c r="AE46" s="122"/>
      <c r="AF46" s="122">
        <f t="shared" si="44"/>
        <v>0</v>
      </c>
      <c r="AG46" s="123">
        <f t="shared" si="45"/>
        <v>0</v>
      </c>
      <c r="AH46" s="123">
        <f t="shared" si="42"/>
        <v>0</v>
      </c>
      <c r="AI46" s="262" t="str">
        <f t="shared" si="46"/>
        <v/>
      </c>
      <c r="AJ46" s="262" t="str">
        <f>IF(AH46&gt;1,AVERAGE(AH44:AH46),"")</f>
        <v/>
      </c>
      <c r="AK46" s="262"/>
      <c r="AL46" s="262"/>
    </row>
    <row r="47" spans="1:38" ht="12" customHeight="1">
      <c r="C47" s="17" t="s">
        <v>79</v>
      </c>
      <c r="D47" s="1">
        <f>AA51</f>
        <v>0</v>
      </c>
      <c r="F47" s="193">
        <v>40850</v>
      </c>
      <c r="G47" s="357"/>
      <c r="H47" s="357"/>
      <c r="I47" s="48"/>
      <c r="J47" s="65"/>
      <c r="K47" s="65"/>
      <c r="L47" s="65"/>
      <c r="M47" s="65"/>
      <c r="N47" s="65"/>
      <c r="O47" s="65"/>
      <c r="P47" s="65"/>
      <c r="Q47" s="65"/>
      <c r="R47" s="358"/>
      <c r="S47" s="359"/>
      <c r="T47" s="360"/>
      <c r="U47" s="53"/>
      <c r="V47" s="122">
        <f t="shared" si="36"/>
        <v>1</v>
      </c>
      <c r="W47" s="272">
        <f t="shared" si="37"/>
        <v>0</v>
      </c>
      <c r="X47" s="272">
        <f t="shared" si="43"/>
        <v>0</v>
      </c>
      <c r="Y47" s="272">
        <f t="shared" si="38"/>
        <v>0</v>
      </c>
      <c r="Z47" s="272">
        <f t="shared" si="39"/>
        <v>0</v>
      </c>
      <c r="AA47" s="272"/>
      <c r="AB47" s="272"/>
      <c r="AC47" s="272">
        <f t="shared" si="40"/>
        <v>0</v>
      </c>
      <c r="AD47" s="272">
        <f t="shared" si="41"/>
        <v>0</v>
      </c>
      <c r="AE47" s="122"/>
      <c r="AF47" s="122">
        <f t="shared" si="44"/>
        <v>0</v>
      </c>
      <c r="AG47" s="123">
        <f t="shared" si="45"/>
        <v>0</v>
      </c>
      <c r="AH47" s="123">
        <f t="shared" si="42"/>
        <v>0</v>
      </c>
      <c r="AI47" s="262" t="str">
        <f t="shared" si="46"/>
        <v/>
      </c>
      <c r="AJ47" s="262" t="str">
        <f>IF(AH47&gt;1,AVERAGE(AH45:AH47),"")</f>
        <v/>
      </c>
      <c r="AK47" s="262"/>
      <c r="AL47" s="262"/>
    </row>
    <row r="48" spans="1:38" ht="12" customHeight="1">
      <c r="C48" s="17" t="s">
        <v>94</v>
      </c>
      <c r="D48" s="1">
        <f>AB51</f>
        <v>0</v>
      </c>
      <c r="F48" s="193">
        <v>40851</v>
      </c>
      <c r="G48" s="357"/>
      <c r="H48" s="357"/>
      <c r="I48" s="48"/>
      <c r="J48" s="65"/>
      <c r="K48" s="65"/>
      <c r="L48" s="65"/>
      <c r="M48" s="65"/>
      <c r="N48" s="65"/>
      <c r="O48" s="65"/>
      <c r="P48" s="65"/>
      <c r="Q48" s="65"/>
      <c r="R48" s="358"/>
      <c r="S48" s="359"/>
      <c r="T48" s="360"/>
      <c r="U48" s="36"/>
      <c r="V48" s="122">
        <f>$V$2</f>
        <v>1</v>
      </c>
      <c r="W48" s="272">
        <f t="shared" si="37"/>
        <v>0</v>
      </c>
      <c r="X48" s="272">
        <f t="shared" si="43"/>
        <v>0</v>
      </c>
      <c r="Y48" s="272">
        <f t="shared" si="38"/>
        <v>0</v>
      </c>
      <c r="Z48" s="272">
        <f t="shared" si="39"/>
        <v>0</v>
      </c>
      <c r="AA48" s="272"/>
      <c r="AB48" s="272"/>
      <c r="AC48" s="272">
        <f t="shared" si="40"/>
        <v>0</v>
      </c>
      <c r="AD48" s="272">
        <f t="shared" si="41"/>
        <v>0</v>
      </c>
      <c r="AE48" s="122"/>
      <c r="AF48" s="122">
        <f t="shared" si="44"/>
        <v>0</v>
      </c>
      <c r="AG48" s="123">
        <f t="shared" si="45"/>
        <v>0</v>
      </c>
      <c r="AH48" s="123">
        <f t="shared" si="42"/>
        <v>0</v>
      </c>
      <c r="AI48" s="262" t="str">
        <f t="shared" si="46"/>
        <v/>
      </c>
      <c r="AJ48" s="262" t="str">
        <f>IF(AH48&gt;1,AVERAGE(AH46:AH48),"")</f>
        <v/>
      </c>
      <c r="AK48" s="262"/>
      <c r="AL48" s="262"/>
    </row>
    <row r="49" spans="1:38" ht="12" customHeight="1">
      <c r="C49" s="57" t="s">
        <v>37</v>
      </c>
      <c r="D49" s="1">
        <f>AC51</f>
        <v>0</v>
      </c>
      <c r="F49" s="193">
        <v>40852</v>
      </c>
      <c r="G49" s="357"/>
      <c r="H49" s="357"/>
      <c r="I49" s="48"/>
      <c r="J49" s="65"/>
      <c r="K49" s="65"/>
      <c r="L49" s="65"/>
      <c r="M49" s="65"/>
      <c r="N49" s="65"/>
      <c r="O49" s="65"/>
      <c r="P49" s="65"/>
      <c r="Q49" s="65"/>
      <c r="R49" s="358"/>
      <c r="S49" s="359"/>
      <c r="T49" s="360"/>
      <c r="U49" s="36"/>
      <c r="V49" s="122">
        <f t="shared" si="36"/>
        <v>1</v>
      </c>
      <c r="W49" s="272">
        <f t="shared" si="37"/>
        <v>0</v>
      </c>
      <c r="X49" s="272">
        <f t="shared" si="43"/>
        <v>0</v>
      </c>
      <c r="Y49" s="272">
        <f t="shared" si="38"/>
        <v>0</v>
      </c>
      <c r="Z49" s="272">
        <f t="shared" si="39"/>
        <v>0</v>
      </c>
      <c r="AA49" s="272"/>
      <c r="AB49" s="272"/>
      <c r="AC49" s="272">
        <f t="shared" si="40"/>
        <v>0</v>
      </c>
      <c r="AD49" s="272">
        <f t="shared" si="41"/>
        <v>0</v>
      </c>
      <c r="AE49" s="122"/>
      <c r="AF49" s="122">
        <f t="shared" si="44"/>
        <v>0</v>
      </c>
      <c r="AG49" s="123">
        <f t="shared" si="45"/>
        <v>0</v>
      </c>
      <c r="AH49" s="123">
        <f t="shared" si="42"/>
        <v>0</v>
      </c>
      <c r="AI49" s="262" t="str">
        <f t="shared" si="46"/>
        <v/>
      </c>
      <c r="AJ49" s="262" t="str">
        <f>IF(AH49&gt;1,AVERAGE(AH47:AH49),"")</f>
        <v/>
      </c>
      <c r="AK49" s="262"/>
      <c r="AL49" s="262"/>
    </row>
    <row r="50" spans="1:38" ht="12" customHeight="1">
      <c r="C50" s="57" t="s">
        <v>38</v>
      </c>
      <c r="D50" s="1">
        <f>AD51</f>
        <v>0</v>
      </c>
      <c r="F50" s="193">
        <v>40853</v>
      </c>
      <c r="G50" s="357"/>
      <c r="H50" s="357"/>
      <c r="I50" s="48"/>
      <c r="J50" s="65"/>
      <c r="K50" s="65"/>
      <c r="L50" s="65"/>
      <c r="M50" s="65"/>
      <c r="N50" s="65"/>
      <c r="O50" s="65"/>
      <c r="P50" s="65"/>
      <c r="Q50" s="65"/>
      <c r="R50" s="358"/>
      <c r="S50" s="359"/>
      <c r="T50" s="360"/>
      <c r="U50" s="36"/>
      <c r="V50" s="122">
        <f t="shared" si="36"/>
        <v>1</v>
      </c>
      <c r="W50" s="272">
        <f t="shared" si="37"/>
        <v>0</v>
      </c>
      <c r="X50" s="272">
        <f t="shared" si="43"/>
        <v>0</v>
      </c>
      <c r="Y50" s="272">
        <f t="shared" si="38"/>
        <v>0</v>
      </c>
      <c r="Z50" s="272">
        <f t="shared" si="39"/>
        <v>0</v>
      </c>
      <c r="AA50" s="272"/>
      <c r="AB50" s="272"/>
      <c r="AC50" s="272">
        <f t="shared" si="40"/>
        <v>0</v>
      </c>
      <c r="AD50" s="272">
        <f t="shared" si="41"/>
        <v>0</v>
      </c>
      <c r="AE50" s="122"/>
      <c r="AF50" s="122">
        <f t="shared" si="44"/>
        <v>0</v>
      </c>
      <c r="AG50" s="123">
        <f t="shared" si="45"/>
        <v>0</v>
      </c>
      <c r="AH50" s="123">
        <f t="shared" si="42"/>
        <v>0</v>
      </c>
      <c r="AI50" s="262" t="str">
        <f t="shared" si="46"/>
        <v/>
      </c>
      <c r="AJ50" s="262" t="str">
        <f>IF(AH50&gt;1,AVERAGE(AH48:AH50),"")</f>
        <v/>
      </c>
      <c r="AK50" s="262"/>
      <c r="AL50" s="262"/>
    </row>
    <row r="51" spans="1:38" ht="12" customHeight="1">
      <c r="C51" s="57" t="s">
        <v>39</v>
      </c>
      <c r="D51" s="1">
        <f>AE51</f>
        <v>0</v>
      </c>
      <c r="F51" s="194"/>
      <c r="G51" s="51"/>
      <c r="H51" s="51"/>
      <c r="I51" s="52">
        <f>SUM(I44:I50)/60</f>
        <v>0</v>
      </c>
      <c r="J51" s="67"/>
      <c r="K51" s="68"/>
      <c r="L51" s="68"/>
      <c r="M51" s="68"/>
      <c r="N51" s="68"/>
      <c r="O51" s="68"/>
      <c r="P51" s="68"/>
      <c r="Q51" s="68"/>
      <c r="R51" s="51"/>
      <c r="U51" s="54" t="s">
        <v>46</v>
      </c>
      <c r="V51" s="114"/>
      <c r="W51" s="255">
        <f t="shared" ref="W51:AG51" si="47">SUM(W44:W50)</f>
        <v>0</v>
      </c>
      <c r="X51" s="255">
        <f t="shared" si="47"/>
        <v>0</v>
      </c>
      <c r="Y51" s="255">
        <f t="shared" si="47"/>
        <v>0</v>
      </c>
      <c r="Z51" s="255">
        <f t="shared" si="47"/>
        <v>0</v>
      </c>
      <c r="AA51" s="255">
        <f t="shared" si="47"/>
        <v>0</v>
      </c>
      <c r="AB51" s="255">
        <f t="shared" si="47"/>
        <v>0</v>
      </c>
      <c r="AC51" s="255">
        <f t="shared" si="47"/>
        <v>0</v>
      </c>
      <c r="AD51" s="255">
        <f t="shared" si="47"/>
        <v>0</v>
      </c>
      <c r="AE51" s="255">
        <f t="shared" si="47"/>
        <v>0</v>
      </c>
      <c r="AF51" s="256">
        <f t="shared" si="47"/>
        <v>0</v>
      </c>
      <c r="AG51" s="256">
        <f t="shared" si="47"/>
        <v>0</v>
      </c>
      <c r="AH51" s="256">
        <f>SUM(AH44:AH50)</f>
        <v>0</v>
      </c>
      <c r="AI51" s="262"/>
      <c r="AJ51" s="262"/>
      <c r="AK51" s="262" t="b">
        <f>IF(AH51&gt;1,AVERAGE(AH51,AH42,AH33,AH24))</f>
        <v>0</v>
      </c>
      <c r="AL51" s="262" t="b">
        <f>IF(AH51&gt;1,AVERAGE(AH51,AH42))</f>
        <v>0</v>
      </c>
    </row>
    <row r="52" spans="1:38" ht="12" customHeight="1">
      <c r="F52" s="252" t="s">
        <v>175</v>
      </c>
      <c r="J52" s="69"/>
      <c r="AF52" s="9" t="str">
        <f>IF(SUM(W52:AE52)&gt;0,(SUM(W52:AE52)),"")</f>
        <v/>
      </c>
    </row>
    <row r="53" spans="1:38" ht="12" customHeight="1">
      <c r="A53" s="165" t="s">
        <v>19</v>
      </c>
      <c r="B53" s="18">
        <f>I60</f>
        <v>0</v>
      </c>
      <c r="C53" s="57" t="s">
        <v>35</v>
      </c>
      <c r="D53" s="1">
        <f>X60</f>
        <v>0</v>
      </c>
      <c r="F53" s="193">
        <v>40489</v>
      </c>
      <c r="G53" s="357"/>
      <c r="H53" s="357"/>
      <c r="I53" s="48"/>
      <c r="J53" s="65"/>
      <c r="K53" s="65"/>
      <c r="L53" s="65"/>
      <c r="M53" s="65"/>
      <c r="N53" s="65"/>
      <c r="O53" s="65"/>
      <c r="P53" s="65"/>
      <c r="Q53" s="65"/>
      <c r="R53" s="358"/>
      <c r="S53" s="359"/>
      <c r="T53" s="360"/>
      <c r="U53" s="53"/>
      <c r="V53" s="122">
        <f t="shared" ref="V53:V59" si="48">$V$2</f>
        <v>1</v>
      </c>
      <c r="W53" s="272">
        <f t="shared" ref="W53:W59" si="49">IF(J53&lt;&gt;0,VLOOKUP(J53,Max_tider,2,FALSE),0)</f>
        <v>0</v>
      </c>
      <c r="X53" s="272">
        <f>IF(K53&lt;&gt;0,VLOOKUP(K53,AT_tider,2,FALSE),0)</f>
        <v>0</v>
      </c>
      <c r="Y53" s="272">
        <f t="shared" ref="Y53:Y59" si="50">IF(L53&lt;&gt;0,VLOOKUP(L53,SubAT_tider,2,FALSE),0)</f>
        <v>0</v>
      </c>
      <c r="Z53" s="272">
        <f t="shared" ref="Z53:Z59" si="51">IF(M53&lt;&gt;0,VLOOKUP(M53,IG_tider,2,FALSE),0)</f>
        <v>0</v>
      </c>
      <c r="AA53" s="272"/>
      <c r="AB53" s="272"/>
      <c r="AC53" s="272">
        <f t="shared" ref="AC53:AC59" si="52">IF(P53&lt;&gt;0,VLOOKUP(P53,Power_tider,2,FALSE),0)</f>
        <v>0</v>
      </c>
      <c r="AD53" s="272">
        <f t="shared" ref="AD53:AD59" si="53">IF(Q53&lt;&gt;0,VLOOKUP(Q53,FS_tider,2,FALSE),0)</f>
        <v>0</v>
      </c>
      <c r="AE53" s="122"/>
      <c r="AF53" s="122">
        <f>SUM(W53:AE53)</f>
        <v>0</v>
      </c>
      <c r="AG53" s="123">
        <f>((AC53*2)+(W53*2)+(X53*1)+(Y53*0.77)+(Z53*0.68)+(AD53*0.8))</f>
        <v>0</v>
      </c>
      <c r="AH53" s="123">
        <f t="shared" ref="AH53:AH59" si="54">(AG53+(((I53*V53)-SUM(W53:AE53))*0.3))</f>
        <v>0</v>
      </c>
      <c r="AI53" s="262" t="str">
        <f>IF(AH53&gt;1,AVERAGE(AH50,AH53),"")</f>
        <v/>
      </c>
      <c r="AJ53" s="262" t="str">
        <f>IF(AH53&gt;1,AVERAGE(AH49,AH50,AH53),"")</f>
        <v/>
      </c>
      <c r="AK53" s="262"/>
      <c r="AL53" s="262"/>
    </row>
    <row r="54" spans="1:38" ht="12" customHeight="1">
      <c r="A54" s="168" t="s">
        <v>34</v>
      </c>
      <c r="B54" s="18">
        <f>W60</f>
        <v>0</v>
      </c>
      <c r="C54" s="57" t="s">
        <v>36</v>
      </c>
      <c r="D54" s="1">
        <f>Y60</f>
        <v>0</v>
      </c>
      <c r="F54" s="193">
        <v>40490</v>
      </c>
      <c r="G54" s="357"/>
      <c r="H54" s="357"/>
      <c r="I54" s="48"/>
      <c r="J54" s="65"/>
      <c r="K54" s="65"/>
      <c r="L54" s="65"/>
      <c r="M54" s="65"/>
      <c r="N54" s="66"/>
      <c r="O54" s="66"/>
      <c r="P54" s="66"/>
      <c r="Q54" s="65"/>
      <c r="R54" s="358"/>
      <c r="S54" s="359"/>
      <c r="T54" s="360"/>
      <c r="U54" s="53"/>
      <c r="V54" s="122">
        <f t="shared" si="48"/>
        <v>1</v>
      </c>
      <c r="W54" s="272">
        <f t="shared" si="49"/>
        <v>0</v>
      </c>
      <c r="X54" s="272">
        <f t="shared" ref="X54:X59" si="55">IF(K54&lt;&gt;0,VLOOKUP(K54,AT_tider,2,FALSE),0)</f>
        <v>0</v>
      </c>
      <c r="Y54" s="272">
        <f t="shared" si="50"/>
        <v>0</v>
      </c>
      <c r="Z54" s="272">
        <f t="shared" si="51"/>
        <v>0</v>
      </c>
      <c r="AA54" s="272"/>
      <c r="AB54" s="272"/>
      <c r="AC54" s="272">
        <f t="shared" si="52"/>
        <v>0</v>
      </c>
      <c r="AD54" s="272">
        <f t="shared" si="53"/>
        <v>0</v>
      </c>
      <c r="AE54" s="122"/>
      <c r="AF54" s="122">
        <f t="shared" ref="AF54:AF59" si="56">SUM(W54:AE54)</f>
        <v>0</v>
      </c>
      <c r="AG54" s="123">
        <f t="shared" ref="AG54:AG59" si="57">((AC54*2)+(W54*2)+(X54*1)+(Y54*0.77)+(Z54*0.68)+(AD54*0.8))</f>
        <v>0</v>
      </c>
      <c r="AH54" s="123">
        <f t="shared" si="54"/>
        <v>0</v>
      </c>
      <c r="AI54" s="262" t="str">
        <f t="shared" ref="AI54:AI59" si="58">IF(AH54&gt;1,AVERAGE(AH53:AH54),"")</f>
        <v/>
      </c>
      <c r="AJ54" s="262" t="str">
        <f>IF(AH54&gt;1,AVERAGE(AH50,AH53,AH54),"")</f>
        <v/>
      </c>
      <c r="AK54" s="262"/>
      <c r="AL54" s="262"/>
    </row>
    <row r="55" spans="1:38" ht="12" customHeight="1">
      <c r="C55" s="17" t="s">
        <v>93</v>
      </c>
      <c r="D55" s="1">
        <f>Z60</f>
        <v>0</v>
      </c>
      <c r="F55" s="193">
        <v>40491</v>
      </c>
      <c r="G55" s="357"/>
      <c r="H55" s="357"/>
      <c r="I55" s="49"/>
      <c r="J55" s="66"/>
      <c r="K55" s="66"/>
      <c r="L55" s="66"/>
      <c r="M55" s="66"/>
      <c r="N55" s="66"/>
      <c r="O55" s="66"/>
      <c r="P55" s="74"/>
      <c r="Q55" s="66"/>
      <c r="R55" s="358"/>
      <c r="S55" s="359"/>
      <c r="T55" s="360"/>
      <c r="U55" s="36"/>
      <c r="V55" s="122">
        <f t="shared" si="48"/>
        <v>1</v>
      </c>
      <c r="W55" s="272">
        <f t="shared" si="49"/>
        <v>0</v>
      </c>
      <c r="X55" s="272">
        <f t="shared" si="55"/>
        <v>0</v>
      </c>
      <c r="Y55" s="272">
        <f t="shared" si="50"/>
        <v>0</v>
      </c>
      <c r="Z55" s="272">
        <f t="shared" si="51"/>
        <v>0</v>
      </c>
      <c r="AA55" s="272"/>
      <c r="AB55" s="272"/>
      <c r="AC55" s="272">
        <f t="shared" si="52"/>
        <v>0</v>
      </c>
      <c r="AD55" s="272">
        <f t="shared" si="53"/>
        <v>0</v>
      </c>
      <c r="AE55" s="122"/>
      <c r="AF55" s="122">
        <f t="shared" si="56"/>
        <v>0</v>
      </c>
      <c r="AG55" s="123">
        <f t="shared" si="57"/>
        <v>0</v>
      </c>
      <c r="AH55" s="123">
        <f t="shared" si="54"/>
        <v>0</v>
      </c>
      <c r="AI55" s="262" t="str">
        <f t="shared" si="58"/>
        <v/>
      </c>
      <c r="AJ55" s="262" t="str">
        <f>IF(AH55&gt;1,AVERAGE(AH53:AH55),"")</f>
        <v/>
      </c>
      <c r="AK55" s="262"/>
      <c r="AL55" s="262"/>
    </row>
    <row r="56" spans="1:38" ht="12" customHeight="1">
      <c r="C56" s="17" t="s">
        <v>79</v>
      </c>
      <c r="D56" s="1">
        <f>AA60</f>
        <v>0</v>
      </c>
      <c r="F56" s="193">
        <v>40492</v>
      </c>
      <c r="G56" s="357"/>
      <c r="H56" s="357"/>
      <c r="I56" s="48"/>
      <c r="J56" s="65"/>
      <c r="K56" s="65"/>
      <c r="L56" s="65"/>
      <c r="M56" s="65"/>
      <c r="N56" s="65"/>
      <c r="O56" s="65"/>
      <c r="P56" s="77"/>
      <c r="Q56" s="65"/>
      <c r="R56" s="358"/>
      <c r="S56" s="359"/>
      <c r="T56" s="360"/>
      <c r="U56" s="53"/>
      <c r="V56" s="122">
        <f t="shared" si="48"/>
        <v>1</v>
      </c>
      <c r="W56" s="272">
        <f t="shared" si="49"/>
        <v>0</v>
      </c>
      <c r="X56" s="272">
        <f t="shared" si="55"/>
        <v>0</v>
      </c>
      <c r="Y56" s="272">
        <f t="shared" si="50"/>
        <v>0</v>
      </c>
      <c r="Z56" s="272">
        <f t="shared" si="51"/>
        <v>0</v>
      </c>
      <c r="AA56" s="272"/>
      <c r="AB56" s="272"/>
      <c r="AC56" s="272">
        <f t="shared" si="52"/>
        <v>0</v>
      </c>
      <c r="AD56" s="272">
        <f t="shared" si="53"/>
        <v>0</v>
      </c>
      <c r="AE56" s="122"/>
      <c r="AF56" s="122">
        <f t="shared" si="56"/>
        <v>0</v>
      </c>
      <c r="AG56" s="123">
        <f t="shared" si="57"/>
        <v>0</v>
      </c>
      <c r="AH56" s="123">
        <f t="shared" si="54"/>
        <v>0</v>
      </c>
      <c r="AI56" s="262" t="str">
        <f t="shared" si="58"/>
        <v/>
      </c>
      <c r="AJ56" s="262" t="str">
        <f>IF(AH56&gt;1,AVERAGE(AH54:AH56),"")</f>
        <v/>
      </c>
      <c r="AK56" s="262"/>
      <c r="AL56" s="262"/>
    </row>
    <row r="57" spans="1:38" ht="12" customHeight="1">
      <c r="C57" s="17" t="s">
        <v>94</v>
      </c>
      <c r="D57" s="1">
        <f>AB60</f>
        <v>0</v>
      </c>
      <c r="F57" s="193">
        <v>40493</v>
      </c>
      <c r="G57" s="357"/>
      <c r="H57" s="357"/>
      <c r="I57" s="48"/>
      <c r="J57" s="65"/>
      <c r="K57" s="65"/>
      <c r="L57" s="65"/>
      <c r="M57" s="65"/>
      <c r="N57" s="65"/>
      <c r="O57" s="65"/>
      <c r="P57" s="65"/>
      <c r="Q57" s="65"/>
      <c r="R57" s="358"/>
      <c r="S57" s="359"/>
      <c r="T57" s="360"/>
      <c r="U57" s="36"/>
      <c r="V57" s="122">
        <f>$V$2</f>
        <v>1</v>
      </c>
      <c r="W57" s="272">
        <f t="shared" si="49"/>
        <v>0</v>
      </c>
      <c r="X57" s="272">
        <f t="shared" si="55"/>
        <v>0</v>
      </c>
      <c r="Y57" s="272">
        <f t="shared" si="50"/>
        <v>0</v>
      </c>
      <c r="Z57" s="272">
        <f t="shared" si="51"/>
        <v>0</v>
      </c>
      <c r="AA57" s="272"/>
      <c r="AB57" s="272"/>
      <c r="AC57" s="272">
        <f t="shared" si="52"/>
        <v>0</v>
      </c>
      <c r="AD57" s="272">
        <f t="shared" si="53"/>
        <v>0</v>
      </c>
      <c r="AE57" s="122"/>
      <c r="AF57" s="122">
        <f t="shared" si="56"/>
        <v>0</v>
      </c>
      <c r="AG57" s="123">
        <f t="shared" si="57"/>
        <v>0</v>
      </c>
      <c r="AH57" s="123">
        <f t="shared" si="54"/>
        <v>0</v>
      </c>
      <c r="AI57" s="262" t="str">
        <f t="shared" si="58"/>
        <v/>
      </c>
      <c r="AJ57" s="262" t="str">
        <f>IF(AH57&gt;1,AVERAGE(AH55:AH57),"")</f>
        <v/>
      </c>
      <c r="AK57" s="262"/>
      <c r="AL57" s="262"/>
    </row>
    <row r="58" spans="1:38" ht="12" customHeight="1">
      <c r="C58" s="57" t="s">
        <v>37</v>
      </c>
      <c r="D58" s="1">
        <f>AC60</f>
        <v>0</v>
      </c>
      <c r="F58" s="193">
        <v>40494</v>
      </c>
      <c r="G58" s="357"/>
      <c r="H58" s="357"/>
      <c r="I58" s="48"/>
      <c r="J58" s="65"/>
      <c r="K58" s="65"/>
      <c r="L58" s="65"/>
      <c r="M58" s="65"/>
      <c r="N58" s="65"/>
      <c r="O58" s="65"/>
      <c r="P58" s="74"/>
      <c r="Q58" s="65"/>
      <c r="R58" s="358"/>
      <c r="S58" s="359"/>
      <c r="T58" s="360"/>
      <c r="U58" s="36"/>
      <c r="V58" s="122">
        <f t="shared" si="48"/>
        <v>1</v>
      </c>
      <c r="W58" s="272">
        <f t="shared" si="49"/>
        <v>0</v>
      </c>
      <c r="X58" s="272">
        <f t="shared" si="55"/>
        <v>0</v>
      </c>
      <c r="Y58" s="272">
        <f t="shared" si="50"/>
        <v>0</v>
      </c>
      <c r="Z58" s="272">
        <f t="shared" si="51"/>
        <v>0</v>
      </c>
      <c r="AA58" s="272"/>
      <c r="AB58" s="272"/>
      <c r="AC58" s="272">
        <f t="shared" si="52"/>
        <v>0</v>
      </c>
      <c r="AD58" s="272">
        <f t="shared" si="53"/>
        <v>0</v>
      </c>
      <c r="AE58" s="122"/>
      <c r="AF58" s="122">
        <f t="shared" si="56"/>
        <v>0</v>
      </c>
      <c r="AG58" s="123">
        <f t="shared" si="57"/>
        <v>0</v>
      </c>
      <c r="AH58" s="123">
        <f t="shared" si="54"/>
        <v>0</v>
      </c>
      <c r="AI58" s="262" t="str">
        <f t="shared" si="58"/>
        <v/>
      </c>
      <c r="AJ58" s="262" t="str">
        <f>IF(AH58&gt;1,AVERAGE(AH56:AH58),"")</f>
        <v/>
      </c>
      <c r="AK58" s="262"/>
      <c r="AL58" s="262"/>
    </row>
    <row r="59" spans="1:38" ht="12" customHeight="1">
      <c r="C59" s="57" t="s">
        <v>38</v>
      </c>
      <c r="D59" s="1">
        <f>AD60</f>
        <v>0</v>
      </c>
      <c r="F59" s="193">
        <v>40495</v>
      </c>
      <c r="G59" s="357"/>
      <c r="H59" s="357"/>
      <c r="I59" s="48"/>
      <c r="J59" s="65"/>
      <c r="K59" s="65"/>
      <c r="L59" s="74"/>
      <c r="M59" s="74"/>
      <c r="N59" s="65"/>
      <c r="O59" s="65"/>
      <c r="P59" s="65"/>
      <c r="Q59" s="65"/>
      <c r="R59" s="358"/>
      <c r="S59" s="359"/>
      <c r="T59" s="360"/>
      <c r="U59" s="36"/>
      <c r="V59" s="122">
        <f t="shared" si="48"/>
        <v>1</v>
      </c>
      <c r="W59" s="272">
        <f t="shared" si="49"/>
        <v>0</v>
      </c>
      <c r="X59" s="272">
        <f t="shared" si="55"/>
        <v>0</v>
      </c>
      <c r="Y59" s="272">
        <f t="shared" si="50"/>
        <v>0</v>
      </c>
      <c r="Z59" s="272">
        <f t="shared" si="51"/>
        <v>0</v>
      </c>
      <c r="AA59" s="272"/>
      <c r="AB59" s="272"/>
      <c r="AC59" s="272">
        <f t="shared" si="52"/>
        <v>0</v>
      </c>
      <c r="AD59" s="272">
        <f t="shared" si="53"/>
        <v>0</v>
      </c>
      <c r="AE59" s="122"/>
      <c r="AF59" s="122">
        <f t="shared" si="56"/>
        <v>0</v>
      </c>
      <c r="AG59" s="123">
        <f t="shared" si="57"/>
        <v>0</v>
      </c>
      <c r="AH59" s="123">
        <f t="shared" si="54"/>
        <v>0</v>
      </c>
      <c r="AI59" s="262" t="str">
        <f t="shared" si="58"/>
        <v/>
      </c>
      <c r="AJ59" s="262" t="str">
        <f>IF(AH59&gt;1,AVERAGE(AH57:AH59),"")</f>
        <v/>
      </c>
      <c r="AK59" s="262"/>
      <c r="AL59" s="262"/>
    </row>
    <row r="60" spans="1:38" ht="12" customHeight="1">
      <c r="C60" s="57" t="s">
        <v>39</v>
      </c>
      <c r="D60" s="1">
        <f>AE60</f>
        <v>0</v>
      </c>
      <c r="F60" s="194"/>
      <c r="G60" s="51"/>
      <c r="H60" s="51"/>
      <c r="I60" s="52">
        <f>SUM(I53:I59)/60</f>
        <v>0</v>
      </c>
      <c r="J60" s="67"/>
      <c r="K60" s="68"/>
      <c r="L60" s="68"/>
      <c r="M60" s="68"/>
      <c r="N60" s="68"/>
      <c r="O60" s="68"/>
      <c r="P60" s="68"/>
      <c r="Q60" s="68"/>
      <c r="R60" s="51"/>
      <c r="U60" s="54" t="s">
        <v>46</v>
      </c>
      <c r="V60" s="114"/>
      <c r="W60" s="255">
        <f t="shared" ref="W60:AG60" si="59">SUM(W53:W59)</f>
        <v>0</v>
      </c>
      <c r="X60" s="255">
        <f t="shared" si="59"/>
        <v>0</v>
      </c>
      <c r="Y60" s="255">
        <f t="shared" si="59"/>
        <v>0</v>
      </c>
      <c r="Z60" s="255">
        <f t="shared" si="59"/>
        <v>0</v>
      </c>
      <c r="AA60" s="255">
        <f t="shared" si="59"/>
        <v>0</v>
      </c>
      <c r="AB60" s="255">
        <f t="shared" si="59"/>
        <v>0</v>
      </c>
      <c r="AC60" s="255">
        <f t="shared" si="59"/>
        <v>0</v>
      </c>
      <c r="AD60" s="255">
        <f t="shared" si="59"/>
        <v>0</v>
      </c>
      <c r="AE60" s="255">
        <f t="shared" si="59"/>
        <v>0</v>
      </c>
      <c r="AF60" s="256">
        <f t="shared" si="59"/>
        <v>0</v>
      </c>
      <c r="AG60" s="256">
        <f t="shared" si="59"/>
        <v>0</v>
      </c>
      <c r="AH60" s="256">
        <f>SUM(AH53:AH59)</f>
        <v>0</v>
      </c>
      <c r="AI60" s="262"/>
      <c r="AJ60" s="262"/>
      <c r="AK60" s="262" t="b">
        <f>IF(AH60&gt;1,AVERAGE(AH60,AH51,AH42,AH33,AH24))</f>
        <v>0</v>
      </c>
      <c r="AL60" s="262" t="b">
        <f>IF(AH60&gt;1,AVERAGE(AH60,AH51))</f>
        <v>0</v>
      </c>
    </row>
    <row r="61" spans="1:38" ht="12" customHeight="1">
      <c r="F61" s="252" t="s">
        <v>176</v>
      </c>
      <c r="AF61" s="9" t="str">
        <f>IF(SUM(W61:AE61)&gt;0,(SUM(W61:AE61)),"")</f>
        <v/>
      </c>
    </row>
    <row r="62" spans="1:38" ht="12" customHeight="1">
      <c r="A62" s="165" t="s">
        <v>19</v>
      </c>
      <c r="B62" s="18">
        <f>I69</f>
        <v>0</v>
      </c>
      <c r="C62" s="57" t="s">
        <v>35</v>
      </c>
      <c r="D62" s="1">
        <f>X69</f>
        <v>0</v>
      </c>
      <c r="F62" s="193">
        <v>40496</v>
      </c>
      <c r="G62" s="357"/>
      <c r="H62" s="357"/>
      <c r="I62" s="48"/>
      <c r="J62" s="65"/>
      <c r="K62" s="65"/>
      <c r="L62" s="65"/>
      <c r="M62" s="65"/>
      <c r="N62" s="65"/>
      <c r="O62" s="65"/>
      <c r="P62" s="65"/>
      <c r="Q62" s="65"/>
      <c r="R62" s="358"/>
      <c r="S62" s="359"/>
      <c r="T62" s="360"/>
      <c r="U62" s="53"/>
      <c r="V62" s="122">
        <f t="shared" ref="V62:V68" si="60">$V$2</f>
        <v>1</v>
      </c>
      <c r="W62" s="272">
        <f t="shared" ref="W62:W68" si="61">IF(J62&lt;&gt;0,VLOOKUP(J62,Max_tider,2,FALSE),0)</f>
        <v>0</v>
      </c>
      <c r="X62" s="272">
        <f>IF(K62&lt;&gt;0,VLOOKUP(K62,AT_tider,2,FALSE),0)</f>
        <v>0</v>
      </c>
      <c r="Y62" s="272">
        <f t="shared" ref="Y62:Y68" si="62">IF(L62&lt;&gt;0,VLOOKUP(L62,SubAT_tider,2,FALSE),0)</f>
        <v>0</v>
      </c>
      <c r="Z62" s="272">
        <f t="shared" ref="Z62:Z68" si="63">IF(M62&lt;&gt;0,VLOOKUP(M62,IG_tider,2,FALSE),0)</f>
        <v>0</v>
      </c>
      <c r="AA62" s="272"/>
      <c r="AB62" s="272"/>
      <c r="AC62" s="272">
        <f t="shared" ref="AC62:AC68" si="64">IF(P62&lt;&gt;0,VLOOKUP(P62,Power_tider,2,FALSE),0)</f>
        <v>0</v>
      </c>
      <c r="AD62" s="272">
        <f t="shared" ref="AD62:AD68" si="65">IF(Q62&lt;&gt;0,VLOOKUP(Q62,FS_tider,2,FALSE),0)</f>
        <v>0</v>
      </c>
      <c r="AE62" s="122"/>
      <c r="AF62" s="122">
        <f>SUM(W62:AE62)</f>
        <v>0</v>
      </c>
      <c r="AG62" s="123">
        <f>((AC62*2)+(W62*2)+(X62*1)+(Y62*0.77)+(Z62*0.68)+(AD62*0.8))</f>
        <v>0</v>
      </c>
      <c r="AH62" s="123">
        <f t="shared" ref="AH62:AH68" si="66">(AG62+(((I62*V62)-SUM(W62:AE62))*0.3))</f>
        <v>0</v>
      </c>
      <c r="AI62" s="262" t="str">
        <f>IF(AH62&gt;1,AVERAGE(AH59,AH62),"")</f>
        <v/>
      </c>
      <c r="AJ62" s="262" t="str">
        <f>IF(AH62&gt;1,AVERAGE(AH58,AH59,AH62),"")</f>
        <v/>
      </c>
      <c r="AK62" s="262"/>
      <c r="AL62" s="262"/>
    </row>
    <row r="63" spans="1:38" ht="12" customHeight="1">
      <c r="A63" s="168" t="s">
        <v>34</v>
      </c>
      <c r="B63" s="18">
        <f>W69</f>
        <v>0</v>
      </c>
      <c r="C63" s="57" t="s">
        <v>36</v>
      </c>
      <c r="D63" s="1">
        <f>Y69</f>
        <v>0</v>
      </c>
      <c r="F63" s="193">
        <v>40497</v>
      </c>
      <c r="G63" s="357"/>
      <c r="H63" s="357"/>
      <c r="I63" s="48"/>
      <c r="J63" s="65"/>
      <c r="K63" s="65"/>
      <c r="L63" s="65"/>
      <c r="M63" s="65"/>
      <c r="N63" s="66"/>
      <c r="O63" s="66"/>
      <c r="P63" s="77"/>
      <c r="Q63" s="65"/>
      <c r="R63" s="358"/>
      <c r="S63" s="359"/>
      <c r="T63" s="360"/>
      <c r="U63" s="53"/>
      <c r="V63" s="122">
        <f t="shared" si="60"/>
        <v>1</v>
      </c>
      <c r="W63" s="272">
        <f t="shared" si="61"/>
        <v>0</v>
      </c>
      <c r="X63" s="272">
        <f t="shared" ref="X63:X68" si="67">IF(K63&lt;&gt;0,VLOOKUP(K63,AT_tider,2,FALSE),0)</f>
        <v>0</v>
      </c>
      <c r="Y63" s="272">
        <f t="shared" si="62"/>
        <v>0</v>
      </c>
      <c r="Z63" s="272">
        <f t="shared" si="63"/>
        <v>0</v>
      </c>
      <c r="AA63" s="272"/>
      <c r="AB63" s="272"/>
      <c r="AC63" s="272">
        <f t="shared" si="64"/>
        <v>0</v>
      </c>
      <c r="AD63" s="272">
        <f t="shared" si="65"/>
        <v>0</v>
      </c>
      <c r="AE63" s="122"/>
      <c r="AF63" s="122">
        <f t="shared" ref="AF63:AF68" si="68">SUM(W63:AE63)</f>
        <v>0</v>
      </c>
      <c r="AG63" s="123">
        <f t="shared" ref="AG63:AG68" si="69">((AC63*2)+(W63*2)+(X63*1)+(Y63*0.77)+(Z63*0.68)+(AD63*0.8))</f>
        <v>0</v>
      </c>
      <c r="AH63" s="123">
        <f t="shared" si="66"/>
        <v>0</v>
      </c>
      <c r="AI63" s="262" t="str">
        <f t="shared" ref="AI63:AI68" si="70">IF(AH63&gt;1,AVERAGE(AH62:AH63),"")</f>
        <v/>
      </c>
      <c r="AJ63" s="262" t="str">
        <f>IF(AH63&gt;1,AVERAGE(AH59,AH62,AH63),"")</f>
        <v/>
      </c>
      <c r="AK63" s="262"/>
      <c r="AL63" s="262"/>
    </row>
    <row r="64" spans="1:38" ht="12" customHeight="1">
      <c r="C64" s="17" t="s">
        <v>93</v>
      </c>
      <c r="D64" s="1">
        <f>Z69</f>
        <v>0</v>
      </c>
      <c r="F64" s="193">
        <v>40498</v>
      </c>
      <c r="G64" s="357"/>
      <c r="H64" s="357"/>
      <c r="I64" s="49"/>
      <c r="J64" s="66"/>
      <c r="K64" s="66"/>
      <c r="L64" s="66"/>
      <c r="M64" s="66"/>
      <c r="N64" s="66"/>
      <c r="O64" s="66"/>
      <c r="P64" s="66"/>
      <c r="Q64" s="66"/>
      <c r="R64" s="358"/>
      <c r="S64" s="359"/>
      <c r="T64" s="360"/>
      <c r="U64" s="36"/>
      <c r="V64" s="122">
        <f t="shared" si="60"/>
        <v>1</v>
      </c>
      <c r="W64" s="272">
        <f t="shared" si="61"/>
        <v>0</v>
      </c>
      <c r="X64" s="272">
        <f t="shared" si="67"/>
        <v>0</v>
      </c>
      <c r="Y64" s="272">
        <f t="shared" si="62"/>
        <v>0</v>
      </c>
      <c r="Z64" s="272">
        <f t="shared" si="63"/>
        <v>0</v>
      </c>
      <c r="AA64" s="272"/>
      <c r="AB64" s="272"/>
      <c r="AC64" s="272">
        <f t="shared" si="64"/>
        <v>0</v>
      </c>
      <c r="AD64" s="272">
        <f t="shared" si="65"/>
        <v>0</v>
      </c>
      <c r="AE64" s="122"/>
      <c r="AF64" s="122">
        <f t="shared" si="68"/>
        <v>0</v>
      </c>
      <c r="AG64" s="123">
        <f t="shared" si="69"/>
        <v>0</v>
      </c>
      <c r="AH64" s="123">
        <f t="shared" si="66"/>
        <v>0</v>
      </c>
      <c r="AI64" s="262" t="str">
        <f t="shared" si="70"/>
        <v/>
      </c>
      <c r="AJ64" s="262" t="str">
        <f>IF(AH64&gt;1,AVERAGE(AH62:AH64),"")</f>
        <v/>
      </c>
      <c r="AK64" s="262"/>
      <c r="AL64" s="262"/>
    </row>
    <row r="65" spans="1:38" ht="12" customHeight="1">
      <c r="C65" s="17" t="s">
        <v>79</v>
      </c>
      <c r="D65" s="1">
        <f>AA69</f>
        <v>0</v>
      </c>
      <c r="F65" s="193">
        <v>40499</v>
      </c>
      <c r="G65" s="357"/>
      <c r="H65" s="357"/>
      <c r="I65" s="48"/>
      <c r="J65" s="65"/>
      <c r="K65" s="65"/>
      <c r="L65" s="65"/>
      <c r="M65" s="65"/>
      <c r="N65" s="65"/>
      <c r="O65" s="65"/>
      <c r="P65" s="65"/>
      <c r="Q65" s="65"/>
      <c r="R65" s="358"/>
      <c r="S65" s="359"/>
      <c r="T65" s="360"/>
      <c r="U65" s="53"/>
      <c r="V65" s="122">
        <f t="shared" si="60"/>
        <v>1</v>
      </c>
      <c r="W65" s="272">
        <f t="shared" si="61"/>
        <v>0</v>
      </c>
      <c r="X65" s="272">
        <f t="shared" si="67"/>
        <v>0</v>
      </c>
      <c r="Y65" s="272">
        <f t="shared" si="62"/>
        <v>0</v>
      </c>
      <c r="Z65" s="272">
        <f t="shared" si="63"/>
        <v>0</v>
      </c>
      <c r="AA65" s="272"/>
      <c r="AB65" s="272"/>
      <c r="AC65" s="272">
        <f t="shared" si="64"/>
        <v>0</v>
      </c>
      <c r="AD65" s="272">
        <f t="shared" si="65"/>
        <v>0</v>
      </c>
      <c r="AE65" s="122"/>
      <c r="AF65" s="122">
        <f t="shared" si="68"/>
        <v>0</v>
      </c>
      <c r="AG65" s="123">
        <f t="shared" si="69"/>
        <v>0</v>
      </c>
      <c r="AH65" s="123">
        <f t="shared" si="66"/>
        <v>0</v>
      </c>
      <c r="AI65" s="262" t="str">
        <f t="shared" si="70"/>
        <v/>
      </c>
      <c r="AJ65" s="262" t="str">
        <f>IF(AH65&gt;1,AVERAGE(AH63:AH65),"")</f>
        <v/>
      </c>
      <c r="AK65" s="262"/>
      <c r="AL65" s="262"/>
    </row>
    <row r="66" spans="1:38" ht="12" customHeight="1">
      <c r="C66" s="17" t="s">
        <v>94</v>
      </c>
      <c r="D66" s="1">
        <f>AB69</f>
        <v>0</v>
      </c>
      <c r="F66" s="193">
        <v>40500</v>
      </c>
      <c r="G66" s="357"/>
      <c r="H66" s="357"/>
      <c r="I66" s="48"/>
      <c r="J66" s="65"/>
      <c r="K66" s="65"/>
      <c r="L66" s="65"/>
      <c r="M66" s="65"/>
      <c r="N66" s="65"/>
      <c r="O66" s="65"/>
      <c r="P66" s="65"/>
      <c r="Q66" s="65"/>
      <c r="R66" s="358"/>
      <c r="S66" s="359"/>
      <c r="T66" s="360"/>
      <c r="U66" s="36"/>
      <c r="V66" s="122">
        <f>$V$2</f>
        <v>1</v>
      </c>
      <c r="W66" s="272">
        <f t="shared" si="61"/>
        <v>0</v>
      </c>
      <c r="X66" s="272">
        <f t="shared" si="67"/>
        <v>0</v>
      </c>
      <c r="Y66" s="272">
        <f t="shared" si="62"/>
        <v>0</v>
      </c>
      <c r="Z66" s="272">
        <f t="shared" si="63"/>
        <v>0</v>
      </c>
      <c r="AA66" s="272"/>
      <c r="AB66" s="272"/>
      <c r="AC66" s="272">
        <f t="shared" si="64"/>
        <v>0</v>
      </c>
      <c r="AD66" s="272">
        <f t="shared" si="65"/>
        <v>0</v>
      </c>
      <c r="AE66" s="122"/>
      <c r="AF66" s="122">
        <f t="shared" si="68"/>
        <v>0</v>
      </c>
      <c r="AG66" s="123">
        <f t="shared" si="69"/>
        <v>0</v>
      </c>
      <c r="AH66" s="123">
        <f t="shared" si="66"/>
        <v>0</v>
      </c>
      <c r="AI66" s="262" t="str">
        <f t="shared" si="70"/>
        <v/>
      </c>
      <c r="AJ66" s="262" t="str">
        <f>IF(AH66&gt;1,AVERAGE(AH64:AH66),"")</f>
        <v/>
      </c>
      <c r="AK66" s="262"/>
      <c r="AL66" s="262"/>
    </row>
    <row r="67" spans="1:38" ht="12" customHeight="1">
      <c r="C67" s="57" t="s">
        <v>37</v>
      </c>
      <c r="D67" s="1">
        <f>AC69</f>
        <v>0</v>
      </c>
      <c r="F67" s="193">
        <v>40501</v>
      </c>
      <c r="G67" s="357"/>
      <c r="H67" s="357"/>
      <c r="I67" s="48"/>
      <c r="J67" s="65"/>
      <c r="K67" s="65"/>
      <c r="L67" s="65"/>
      <c r="M67" s="74"/>
      <c r="N67" s="65"/>
      <c r="O67" s="65"/>
      <c r="P67" s="74"/>
      <c r="Q67" s="65"/>
      <c r="R67" s="358"/>
      <c r="S67" s="359"/>
      <c r="T67" s="360"/>
      <c r="U67" s="36"/>
      <c r="V67" s="122">
        <f t="shared" si="60"/>
        <v>1</v>
      </c>
      <c r="W67" s="272">
        <f t="shared" si="61"/>
        <v>0</v>
      </c>
      <c r="X67" s="272">
        <f t="shared" si="67"/>
        <v>0</v>
      </c>
      <c r="Y67" s="272">
        <f t="shared" si="62"/>
        <v>0</v>
      </c>
      <c r="Z67" s="272">
        <f t="shared" si="63"/>
        <v>0</v>
      </c>
      <c r="AA67" s="272"/>
      <c r="AB67" s="272"/>
      <c r="AC67" s="272">
        <f t="shared" si="64"/>
        <v>0</v>
      </c>
      <c r="AD67" s="272">
        <f t="shared" si="65"/>
        <v>0</v>
      </c>
      <c r="AE67" s="122"/>
      <c r="AF67" s="122">
        <f t="shared" si="68"/>
        <v>0</v>
      </c>
      <c r="AG67" s="123">
        <f t="shared" si="69"/>
        <v>0</v>
      </c>
      <c r="AH67" s="123">
        <f t="shared" si="66"/>
        <v>0</v>
      </c>
      <c r="AI67" s="262" t="str">
        <f t="shared" si="70"/>
        <v/>
      </c>
      <c r="AJ67" s="262" t="str">
        <f>IF(AH67&gt;1,AVERAGE(AH65:AH67),"")</f>
        <v/>
      </c>
      <c r="AK67" s="262"/>
      <c r="AL67" s="262"/>
    </row>
    <row r="68" spans="1:38" ht="12" customHeight="1">
      <c r="C68" s="57" t="s">
        <v>38</v>
      </c>
      <c r="D68" s="1">
        <f>AD69</f>
        <v>0</v>
      </c>
      <c r="F68" s="193">
        <v>40502</v>
      </c>
      <c r="G68" s="357"/>
      <c r="H68" s="357"/>
      <c r="I68" s="48"/>
      <c r="J68" s="65"/>
      <c r="K68" s="65"/>
      <c r="L68" s="65"/>
      <c r="M68" s="65"/>
      <c r="N68" s="65"/>
      <c r="O68" s="65"/>
      <c r="P68" s="65"/>
      <c r="Q68" s="65"/>
      <c r="R68" s="358"/>
      <c r="S68" s="359"/>
      <c r="T68" s="360"/>
      <c r="U68" s="36"/>
      <c r="V68" s="122">
        <f t="shared" si="60"/>
        <v>1</v>
      </c>
      <c r="W68" s="272">
        <f t="shared" si="61"/>
        <v>0</v>
      </c>
      <c r="X68" s="272">
        <f t="shared" si="67"/>
        <v>0</v>
      </c>
      <c r="Y68" s="272">
        <f t="shared" si="62"/>
        <v>0</v>
      </c>
      <c r="Z68" s="272">
        <f t="shared" si="63"/>
        <v>0</v>
      </c>
      <c r="AA68" s="272"/>
      <c r="AB68" s="272"/>
      <c r="AC68" s="272">
        <f t="shared" si="64"/>
        <v>0</v>
      </c>
      <c r="AD68" s="272">
        <f t="shared" si="65"/>
        <v>0</v>
      </c>
      <c r="AE68" s="122"/>
      <c r="AF68" s="122">
        <f t="shared" si="68"/>
        <v>0</v>
      </c>
      <c r="AG68" s="123">
        <f t="shared" si="69"/>
        <v>0</v>
      </c>
      <c r="AH68" s="123">
        <f t="shared" si="66"/>
        <v>0</v>
      </c>
      <c r="AI68" s="262" t="str">
        <f t="shared" si="70"/>
        <v/>
      </c>
      <c r="AJ68" s="262" t="str">
        <f>IF(AH68&gt;1,AVERAGE(AH66:AH68),"")</f>
        <v/>
      </c>
      <c r="AK68" s="262"/>
      <c r="AL68" s="262"/>
    </row>
    <row r="69" spans="1:38" ht="12" customHeight="1">
      <c r="C69" s="57" t="s">
        <v>39</v>
      </c>
      <c r="D69" s="1">
        <f>AE69</f>
        <v>0</v>
      </c>
      <c r="F69" s="194"/>
      <c r="G69" s="51"/>
      <c r="H69" s="51"/>
      <c r="I69" s="52">
        <f>SUM(I62:I68)/60</f>
        <v>0</v>
      </c>
      <c r="J69" s="67"/>
      <c r="K69" s="68"/>
      <c r="L69" s="68"/>
      <c r="M69" s="68"/>
      <c r="N69" s="68"/>
      <c r="O69" s="68"/>
      <c r="P69" s="68"/>
      <c r="Q69" s="68"/>
      <c r="R69" s="51"/>
      <c r="U69" s="54" t="s">
        <v>46</v>
      </c>
      <c r="V69" s="114"/>
      <c r="W69" s="255">
        <f t="shared" ref="W69:AG69" si="71">SUM(W62:W68)</f>
        <v>0</v>
      </c>
      <c r="X69" s="255">
        <f t="shared" si="71"/>
        <v>0</v>
      </c>
      <c r="Y69" s="255">
        <f t="shared" si="71"/>
        <v>0</v>
      </c>
      <c r="Z69" s="255">
        <f t="shared" si="71"/>
        <v>0</v>
      </c>
      <c r="AA69" s="255">
        <f t="shared" si="71"/>
        <v>0</v>
      </c>
      <c r="AB69" s="255">
        <f t="shared" si="71"/>
        <v>0</v>
      </c>
      <c r="AC69" s="255">
        <f t="shared" si="71"/>
        <v>0</v>
      </c>
      <c r="AD69" s="255">
        <f t="shared" si="71"/>
        <v>0</v>
      </c>
      <c r="AE69" s="255">
        <f t="shared" si="71"/>
        <v>0</v>
      </c>
      <c r="AF69" s="256">
        <f t="shared" si="71"/>
        <v>0</v>
      </c>
      <c r="AG69" s="256">
        <f t="shared" si="71"/>
        <v>0</v>
      </c>
      <c r="AH69" s="256">
        <f>SUM(AH62:AH68)</f>
        <v>0</v>
      </c>
      <c r="AI69" s="262"/>
      <c r="AJ69" s="262"/>
      <c r="AK69" s="262" t="b">
        <f>IF(AH69&gt;1,AVERAGE(AH69,AH60,AH51,AH42,AH33))</f>
        <v>0</v>
      </c>
      <c r="AL69" s="262" t="b">
        <f>IF(AH69&gt;1,AVERAGE(AH69,AH60))</f>
        <v>0</v>
      </c>
    </row>
    <row r="70" spans="1:38" ht="12" customHeight="1">
      <c r="F70" s="252" t="s">
        <v>177</v>
      </c>
      <c r="AF70" s="9" t="str">
        <f>IF(SUM(W70:AE70)&gt;0,(SUM(W70:AE70)),"")</f>
        <v/>
      </c>
    </row>
    <row r="71" spans="1:38" ht="12" customHeight="1">
      <c r="A71" s="165" t="s">
        <v>19</v>
      </c>
      <c r="B71" s="18">
        <f>I78</f>
        <v>0</v>
      </c>
      <c r="C71" s="57" t="s">
        <v>35</v>
      </c>
      <c r="D71" s="1">
        <f>X78</f>
        <v>0</v>
      </c>
      <c r="F71" s="193">
        <v>40503</v>
      </c>
      <c r="G71" s="357"/>
      <c r="H71" s="357"/>
      <c r="I71" s="48"/>
      <c r="J71" s="65"/>
      <c r="K71" s="65"/>
      <c r="L71" s="65"/>
      <c r="M71" s="65"/>
      <c r="N71" s="65"/>
      <c r="O71" s="65"/>
      <c r="P71" s="65"/>
      <c r="Q71" s="65"/>
      <c r="R71" s="358"/>
      <c r="S71" s="359"/>
      <c r="T71" s="360"/>
      <c r="U71" s="53"/>
      <c r="V71" s="122">
        <f t="shared" ref="V71:V77" si="72">$V$2</f>
        <v>1</v>
      </c>
      <c r="W71" s="272">
        <f t="shared" ref="W71:W77" si="73">IF(J71&lt;&gt;0,VLOOKUP(J71,Max_tider,2,FALSE),0)</f>
        <v>0</v>
      </c>
      <c r="X71" s="272">
        <f>IF(K71&lt;&gt;0,VLOOKUP(K71,AT_tider,2,FALSE),0)</f>
        <v>0</v>
      </c>
      <c r="Y71" s="272">
        <f t="shared" ref="Y71:Y77" si="74">IF(L71&lt;&gt;0,VLOOKUP(L71,SubAT_tider,2,FALSE),0)</f>
        <v>0</v>
      </c>
      <c r="Z71" s="272">
        <f t="shared" ref="Z71:Z77" si="75">IF(M71&lt;&gt;0,VLOOKUP(M71,IG_tider,2,FALSE),0)</f>
        <v>0</v>
      </c>
      <c r="AA71" s="272"/>
      <c r="AB71" s="272"/>
      <c r="AC71" s="272">
        <f t="shared" ref="AC71:AC77" si="76">IF(P71&lt;&gt;0,VLOOKUP(P71,Power_tider,2,FALSE),0)</f>
        <v>0</v>
      </c>
      <c r="AD71" s="272">
        <f t="shared" ref="AD71:AD77" si="77">IF(Q71&lt;&gt;0,VLOOKUP(Q71,FS_tider,2,FALSE),0)</f>
        <v>0</v>
      </c>
      <c r="AE71" s="122"/>
      <c r="AF71" s="122">
        <f>SUM(W71:AE71)</f>
        <v>0</v>
      </c>
      <c r="AG71" s="123">
        <f>((AC71*2)+(W71*2)+(X71*1)+(Y71*0.77)+(Z71*0.68)+(AD71*0.8))</f>
        <v>0</v>
      </c>
      <c r="AH71" s="123">
        <f t="shared" ref="AH71:AH77" si="78">(AG71+(((I71*V71)-SUM(W71:AE71))*0.3))</f>
        <v>0</v>
      </c>
      <c r="AI71" s="262" t="str">
        <f>IF(AH71&gt;1,AVERAGE(AH68,AH71),"")</f>
        <v/>
      </c>
      <c r="AJ71" s="262" t="str">
        <f>IF(AH71&gt;1,AVERAGE(AH67,AH68,AH71),"")</f>
        <v/>
      </c>
      <c r="AK71" s="262"/>
      <c r="AL71" s="262"/>
    </row>
    <row r="72" spans="1:38" ht="12" customHeight="1">
      <c r="A72" s="168" t="s">
        <v>34</v>
      </c>
      <c r="B72" s="18">
        <f>W78</f>
        <v>0</v>
      </c>
      <c r="C72" s="57" t="s">
        <v>36</v>
      </c>
      <c r="D72" s="1">
        <f>Y78</f>
        <v>0</v>
      </c>
      <c r="F72" s="193">
        <v>40504</v>
      </c>
      <c r="G72" s="357"/>
      <c r="H72" s="357"/>
      <c r="I72" s="48"/>
      <c r="J72" s="65"/>
      <c r="K72" s="65"/>
      <c r="L72" s="65"/>
      <c r="M72" s="74"/>
      <c r="N72" s="66"/>
      <c r="O72" s="66"/>
      <c r="P72" s="66"/>
      <c r="Q72" s="65"/>
      <c r="R72" s="358"/>
      <c r="S72" s="359"/>
      <c r="T72" s="360"/>
      <c r="U72" s="53"/>
      <c r="V72" s="122">
        <f t="shared" si="72"/>
        <v>1</v>
      </c>
      <c r="W72" s="272">
        <f t="shared" si="73"/>
        <v>0</v>
      </c>
      <c r="X72" s="272">
        <f t="shared" ref="X72:X77" si="79">IF(K72&lt;&gt;0,VLOOKUP(K72,AT_tider,2,FALSE),0)</f>
        <v>0</v>
      </c>
      <c r="Y72" s="272">
        <f t="shared" si="74"/>
        <v>0</v>
      </c>
      <c r="Z72" s="272">
        <f t="shared" si="75"/>
        <v>0</v>
      </c>
      <c r="AA72" s="272"/>
      <c r="AB72" s="272"/>
      <c r="AC72" s="272">
        <f t="shared" si="76"/>
        <v>0</v>
      </c>
      <c r="AD72" s="272">
        <f t="shared" si="77"/>
        <v>0</v>
      </c>
      <c r="AE72" s="122"/>
      <c r="AF72" s="122">
        <f t="shared" ref="AF72:AF77" si="80">SUM(W72:AE72)</f>
        <v>0</v>
      </c>
      <c r="AG72" s="123">
        <f t="shared" ref="AG72:AG77" si="81">((AC72*2)+(W72*2)+(X72*1)+(Y72*0.77)+(Z72*0.68)+(AD72*0.8))</f>
        <v>0</v>
      </c>
      <c r="AH72" s="123">
        <f t="shared" si="78"/>
        <v>0</v>
      </c>
      <c r="AI72" s="262" t="str">
        <f t="shared" ref="AI72:AI77" si="82">IF(AH72&gt;1,AVERAGE(AH71:AH72),"")</f>
        <v/>
      </c>
      <c r="AJ72" s="262" t="str">
        <f>IF(AH72&gt;1,AVERAGE(AH68,AH71,AH72),"")</f>
        <v/>
      </c>
      <c r="AK72" s="262"/>
      <c r="AL72" s="262"/>
    </row>
    <row r="73" spans="1:38" ht="12" customHeight="1">
      <c r="C73" s="17" t="s">
        <v>93</v>
      </c>
      <c r="D73" s="1">
        <f>Z78</f>
        <v>0</v>
      </c>
      <c r="F73" s="193">
        <v>40505</v>
      </c>
      <c r="G73" s="357"/>
      <c r="H73" s="357"/>
      <c r="I73" s="49"/>
      <c r="J73" s="66"/>
      <c r="K73" s="66"/>
      <c r="L73" s="66"/>
      <c r="M73" s="66"/>
      <c r="N73" s="66"/>
      <c r="O73" s="66"/>
      <c r="P73" s="66"/>
      <c r="Q73" s="66"/>
      <c r="R73" s="358"/>
      <c r="S73" s="359"/>
      <c r="T73" s="360"/>
      <c r="U73" s="36"/>
      <c r="V73" s="122">
        <f t="shared" si="72"/>
        <v>1</v>
      </c>
      <c r="W73" s="272">
        <f t="shared" si="73"/>
        <v>0</v>
      </c>
      <c r="X73" s="272">
        <f t="shared" si="79"/>
        <v>0</v>
      </c>
      <c r="Y73" s="272">
        <f t="shared" si="74"/>
        <v>0</v>
      </c>
      <c r="Z73" s="272">
        <f t="shared" si="75"/>
        <v>0</v>
      </c>
      <c r="AA73" s="272"/>
      <c r="AB73" s="272"/>
      <c r="AC73" s="272">
        <f t="shared" si="76"/>
        <v>0</v>
      </c>
      <c r="AD73" s="272">
        <f t="shared" si="77"/>
        <v>0</v>
      </c>
      <c r="AE73" s="122"/>
      <c r="AF73" s="122">
        <f t="shared" si="80"/>
        <v>0</v>
      </c>
      <c r="AG73" s="123">
        <f t="shared" si="81"/>
        <v>0</v>
      </c>
      <c r="AH73" s="123">
        <f t="shared" si="78"/>
        <v>0</v>
      </c>
      <c r="AI73" s="262" t="str">
        <f t="shared" si="82"/>
        <v/>
      </c>
      <c r="AJ73" s="262" t="str">
        <f>IF(AH73&gt;1,AVERAGE(AH71:AH73),"")</f>
        <v/>
      </c>
      <c r="AK73" s="262"/>
      <c r="AL73" s="262"/>
    </row>
    <row r="74" spans="1:38" ht="12" customHeight="1">
      <c r="C74" s="17" t="s">
        <v>79</v>
      </c>
      <c r="D74" s="1">
        <f>AA78</f>
        <v>0</v>
      </c>
      <c r="F74" s="193">
        <v>40506</v>
      </c>
      <c r="G74" s="357"/>
      <c r="H74" s="357"/>
      <c r="I74" s="48"/>
      <c r="J74" s="65"/>
      <c r="K74" s="65"/>
      <c r="L74" s="65"/>
      <c r="M74" s="74"/>
      <c r="N74" s="65"/>
      <c r="O74" s="65"/>
      <c r="P74" s="77"/>
      <c r="Q74" s="65"/>
      <c r="R74" s="358"/>
      <c r="S74" s="359"/>
      <c r="T74" s="360"/>
      <c r="U74" s="53"/>
      <c r="V74" s="122">
        <f t="shared" si="72"/>
        <v>1</v>
      </c>
      <c r="W74" s="272">
        <f t="shared" si="73"/>
        <v>0</v>
      </c>
      <c r="X74" s="272">
        <f t="shared" si="79"/>
        <v>0</v>
      </c>
      <c r="Y74" s="272">
        <f t="shared" si="74"/>
        <v>0</v>
      </c>
      <c r="Z74" s="272">
        <f t="shared" si="75"/>
        <v>0</v>
      </c>
      <c r="AA74" s="272"/>
      <c r="AB74" s="272"/>
      <c r="AC74" s="272">
        <f t="shared" si="76"/>
        <v>0</v>
      </c>
      <c r="AD74" s="272">
        <f t="shared" si="77"/>
        <v>0</v>
      </c>
      <c r="AE74" s="122"/>
      <c r="AF74" s="122">
        <f t="shared" si="80"/>
        <v>0</v>
      </c>
      <c r="AG74" s="123">
        <f t="shared" si="81"/>
        <v>0</v>
      </c>
      <c r="AH74" s="123">
        <f t="shared" si="78"/>
        <v>0</v>
      </c>
      <c r="AI74" s="262" t="str">
        <f t="shared" si="82"/>
        <v/>
      </c>
      <c r="AJ74" s="262" t="str">
        <f>IF(AH74&gt;1,AVERAGE(AH72:AH74),"")</f>
        <v/>
      </c>
      <c r="AK74" s="262"/>
      <c r="AL74" s="262"/>
    </row>
    <row r="75" spans="1:38" ht="12" customHeight="1">
      <c r="C75" s="17" t="s">
        <v>94</v>
      </c>
      <c r="D75" s="1">
        <f>AB78</f>
        <v>0</v>
      </c>
      <c r="F75" s="193">
        <v>40507</v>
      </c>
      <c r="G75" s="357"/>
      <c r="H75" s="357"/>
      <c r="I75" s="48"/>
      <c r="J75" s="65"/>
      <c r="K75" s="65"/>
      <c r="L75" s="65"/>
      <c r="M75" s="65"/>
      <c r="N75" s="65"/>
      <c r="O75" s="65"/>
      <c r="P75" s="65"/>
      <c r="Q75" s="65"/>
      <c r="R75" s="358"/>
      <c r="S75" s="359"/>
      <c r="T75" s="360"/>
      <c r="U75" s="36"/>
      <c r="V75" s="122">
        <f>$V$2</f>
        <v>1</v>
      </c>
      <c r="W75" s="272">
        <f t="shared" si="73"/>
        <v>0</v>
      </c>
      <c r="X75" s="272">
        <f t="shared" si="79"/>
        <v>0</v>
      </c>
      <c r="Y75" s="272">
        <f t="shared" si="74"/>
        <v>0</v>
      </c>
      <c r="Z75" s="272">
        <f t="shared" si="75"/>
        <v>0</v>
      </c>
      <c r="AA75" s="272"/>
      <c r="AB75" s="272"/>
      <c r="AC75" s="272">
        <f t="shared" si="76"/>
        <v>0</v>
      </c>
      <c r="AD75" s="272">
        <f t="shared" si="77"/>
        <v>0</v>
      </c>
      <c r="AE75" s="122"/>
      <c r="AF75" s="122">
        <f t="shared" si="80"/>
        <v>0</v>
      </c>
      <c r="AG75" s="123">
        <f t="shared" si="81"/>
        <v>0</v>
      </c>
      <c r="AH75" s="123">
        <f t="shared" si="78"/>
        <v>0</v>
      </c>
      <c r="AI75" s="262" t="str">
        <f t="shared" si="82"/>
        <v/>
      </c>
      <c r="AJ75" s="262" t="str">
        <f>IF(AH75&gt;1,AVERAGE(AH73:AH75),"")</f>
        <v/>
      </c>
      <c r="AK75" s="262"/>
      <c r="AL75" s="262"/>
    </row>
    <row r="76" spans="1:38" ht="12" customHeight="1">
      <c r="C76" s="57" t="s">
        <v>37</v>
      </c>
      <c r="D76" s="1">
        <f>AC78</f>
        <v>0</v>
      </c>
      <c r="F76" s="193">
        <v>40508</v>
      </c>
      <c r="G76" s="357"/>
      <c r="H76" s="357"/>
      <c r="I76" s="48"/>
      <c r="J76" s="65"/>
      <c r="K76" s="65"/>
      <c r="L76" s="65"/>
      <c r="M76" s="65"/>
      <c r="N76" s="65"/>
      <c r="O76" s="65"/>
      <c r="P76" s="65"/>
      <c r="Q76" s="65"/>
      <c r="R76" s="358"/>
      <c r="S76" s="359"/>
      <c r="T76" s="360"/>
      <c r="U76" s="36"/>
      <c r="V76" s="122">
        <f t="shared" si="72"/>
        <v>1</v>
      </c>
      <c r="W76" s="272">
        <f t="shared" si="73"/>
        <v>0</v>
      </c>
      <c r="X76" s="272">
        <f t="shared" si="79"/>
        <v>0</v>
      </c>
      <c r="Y76" s="272">
        <f t="shared" si="74"/>
        <v>0</v>
      </c>
      <c r="Z76" s="272">
        <f t="shared" si="75"/>
        <v>0</v>
      </c>
      <c r="AA76" s="272"/>
      <c r="AB76" s="272"/>
      <c r="AC76" s="272">
        <f t="shared" si="76"/>
        <v>0</v>
      </c>
      <c r="AD76" s="272">
        <f t="shared" si="77"/>
        <v>0</v>
      </c>
      <c r="AE76" s="122"/>
      <c r="AF76" s="122">
        <f t="shared" si="80"/>
        <v>0</v>
      </c>
      <c r="AG76" s="123">
        <f t="shared" si="81"/>
        <v>0</v>
      </c>
      <c r="AH76" s="123">
        <f t="shared" si="78"/>
        <v>0</v>
      </c>
      <c r="AI76" s="262" t="str">
        <f t="shared" si="82"/>
        <v/>
      </c>
      <c r="AJ76" s="262" t="str">
        <f>IF(AH76&gt;1,AVERAGE(AH74:AH76),"")</f>
        <v/>
      </c>
      <c r="AK76" s="262"/>
      <c r="AL76" s="262"/>
    </row>
    <row r="77" spans="1:38" ht="12" customHeight="1">
      <c r="C77" s="57" t="s">
        <v>38</v>
      </c>
      <c r="D77" s="1">
        <f>AD78</f>
        <v>0</v>
      </c>
      <c r="F77" s="193">
        <v>40509</v>
      </c>
      <c r="G77" s="357"/>
      <c r="H77" s="357"/>
      <c r="I77" s="48"/>
      <c r="J77" s="65"/>
      <c r="K77" s="65"/>
      <c r="L77" s="65"/>
      <c r="M77" s="65"/>
      <c r="N77" s="65"/>
      <c r="O77" s="65"/>
      <c r="P77" s="65"/>
      <c r="Q77" s="65"/>
      <c r="R77" s="358"/>
      <c r="S77" s="359"/>
      <c r="T77" s="360"/>
      <c r="U77" s="36"/>
      <c r="V77" s="122">
        <f t="shared" si="72"/>
        <v>1</v>
      </c>
      <c r="W77" s="272">
        <f t="shared" si="73"/>
        <v>0</v>
      </c>
      <c r="X77" s="272">
        <f t="shared" si="79"/>
        <v>0</v>
      </c>
      <c r="Y77" s="272">
        <f t="shared" si="74"/>
        <v>0</v>
      </c>
      <c r="Z77" s="272">
        <f t="shared" si="75"/>
        <v>0</v>
      </c>
      <c r="AA77" s="272"/>
      <c r="AB77" s="272"/>
      <c r="AC77" s="272">
        <f t="shared" si="76"/>
        <v>0</v>
      </c>
      <c r="AD77" s="272">
        <f t="shared" si="77"/>
        <v>0</v>
      </c>
      <c r="AE77" s="122"/>
      <c r="AF77" s="122">
        <f t="shared" si="80"/>
        <v>0</v>
      </c>
      <c r="AG77" s="123">
        <f t="shared" si="81"/>
        <v>0</v>
      </c>
      <c r="AH77" s="123">
        <f t="shared" si="78"/>
        <v>0</v>
      </c>
      <c r="AI77" s="262" t="str">
        <f t="shared" si="82"/>
        <v/>
      </c>
      <c r="AJ77" s="262" t="str">
        <f>IF(AH77&gt;1,AVERAGE(AH75:AH77),"")</f>
        <v/>
      </c>
      <c r="AK77" s="262"/>
      <c r="AL77" s="262"/>
    </row>
    <row r="78" spans="1:38" ht="12" customHeight="1">
      <c r="C78" s="57" t="s">
        <v>39</v>
      </c>
      <c r="D78" s="1">
        <f>AE78</f>
        <v>0</v>
      </c>
      <c r="F78" s="194"/>
      <c r="G78" s="51"/>
      <c r="H78" s="51"/>
      <c r="I78" s="52">
        <f>SUM(I71:I77)/60</f>
        <v>0</v>
      </c>
      <c r="J78" s="67"/>
      <c r="K78" s="68"/>
      <c r="L78" s="68"/>
      <c r="M78" s="68"/>
      <c r="N78" s="68"/>
      <c r="O78" s="68"/>
      <c r="P78" s="68"/>
      <c r="Q78" s="68"/>
      <c r="R78" s="51"/>
      <c r="U78" s="54" t="s">
        <v>46</v>
      </c>
      <c r="V78" s="114"/>
      <c r="W78" s="255">
        <f t="shared" ref="W78:AG78" si="83">SUM(W71:W77)</f>
        <v>0</v>
      </c>
      <c r="X78" s="255">
        <f t="shared" si="83"/>
        <v>0</v>
      </c>
      <c r="Y78" s="255">
        <f t="shared" si="83"/>
        <v>0</v>
      </c>
      <c r="Z78" s="255">
        <f t="shared" si="83"/>
        <v>0</v>
      </c>
      <c r="AA78" s="255">
        <f t="shared" si="83"/>
        <v>0</v>
      </c>
      <c r="AB78" s="255">
        <f t="shared" si="83"/>
        <v>0</v>
      </c>
      <c r="AC78" s="255">
        <f t="shared" si="83"/>
        <v>0</v>
      </c>
      <c r="AD78" s="255">
        <f t="shared" si="83"/>
        <v>0</v>
      </c>
      <c r="AE78" s="255">
        <f t="shared" si="83"/>
        <v>0</v>
      </c>
      <c r="AF78" s="256">
        <f t="shared" si="83"/>
        <v>0</v>
      </c>
      <c r="AG78" s="256">
        <f t="shared" si="83"/>
        <v>0</v>
      </c>
      <c r="AH78" s="256">
        <f>SUM(AH71:AH77)</f>
        <v>0</v>
      </c>
      <c r="AI78" s="262"/>
      <c r="AJ78" s="262"/>
      <c r="AK78" s="262" t="b">
        <f>IF(AH78&gt;1,AVERAGE(AH78,AH69,AH60,AH51,AH42))</f>
        <v>0</v>
      </c>
      <c r="AL78" s="262" t="b">
        <f>IF(AH78&gt;1,AVERAGE(AH78,AH69))</f>
        <v>0</v>
      </c>
    </row>
    <row r="79" spans="1:38" ht="12" customHeight="1">
      <c r="F79" s="252" t="s">
        <v>178</v>
      </c>
      <c r="AF79" s="9" t="str">
        <f>IF(SUM(W79:AE79)&gt;0,(SUM(W79:AE79)),"")</f>
        <v/>
      </c>
    </row>
    <row r="80" spans="1:38" ht="12" customHeight="1">
      <c r="A80" s="165" t="s">
        <v>19</v>
      </c>
      <c r="B80" s="18">
        <f>I87</f>
        <v>0</v>
      </c>
      <c r="C80" s="57" t="s">
        <v>35</v>
      </c>
      <c r="D80" s="1">
        <f>X87</f>
        <v>0</v>
      </c>
      <c r="F80" s="193">
        <v>40510</v>
      </c>
      <c r="G80" s="357"/>
      <c r="H80" s="357"/>
      <c r="I80" s="48"/>
      <c r="J80" s="65"/>
      <c r="K80" s="65"/>
      <c r="L80" s="65"/>
      <c r="M80" s="65"/>
      <c r="N80" s="65"/>
      <c r="O80" s="65"/>
      <c r="P80" s="65"/>
      <c r="Q80" s="65"/>
      <c r="R80" s="358"/>
      <c r="S80" s="359"/>
      <c r="T80" s="360"/>
      <c r="U80" s="36"/>
      <c r="V80" s="122">
        <f t="shared" ref="V80:V86" si="84">$V$2</f>
        <v>1</v>
      </c>
      <c r="W80" s="272">
        <f t="shared" ref="W80:W86" si="85">IF(J80&lt;&gt;0,VLOOKUP(J80,Max_tider,2,FALSE),0)</f>
        <v>0</v>
      </c>
      <c r="X80" s="272">
        <f>IF(K80&lt;&gt;0,VLOOKUP(K80,AT_tider,2,FALSE),0)</f>
        <v>0</v>
      </c>
      <c r="Y80" s="272">
        <f t="shared" ref="Y80:Y86" si="86">IF(L80&lt;&gt;0,VLOOKUP(L80,SubAT_tider,2,FALSE),0)</f>
        <v>0</v>
      </c>
      <c r="Z80" s="272">
        <f t="shared" ref="Z80:Z86" si="87">IF(M80&lt;&gt;0,VLOOKUP(M80,IG_tider,2,FALSE),0)</f>
        <v>0</v>
      </c>
      <c r="AA80" s="272"/>
      <c r="AB80" s="272"/>
      <c r="AC80" s="272">
        <f t="shared" ref="AC80:AC86" si="88">IF(P80&lt;&gt;0,VLOOKUP(P80,Power_tider,2,FALSE),0)</f>
        <v>0</v>
      </c>
      <c r="AD80" s="272">
        <f t="shared" ref="AD80:AD86" si="89">IF(Q80&lt;&gt;0,VLOOKUP(Q80,FS_tider,2,FALSE),0)</f>
        <v>0</v>
      </c>
      <c r="AE80" s="122"/>
      <c r="AF80" s="122">
        <f>SUM(W80:AE80)</f>
        <v>0</v>
      </c>
      <c r="AG80" s="123">
        <f>((AC80*2)+(W80*2)+(X80*1)+(Y80*0.77)+(Z80*0.68)+(AD80*0.8))</f>
        <v>0</v>
      </c>
      <c r="AH80" s="123">
        <f t="shared" ref="AH80:AH86" si="90">(AG80+(((I80*V80)-SUM(W80:AE80))*0.3))</f>
        <v>0</v>
      </c>
      <c r="AI80" s="262" t="str">
        <f>IF(AH80&gt;1,AVERAGE(AH77,AH80),"")</f>
        <v/>
      </c>
      <c r="AJ80" s="262" t="str">
        <f>IF(AH80&gt;1,AVERAGE(AH76,AH77,AH80),"")</f>
        <v/>
      </c>
      <c r="AK80" s="262"/>
      <c r="AL80" s="262"/>
    </row>
    <row r="81" spans="1:38" ht="12" customHeight="1">
      <c r="A81" s="168" t="s">
        <v>34</v>
      </c>
      <c r="B81" s="18">
        <f>W87</f>
        <v>0</v>
      </c>
      <c r="C81" s="57" t="s">
        <v>36</v>
      </c>
      <c r="D81" s="1">
        <f>Y87</f>
        <v>0</v>
      </c>
      <c r="F81" s="193">
        <v>40511</v>
      </c>
      <c r="G81" s="357"/>
      <c r="H81" s="357"/>
      <c r="I81" s="48"/>
      <c r="J81" s="65"/>
      <c r="K81" s="65"/>
      <c r="L81" s="65"/>
      <c r="M81" s="74"/>
      <c r="N81" s="66"/>
      <c r="O81" s="66"/>
      <c r="P81" s="66"/>
      <c r="Q81" s="65"/>
      <c r="R81" s="358"/>
      <c r="S81" s="359"/>
      <c r="T81" s="360"/>
      <c r="U81" s="36"/>
      <c r="V81" s="122">
        <f t="shared" si="84"/>
        <v>1</v>
      </c>
      <c r="W81" s="272">
        <f t="shared" si="85"/>
        <v>0</v>
      </c>
      <c r="X81" s="272">
        <f t="shared" ref="X81:X86" si="91">IF(K81&lt;&gt;0,VLOOKUP(K81,AT_tider,2,FALSE),0)</f>
        <v>0</v>
      </c>
      <c r="Y81" s="272">
        <f t="shared" si="86"/>
        <v>0</v>
      </c>
      <c r="Z81" s="272">
        <f t="shared" si="87"/>
        <v>0</v>
      </c>
      <c r="AA81" s="272"/>
      <c r="AB81" s="272"/>
      <c r="AC81" s="272">
        <f t="shared" si="88"/>
        <v>0</v>
      </c>
      <c r="AD81" s="272">
        <f t="shared" si="89"/>
        <v>0</v>
      </c>
      <c r="AE81" s="122"/>
      <c r="AF81" s="122">
        <f t="shared" ref="AF81:AF86" si="92">SUM(W81:AE81)</f>
        <v>0</v>
      </c>
      <c r="AG81" s="123">
        <f t="shared" ref="AG81:AG86" si="93">((AC81*2)+(W81*2)+(X81*1)+(Y81*0.77)+(Z81*0.68)+(AD81*0.8))</f>
        <v>0</v>
      </c>
      <c r="AH81" s="123">
        <f t="shared" si="90"/>
        <v>0</v>
      </c>
      <c r="AI81" s="262" t="str">
        <f t="shared" ref="AI81:AI86" si="94">IF(AH81&gt;1,AVERAGE(AH80:AH81),"")</f>
        <v/>
      </c>
      <c r="AJ81" s="262" t="str">
        <f>IF(AH81&gt;1,AVERAGE(AH77,AH80,AH81),"")</f>
        <v/>
      </c>
      <c r="AK81" s="262"/>
      <c r="AL81" s="262"/>
    </row>
    <row r="82" spans="1:38" ht="12" customHeight="1">
      <c r="C82" s="17" t="s">
        <v>93</v>
      </c>
      <c r="D82" s="1">
        <f>Z87</f>
        <v>0</v>
      </c>
      <c r="F82" s="193">
        <v>40512</v>
      </c>
      <c r="G82" s="357"/>
      <c r="H82" s="357"/>
      <c r="I82" s="49"/>
      <c r="J82" s="66"/>
      <c r="K82" s="66"/>
      <c r="L82" s="66"/>
      <c r="M82" s="66"/>
      <c r="N82" s="66"/>
      <c r="O82" s="66"/>
      <c r="P82" s="66"/>
      <c r="Q82" s="66"/>
      <c r="R82" s="358"/>
      <c r="S82" s="359"/>
      <c r="T82" s="360"/>
      <c r="U82" s="36"/>
      <c r="V82" s="122">
        <f t="shared" si="84"/>
        <v>1</v>
      </c>
      <c r="W82" s="272">
        <f t="shared" si="85"/>
        <v>0</v>
      </c>
      <c r="X82" s="272">
        <f t="shared" si="91"/>
        <v>0</v>
      </c>
      <c r="Y82" s="272">
        <f t="shared" si="86"/>
        <v>0</v>
      </c>
      <c r="Z82" s="272">
        <f t="shared" si="87"/>
        <v>0</v>
      </c>
      <c r="AA82" s="272"/>
      <c r="AB82" s="272"/>
      <c r="AC82" s="272">
        <f t="shared" si="88"/>
        <v>0</v>
      </c>
      <c r="AD82" s="272">
        <f t="shared" si="89"/>
        <v>0</v>
      </c>
      <c r="AE82" s="122"/>
      <c r="AF82" s="122">
        <f t="shared" si="92"/>
        <v>0</v>
      </c>
      <c r="AG82" s="123">
        <f t="shared" si="93"/>
        <v>0</v>
      </c>
      <c r="AH82" s="123">
        <f t="shared" si="90"/>
        <v>0</v>
      </c>
      <c r="AI82" s="262" t="str">
        <f t="shared" si="94"/>
        <v/>
      </c>
      <c r="AJ82" s="262" t="str">
        <f>IF(AH82&gt;1,AVERAGE(AH80:AH82),"")</f>
        <v/>
      </c>
      <c r="AK82" s="262"/>
      <c r="AL82" s="262"/>
    </row>
    <row r="83" spans="1:38" ht="12" customHeight="1">
      <c r="C83" s="17" t="s">
        <v>79</v>
      </c>
      <c r="D83" s="1">
        <f>AA87</f>
        <v>0</v>
      </c>
      <c r="F83" s="193">
        <v>40513</v>
      </c>
      <c r="G83" s="357"/>
      <c r="H83" s="357"/>
      <c r="I83" s="48"/>
      <c r="J83" s="65"/>
      <c r="K83" s="65"/>
      <c r="L83" s="65"/>
      <c r="M83" s="65"/>
      <c r="N83" s="65"/>
      <c r="O83" s="65"/>
      <c r="P83" s="65"/>
      <c r="Q83" s="65"/>
      <c r="R83" s="358"/>
      <c r="S83" s="359"/>
      <c r="T83" s="360"/>
      <c r="U83" s="36"/>
      <c r="V83" s="122">
        <f t="shared" si="84"/>
        <v>1</v>
      </c>
      <c r="W83" s="272">
        <f t="shared" si="85"/>
        <v>0</v>
      </c>
      <c r="X83" s="272">
        <f t="shared" si="91"/>
        <v>0</v>
      </c>
      <c r="Y83" s="272">
        <f t="shared" si="86"/>
        <v>0</v>
      </c>
      <c r="Z83" s="272">
        <f t="shared" si="87"/>
        <v>0</v>
      </c>
      <c r="AA83" s="272"/>
      <c r="AB83" s="272"/>
      <c r="AC83" s="272">
        <f t="shared" si="88"/>
        <v>0</v>
      </c>
      <c r="AD83" s="272">
        <f t="shared" si="89"/>
        <v>0</v>
      </c>
      <c r="AE83" s="122"/>
      <c r="AF83" s="122">
        <f t="shared" si="92"/>
        <v>0</v>
      </c>
      <c r="AG83" s="123">
        <f t="shared" si="93"/>
        <v>0</v>
      </c>
      <c r="AH83" s="123">
        <f t="shared" si="90"/>
        <v>0</v>
      </c>
      <c r="AI83" s="262" t="str">
        <f t="shared" si="94"/>
        <v/>
      </c>
      <c r="AJ83" s="262" t="str">
        <f>IF(AH83&gt;1,AVERAGE(AH81:AH83),"")</f>
        <v/>
      </c>
      <c r="AK83" s="262"/>
      <c r="AL83" s="262"/>
    </row>
    <row r="84" spans="1:38" ht="12" customHeight="1">
      <c r="C84" s="17" t="s">
        <v>94</v>
      </c>
      <c r="D84" s="1">
        <f>AB87</f>
        <v>0</v>
      </c>
      <c r="F84" s="193">
        <v>40514</v>
      </c>
      <c r="G84" s="357"/>
      <c r="H84" s="357"/>
      <c r="I84" s="48"/>
      <c r="J84" s="65"/>
      <c r="K84" s="65"/>
      <c r="L84" s="65"/>
      <c r="M84" s="65"/>
      <c r="N84" s="65"/>
      <c r="O84" s="65"/>
      <c r="P84" s="77"/>
      <c r="Q84" s="65"/>
      <c r="R84" s="358"/>
      <c r="S84" s="359"/>
      <c r="T84" s="360"/>
      <c r="U84" s="36"/>
      <c r="V84" s="122">
        <f>$V$2</f>
        <v>1</v>
      </c>
      <c r="W84" s="272">
        <f t="shared" si="85"/>
        <v>0</v>
      </c>
      <c r="X84" s="272">
        <f t="shared" si="91"/>
        <v>0</v>
      </c>
      <c r="Y84" s="272">
        <f t="shared" si="86"/>
        <v>0</v>
      </c>
      <c r="Z84" s="272">
        <f t="shared" si="87"/>
        <v>0</v>
      </c>
      <c r="AA84" s="272"/>
      <c r="AB84" s="272"/>
      <c r="AC84" s="272">
        <f t="shared" si="88"/>
        <v>0</v>
      </c>
      <c r="AD84" s="272">
        <f t="shared" si="89"/>
        <v>0</v>
      </c>
      <c r="AE84" s="122"/>
      <c r="AF84" s="122">
        <f t="shared" si="92"/>
        <v>0</v>
      </c>
      <c r="AG84" s="123">
        <f t="shared" si="93"/>
        <v>0</v>
      </c>
      <c r="AH84" s="123">
        <f t="shared" si="90"/>
        <v>0</v>
      </c>
      <c r="AI84" s="262" t="str">
        <f t="shared" si="94"/>
        <v/>
      </c>
      <c r="AJ84" s="262" t="str">
        <f>IF(AH84&gt;1,AVERAGE(AH82:AH84),"")</f>
        <v/>
      </c>
      <c r="AK84" s="262"/>
      <c r="AL84" s="262"/>
    </row>
    <row r="85" spans="1:38" ht="12" customHeight="1">
      <c r="C85" s="57" t="s">
        <v>37</v>
      </c>
      <c r="D85" s="1">
        <f>AC87</f>
        <v>0</v>
      </c>
      <c r="F85" s="193">
        <v>40515</v>
      </c>
      <c r="G85" s="357"/>
      <c r="H85" s="357"/>
      <c r="I85" s="48"/>
      <c r="J85" s="65"/>
      <c r="K85" s="65"/>
      <c r="L85" s="65"/>
      <c r="M85" s="65"/>
      <c r="N85" s="65"/>
      <c r="O85" s="65"/>
      <c r="P85" s="65"/>
      <c r="Q85" s="65"/>
      <c r="R85" s="358"/>
      <c r="S85" s="359"/>
      <c r="T85" s="360"/>
      <c r="U85" s="36"/>
      <c r="V85" s="122">
        <f t="shared" si="84"/>
        <v>1</v>
      </c>
      <c r="W85" s="272">
        <f t="shared" si="85"/>
        <v>0</v>
      </c>
      <c r="X85" s="272">
        <f t="shared" si="91"/>
        <v>0</v>
      </c>
      <c r="Y85" s="272">
        <f t="shared" si="86"/>
        <v>0</v>
      </c>
      <c r="Z85" s="272">
        <f t="shared" si="87"/>
        <v>0</v>
      </c>
      <c r="AA85" s="272"/>
      <c r="AB85" s="272"/>
      <c r="AC85" s="272">
        <f t="shared" si="88"/>
        <v>0</v>
      </c>
      <c r="AD85" s="272">
        <f t="shared" si="89"/>
        <v>0</v>
      </c>
      <c r="AE85" s="122"/>
      <c r="AF85" s="122">
        <f t="shared" si="92"/>
        <v>0</v>
      </c>
      <c r="AG85" s="123">
        <f t="shared" si="93"/>
        <v>0</v>
      </c>
      <c r="AH85" s="123">
        <f t="shared" si="90"/>
        <v>0</v>
      </c>
      <c r="AI85" s="262" t="str">
        <f t="shared" si="94"/>
        <v/>
      </c>
      <c r="AJ85" s="262" t="str">
        <f>IF(AH85&gt;1,AVERAGE(AH83:AH85),"")</f>
        <v/>
      </c>
      <c r="AK85" s="262"/>
      <c r="AL85" s="262"/>
    </row>
    <row r="86" spans="1:38" ht="12" customHeight="1">
      <c r="C86" s="57" t="s">
        <v>38</v>
      </c>
      <c r="D86" s="1">
        <f>AD87</f>
        <v>0</v>
      </c>
      <c r="F86" s="193">
        <v>40516</v>
      </c>
      <c r="G86" s="357"/>
      <c r="H86" s="357"/>
      <c r="I86" s="48"/>
      <c r="J86" s="65"/>
      <c r="K86" s="65"/>
      <c r="L86" s="65"/>
      <c r="M86" s="74"/>
      <c r="N86" s="65"/>
      <c r="O86" s="65"/>
      <c r="P86" s="65"/>
      <c r="Q86" s="65"/>
      <c r="R86" s="358"/>
      <c r="S86" s="359"/>
      <c r="T86" s="360"/>
      <c r="U86" s="36"/>
      <c r="V86" s="122">
        <f t="shared" si="84"/>
        <v>1</v>
      </c>
      <c r="W86" s="272">
        <f t="shared" si="85"/>
        <v>0</v>
      </c>
      <c r="X86" s="272">
        <f t="shared" si="91"/>
        <v>0</v>
      </c>
      <c r="Y86" s="272">
        <f t="shared" si="86"/>
        <v>0</v>
      </c>
      <c r="Z86" s="272">
        <f t="shared" si="87"/>
        <v>0</v>
      </c>
      <c r="AA86" s="272"/>
      <c r="AB86" s="272"/>
      <c r="AC86" s="272">
        <f t="shared" si="88"/>
        <v>0</v>
      </c>
      <c r="AD86" s="272">
        <f t="shared" si="89"/>
        <v>0</v>
      </c>
      <c r="AE86" s="122"/>
      <c r="AF86" s="122">
        <f t="shared" si="92"/>
        <v>0</v>
      </c>
      <c r="AG86" s="123">
        <f t="shared" si="93"/>
        <v>0</v>
      </c>
      <c r="AH86" s="123">
        <f t="shared" si="90"/>
        <v>0</v>
      </c>
      <c r="AI86" s="262" t="str">
        <f t="shared" si="94"/>
        <v/>
      </c>
      <c r="AJ86" s="262" t="str">
        <f>IF(AH86&gt;1,AVERAGE(AH84:AH86),"")</f>
        <v/>
      </c>
      <c r="AK86" s="262"/>
      <c r="AL86" s="262"/>
    </row>
    <row r="87" spans="1:38" ht="12" customHeight="1">
      <c r="C87" s="57" t="s">
        <v>39</v>
      </c>
      <c r="D87" s="1">
        <f>AE87</f>
        <v>0</v>
      </c>
      <c r="F87" s="194"/>
      <c r="G87" s="51"/>
      <c r="H87" s="51"/>
      <c r="I87" s="52">
        <f>SUM(I80:I86)/60</f>
        <v>0</v>
      </c>
      <c r="J87" s="67"/>
      <c r="K87" s="68"/>
      <c r="L87" s="68"/>
      <c r="M87" s="68"/>
      <c r="N87" s="68"/>
      <c r="O87" s="68"/>
      <c r="P87" s="68"/>
      <c r="Q87" s="68"/>
      <c r="R87" s="51"/>
      <c r="U87" s="54" t="s">
        <v>46</v>
      </c>
      <c r="V87" s="114"/>
      <c r="W87" s="255">
        <f t="shared" ref="W87:AG87" si="95">SUM(W80:W86)</f>
        <v>0</v>
      </c>
      <c r="X87" s="255">
        <f t="shared" si="95"/>
        <v>0</v>
      </c>
      <c r="Y87" s="255">
        <f t="shared" si="95"/>
        <v>0</v>
      </c>
      <c r="Z87" s="255">
        <f t="shared" si="95"/>
        <v>0</v>
      </c>
      <c r="AA87" s="255">
        <f t="shared" si="95"/>
        <v>0</v>
      </c>
      <c r="AB87" s="255">
        <f t="shared" si="95"/>
        <v>0</v>
      </c>
      <c r="AC87" s="255">
        <f t="shared" si="95"/>
        <v>0</v>
      </c>
      <c r="AD87" s="255">
        <f t="shared" si="95"/>
        <v>0</v>
      </c>
      <c r="AE87" s="255">
        <f t="shared" si="95"/>
        <v>0</v>
      </c>
      <c r="AF87" s="256">
        <f t="shared" si="95"/>
        <v>0</v>
      </c>
      <c r="AG87" s="256">
        <f t="shared" si="95"/>
        <v>0</v>
      </c>
      <c r="AH87" s="256">
        <f>SUM(AH80:AH86)</f>
        <v>0</v>
      </c>
      <c r="AI87" s="262"/>
      <c r="AJ87" s="262"/>
      <c r="AK87" s="262" t="b">
        <f>IF(AH87&gt;1,AVERAGE(AH87,AH78,AH69,AH60,AH51))</f>
        <v>0</v>
      </c>
      <c r="AL87" s="262" t="b">
        <f>IF(AH87&gt;1,AVERAGE(AH87,AH78))</f>
        <v>0</v>
      </c>
    </row>
    <row r="88" spans="1:38" ht="12" customHeight="1">
      <c r="F88" s="252" t="s">
        <v>179</v>
      </c>
      <c r="AF88" s="9" t="str">
        <f>IF(SUM(W88:AE88)&gt;0,(SUM(W88:AE88)),"")</f>
        <v/>
      </c>
    </row>
    <row r="89" spans="1:38" ht="12" customHeight="1">
      <c r="A89" s="165" t="s">
        <v>19</v>
      </c>
      <c r="B89" s="18">
        <f>I96</f>
        <v>0</v>
      </c>
      <c r="C89" s="57" t="s">
        <v>35</v>
      </c>
      <c r="D89" s="1">
        <f>X96</f>
        <v>0</v>
      </c>
      <c r="F89" s="193">
        <v>40517</v>
      </c>
      <c r="G89" s="357"/>
      <c r="H89" s="357"/>
      <c r="I89" s="48"/>
      <c r="J89" s="65"/>
      <c r="K89" s="65"/>
      <c r="L89" s="65"/>
      <c r="M89" s="65"/>
      <c r="N89" s="65"/>
      <c r="O89" s="65"/>
      <c r="P89" s="65"/>
      <c r="Q89" s="65"/>
      <c r="R89" s="358"/>
      <c r="S89" s="359"/>
      <c r="T89" s="360"/>
      <c r="U89" s="53"/>
      <c r="V89" s="122">
        <f t="shared" ref="V89:V95" si="96">$V$2</f>
        <v>1</v>
      </c>
      <c r="W89" s="272">
        <f t="shared" ref="W89:W95" si="97">IF(J89&lt;&gt;0,VLOOKUP(J89,Max_tider,2,FALSE),0)</f>
        <v>0</v>
      </c>
      <c r="X89" s="272">
        <f>IF(K89&lt;&gt;0,VLOOKUP(K89,AT_tider,2,FALSE),0)</f>
        <v>0</v>
      </c>
      <c r="Y89" s="272">
        <f t="shared" ref="Y89:Y95" si="98">IF(L89&lt;&gt;0,VLOOKUP(L89,SubAT_tider,2,FALSE),0)</f>
        <v>0</v>
      </c>
      <c r="Z89" s="272">
        <f t="shared" ref="Z89:Z95" si="99">IF(M89&lt;&gt;0,VLOOKUP(M89,IG_tider,2,FALSE),0)</f>
        <v>0</v>
      </c>
      <c r="AA89" s="272"/>
      <c r="AB89" s="272"/>
      <c r="AC89" s="272">
        <f t="shared" ref="AC89:AC95" si="100">IF(P89&lt;&gt;0,VLOOKUP(P89,Power_tider,2,FALSE),0)</f>
        <v>0</v>
      </c>
      <c r="AD89" s="272">
        <f t="shared" ref="AD89:AD95" si="101">IF(Q89&lt;&gt;0,VLOOKUP(Q89,FS_tider,2,FALSE),0)</f>
        <v>0</v>
      </c>
      <c r="AE89" s="122"/>
      <c r="AF89" s="122">
        <f>SUM(W89:AE89)</f>
        <v>0</v>
      </c>
      <c r="AG89" s="123">
        <f>((AC89*2)+(W89*2)+(X89*1)+(Y89*0.77)+(Z89*0.68)+(AD89*0.8))</f>
        <v>0</v>
      </c>
      <c r="AH89" s="123">
        <f t="shared" ref="AH89:AH95" si="102">(AG89+(((I89*V89)-SUM(W89:AE89))*0.3))</f>
        <v>0</v>
      </c>
      <c r="AI89" s="262" t="str">
        <f>IF(AH89&gt;1,AVERAGE(AH86,AH89),"")</f>
        <v/>
      </c>
      <c r="AJ89" s="262" t="str">
        <f>IF(AH89&gt;1,AVERAGE(AH85,AH86,AH89),"")</f>
        <v/>
      </c>
      <c r="AK89" s="262"/>
      <c r="AL89" s="262"/>
    </row>
    <row r="90" spans="1:38" ht="12" customHeight="1">
      <c r="A90" s="168" t="s">
        <v>34</v>
      </c>
      <c r="B90" s="18">
        <f>W96</f>
        <v>0</v>
      </c>
      <c r="C90" s="57" t="s">
        <v>36</v>
      </c>
      <c r="D90" s="1">
        <f>Y96</f>
        <v>0</v>
      </c>
      <c r="F90" s="193">
        <v>40518</v>
      </c>
      <c r="G90" s="357"/>
      <c r="H90" s="357"/>
      <c r="I90" s="48"/>
      <c r="J90" s="65"/>
      <c r="K90" s="65"/>
      <c r="L90" s="65"/>
      <c r="M90" s="65"/>
      <c r="N90" s="66"/>
      <c r="O90" s="66"/>
      <c r="P90" s="66"/>
      <c r="Q90" s="65"/>
      <c r="R90" s="358"/>
      <c r="S90" s="359"/>
      <c r="T90" s="360"/>
      <c r="U90" s="53"/>
      <c r="V90" s="122">
        <f t="shared" si="96"/>
        <v>1</v>
      </c>
      <c r="W90" s="272">
        <f t="shared" si="97"/>
        <v>0</v>
      </c>
      <c r="X90" s="272">
        <f t="shared" ref="X90:X95" si="103">IF(K90&lt;&gt;0,VLOOKUP(K90,AT_tider,2,FALSE),0)</f>
        <v>0</v>
      </c>
      <c r="Y90" s="272">
        <f t="shared" si="98"/>
        <v>0</v>
      </c>
      <c r="Z90" s="272">
        <f t="shared" si="99"/>
        <v>0</v>
      </c>
      <c r="AA90" s="272"/>
      <c r="AB90" s="272"/>
      <c r="AC90" s="272">
        <f t="shared" si="100"/>
        <v>0</v>
      </c>
      <c r="AD90" s="272">
        <f t="shared" si="101"/>
        <v>0</v>
      </c>
      <c r="AE90" s="122"/>
      <c r="AF90" s="122">
        <f t="shared" ref="AF90:AF95" si="104">SUM(W90:AE90)</f>
        <v>0</v>
      </c>
      <c r="AG90" s="123">
        <f t="shared" ref="AG90:AG95" si="105">((AC90*2)+(W90*2)+(X90*1)+(Y90*0.77)+(Z90*0.68)+(AD90*0.8))</f>
        <v>0</v>
      </c>
      <c r="AH90" s="123">
        <f t="shared" si="102"/>
        <v>0</v>
      </c>
      <c r="AI90" s="262" t="str">
        <f t="shared" ref="AI90:AI95" si="106">IF(AH90&gt;1,AVERAGE(AH89:AH90),"")</f>
        <v/>
      </c>
      <c r="AJ90" s="262" t="str">
        <f>IF(AH90&gt;1,AVERAGE(AH86,AH89,AH90),"")</f>
        <v/>
      </c>
      <c r="AK90" s="262"/>
      <c r="AL90" s="262"/>
    </row>
    <row r="91" spans="1:38" ht="12" customHeight="1">
      <c r="C91" s="17" t="s">
        <v>93</v>
      </c>
      <c r="D91" s="1">
        <f>Z96</f>
        <v>0</v>
      </c>
      <c r="F91" s="193">
        <v>40519</v>
      </c>
      <c r="G91" s="357"/>
      <c r="H91" s="357"/>
      <c r="I91" s="49"/>
      <c r="J91" s="66"/>
      <c r="K91" s="66"/>
      <c r="L91" s="66"/>
      <c r="M91" s="66"/>
      <c r="N91" s="66"/>
      <c r="O91" s="66"/>
      <c r="P91" s="66"/>
      <c r="Q91" s="66"/>
      <c r="R91" s="358"/>
      <c r="S91" s="359"/>
      <c r="T91" s="360"/>
      <c r="U91" s="36"/>
      <c r="V91" s="122">
        <f t="shared" si="96"/>
        <v>1</v>
      </c>
      <c r="W91" s="272">
        <f t="shared" si="97"/>
        <v>0</v>
      </c>
      <c r="X91" s="272">
        <f t="shared" si="103"/>
        <v>0</v>
      </c>
      <c r="Y91" s="272">
        <f t="shared" si="98"/>
        <v>0</v>
      </c>
      <c r="Z91" s="272">
        <f t="shared" si="99"/>
        <v>0</v>
      </c>
      <c r="AA91" s="272"/>
      <c r="AB91" s="272"/>
      <c r="AC91" s="272">
        <f t="shared" si="100"/>
        <v>0</v>
      </c>
      <c r="AD91" s="272">
        <f t="shared" si="101"/>
        <v>0</v>
      </c>
      <c r="AE91" s="122"/>
      <c r="AF91" s="122">
        <f t="shared" si="104"/>
        <v>0</v>
      </c>
      <c r="AG91" s="123">
        <f t="shared" si="105"/>
        <v>0</v>
      </c>
      <c r="AH91" s="123">
        <f t="shared" si="102"/>
        <v>0</v>
      </c>
      <c r="AI91" s="262" t="str">
        <f t="shared" si="106"/>
        <v/>
      </c>
      <c r="AJ91" s="262" t="str">
        <f>IF(AH91&gt;1,AVERAGE(AH89:AH91),"")</f>
        <v/>
      </c>
      <c r="AK91" s="262"/>
      <c r="AL91" s="262"/>
    </row>
    <row r="92" spans="1:38" ht="12" customHeight="1">
      <c r="C92" s="17" t="s">
        <v>79</v>
      </c>
      <c r="D92" s="1">
        <f>AA96</f>
        <v>0</v>
      </c>
      <c r="F92" s="193">
        <v>40520</v>
      </c>
      <c r="G92" s="357"/>
      <c r="H92" s="357"/>
      <c r="I92" s="48"/>
      <c r="J92" s="65"/>
      <c r="K92" s="65"/>
      <c r="L92" s="74"/>
      <c r="M92" s="74"/>
      <c r="N92" s="65"/>
      <c r="O92" s="65"/>
      <c r="P92" s="77"/>
      <c r="Q92" s="65"/>
      <c r="R92" s="358"/>
      <c r="S92" s="359"/>
      <c r="T92" s="360"/>
      <c r="U92" s="53"/>
      <c r="V92" s="122">
        <f t="shared" si="96"/>
        <v>1</v>
      </c>
      <c r="W92" s="272">
        <f t="shared" si="97"/>
        <v>0</v>
      </c>
      <c r="X92" s="272">
        <f t="shared" si="103"/>
        <v>0</v>
      </c>
      <c r="Y92" s="272">
        <f t="shared" si="98"/>
        <v>0</v>
      </c>
      <c r="Z92" s="272">
        <f t="shared" si="99"/>
        <v>0</v>
      </c>
      <c r="AA92" s="272"/>
      <c r="AB92" s="272"/>
      <c r="AC92" s="272">
        <f t="shared" si="100"/>
        <v>0</v>
      </c>
      <c r="AD92" s="272">
        <f t="shared" si="101"/>
        <v>0</v>
      </c>
      <c r="AE92" s="122"/>
      <c r="AF92" s="122">
        <f t="shared" si="104"/>
        <v>0</v>
      </c>
      <c r="AG92" s="123">
        <f t="shared" si="105"/>
        <v>0</v>
      </c>
      <c r="AH92" s="123">
        <f t="shared" si="102"/>
        <v>0</v>
      </c>
      <c r="AI92" s="262" t="str">
        <f t="shared" si="106"/>
        <v/>
      </c>
      <c r="AJ92" s="262" t="str">
        <f>IF(AH92&gt;1,AVERAGE(AH90:AH92),"")</f>
        <v/>
      </c>
      <c r="AK92" s="262"/>
      <c r="AL92" s="262"/>
    </row>
    <row r="93" spans="1:38" ht="12" customHeight="1">
      <c r="C93" s="17" t="s">
        <v>94</v>
      </c>
      <c r="D93" s="1">
        <f>AB96</f>
        <v>0</v>
      </c>
      <c r="F93" s="193">
        <v>40521</v>
      </c>
      <c r="G93" s="357"/>
      <c r="H93" s="357"/>
      <c r="I93" s="48"/>
      <c r="J93" s="65"/>
      <c r="K93" s="65"/>
      <c r="L93" s="65"/>
      <c r="M93" s="65"/>
      <c r="N93" s="65"/>
      <c r="O93" s="65"/>
      <c r="P93" s="65"/>
      <c r="Q93" s="65"/>
      <c r="R93" s="358"/>
      <c r="S93" s="359"/>
      <c r="T93" s="360"/>
      <c r="U93" s="36"/>
      <c r="V93" s="122">
        <f>$V$2</f>
        <v>1</v>
      </c>
      <c r="W93" s="272">
        <f t="shared" si="97"/>
        <v>0</v>
      </c>
      <c r="X93" s="272">
        <f t="shared" si="103"/>
        <v>0</v>
      </c>
      <c r="Y93" s="272">
        <f t="shared" si="98"/>
        <v>0</v>
      </c>
      <c r="Z93" s="272">
        <f t="shared" si="99"/>
        <v>0</v>
      </c>
      <c r="AA93" s="272"/>
      <c r="AB93" s="272"/>
      <c r="AC93" s="272">
        <f t="shared" si="100"/>
        <v>0</v>
      </c>
      <c r="AD93" s="272">
        <f t="shared" si="101"/>
        <v>0</v>
      </c>
      <c r="AE93" s="122"/>
      <c r="AF93" s="122">
        <f t="shared" si="104"/>
        <v>0</v>
      </c>
      <c r="AG93" s="123">
        <f t="shared" si="105"/>
        <v>0</v>
      </c>
      <c r="AH93" s="123">
        <f t="shared" si="102"/>
        <v>0</v>
      </c>
      <c r="AI93" s="262" t="str">
        <f t="shared" si="106"/>
        <v/>
      </c>
      <c r="AJ93" s="262" t="str">
        <f>IF(AH93&gt;1,AVERAGE(AH91:AH93),"")</f>
        <v/>
      </c>
      <c r="AK93" s="262"/>
      <c r="AL93" s="262"/>
    </row>
    <row r="94" spans="1:38" ht="12" customHeight="1">
      <c r="C94" s="57" t="s">
        <v>37</v>
      </c>
      <c r="D94" s="1">
        <f>AC96</f>
        <v>0</v>
      </c>
      <c r="F94" s="193">
        <v>40522</v>
      </c>
      <c r="G94" s="357"/>
      <c r="H94" s="357"/>
      <c r="I94" s="48"/>
      <c r="J94" s="65"/>
      <c r="K94" s="65"/>
      <c r="L94" s="65"/>
      <c r="M94" s="65"/>
      <c r="N94" s="65"/>
      <c r="O94" s="65"/>
      <c r="P94" s="74"/>
      <c r="Q94" s="65"/>
      <c r="R94" s="358"/>
      <c r="S94" s="359"/>
      <c r="T94" s="360"/>
      <c r="U94" s="36"/>
      <c r="V94" s="122">
        <f t="shared" si="96"/>
        <v>1</v>
      </c>
      <c r="W94" s="272">
        <f t="shared" si="97"/>
        <v>0</v>
      </c>
      <c r="X94" s="272">
        <f t="shared" si="103"/>
        <v>0</v>
      </c>
      <c r="Y94" s="272">
        <f t="shared" si="98"/>
        <v>0</v>
      </c>
      <c r="Z94" s="272">
        <f t="shared" si="99"/>
        <v>0</v>
      </c>
      <c r="AA94" s="272"/>
      <c r="AB94" s="272"/>
      <c r="AC94" s="272">
        <f t="shared" si="100"/>
        <v>0</v>
      </c>
      <c r="AD94" s="272">
        <f t="shared" si="101"/>
        <v>0</v>
      </c>
      <c r="AE94" s="122"/>
      <c r="AF94" s="122">
        <f t="shared" si="104"/>
        <v>0</v>
      </c>
      <c r="AG94" s="123">
        <f t="shared" si="105"/>
        <v>0</v>
      </c>
      <c r="AH94" s="123">
        <f t="shared" si="102"/>
        <v>0</v>
      </c>
      <c r="AI94" s="262" t="str">
        <f t="shared" si="106"/>
        <v/>
      </c>
      <c r="AJ94" s="262" t="str">
        <f>IF(AH94&gt;1,AVERAGE(AH92:AH94),"")</f>
        <v/>
      </c>
      <c r="AK94" s="262"/>
      <c r="AL94" s="262"/>
    </row>
    <row r="95" spans="1:38" ht="12" customHeight="1">
      <c r="C95" s="57" t="s">
        <v>38</v>
      </c>
      <c r="D95" s="1">
        <f>AD96</f>
        <v>0</v>
      </c>
      <c r="F95" s="193">
        <v>40523</v>
      </c>
      <c r="G95" s="357"/>
      <c r="H95" s="357"/>
      <c r="I95" s="48"/>
      <c r="J95" s="65"/>
      <c r="K95" s="65"/>
      <c r="L95" s="65"/>
      <c r="M95" s="74"/>
      <c r="N95" s="65"/>
      <c r="O95" s="65"/>
      <c r="P95" s="65"/>
      <c r="Q95" s="65"/>
      <c r="R95" s="358"/>
      <c r="S95" s="359"/>
      <c r="T95" s="360"/>
      <c r="U95" s="36"/>
      <c r="V95" s="122">
        <f t="shared" si="96"/>
        <v>1</v>
      </c>
      <c r="W95" s="272">
        <f t="shared" si="97"/>
        <v>0</v>
      </c>
      <c r="X95" s="272">
        <f t="shared" si="103"/>
        <v>0</v>
      </c>
      <c r="Y95" s="272">
        <f t="shared" si="98"/>
        <v>0</v>
      </c>
      <c r="Z95" s="272">
        <f t="shared" si="99"/>
        <v>0</v>
      </c>
      <c r="AA95" s="272"/>
      <c r="AB95" s="272"/>
      <c r="AC95" s="272">
        <f t="shared" si="100"/>
        <v>0</v>
      </c>
      <c r="AD95" s="272">
        <f t="shared" si="101"/>
        <v>0</v>
      </c>
      <c r="AE95" s="122"/>
      <c r="AF95" s="122">
        <f t="shared" si="104"/>
        <v>0</v>
      </c>
      <c r="AG95" s="123">
        <f t="shared" si="105"/>
        <v>0</v>
      </c>
      <c r="AH95" s="123">
        <f t="shared" si="102"/>
        <v>0</v>
      </c>
      <c r="AI95" s="262" t="str">
        <f t="shared" si="106"/>
        <v/>
      </c>
      <c r="AJ95" s="262" t="str">
        <f>IF(AH95&gt;1,AVERAGE(AH93:AH95),"")</f>
        <v/>
      </c>
      <c r="AK95" s="262"/>
      <c r="AL95" s="262"/>
    </row>
    <row r="96" spans="1:38" ht="12" customHeight="1">
      <c r="C96" s="57" t="s">
        <v>39</v>
      </c>
      <c r="D96" s="1">
        <f>AE96</f>
        <v>0</v>
      </c>
      <c r="F96" s="194"/>
      <c r="G96" s="51"/>
      <c r="H96" s="51"/>
      <c r="I96" s="52">
        <f>SUM(I89:I95)/60</f>
        <v>0</v>
      </c>
      <c r="J96" s="67"/>
      <c r="K96" s="68"/>
      <c r="L96" s="68"/>
      <c r="M96" s="68"/>
      <c r="N96" s="68"/>
      <c r="O96" s="68"/>
      <c r="P96" s="68"/>
      <c r="Q96" s="68"/>
      <c r="R96" s="51"/>
      <c r="U96" s="54" t="s">
        <v>46</v>
      </c>
      <c r="V96" s="114"/>
      <c r="W96" s="255">
        <f t="shared" ref="W96:AG96" si="107">SUM(W89:W95)</f>
        <v>0</v>
      </c>
      <c r="X96" s="255">
        <f t="shared" si="107"/>
        <v>0</v>
      </c>
      <c r="Y96" s="255">
        <f t="shared" si="107"/>
        <v>0</v>
      </c>
      <c r="Z96" s="255">
        <f t="shared" si="107"/>
        <v>0</v>
      </c>
      <c r="AA96" s="255">
        <f t="shared" si="107"/>
        <v>0</v>
      </c>
      <c r="AB96" s="255">
        <f t="shared" si="107"/>
        <v>0</v>
      </c>
      <c r="AC96" s="255">
        <f t="shared" si="107"/>
        <v>0</v>
      </c>
      <c r="AD96" s="255">
        <f t="shared" si="107"/>
        <v>0</v>
      </c>
      <c r="AE96" s="255">
        <f t="shared" si="107"/>
        <v>0</v>
      </c>
      <c r="AF96" s="256">
        <f t="shared" si="107"/>
        <v>0</v>
      </c>
      <c r="AG96" s="256">
        <f t="shared" si="107"/>
        <v>0</v>
      </c>
      <c r="AH96" s="256">
        <f>SUM(AH89:AH95)</f>
        <v>0</v>
      </c>
      <c r="AI96" s="262"/>
      <c r="AJ96" s="262"/>
      <c r="AK96" s="262" t="b">
        <f>IF(AH96&gt;1,AVERAGE(AH96,AH87,AH78,AH69,AH60))</f>
        <v>0</v>
      </c>
      <c r="AL96" s="262" t="b">
        <f>IF(AH96&gt;1,AVERAGE(AH96,AH87))</f>
        <v>0</v>
      </c>
    </row>
    <row r="97" spans="1:38" ht="12" customHeight="1">
      <c r="F97" s="252" t="s">
        <v>183</v>
      </c>
      <c r="AF97" s="9" t="str">
        <f>IF(SUM(W97:AE97)&gt;0,(SUM(W97:AE97)),"")</f>
        <v/>
      </c>
    </row>
    <row r="98" spans="1:38" ht="12" customHeight="1">
      <c r="A98" s="165" t="s">
        <v>19</v>
      </c>
      <c r="B98" s="18">
        <f>I105</f>
        <v>0</v>
      </c>
      <c r="C98" s="57" t="s">
        <v>35</v>
      </c>
      <c r="D98" s="1">
        <f>X105</f>
        <v>0</v>
      </c>
      <c r="F98" s="193">
        <v>40524</v>
      </c>
      <c r="G98" s="357"/>
      <c r="H98" s="357"/>
      <c r="I98" s="48"/>
      <c r="J98" s="65"/>
      <c r="K98" s="65"/>
      <c r="L98" s="65"/>
      <c r="M98" s="65"/>
      <c r="N98" s="65"/>
      <c r="O98" s="65"/>
      <c r="P98" s="65"/>
      <c r="Q98" s="65"/>
      <c r="R98" s="358"/>
      <c r="S98" s="359"/>
      <c r="T98" s="360"/>
      <c r="U98" s="53"/>
      <c r="V98" s="122">
        <f t="shared" ref="V98:V104" si="108">$V$2</f>
        <v>1</v>
      </c>
      <c r="W98" s="272">
        <f t="shared" ref="W98:W104" si="109">IF(J98&lt;&gt;0,VLOOKUP(J98,Max_tider,2,FALSE),0)</f>
        <v>0</v>
      </c>
      <c r="X98" s="272">
        <f>IF(K98&lt;&gt;0,VLOOKUP(K98,AT_tider,2,FALSE),0)</f>
        <v>0</v>
      </c>
      <c r="Y98" s="272">
        <f t="shared" ref="Y98:Y104" si="110">IF(L98&lt;&gt;0,VLOOKUP(L98,SubAT_tider,2,FALSE),0)</f>
        <v>0</v>
      </c>
      <c r="Z98" s="272">
        <f t="shared" ref="Z98:Z104" si="111">IF(M98&lt;&gt;0,VLOOKUP(M98,IG_tider,2,FALSE),0)</f>
        <v>0</v>
      </c>
      <c r="AA98" s="272"/>
      <c r="AB98" s="272"/>
      <c r="AC98" s="272">
        <f t="shared" ref="AC98:AC104" si="112">IF(P98&lt;&gt;0,VLOOKUP(P98,Power_tider,2,FALSE),0)</f>
        <v>0</v>
      </c>
      <c r="AD98" s="272">
        <f t="shared" ref="AD98:AD104" si="113">IF(Q98&lt;&gt;0,VLOOKUP(Q98,FS_tider,2,FALSE),0)</f>
        <v>0</v>
      </c>
      <c r="AE98" s="122"/>
      <c r="AF98" s="122">
        <f>SUM(W98:AE98)</f>
        <v>0</v>
      </c>
      <c r="AG98" s="123">
        <f>((AC98*2)+(W98*2)+(X98*1)+(Y98*0.77)+(Z98*0.68)+(AD98*0.8))</f>
        <v>0</v>
      </c>
      <c r="AH98" s="123">
        <f t="shared" ref="AH98:AH104" si="114">(AG98+(((I98*V98)-SUM(W98:AE98))*0.3))</f>
        <v>0</v>
      </c>
      <c r="AI98" s="262" t="str">
        <f>IF(AH98&gt;1,AVERAGE(AH95,AH98),"")</f>
        <v/>
      </c>
      <c r="AJ98" s="262" t="str">
        <f>IF(AH98&gt;1,AVERAGE(AH94,AH95,AH98),"")</f>
        <v/>
      </c>
      <c r="AK98" s="262"/>
      <c r="AL98" s="262"/>
    </row>
    <row r="99" spans="1:38" ht="12" customHeight="1">
      <c r="A99" s="168" t="s">
        <v>34</v>
      </c>
      <c r="B99" s="18">
        <f>W105</f>
        <v>0</v>
      </c>
      <c r="C99" s="57" t="s">
        <v>36</v>
      </c>
      <c r="D99" s="1">
        <f>Y105</f>
        <v>0</v>
      </c>
      <c r="F99" s="193">
        <v>40525</v>
      </c>
      <c r="G99" s="357"/>
      <c r="H99" s="357"/>
      <c r="I99" s="48"/>
      <c r="J99" s="65"/>
      <c r="K99" s="65"/>
      <c r="L99" s="49"/>
      <c r="M99" s="65"/>
      <c r="N99" s="66"/>
      <c r="O99" s="66"/>
      <c r="P99" s="66"/>
      <c r="Q99" s="65"/>
      <c r="R99" s="358"/>
      <c r="S99" s="359"/>
      <c r="T99" s="360"/>
      <c r="U99" s="53"/>
      <c r="V99" s="122">
        <f t="shared" si="108"/>
        <v>1</v>
      </c>
      <c r="W99" s="272">
        <f t="shared" si="109"/>
        <v>0</v>
      </c>
      <c r="X99" s="272">
        <f t="shared" ref="X99:X104" si="115">IF(K99&lt;&gt;0,VLOOKUP(K99,AT_tider,2,FALSE),0)</f>
        <v>0</v>
      </c>
      <c r="Y99" s="272">
        <f t="shared" si="110"/>
        <v>0</v>
      </c>
      <c r="Z99" s="272">
        <f t="shared" si="111"/>
        <v>0</v>
      </c>
      <c r="AA99" s="272"/>
      <c r="AB99" s="272"/>
      <c r="AC99" s="272">
        <f t="shared" si="112"/>
        <v>0</v>
      </c>
      <c r="AD99" s="272">
        <f t="shared" si="113"/>
        <v>0</v>
      </c>
      <c r="AE99" s="122"/>
      <c r="AF99" s="122">
        <f t="shared" ref="AF99:AF104" si="116">SUM(W99:AE99)</f>
        <v>0</v>
      </c>
      <c r="AG99" s="123">
        <f t="shared" ref="AG99:AG104" si="117">((AC99*2)+(W99*2)+(X99*1)+(Y99*0.77)+(Z99*0.68)+(AD99*0.8))</f>
        <v>0</v>
      </c>
      <c r="AH99" s="123">
        <f t="shared" si="114"/>
        <v>0</v>
      </c>
      <c r="AI99" s="262" t="str">
        <f t="shared" ref="AI99:AI104" si="118">IF(AH99&gt;1,AVERAGE(AH98:AH99),"")</f>
        <v/>
      </c>
      <c r="AJ99" s="262" t="str">
        <f>IF(AH99&gt;1,AVERAGE(AH95,AH98,AH99),"")</f>
        <v/>
      </c>
      <c r="AK99" s="262"/>
      <c r="AL99" s="262"/>
    </row>
    <row r="100" spans="1:38" ht="12" customHeight="1">
      <c r="C100" s="17" t="s">
        <v>93</v>
      </c>
      <c r="D100" s="1">
        <f>Z105</f>
        <v>0</v>
      </c>
      <c r="F100" s="193">
        <v>40526</v>
      </c>
      <c r="G100" s="357"/>
      <c r="H100" s="357"/>
      <c r="I100" s="49"/>
      <c r="J100" s="66"/>
      <c r="K100" s="66"/>
      <c r="L100" s="66"/>
      <c r="M100" s="74"/>
      <c r="N100" s="66"/>
      <c r="O100" s="66"/>
      <c r="P100" s="66"/>
      <c r="Q100" s="66"/>
      <c r="R100" s="358"/>
      <c r="S100" s="359"/>
      <c r="T100" s="360"/>
      <c r="U100" s="36"/>
      <c r="V100" s="122">
        <f t="shared" si="108"/>
        <v>1</v>
      </c>
      <c r="W100" s="272">
        <f t="shared" si="109"/>
        <v>0</v>
      </c>
      <c r="X100" s="272">
        <f t="shared" si="115"/>
        <v>0</v>
      </c>
      <c r="Y100" s="272">
        <f t="shared" si="110"/>
        <v>0</v>
      </c>
      <c r="Z100" s="272">
        <f t="shared" si="111"/>
        <v>0</v>
      </c>
      <c r="AA100" s="272"/>
      <c r="AB100" s="272"/>
      <c r="AC100" s="272">
        <f t="shared" si="112"/>
        <v>0</v>
      </c>
      <c r="AD100" s="272">
        <f t="shared" si="113"/>
        <v>0</v>
      </c>
      <c r="AE100" s="122"/>
      <c r="AF100" s="122">
        <f t="shared" si="116"/>
        <v>0</v>
      </c>
      <c r="AG100" s="123">
        <f t="shared" si="117"/>
        <v>0</v>
      </c>
      <c r="AH100" s="123">
        <f t="shared" si="114"/>
        <v>0</v>
      </c>
      <c r="AI100" s="262" t="str">
        <f t="shared" si="118"/>
        <v/>
      </c>
      <c r="AJ100" s="262" t="str">
        <f>IF(AH100&gt;1,AVERAGE(AH98:AH100),"")</f>
        <v/>
      </c>
      <c r="AK100" s="262"/>
      <c r="AL100" s="262"/>
    </row>
    <row r="101" spans="1:38" ht="12" customHeight="1">
      <c r="C101" s="17" t="s">
        <v>79</v>
      </c>
      <c r="D101" s="1">
        <f>AA105</f>
        <v>0</v>
      </c>
      <c r="F101" s="193">
        <v>40527</v>
      </c>
      <c r="G101" s="357"/>
      <c r="H101" s="357"/>
      <c r="I101" s="48"/>
      <c r="J101" s="65"/>
      <c r="K101" s="65"/>
      <c r="L101" s="65"/>
      <c r="M101" s="65"/>
      <c r="N101" s="65"/>
      <c r="O101" s="65"/>
      <c r="P101" s="65"/>
      <c r="Q101" s="65"/>
      <c r="R101" s="358"/>
      <c r="S101" s="359"/>
      <c r="T101" s="360"/>
      <c r="U101" s="53"/>
      <c r="V101" s="122">
        <f t="shared" si="108"/>
        <v>1</v>
      </c>
      <c r="W101" s="272">
        <f t="shared" si="109"/>
        <v>0</v>
      </c>
      <c r="X101" s="272">
        <f t="shared" si="115"/>
        <v>0</v>
      </c>
      <c r="Y101" s="272">
        <f t="shared" si="110"/>
        <v>0</v>
      </c>
      <c r="Z101" s="272">
        <f t="shared" si="111"/>
        <v>0</v>
      </c>
      <c r="AA101" s="272"/>
      <c r="AB101" s="272"/>
      <c r="AC101" s="272">
        <f t="shared" si="112"/>
        <v>0</v>
      </c>
      <c r="AD101" s="272">
        <f t="shared" si="113"/>
        <v>0</v>
      </c>
      <c r="AE101" s="122"/>
      <c r="AF101" s="122">
        <f t="shared" si="116"/>
        <v>0</v>
      </c>
      <c r="AG101" s="123">
        <f t="shared" si="117"/>
        <v>0</v>
      </c>
      <c r="AH101" s="123">
        <f t="shared" si="114"/>
        <v>0</v>
      </c>
      <c r="AI101" s="262" t="str">
        <f t="shared" si="118"/>
        <v/>
      </c>
      <c r="AJ101" s="262" t="str">
        <f>IF(AH101&gt;1,AVERAGE(AH99:AH101),"")</f>
        <v/>
      </c>
      <c r="AK101" s="262"/>
      <c r="AL101" s="262"/>
    </row>
    <row r="102" spans="1:38" ht="12" customHeight="1">
      <c r="C102" s="17" t="s">
        <v>94</v>
      </c>
      <c r="D102" s="1">
        <f>AB105</f>
        <v>0</v>
      </c>
      <c r="F102" s="193">
        <v>40528</v>
      </c>
      <c r="G102" s="357"/>
      <c r="H102" s="357"/>
      <c r="I102" s="48"/>
      <c r="J102" s="65"/>
      <c r="K102" s="65"/>
      <c r="L102" s="65"/>
      <c r="M102" s="65"/>
      <c r="N102" s="65"/>
      <c r="O102" s="65"/>
      <c r="P102" s="77"/>
      <c r="Q102" s="65"/>
      <c r="R102" s="358"/>
      <c r="S102" s="359"/>
      <c r="T102" s="360"/>
      <c r="U102" s="36"/>
      <c r="V102" s="122">
        <f>$V$2</f>
        <v>1</v>
      </c>
      <c r="W102" s="272">
        <f t="shared" si="109"/>
        <v>0</v>
      </c>
      <c r="X102" s="272">
        <f t="shared" si="115"/>
        <v>0</v>
      </c>
      <c r="Y102" s="272">
        <f t="shared" si="110"/>
        <v>0</v>
      </c>
      <c r="Z102" s="272">
        <f t="shared" si="111"/>
        <v>0</v>
      </c>
      <c r="AA102" s="272"/>
      <c r="AB102" s="272"/>
      <c r="AC102" s="272">
        <f t="shared" si="112"/>
        <v>0</v>
      </c>
      <c r="AD102" s="272">
        <f t="shared" si="113"/>
        <v>0</v>
      </c>
      <c r="AE102" s="122"/>
      <c r="AF102" s="122">
        <f t="shared" si="116"/>
        <v>0</v>
      </c>
      <c r="AG102" s="123">
        <f t="shared" si="117"/>
        <v>0</v>
      </c>
      <c r="AH102" s="123">
        <f t="shared" si="114"/>
        <v>0</v>
      </c>
      <c r="AI102" s="262" t="str">
        <f t="shared" si="118"/>
        <v/>
      </c>
      <c r="AJ102" s="262" t="str">
        <f>IF(AH102&gt;1,AVERAGE(AH100:AH102),"")</f>
        <v/>
      </c>
      <c r="AK102" s="262"/>
      <c r="AL102" s="262"/>
    </row>
    <row r="103" spans="1:38" ht="12" customHeight="1">
      <c r="C103" s="57" t="s">
        <v>37</v>
      </c>
      <c r="D103" s="1">
        <f>AC105</f>
        <v>0</v>
      </c>
      <c r="F103" s="193">
        <v>40529</v>
      </c>
      <c r="G103" s="357"/>
      <c r="H103" s="357"/>
      <c r="I103" s="48"/>
      <c r="J103" s="65"/>
      <c r="K103" s="65"/>
      <c r="L103" s="65"/>
      <c r="M103" s="65"/>
      <c r="N103" s="65"/>
      <c r="O103" s="65"/>
      <c r="P103" s="65"/>
      <c r="Q103" s="65"/>
      <c r="R103" s="358"/>
      <c r="S103" s="359"/>
      <c r="T103" s="360"/>
      <c r="U103" s="36"/>
      <c r="V103" s="122">
        <f t="shared" si="108"/>
        <v>1</v>
      </c>
      <c r="W103" s="272">
        <f t="shared" si="109"/>
        <v>0</v>
      </c>
      <c r="X103" s="272">
        <f t="shared" si="115"/>
        <v>0</v>
      </c>
      <c r="Y103" s="272">
        <f t="shared" si="110"/>
        <v>0</v>
      </c>
      <c r="Z103" s="272">
        <f t="shared" si="111"/>
        <v>0</v>
      </c>
      <c r="AA103" s="272"/>
      <c r="AB103" s="272"/>
      <c r="AC103" s="272">
        <f t="shared" si="112"/>
        <v>0</v>
      </c>
      <c r="AD103" s="272">
        <f t="shared" si="113"/>
        <v>0</v>
      </c>
      <c r="AE103" s="122"/>
      <c r="AF103" s="122">
        <f t="shared" si="116"/>
        <v>0</v>
      </c>
      <c r="AG103" s="123">
        <f t="shared" si="117"/>
        <v>0</v>
      </c>
      <c r="AH103" s="123">
        <f t="shared" si="114"/>
        <v>0</v>
      </c>
      <c r="AI103" s="262" t="str">
        <f t="shared" si="118"/>
        <v/>
      </c>
      <c r="AJ103" s="262" t="str">
        <f>IF(AH103&gt;1,AVERAGE(AH101:AH103),"")</f>
        <v/>
      </c>
      <c r="AK103" s="262"/>
      <c r="AL103" s="262"/>
    </row>
    <row r="104" spans="1:38" ht="12" customHeight="1">
      <c r="C104" s="57" t="s">
        <v>38</v>
      </c>
      <c r="D104" s="1">
        <f>AD105</f>
        <v>0</v>
      </c>
      <c r="F104" s="193">
        <v>40530</v>
      </c>
      <c r="G104" s="357"/>
      <c r="H104" s="357"/>
      <c r="I104" s="48"/>
      <c r="J104" s="65"/>
      <c r="K104" s="65"/>
      <c r="L104" s="65"/>
      <c r="M104" s="74"/>
      <c r="N104" s="65"/>
      <c r="O104" s="65"/>
      <c r="P104" s="65"/>
      <c r="Q104" s="65"/>
      <c r="R104" s="358"/>
      <c r="S104" s="359"/>
      <c r="T104" s="360"/>
      <c r="U104" s="36"/>
      <c r="V104" s="122">
        <f t="shared" si="108"/>
        <v>1</v>
      </c>
      <c r="W104" s="272">
        <f t="shared" si="109"/>
        <v>0</v>
      </c>
      <c r="X104" s="272">
        <f t="shared" si="115"/>
        <v>0</v>
      </c>
      <c r="Y104" s="272">
        <f t="shared" si="110"/>
        <v>0</v>
      </c>
      <c r="Z104" s="272">
        <f t="shared" si="111"/>
        <v>0</v>
      </c>
      <c r="AA104" s="272"/>
      <c r="AB104" s="272"/>
      <c r="AC104" s="272">
        <f t="shared" si="112"/>
        <v>0</v>
      </c>
      <c r="AD104" s="272">
        <f t="shared" si="113"/>
        <v>0</v>
      </c>
      <c r="AE104" s="122"/>
      <c r="AF104" s="122">
        <f t="shared" si="116"/>
        <v>0</v>
      </c>
      <c r="AG104" s="123">
        <f t="shared" si="117"/>
        <v>0</v>
      </c>
      <c r="AH104" s="123">
        <f t="shared" si="114"/>
        <v>0</v>
      </c>
      <c r="AI104" s="262" t="str">
        <f t="shared" si="118"/>
        <v/>
      </c>
      <c r="AJ104" s="262" t="str">
        <f>IF(AH104&gt;1,AVERAGE(AH102:AH104),"")</f>
        <v/>
      </c>
      <c r="AK104" s="262"/>
      <c r="AL104" s="262"/>
    </row>
    <row r="105" spans="1:38" ht="12" customHeight="1">
      <c r="C105" s="57" t="s">
        <v>39</v>
      </c>
      <c r="D105" s="1">
        <f>AE105</f>
        <v>0</v>
      </c>
      <c r="F105" s="194"/>
      <c r="G105" s="51"/>
      <c r="H105" s="51"/>
      <c r="I105" s="52">
        <f>SUM(I98:I104)/60</f>
        <v>0</v>
      </c>
      <c r="J105" s="67"/>
      <c r="K105" s="68"/>
      <c r="L105" s="68"/>
      <c r="M105" s="68"/>
      <c r="N105" s="68"/>
      <c r="O105" s="68"/>
      <c r="P105" s="68"/>
      <c r="Q105" s="68"/>
      <c r="R105" s="51"/>
      <c r="U105" s="54" t="s">
        <v>46</v>
      </c>
      <c r="V105" s="114"/>
      <c r="W105" s="255">
        <f t="shared" ref="W105:AG105" si="119">SUM(W98:W104)</f>
        <v>0</v>
      </c>
      <c r="X105" s="255">
        <f t="shared" si="119"/>
        <v>0</v>
      </c>
      <c r="Y105" s="255">
        <f t="shared" si="119"/>
        <v>0</v>
      </c>
      <c r="Z105" s="255">
        <f t="shared" si="119"/>
        <v>0</v>
      </c>
      <c r="AA105" s="255">
        <f t="shared" si="119"/>
        <v>0</v>
      </c>
      <c r="AB105" s="255">
        <f t="shared" si="119"/>
        <v>0</v>
      </c>
      <c r="AC105" s="255">
        <f t="shared" si="119"/>
        <v>0</v>
      </c>
      <c r="AD105" s="255">
        <f t="shared" si="119"/>
        <v>0</v>
      </c>
      <c r="AE105" s="255">
        <f t="shared" si="119"/>
        <v>0</v>
      </c>
      <c r="AF105" s="256">
        <f t="shared" si="119"/>
        <v>0</v>
      </c>
      <c r="AG105" s="256">
        <f t="shared" si="119"/>
        <v>0</v>
      </c>
      <c r="AH105" s="256">
        <f>SUM(AH98:AH104)</f>
        <v>0</v>
      </c>
      <c r="AI105" s="262"/>
      <c r="AJ105" s="262"/>
      <c r="AK105" s="262" t="b">
        <f>IF(AH105&gt;1,AVERAGE(AH105,AH96,AH87,AH78,AH69))</f>
        <v>0</v>
      </c>
      <c r="AL105" s="262" t="b">
        <f>IF(AH105&gt;1,AVERAGE(AH105,AH96))</f>
        <v>0</v>
      </c>
    </row>
    <row r="106" spans="1:38" ht="12" customHeight="1">
      <c r="F106" s="252" t="s">
        <v>184</v>
      </c>
      <c r="AF106" s="9" t="str">
        <f>IF(SUM(W106:AE106)&gt;0,(SUM(W106:AE106)),"")</f>
        <v/>
      </c>
    </row>
    <row r="107" spans="1:38" ht="12" customHeight="1">
      <c r="A107" s="165" t="s">
        <v>19</v>
      </c>
      <c r="B107" s="18">
        <f>I114</f>
        <v>0</v>
      </c>
      <c r="C107" s="57" t="s">
        <v>35</v>
      </c>
      <c r="D107" s="1">
        <f>X114</f>
        <v>0</v>
      </c>
      <c r="F107" s="193">
        <v>40531</v>
      </c>
      <c r="G107" s="357"/>
      <c r="H107" s="357"/>
      <c r="I107" s="48"/>
      <c r="J107" s="65"/>
      <c r="K107" s="65"/>
      <c r="L107" s="65"/>
      <c r="M107" s="65"/>
      <c r="N107" s="65"/>
      <c r="O107" s="65"/>
      <c r="P107" s="65"/>
      <c r="Q107" s="65"/>
      <c r="R107" s="358"/>
      <c r="S107" s="359"/>
      <c r="T107" s="360"/>
      <c r="U107" s="53"/>
      <c r="V107" s="122">
        <f t="shared" ref="V107:V113" si="120">$V$2</f>
        <v>1</v>
      </c>
      <c r="W107" s="272">
        <f t="shared" ref="W107:W113" si="121">IF(J107&lt;&gt;0,VLOOKUP(J107,Max_tider,2,FALSE),0)</f>
        <v>0</v>
      </c>
      <c r="X107" s="272">
        <f>IF(K107&lt;&gt;0,VLOOKUP(K107,AT_tider,2,FALSE),0)</f>
        <v>0</v>
      </c>
      <c r="Y107" s="272">
        <f t="shared" ref="Y107:Y113" si="122">IF(L107&lt;&gt;0,VLOOKUP(L107,SubAT_tider,2,FALSE),0)</f>
        <v>0</v>
      </c>
      <c r="Z107" s="272">
        <f t="shared" ref="Z107:Z113" si="123">IF(M107&lt;&gt;0,VLOOKUP(M107,IG_tider,2,FALSE),0)</f>
        <v>0</v>
      </c>
      <c r="AA107" s="272"/>
      <c r="AB107" s="272"/>
      <c r="AC107" s="272">
        <f t="shared" ref="AC107:AC113" si="124">IF(P107&lt;&gt;0,VLOOKUP(P107,Power_tider,2,FALSE),0)</f>
        <v>0</v>
      </c>
      <c r="AD107" s="272">
        <f t="shared" ref="AD107:AD113" si="125">IF(Q107&lt;&gt;0,VLOOKUP(Q107,FS_tider,2,FALSE),0)</f>
        <v>0</v>
      </c>
      <c r="AE107" s="122"/>
      <c r="AF107" s="122">
        <f>SUM(W107:AE107)</f>
        <v>0</v>
      </c>
      <c r="AG107" s="123">
        <f>((AC107*2)+(W107*2)+(X107*1)+(Y107*0.77)+(Z107*0.68)+(AD107*0.8))</f>
        <v>0</v>
      </c>
      <c r="AH107" s="123">
        <f t="shared" ref="AH107:AH113" si="126">(AG107+(((I107*V107)-SUM(W107:AE107))*0.3))</f>
        <v>0</v>
      </c>
      <c r="AI107" s="262" t="str">
        <f>IF(AH107&gt;1,AVERAGE(AH104,AH107),"")</f>
        <v/>
      </c>
      <c r="AJ107" s="262" t="str">
        <f>IF(AH107&gt;1,AVERAGE(AH103,AH104,AH107),"")</f>
        <v/>
      </c>
      <c r="AK107" s="262"/>
      <c r="AL107" s="262"/>
    </row>
    <row r="108" spans="1:38" ht="12" customHeight="1">
      <c r="A108" s="168" t="s">
        <v>34</v>
      </c>
      <c r="B108" s="18">
        <f>W114</f>
        <v>0</v>
      </c>
      <c r="C108" s="57" t="s">
        <v>36</v>
      </c>
      <c r="D108" s="1">
        <f>Y114</f>
        <v>0</v>
      </c>
      <c r="F108" s="193">
        <v>40532</v>
      </c>
      <c r="G108" s="357"/>
      <c r="H108" s="357"/>
      <c r="I108" s="48"/>
      <c r="J108" s="65"/>
      <c r="K108" s="65"/>
      <c r="L108" s="49"/>
      <c r="M108" s="65"/>
      <c r="N108" s="66"/>
      <c r="O108" s="66"/>
      <c r="P108" s="66"/>
      <c r="Q108" s="65"/>
      <c r="R108" s="358"/>
      <c r="S108" s="359"/>
      <c r="T108" s="360"/>
      <c r="U108" s="53"/>
      <c r="V108" s="122">
        <f t="shared" si="120"/>
        <v>1</v>
      </c>
      <c r="W108" s="272">
        <f t="shared" si="121"/>
        <v>0</v>
      </c>
      <c r="X108" s="272">
        <f t="shared" ref="X108:X113" si="127">IF(K108&lt;&gt;0,VLOOKUP(K108,AT_tider,2,FALSE),0)</f>
        <v>0</v>
      </c>
      <c r="Y108" s="272">
        <f t="shared" si="122"/>
        <v>0</v>
      </c>
      <c r="Z108" s="272">
        <f t="shared" si="123"/>
        <v>0</v>
      </c>
      <c r="AA108" s="272"/>
      <c r="AB108" s="272"/>
      <c r="AC108" s="272">
        <f t="shared" si="124"/>
        <v>0</v>
      </c>
      <c r="AD108" s="272">
        <f t="shared" si="125"/>
        <v>0</v>
      </c>
      <c r="AE108" s="122"/>
      <c r="AF108" s="122">
        <f t="shared" ref="AF108:AF113" si="128">SUM(W108:AE108)</f>
        <v>0</v>
      </c>
      <c r="AG108" s="123">
        <f t="shared" ref="AG108:AG113" si="129">((AC108*2)+(W108*2)+(X108*1)+(Y108*0.77)+(Z108*0.68)+(AD108*0.8))</f>
        <v>0</v>
      </c>
      <c r="AH108" s="123">
        <f t="shared" si="126"/>
        <v>0</v>
      </c>
      <c r="AI108" s="262" t="str">
        <f t="shared" ref="AI108:AI113" si="130">IF(AH108&gt;1,AVERAGE(AH107:AH108),"")</f>
        <v/>
      </c>
      <c r="AJ108" s="262" t="str">
        <f>IF(AH108&gt;1,AVERAGE(AH104,AH107,AH108),"")</f>
        <v/>
      </c>
      <c r="AK108" s="262"/>
      <c r="AL108" s="262"/>
    </row>
    <row r="109" spans="1:38" ht="12" customHeight="1">
      <c r="C109" s="17" t="s">
        <v>93</v>
      </c>
      <c r="D109" s="1">
        <f>Z114</f>
        <v>0</v>
      </c>
      <c r="F109" s="193">
        <v>40533</v>
      </c>
      <c r="G109" s="357"/>
      <c r="H109" s="357"/>
      <c r="I109" s="49"/>
      <c r="J109" s="66"/>
      <c r="K109" s="66"/>
      <c r="L109" s="66"/>
      <c r="M109" s="74"/>
      <c r="N109" s="66"/>
      <c r="O109" s="66"/>
      <c r="P109" s="66"/>
      <c r="Q109" s="66"/>
      <c r="R109" s="358"/>
      <c r="S109" s="359"/>
      <c r="T109" s="360"/>
      <c r="U109" s="36"/>
      <c r="V109" s="122">
        <f t="shared" si="120"/>
        <v>1</v>
      </c>
      <c r="W109" s="272">
        <f t="shared" si="121"/>
        <v>0</v>
      </c>
      <c r="X109" s="272">
        <f t="shared" si="127"/>
        <v>0</v>
      </c>
      <c r="Y109" s="272">
        <f t="shared" si="122"/>
        <v>0</v>
      </c>
      <c r="Z109" s="272">
        <f t="shared" si="123"/>
        <v>0</v>
      </c>
      <c r="AA109" s="272"/>
      <c r="AB109" s="272"/>
      <c r="AC109" s="272">
        <f t="shared" si="124"/>
        <v>0</v>
      </c>
      <c r="AD109" s="272">
        <f t="shared" si="125"/>
        <v>0</v>
      </c>
      <c r="AE109" s="122"/>
      <c r="AF109" s="122">
        <f t="shared" si="128"/>
        <v>0</v>
      </c>
      <c r="AG109" s="123">
        <f t="shared" si="129"/>
        <v>0</v>
      </c>
      <c r="AH109" s="123">
        <f t="shared" si="126"/>
        <v>0</v>
      </c>
      <c r="AI109" s="262" t="str">
        <f t="shared" si="130"/>
        <v/>
      </c>
      <c r="AJ109" s="262" t="str">
        <f>IF(AH109&gt;1,AVERAGE(AH107:AH109),"")</f>
        <v/>
      </c>
      <c r="AK109" s="262"/>
      <c r="AL109" s="262"/>
    </row>
    <row r="110" spans="1:38" ht="12" customHeight="1">
      <c r="C110" s="17" t="s">
        <v>79</v>
      </c>
      <c r="D110" s="1">
        <f>AA114</f>
        <v>0</v>
      </c>
      <c r="F110" s="193">
        <v>40534</v>
      </c>
      <c r="G110" s="357"/>
      <c r="H110" s="357"/>
      <c r="I110" s="48"/>
      <c r="J110" s="65"/>
      <c r="K110" s="65"/>
      <c r="L110" s="65"/>
      <c r="M110" s="65"/>
      <c r="N110" s="65"/>
      <c r="O110" s="65"/>
      <c r="P110" s="65"/>
      <c r="Q110" s="65"/>
      <c r="R110" s="358"/>
      <c r="S110" s="359"/>
      <c r="T110" s="360"/>
      <c r="U110" s="53"/>
      <c r="V110" s="122">
        <f t="shared" si="120"/>
        <v>1</v>
      </c>
      <c r="W110" s="272">
        <f t="shared" si="121"/>
        <v>0</v>
      </c>
      <c r="X110" s="272">
        <f t="shared" si="127"/>
        <v>0</v>
      </c>
      <c r="Y110" s="272">
        <f t="shared" si="122"/>
        <v>0</v>
      </c>
      <c r="Z110" s="272">
        <f t="shared" si="123"/>
        <v>0</v>
      </c>
      <c r="AA110" s="272"/>
      <c r="AB110" s="272"/>
      <c r="AC110" s="272">
        <f t="shared" si="124"/>
        <v>0</v>
      </c>
      <c r="AD110" s="272">
        <f t="shared" si="125"/>
        <v>0</v>
      </c>
      <c r="AE110" s="122"/>
      <c r="AF110" s="122">
        <f t="shared" si="128"/>
        <v>0</v>
      </c>
      <c r="AG110" s="123">
        <f t="shared" si="129"/>
        <v>0</v>
      </c>
      <c r="AH110" s="123">
        <f t="shared" si="126"/>
        <v>0</v>
      </c>
      <c r="AI110" s="262" t="str">
        <f t="shared" si="130"/>
        <v/>
      </c>
      <c r="AJ110" s="262" t="str">
        <f>IF(AH110&gt;1,AVERAGE(AH108:AH110),"")</f>
        <v/>
      </c>
      <c r="AK110" s="262"/>
      <c r="AL110" s="262"/>
    </row>
    <row r="111" spans="1:38" ht="12" customHeight="1">
      <c r="C111" s="17" t="s">
        <v>94</v>
      </c>
      <c r="D111" s="1">
        <f>AB114</f>
        <v>0</v>
      </c>
      <c r="F111" s="193">
        <v>40535</v>
      </c>
      <c r="G111" s="357"/>
      <c r="H111" s="357"/>
      <c r="I111" s="48"/>
      <c r="J111" s="65"/>
      <c r="K111" s="65"/>
      <c r="L111" s="74"/>
      <c r="M111" s="65"/>
      <c r="N111" s="65"/>
      <c r="O111" s="65"/>
      <c r="P111" s="77"/>
      <c r="Q111" s="65"/>
      <c r="R111" s="358"/>
      <c r="S111" s="359"/>
      <c r="T111" s="360"/>
      <c r="U111" s="36"/>
      <c r="V111" s="122">
        <f>$V$2</f>
        <v>1</v>
      </c>
      <c r="W111" s="272">
        <f t="shared" si="121"/>
        <v>0</v>
      </c>
      <c r="X111" s="272">
        <f t="shared" si="127"/>
        <v>0</v>
      </c>
      <c r="Y111" s="272">
        <f t="shared" si="122"/>
        <v>0</v>
      </c>
      <c r="Z111" s="272">
        <f t="shared" si="123"/>
        <v>0</v>
      </c>
      <c r="AA111" s="272"/>
      <c r="AB111" s="272"/>
      <c r="AC111" s="272">
        <f t="shared" si="124"/>
        <v>0</v>
      </c>
      <c r="AD111" s="272">
        <f t="shared" si="125"/>
        <v>0</v>
      </c>
      <c r="AE111" s="122"/>
      <c r="AF111" s="122">
        <f t="shared" si="128"/>
        <v>0</v>
      </c>
      <c r="AG111" s="123">
        <f t="shared" si="129"/>
        <v>0</v>
      </c>
      <c r="AH111" s="123">
        <f t="shared" si="126"/>
        <v>0</v>
      </c>
      <c r="AI111" s="262" t="str">
        <f t="shared" si="130"/>
        <v/>
      </c>
      <c r="AJ111" s="262" t="str">
        <f>IF(AH111&gt;1,AVERAGE(AH109:AH111),"")</f>
        <v/>
      </c>
      <c r="AK111" s="262"/>
      <c r="AL111" s="262"/>
    </row>
    <row r="112" spans="1:38" ht="12" customHeight="1">
      <c r="C112" s="57" t="s">
        <v>37</v>
      </c>
      <c r="D112" s="1">
        <f>AC114</f>
        <v>0</v>
      </c>
      <c r="F112" s="193">
        <v>40536</v>
      </c>
      <c r="G112" s="357"/>
      <c r="H112" s="357"/>
      <c r="I112" s="48"/>
      <c r="J112" s="65"/>
      <c r="K112" s="65"/>
      <c r="L112" s="65"/>
      <c r="M112" s="65"/>
      <c r="N112" s="65"/>
      <c r="O112" s="65"/>
      <c r="P112" s="65"/>
      <c r="Q112" s="65"/>
      <c r="R112" s="358"/>
      <c r="S112" s="359"/>
      <c r="T112" s="360"/>
      <c r="U112" s="36"/>
      <c r="V112" s="122">
        <f t="shared" si="120"/>
        <v>1</v>
      </c>
      <c r="W112" s="272">
        <f t="shared" si="121"/>
        <v>0</v>
      </c>
      <c r="X112" s="272">
        <f t="shared" si="127"/>
        <v>0</v>
      </c>
      <c r="Y112" s="272">
        <f t="shared" si="122"/>
        <v>0</v>
      </c>
      <c r="Z112" s="272">
        <f t="shared" si="123"/>
        <v>0</v>
      </c>
      <c r="AA112" s="272"/>
      <c r="AB112" s="272"/>
      <c r="AC112" s="272">
        <f t="shared" si="124"/>
        <v>0</v>
      </c>
      <c r="AD112" s="272">
        <f t="shared" si="125"/>
        <v>0</v>
      </c>
      <c r="AE112" s="122"/>
      <c r="AF112" s="122">
        <f t="shared" si="128"/>
        <v>0</v>
      </c>
      <c r="AG112" s="123">
        <f t="shared" si="129"/>
        <v>0</v>
      </c>
      <c r="AH112" s="123">
        <f t="shared" si="126"/>
        <v>0</v>
      </c>
      <c r="AI112" s="262" t="str">
        <f t="shared" si="130"/>
        <v/>
      </c>
      <c r="AJ112" s="262" t="str">
        <f>IF(AH112&gt;1,AVERAGE(AH110:AH112),"")</f>
        <v/>
      </c>
      <c r="AK112" s="262"/>
      <c r="AL112" s="262"/>
    </row>
    <row r="113" spans="1:38" ht="12" customHeight="1">
      <c r="C113" s="57" t="s">
        <v>38</v>
      </c>
      <c r="D113" s="1">
        <f>AD114</f>
        <v>0</v>
      </c>
      <c r="F113" s="193">
        <v>40537</v>
      </c>
      <c r="G113" s="357"/>
      <c r="H113" s="357"/>
      <c r="I113" s="48"/>
      <c r="J113" s="65"/>
      <c r="K113" s="65"/>
      <c r="L113" s="65"/>
      <c r="M113" s="65"/>
      <c r="N113" s="65"/>
      <c r="O113" s="65"/>
      <c r="P113" s="77"/>
      <c r="Q113" s="65"/>
      <c r="R113" s="358"/>
      <c r="S113" s="359"/>
      <c r="T113" s="360"/>
      <c r="U113" s="36"/>
      <c r="V113" s="122">
        <f t="shared" si="120"/>
        <v>1</v>
      </c>
      <c r="W113" s="272">
        <f t="shared" si="121"/>
        <v>0</v>
      </c>
      <c r="X113" s="272">
        <f t="shared" si="127"/>
        <v>0</v>
      </c>
      <c r="Y113" s="272">
        <f t="shared" si="122"/>
        <v>0</v>
      </c>
      <c r="Z113" s="272">
        <f t="shared" si="123"/>
        <v>0</v>
      </c>
      <c r="AA113" s="272"/>
      <c r="AB113" s="272"/>
      <c r="AC113" s="272">
        <f t="shared" si="124"/>
        <v>0</v>
      </c>
      <c r="AD113" s="272">
        <f t="shared" si="125"/>
        <v>0</v>
      </c>
      <c r="AE113" s="122"/>
      <c r="AF113" s="122">
        <f t="shared" si="128"/>
        <v>0</v>
      </c>
      <c r="AG113" s="123">
        <f t="shared" si="129"/>
        <v>0</v>
      </c>
      <c r="AH113" s="123">
        <f t="shared" si="126"/>
        <v>0</v>
      </c>
      <c r="AI113" s="262" t="str">
        <f t="shared" si="130"/>
        <v/>
      </c>
      <c r="AJ113" s="262" t="str">
        <f>IF(AH113&gt;1,AVERAGE(AH111:AH113),"")</f>
        <v/>
      </c>
      <c r="AK113" s="262"/>
      <c r="AL113" s="262"/>
    </row>
    <row r="114" spans="1:38" ht="12" customHeight="1">
      <c r="C114" s="57" t="s">
        <v>39</v>
      </c>
      <c r="D114" s="1">
        <f>AE114</f>
        <v>0</v>
      </c>
      <c r="F114" s="194"/>
      <c r="G114" s="51"/>
      <c r="H114" s="51"/>
      <c r="I114" s="52">
        <f>SUM(I107:I113)/60</f>
        <v>0</v>
      </c>
      <c r="J114" s="67"/>
      <c r="K114" s="68"/>
      <c r="L114" s="68"/>
      <c r="M114" s="68"/>
      <c r="N114" s="68"/>
      <c r="O114" s="68"/>
      <c r="P114" s="68"/>
      <c r="Q114" s="68"/>
      <c r="R114" s="51"/>
      <c r="U114" s="54" t="s">
        <v>46</v>
      </c>
      <c r="V114" s="114"/>
      <c r="W114" s="255">
        <f t="shared" ref="W114:AG114" si="131">SUM(W107:W113)</f>
        <v>0</v>
      </c>
      <c r="X114" s="255">
        <f t="shared" si="131"/>
        <v>0</v>
      </c>
      <c r="Y114" s="255">
        <f t="shared" si="131"/>
        <v>0</v>
      </c>
      <c r="Z114" s="255">
        <f t="shared" si="131"/>
        <v>0</v>
      </c>
      <c r="AA114" s="255">
        <f t="shared" si="131"/>
        <v>0</v>
      </c>
      <c r="AB114" s="255">
        <f t="shared" si="131"/>
        <v>0</v>
      </c>
      <c r="AC114" s="255">
        <f t="shared" si="131"/>
        <v>0</v>
      </c>
      <c r="AD114" s="255">
        <f t="shared" si="131"/>
        <v>0</v>
      </c>
      <c r="AE114" s="255">
        <f t="shared" si="131"/>
        <v>0</v>
      </c>
      <c r="AF114" s="256">
        <f t="shared" si="131"/>
        <v>0</v>
      </c>
      <c r="AG114" s="256">
        <f t="shared" si="131"/>
        <v>0</v>
      </c>
      <c r="AH114" s="256">
        <f>SUM(AH107:AH113)</f>
        <v>0</v>
      </c>
      <c r="AI114" s="262"/>
      <c r="AJ114" s="262"/>
      <c r="AK114" s="262" t="b">
        <f>IF(AH114&gt;1,AVERAGE(AH114,AH105,AH96,AH87,AH78))</f>
        <v>0</v>
      </c>
      <c r="AL114" s="262" t="b">
        <f>IF(AH114&gt;1,AVERAGE(AH114,AH105))</f>
        <v>0</v>
      </c>
    </row>
    <row r="115" spans="1:38" ht="12" customHeight="1">
      <c r="F115" s="252" t="s">
        <v>185</v>
      </c>
      <c r="AF115" s="9" t="str">
        <f>IF(SUM(W115:AE115)&gt;0,(SUM(W115:AE115)),"")</f>
        <v/>
      </c>
    </row>
    <row r="116" spans="1:38" ht="12" customHeight="1">
      <c r="A116" s="165" t="s">
        <v>19</v>
      </c>
      <c r="B116" s="18">
        <f>I123</f>
        <v>0</v>
      </c>
      <c r="C116" s="57" t="s">
        <v>35</v>
      </c>
      <c r="D116" s="1">
        <f>X123</f>
        <v>0</v>
      </c>
      <c r="F116" s="193">
        <v>40538</v>
      </c>
      <c r="G116" s="357"/>
      <c r="H116" s="357"/>
      <c r="I116" s="48"/>
      <c r="J116" s="65"/>
      <c r="K116" s="65"/>
      <c r="L116" s="65"/>
      <c r="M116" s="65"/>
      <c r="N116" s="65"/>
      <c r="O116" s="65"/>
      <c r="P116" s="65"/>
      <c r="Q116" s="65"/>
      <c r="R116" s="358"/>
      <c r="S116" s="359"/>
      <c r="T116" s="360"/>
      <c r="U116" s="53"/>
      <c r="V116" s="122">
        <f t="shared" ref="V116:V122" si="132">$V$2</f>
        <v>1</v>
      </c>
      <c r="W116" s="272">
        <f t="shared" ref="W116:W122" si="133">IF(J116&lt;&gt;0,VLOOKUP(J116,Max_tider,2,FALSE),0)</f>
        <v>0</v>
      </c>
      <c r="X116" s="272">
        <f>IF(K116&lt;&gt;0,VLOOKUP(K116,AT_tider,2,FALSE),0)</f>
        <v>0</v>
      </c>
      <c r="Y116" s="272">
        <f t="shared" ref="Y116:Y122" si="134">IF(L116&lt;&gt;0,VLOOKUP(L116,SubAT_tider,2,FALSE),0)</f>
        <v>0</v>
      </c>
      <c r="Z116" s="272">
        <f t="shared" ref="Z116:Z122" si="135">IF(M116&lt;&gt;0,VLOOKUP(M116,IG_tider,2,FALSE),0)</f>
        <v>0</v>
      </c>
      <c r="AA116" s="272"/>
      <c r="AB116" s="272"/>
      <c r="AC116" s="272">
        <f t="shared" ref="AC116:AC122" si="136">IF(P116&lt;&gt;0,VLOOKUP(P116,Power_tider,2,FALSE),0)</f>
        <v>0</v>
      </c>
      <c r="AD116" s="272">
        <f t="shared" ref="AD116:AD122" si="137">IF(Q116&lt;&gt;0,VLOOKUP(Q116,FS_tider,2,FALSE),0)</f>
        <v>0</v>
      </c>
      <c r="AE116" s="122"/>
      <c r="AF116" s="122">
        <f>SUM(W116:AE116)</f>
        <v>0</v>
      </c>
      <c r="AG116" s="123">
        <f>((AC116*2)+(W116*2)+(X116*1)+(Y116*0.77)+(Z116*0.68)+(AD116*0.8))</f>
        <v>0</v>
      </c>
      <c r="AH116" s="123">
        <f t="shared" ref="AH116:AH122" si="138">(AG116+(((I116*V116)-SUM(W116:AE116))*0.3))</f>
        <v>0</v>
      </c>
      <c r="AI116" s="262" t="str">
        <f>IF(AH116&gt;1,AVERAGE(AH113,AH116),"")</f>
        <v/>
      </c>
      <c r="AJ116" s="262" t="str">
        <f>IF(AH116&gt;1,AVERAGE(AH112,AH113,AH116),"")</f>
        <v/>
      </c>
      <c r="AK116" s="262"/>
      <c r="AL116" s="262"/>
    </row>
    <row r="117" spans="1:38" ht="12" customHeight="1">
      <c r="A117" s="168" t="s">
        <v>34</v>
      </c>
      <c r="B117" s="18">
        <f>W123</f>
        <v>0</v>
      </c>
      <c r="C117" s="57" t="s">
        <v>36</v>
      </c>
      <c r="D117" s="1">
        <f>Y123</f>
        <v>0</v>
      </c>
      <c r="F117" s="193">
        <v>40539</v>
      </c>
      <c r="G117" s="357"/>
      <c r="H117" s="357"/>
      <c r="I117" s="48"/>
      <c r="J117" s="65"/>
      <c r="K117" s="65"/>
      <c r="L117" s="49"/>
      <c r="M117" s="74"/>
      <c r="N117" s="66"/>
      <c r="O117" s="66"/>
      <c r="P117" s="66"/>
      <c r="Q117" s="65"/>
      <c r="R117" s="358"/>
      <c r="S117" s="359"/>
      <c r="T117" s="360"/>
      <c r="U117" s="53"/>
      <c r="V117" s="122">
        <f t="shared" si="132"/>
        <v>1</v>
      </c>
      <c r="W117" s="272">
        <f t="shared" si="133"/>
        <v>0</v>
      </c>
      <c r="X117" s="272">
        <f t="shared" ref="X117:X122" si="139">IF(K117&lt;&gt;0,VLOOKUP(K117,AT_tider,2,FALSE),0)</f>
        <v>0</v>
      </c>
      <c r="Y117" s="272">
        <f t="shared" si="134"/>
        <v>0</v>
      </c>
      <c r="Z117" s="272">
        <f t="shared" si="135"/>
        <v>0</v>
      </c>
      <c r="AA117" s="272"/>
      <c r="AB117" s="272"/>
      <c r="AC117" s="272">
        <f t="shared" si="136"/>
        <v>0</v>
      </c>
      <c r="AD117" s="272">
        <f t="shared" si="137"/>
        <v>0</v>
      </c>
      <c r="AE117" s="122"/>
      <c r="AF117" s="122">
        <f t="shared" ref="AF117:AF122" si="140">SUM(W117:AE117)</f>
        <v>0</v>
      </c>
      <c r="AG117" s="123">
        <f t="shared" ref="AG117:AG122" si="141">((AC117*2)+(W117*2)+(X117*1)+(Y117*0.77)+(Z117*0.68)+(AD117*0.8))</f>
        <v>0</v>
      </c>
      <c r="AH117" s="123">
        <f t="shared" si="138"/>
        <v>0</v>
      </c>
      <c r="AI117" s="262" t="str">
        <f t="shared" ref="AI117:AI122" si="142">IF(AH117&gt;1,AVERAGE(AH116:AH117),"")</f>
        <v/>
      </c>
      <c r="AJ117" s="262" t="str">
        <f>IF(AH117&gt;1,AVERAGE(AH113,AH116,AH117),"")</f>
        <v/>
      </c>
      <c r="AK117" s="262"/>
      <c r="AL117" s="262"/>
    </row>
    <row r="118" spans="1:38" ht="12" customHeight="1">
      <c r="C118" s="17" t="s">
        <v>93</v>
      </c>
      <c r="D118" s="1">
        <f>Z123</f>
        <v>0</v>
      </c>
      <c r="F118" s="193">
        <v>40540</v>
      </c>
      <c r="G118" s="357"/>
      <c r="H118" s="357"/>
      <c r="I118" s="48"/>
      <c r="J118" s="66"/>
      <c r="K118" s="66"/>
      <c r="L118" s="66"/>
      <c r="M118" s="74"/>
      <c r="N118" s="66"/>
      <c r="O118" s="66"/>
      <c r="P118" s="66"/>
      <c r="Q118" s="66"/>
      <c r="R118" s="358"/>
      <c r="S118" s="359"/>
      <c r="T118" s="360"/>
      <c r="U118" s="36"/>
      <c r="V118" s="122">
        <f t="shared" si="132"/>
        <v>1</v>
      </c>
      <c r="W118" s="272">
        <f t="shared" si="133"/>
        <v>0</v>
      </c>
      <c r="X118" s="272">
        <f t="shared" si="139"/>
        <v>0</v>
      </c>
      <c r="Y118" s="272">
        <f t="shared" si="134"/>
        <v>0</v>
      </c>
      <c r="Z118" s="272">
        <f t="shared" si="135"/>
        <v>0</v>
      </c>
      <c r="AA118" s="272"/>
      <c r="AB118" s="272"/>
      <c r="AC118" s="272">
        <f t="shared" si="136"/>
        <v>0</v>
      </c>
      <c r="AD118" s="272">
        <f t="shared" si="137"/>
        <v>0</v>
      </c>
      <c r="AE118" s="122"/>
      <c r="AF118" s="122">
        <f t="shared" si="140"/>
        <v>0</v>
      </c>
      <c r="AG118" s="123">
        <f t="shared" si="141"/>
        <v>0</v>
      </c>
      <c r="AH118" s="123">
        <f t="shared" si="138"/>
        <v>0</v>
      </c>
      <c r="AI118" s="262" t="str">
        <f t="shared" si="142"/>
        <v/>
      </c>
      <c r="AJ118" s="262" t="str">
        <f>IF(AH118&gt;1,AVERAGE(AH116:AH118),"")</f>
        <v/>
      </c>
      <c r="AK118" s="262"/>
      <c r="AL118" s="262"/>
    </row>
    <row r="119" spans="1:38" ht="12" customHeight="1">
      <c r="C119" s="17" t="s">
        <v>79</v>
      </c>
      <c r="D119" s="1">
        <f>AA123</f>
        <v>0</v>
      </c>
      <c r="F119" s="193">
        <v>40541</v>
      </c>
      <c r="G119" s="357"/>
      <c r="H119" s="357"/>
      <c r="I119" s="48"/>
      <c r="J119" s="65"/>
      <c r="K119" s="65"/>
      <c r="L119" s="65"/>
      <c r="M119" s="65"/>
      <c r="N119" s="65"/>
      <c r="O119" s="65"/>
      <c r="P119" s="65"/>
      <c r="Q119" s="65"/>
      <c r="R119" s="358"/>
      <c r="S119" s="359"/>
      <c r="T119" s="360"/>
      <c r="U119" s="53"/>
      <c r="V119" s="122">
        <f t="shared" si="132"/>
        <v>1</v>
      </c>
      <c r="W119" s="272">
        <f t="shared" si="133"/>
        <v>0</v>
      </c>
      <c r="X119" s="272">
        <f t="shared" si="139"/>
        <v>0</v>
      </c>
      <c r="Y119" s="272">
        <f t="shared" si="134"/>
        <v>0</v>
      </c>
      <c r="Z119" s="272">
        <f t="shared" si="135"/>
        <v>0</v>
      </c>
      <c r="AA119" s="272"/>
      <c r="AB119" s="272"/>
      <c r="AC119" s="272">
        <f t="shared" si="136"/>
        <v>0</v>
      </c>
      <c r="AD119" s="272">
        <f t="shared" si="137"/>
        <v>0</v>
      </c>
      <c r="AE119" s="122"/>
      <c r="AF119" s="122">
        <f t="shared" si="140"/>
        <v>0</v>
      </c>
      <c r="AG119" s="123">
        <f t="shared" si="141"/>
        <v>0</v>
      </c>
      <c r="AH119" s="123">
        <f t="shared" si="138"/>
        <v>0</v>
      </c>
      <c r="AI119" s="262" t="str">
        <f t="shared" si="142"/>
        <v/>
      </c>
      <c r="AJ119" s="262" t="str">
        <f>IF(AH119&gt;1,AVERAGE(AH117:AH119),"")</f>
        <v/>
      </c>
      <c r="AK119" s="262"/>
      <c r="AL119" s="262"/>
    </row>
    <row r="120" spans="1:38" ht="12" customHeight="1">
      <c r="C120" s="17" t="s">
        <v>94</v>
      </c>
      <c r="D120" s="1">
        <f>AB123</f>
        <v>0</v>
      </c>
      <c r="F120" s="193">
        <v>40542</v>
      </c>
      <c r="G120" s="357"/>
      <c r="H120" s="357"/>
      <c r="I120" s="48"/>
      <c r="J120" s="65"/>
      <c r="K120" s="65"/>
      <c r="L120" s="65"/>
      <c r="M120" s="65"/>
      <c r="N120" s="65"/>
      <c r="O120" s="65"/>
      <c r="P120" s="77"/>
      <c r="Q120" s="65"/>
      <c r="R120" s="358"/>
      <c r="S120" s="359"/>
      <c r="T120" s="360"/>
      <c r="U120" s="36"/>
      <c r="V120" s="122">
        <f>$V$2</f>
        <v>1</v>
      </c>
      <c r="W120" s="272">
        <f t="shared" si="133"/>
        <v>0</v>
      </c>
      <c r="X120" s="272">
        <f t="shared" si="139"/>
        <v>0</v>
      </c>
      <c r="Y120" s="272">
        <f t="shared" si="134"/>
        <v>0</v>
      </c>
      <c r="Z120" s="272">
        <f t="shared" si="135"/>
        <v>0</v>
      </c>
      <c r="AA120" s="272"/>
      <c r="AB120" s="272"/>
      <c r="AC120" s="272">
        <f t="shared" si="136"/>
        <v>0</v>
      </c>
      <c r="AD120" s="272">
        <f t="shared" si="137"/>
        <v>0</v>
      </c>
      <c r="AE120" s="122"/>
      <c r="AF120" s="122">
        <f t="shared" si="140"/>
        <v>0</v>
      </c>
      <c r="AG120" s="123">
        <f t="shared" si="141"/>
        <v>0</v>
      </c>
      <c r="AH120" s="123">
        <f t="shared" si="138"/>
        <v>0</v>
      </c>
      <c r="AI120" s="262" t="str">
        <f t="shared" si="142"/>
        <v/>
      </c>
      <c r="AJ120" s="262" t="str">
        <f>IF(AH120&gt;1,AVERAGE(AH118:AH120),"")</f>
        <v/>
      </c>
      <c r="AK120" s="262"/>
      <c r="AL120" s="262"/>
    </row>
    <row r="121" spans="1:38" ht="12" customHeight="1">
      <c r="C121" s="57" t="s">
        <v>37</v>
      </c>
      <c r="D121" s="1">
        <f>AC123</f>
        <v>0</v>
      </c>
      <c r="F121" s="193">
        <v>40543</v>
      </c>
      <c r="G121" s="357"/>
      <c r="H121" s="357"/>
      <c r="I121" s="48"/>
      <c r="J121" s="65"/>
      <c r="K121" s="65"/>
      <c r="L121" s="65"/>
      <c r="M121" s="65"/>
      <c r="N121" s="65"/>
      <c r="O121" s="65"/>
      <c r="P121" s="65"/>
      <c r="Q121" s="65"/>
      <c r="R121" s="358"/>
      <c r="S121" s="359"/>
      <c r="T121" s="360"/>
      <c r="U121" s="36"/>
      <c r="V121" s="122">
        <f t="shared" si="132"/>
        <v>1</v>
      </c>
      <c r="W121" s="272">
        <f t="shared" si="133"/>
        <v>0</v>
      </c>
      <c r="X121" s="272">
        <f t="shared" si="139"/>
        <v>0</v>
      </c>
      <c r="Y121" s="272">
        <f t="shared" si="134"/>
        <v>0</v>
      </c>
      <c r="Z121" s="272">
        <f t="shared" si="135"/>
        <v>0</v>
      </c>
      <c r="AA121" s="272"/>
      <c r="AB121" s="272"/>
      <c r="AC121" s="272">
        <f t="shared" si="136"/>
        <v>0</v>
      </c>
      <c r="AD121" s="272">
        <f t="shared" si="137"/>
        <v>0</v>
      </c>
      <c r="AE121" s="122"/>
      <c r="AF121" s="122">
        <f t="shared" si="140"/>
        <v>0</v>
      </c>
      <c r="AG121" s="123">
        <f t="shared" si="141"/>
        <v>0</v>
      </c>
      <c r="AH121" s="123">
        <f t="shared" si="138"/>
        <v>0</v>
      </c>
      <c r="AI121" s="262" t="str">
        <f t="shared" si="142"/>
        <v/>
      </c>
      <c r="AJ121" s="262" t="str">
        <f>IF(AH121&gt;1,AVERAGE(AH119:AH121),"")</f>
        <v/>
      </c>
      <c r="AK121" s="262"/>
      <c r="AL121" s="262"/>
    </row>
    <row r="122" spans="1:38" ht="12" customHeight="1">
      <c r="C122" s="57" t="s">
        <v>38</v>
      </c>
      <c r="D122" s="1">
        <f>AD123</f>
        <v>0</v>
      </c>
      <c r="F122" s="193">
        <v>40544</v>
      </c>
      <c r="G122" s="357"/>
      <c r="H122" s="357"/>
      <c r="I122" s="48"/>
      <c r="J122" s="65"/>
      <c r="K122" s="65"/>
      <c r="L122" s="74"/>
      <c r="M122" s="74"/>
      <c r="N122" s="65"/>
      <c r="O122" s="65"/>
      <c r="P122" s="65"/>
      <c r="Q122" s="65"/>
      <c r="R122" s="358"/>
      <c r="S122" s="359"/>
      <c r="T122" s="360"/>
      <c r="U122" s="36"/>
      <c r="V122" s="122">
        <f t="shared" si="132"/>
        <v>1</v>
      </c>
      <c r="W122" s="272">
        <f t="shared" si="133"/>
        <v>0</v>
      </c>
      <c r="X122" s="272">
        <f t="shared" si="139"/>
        <v>0</v>
      </c>
      <c r="Y122" s="272">
        <f t="shared" si="134"/>
        <v>0</v>
      </c>
      <c r="Z122" s="272">
        <f t="shared" si="135"/>
        <v>0</v>
      </c>
      <c r="AA122" s="272"/>
      <c r="AB122" s="272"/>
      <c r="AC122" s="272">
        <f t="shared" si="136"/>
        <v>0</v>
      </c>
      <c r="AD122" s="272">
        <f t="shared" si="137"/>
        <v>0</v>
      </c>
      <c r="AE122" s="122"/>
      <c r="AF122" s="122">
        <f t="shared" si="140"/>
        <v>0</v>
      </c>
      <c r="AG122" s="123">
        <f t="shared" si="141"/>
        <v>0</v>
      </c>
      <c r="AH122" s="123">
        <f t="shared" si="138"/>
        <v>0</v>
      </c>
      <c r="AI122" s="262" t="str">
        <f t="shared" si="142"/>
        <v/>
      </c>
      <c r="AJ122" s="262" t="str">
        <f>IF(AH122&gt;1,AVERAGE(AH120:AH122),"")</f>
        <v/>
      </c>
      <c r="AK122" s="262"/>
      <c r="AL122" s="262"/>
    </row>
    <row r="123" spans="1:38" ht="12" customHeight="1">
      <c r="C123" s="57" t="s">
        <v>39</v>
      </c>
      <c r="D123" s="1">
        <f>AE123</f>
        <v>0</v>
      </c>
      <c r="F123" s="194"/>
      <c r="G123" s="51"/>
      <c r="H123" s="51"/>
      <c r="I123" s="52">
        <f>SUM(I116:I122)/60</f>
        <v>0</v>
      </c>
      <c r="J123" s="67"/>
      <c r="K123" s="68"/>
      <c r="L123" s="68"/>
      <c r="M123" s="68"/>
      <c r="N123" s="68"/>
      <c r="O123" s="68"/>
      <c r="P123" s="68"/>
      <c r="Q123" s="68"/>
      <c r="R123" s="51"/>
      <c r="U123" s="54" t="s">
        <v>46</v>
      </c>
      <c r="V123" s="114"/>
      <c r="W123" s="255">
        <f t="shared" ref="W123:AG123" si="143">SUM(W116:W122)</f>
        <v>0</v>
      </c>
      <c r="X123" s="255">
        <f t="shared" si="143"/>
        <v>0</v>
      </c>
      <c r="Y123" s="255">
        <f t="shared" si="143"/>
        <v>0</v>
      </c>
      <c r="Z123" s="255">
        <f t="shared" si="143"/>
        <v>0</v>
      </c>
      <c r="AA123" s="255">
        <f t="shared" si="143"/>
        <v>0</v>
      </c>
      <c r="AB123" s="255">
        <f t="shared" si="143"/>
        <v>0</v>
      </c>
      <c r="AC123" s="255">
        <f t="shared" si="143"/>
        <v>0</v>
      </c>
      <c r="AD123" s="255">
        <f t="shared" si="143"/>
        <v>0</v>
      </c>
      <c r="AE123" s="255">
        <f t="shared" si="143"/>
        <v>0</v>
      </c>
      <c r="AF123" s="256">
        <f t="shared" si="143"/>
        <v>0</v>
      </c>
      <c r="AG123" s="256">
        <f t="shared" si="143"/>
        <v>0</v>
      </c>
      <c r="AH123" s="256">
        <f>SUM(AH116:AH122)</f>
        <v>0</v>
      </c>
      <c r="AI123" s="262"/>
      <c r="AJ123" s="262"/>
      <c r="AK123" s="262" t="b">
        <f>IF(AH123&gt;1,AVERAGE(AH123,AH114,AH105,AH96,AH87))</f>
        <v>0</v>
      </c>
      <c r="AL123" s="262" t="b">
        <f>IF(AH123&gt;1,AVERAGE(AH123,AH114))</f>
        <v>0</v>
      </c>
    </row>
    <row r="124" spans="1:38" ht="12" customHeight="1">
      <c r="F124" s="252" t="s">
        <v>186</v>
      </c>
      <c r="I124" s="55"/>
      <c r="J124" s="70"/>
      <c r="AF124" s="9" t="str">
        <f>IF(SUM(W124:AE124)&gt;0,(SUM(W124:AE124)),"")</f>
        <v/>
      </c>
    </row>
    <row r="125" spans="1:38" ht="12" customHeight="1">
      <c r="A125" s="165" t="s">
        <v>19</v>
      </c>
      <c r="B125" s="18">
        <f>I132</f>
        <v>0</v>
      </c>
      <c r="C125" s="57" t="s">
        <v>35</v>
      </c>
      <c r="D125" s="1">
        <f>X132</f>
        <v>0</v>
      </c>
      <c r="F125" s="193">
        <v>40545</v>
      </c>
      <c r="G125" s="357"/>
      <c r="H125" s="357"/>
      <c r="I125" s="48"/>
      <c r="J125" s="65"/>
      <c r="K125" s="65"/>
      <c r="L125" s="65"/>
      <c r="M125" s="65"/>
      <c r="N125" s="65"/>
      <c r="O125" s="65"/>
      <c r="P125" s="65"/>
      <c r="Q125" s="65"/>
      <c r="R125" s="358"/>
      <c r="S125" s="359"/>
      <c r="T125" s="360"/>
      <c r="U125" s="53"/>
      <c r="V125" s="122">
        <f t="shared" ref="V125:V131" si="144">$V$2</f>
        <v>1</v>
      </c>
      <c r="W125" s="272">
        <f t="shared" ref="W125:W131" si="145">IF(J125&lt;&gt;0,VLOOKUP(J125,Max_tider,2,FALSE),0)</f>
        <v>0</v>
      </c>
      <c r="X125" s="272">
        <f>IF(K125&lt;&gt;0,VLOOKUP(K125,AT_tider,2,FALSE),0)</f>
        <v>0</v>
      </c>
      <c r="Y125" s="272">
        <f t="shared" ref="Y125:Y131" si="146">IF(L125&lt;&gt;0,VLOOKUP(L125,SubAT_tider,2,FALSE),0)</f>
        <v>0</v>
      </c>
      <c r="Z125" s="272">
        <f t="shared" ref="Z125:Z131" si="147">IF(M125&lt;&gt;0,VLOOKUP(M125,IG_tider,2,FALSE),0)</f>
        <v>0</v>
      </c>
      <c r="AA125" s="272"/>
      <c r="AB125" s="272"/>
      <c r="AC125" s="272">
        <f t="shared" ref="AC125:AC131" si="148">IF(P125&lt;&gt;0,VLOOKUP(P125,Power_tider,2,FALSE),0)</f>
        <v>0</v>
      </c>
      <c r="AD125" s="272">
        <f t="shared" ref="AD125:AD131" si="149">IF(Q125&lt;&gt;0,VLOOKUP(Q125,FS_tider,2,FALSE),0)</f>
        <v>0</v>
      </c>
      <c r="AE125" s="122"/>
      <c r="AF125" s="122">
        <f>SUM(W125:AE125)</f>
        <v>0</v>
      </c>
      <c r="AG125" s="123">
        <f>((AC125*2)+(W125*2)+(X125*1)+(Y125*0.77)+(Z125*0.68)+(AD125*0.8))</f>
        <v>0</v>
      </c>
      <c r="AH125" s="123">
        <f t="shared" ref="AH125:AH131" si="150">(AG125+(((I125*V125)-SUM(W125:AE125))*0.3))</f>
        <v>0</v>
      </c>
      <c r="AI125" s="262" t="str">
        <f>IF(AH125&gt;1,AVERAGE(AH122,AH125),"")</f>
        <v/>
      </c>
      <c r="AJ125" s="262" t="str">
        <f>IF(AH125&gt;1,AVERAGE(AH121,AH122,AH125),"")</f>
        <v/>
      </c>
      <c r="AK125" s="262"/>
      <c r="AL125" s="262"/>
    </row>
    <row r="126" spans="1:38" ht="12" customHeight="1">
      <c r="A126" s="168" t="s">
        <v>34</v>
      </c>
      <c r="B126" s="18">
        <f>W132</f>
        <v>0</v>
      </c>
      <c r="C126" s="57" t="s">
        <v>36</v>
      </c>
      <c r="D126" s="1">
        <f>Y132</f>
        <v>0</v>
      </c>
      <c r="F126" s="193">
        <v>40546</v>
      </c>
      <c r="G126" s="357"/>
      <c r="H126" s="357"/>
      <c r="I126" s="48"/>
      <c r="J126" s="65"/>
      <c r="K126" s="65"/>
      <c r="L126" s="74"/>
      <c r="M126" s="74"/>
      <c r="N126" s="66"/>
      <c r="O126" s="66"/>
      <c r="P126" s="77"/>
      <c r="Q126" s="65"/>
      <c r="R126" s="358"/>
      <c r="S126" s="359"/>
      <c r="T126" s="360"/>
      <c r="U126" s="53"/>
      <c r="V126" s="122">
        <f t="shared" si="144"/>
        <v>1</v>
      </c>
      <c r="W126" s="272">
        <f t="shared" si="145"/>
        <v>0</v>
      </c>
      <c r="X126" s="272">
        <f t="shared" ref="X126:X131" si="151">IF(K126&lt;&gt;0,VLOOKUP(K126,AT_tider,2,FALSE),0)</f>
        <v>0</v>
      </c>
      <c r="Y126" s="272">
        <f t="shared" si="146"/>
        <v>0</v>
      </c>
      <c r="Z126" s="272">
        <f t="shared" si="147"/>
        <v>0</v>
      </c>
      <c r="AA126" s="272"/>
      <c r="AB126" s="272"/>
      <c r="AC126" s="272">
        <f t="shared" si="148"/>
        <v>0</v>
      </c>
      <c r="AD126" s="272">
        <f t="shared" si="149"/>
        <v>0</v>
      </c>
      <c r="AE126" s="122"/>
      <c r="AF126" s="122">
        <f t="shared" ref="AF126:AF131" si="152">SUM(W126:AE126)</f>
        <v>0</v>
      </c>
      <c r="AG126" s="123">
        <f t="shared" ref="AG126:AG131" si="153">((AC126*2)+(W126*2)+(X126*1)+(Y126*0.77)+(Z126*0.68)+(AD126*0.8))</f>
        <v>0</v>
      </c>
      <c r="AH126" s="123">
        <f t="shared" si="150"/>
        <v>0</v>
      </c>
      <c r="AI126" s="262" t="str">
        <f t="shared" ref="AI126:AI131" si="154">IF(AH126&gt;1,AVERAGE(AH125:AH126),"")</f>
        <v/>
      </c>
      <c r="AJ126" s="262" t="str">
        <f>IF(AH126&gt;1,AVERAGE(AH122,AH125,AH126),"")</f>
        <v/>
      </c>
      <c r="AK126" s="262"/>
      <c r="AL126" s="262"/>
    </row>
    <row r="127" spans="1:38" ht="12" customHeight="1">
      <c r="C127" s="17" t="s">
        <v>93</v>
      </c>
      <c r="D127" s="1">
        <f>Z132</f>
        <v>0</v>
      </c>
      <c r="F127" s="193">
        <v>40547</v>
      </c>
      <c r="G127" s="357"/>
      <c r="H127" s="357"/>
      <c r="I127" s="49"/>
      <c r="J127" s="66"/>
      <c r="K127" s="66"/>
      <c r="L127" s="66"/>
      <c r="M127" s="66"/>
      <c r="N127" s="66"/>
      <c r="O127" s="66"/>
      <c r="P127" s="66"/>
      <c r="Q127" s="66"/>
      <c r="R127" s="358"/>
      <c r="S127" s="359"/>
      <c r="T127" s="360"/>
      <c r="U127" s="36"/>
      <c r="V127" s="122">
        <f t="shared" si="144"/>
        <v>1</v>
      </c>
      <c r="W127" s="272">
        <f t="shared" si="145"/>
        <v>0</v>
      </c>
      <c r="X127" s="272">
        <f t="shared" si="151"/>
        <v>0</v>
      </c>
      <c r="Y127" s="272">
        <f t="shared" si="146"/>
        <v>0</v>
      </c>
      <c r="Z127" s="272">
        <f t="shared" si="147"/>
        <v>0</v>
      </c>
      <c r="AA127" s="272"/>
      <c r="AB127" s="272"/>
      <c r="AC127" s="272">
        <f t="shared" si="148"/>
        <v>0</v>
      </c>
      <c r="AD127" s="272">
        <f t="shared" si="149"/>
        <v>0</v>
      </c>
      <c r="AE127" s="122"/>
      <c r="AF127" s="122">
        <f t="shared" si="152"/>
        <v>0</v>
      </c>
      <c r="AG127" s="123">
        <f t="shared" si="153"/>
        <v>0</v>
      </c>
      <c r="AH127" s="123">
        <f t="shared" si="150"/>
        <v>0</v>
      </c>
      <c r="AI127" s="262" t="str">
        <f t="shared" si="154"/>
        <v/>
      </c>
      <c r="AJ127" s="262" t="str">
        <f>IF(AH127&gt;1,AVERAGE(AH125:AH127),"")</f>
        <v/>
      </c>
      <c r="AK127" s="262"/>
      <c r="AL127" s="262"/>
    </row>
    <row r="128" spans="1:38" ht="12" customHeight="1">
      <c r="C128" s="17" t="s">
        <v>79</v>
      </c>
      <c r="D128" s="1">
        <f>AA132</f>
        <v>0</v>
      </c>
      <c r="F128" s="193">
        <v>40548</v>
      </c>
      <c r="G128" s="357"/>
      <c r="H128" s="357"/>
      <c r="I128" s="48"/>
      <c r="J128" s="65"/>
      <c r="K128" s="65"/>
      <c r="L128" s="65"/>
      <c r="M128" s="74"/>
      <c r="N128" s="65"/>
      <c r="O128" s="65"/>
      <c r="P128" s="65"/>
      <c r="Q128" s="65"/>
      <c r="R128" s="358"/>
      <c r="S128" s="359"/>
      <c r="T128" s="360"/>
      <c r="U128" s="53"/>
      <c r="V128" s="122">
        <f t="shared" si="144"/>
        <v>1</v>
      </c>
      <c r="W128" s="272">
        <f t="shared" si="145"/>
        <v>0</v>
      </c>
      <c r="X128" s="272">
        <f t="shared" si="151"/>
        <v>0</v>
      </c>
      <c r="Y128" s="272">
        <f t="shared" si="146"/>
        <v>0</v>
      </c>
      <c r="Z128" s="272">
        <f t="shared" si="147"/>
        <v>0</v>
      </c>
      <c r="AA128" s="272"/>
      <c r="AB128" s="272"/>
      <c r="AC128" s="272">
        <f t="shared" si="148"/>
        <v>0</v>
      </c>
      <c r="AD128" s="272">
        <f t="shared" si="149"/>
        <v>0</v>
      </c>
      <c r="AE128" s="122"/>
      <c r="AF128" s="122">
        <f t="shared" si="152"/>
        <v>0</v>
      </c>
      <c r="AG128" s="123">
        <f t="shared" si="153"/>
        <v>0</v>
      </c>
      <c r="AH128" s="123">
        <f t="shared" si="150"/>
        <v>0</v>
      </c>
      <c r="AI128" s="262" t="str">
        <f t="shared" si="154"/>
        <v/>
      </c>
      <c r="AJ128" s="262" t="str">
        <f>IF(AH128&gt;1,AVERAGE(AH126:AH128),"")</f>
        <v/>
      </c>
      <c r="AK128" s="262"/>
      <c r="AL128" s="262"/>
    </row>
    <row r="129" spans="1:38" ht="12" customHeight="1">
      <c r="C129" s="17" t="s">
        <v>94</v>
      </c>
      <c r="D129" s="1">
        <f>AB132</f>
        <v>0</v>
      </c>
      <c r="F129" s="193">
        <v>40549</v>
      </c>
      <c r="G129" s="357"/>
      <c r="H129" s="357"/>
      <c r="I129" s="48"/>
      <c r="J129" s="65"/>
      <c r="K129" s="65"/>
      <c r="L129" s="65"/>
      <c r="M129" s="65"/>
      <c r="N129" s="65"/>
      <c r="O129" s="65"/>
      <c r="P129" s="65"/>
      <c r="Q129" s="65"/>
      <c r="R129" s="358"/>
      <c r="S129" s="359"/>
      <c r="T129" s="360"/>
      <c r="U129" s="36"/>
      <c r="V129" s="122">
        <f>$V$2</f>
        <v>1</v>
      </c>
      <c r="W129" s="272">
        <f t="shared" si="145"/>
        <v>0</v>
      </c>
      <c r="X129" s="272">
        <f t="shared" si="151"/>
        <v>0</v>
      </c>
      <c r="Y129" s="272">
        <f t="shared" si="146"/>
        <v>0</v>
      </c>
      <c r="Z129" s="272">
        <f t="shared" si="147"/>
        <v>0</v>
      </c>
      <c r="AA129" s="272"/>
      <c r="AB129" s="272"/>
      <c r="AC129" s="272">
        <f t="shared" si="148"/>
        <v>0</v>
      </c>
      <c r="AD129" s="272">
        <f t="shared" si="149"/>
        <v>0</v>
      </c>
      <c r="AE129" s="122"/>
      <c r="AF129" s="122">
        <f t="shared" si="152"/>
        <v>0</v>
      </c>
      <c r="AG129" s="123">
        <f t="shared" si="153"/>
        <v>0</v>
      </c>
      <c r="AH129" s="123">
        <f t="shared" si="150"/>
        <v>0</v>
      </c>
      <c r="AI129" s="262" t="str">
        <f t="shared" si="154"/>
        <v/>
      </c>
      <c r="AJ129" s="262" t="str">
        <f>IF(AH129&gt;1,AVERAGE(AH127:AH129),"")</f>
        <v/>
      </c>
      <c r="AK129" s="262"/>
      <c r="AL129" s="262"/>
    </row>
    <row r="130" spans="1:38" ht="12" customHeight="1">
      <c r="C130" s="57" t="s">
        <v>37</v>
      </c>
      <c r="D130" s="1">
        <f>AC132</f>
        <v>0</v>
      </c>
      <c r="F130" s="193">
        <v>40550</v>
      </c>
      <c r="G130" s="357"/>
      <c r="H130" s="357"/>
      <c r="I130" s="48"/>
      <c r="J130" s="65"/>
      <c r="K130" s="65"/>
      <c r="L130" s="65"/>
      <c r="M130" s="65"/>
      <c r="N130" s="65"/>
      <c r="O130" s="65"/>
      <c r="P130" s="65"/>
      <c r="Q130" s="65"/>
      <c r="R130" s="358"/>
      <c r="S130" s="359"/>
      <c r="T130" s="360"/>
      <c r="U130" s="36"/>
      <c r="V130" s="122">
        <f t="shared" si="144"/>
        <v>1</v>
      </c>
      <c r="W130" s="272">
        <f t="shared" si="145"/>
        <v>0</v>
      </c>
      <c r="X130" s="272">
        <f t="shared" si="151"/>
        <v>0</v>
      </c>
      <c r="Y130" s="272">
        <f t="shared" si="146"/>
        <v>0</v>
      </c>
      <c r="Z130" s="272">
        <f t="shared" si="147"/>
        <v>0</v>
      </c>
      <c r="AA130" s="272"/>
      <c r="AB130" s="272"/>
      <c r="AC130" s="272">
        <f t="shared" si="148"/>
        <v>0</v>
      </c>
      <c r="AD130" s="272">
        <f t="shared" si="149"/>
        <v>0</v>
      </c>
      <c r="AE130" s="122"/>
      <c r="AF130" s="122">
        <f t="shared" si="152"/>
        <v>0</v>
      </c>
      <c r="AG130" s="123">
        <f t="shared" si="153"/>
        <v>0</v>
      </c>
      <c r="AH130" s="123">
        <f t="shared" si="150"/>
        <v>0</v>
      </c>
      <c r="AI130" s="262" t="str">
        <f t="shared" si="154"/>
        <v/>
      </c>
      <c r="AJ130" s="262" t="str">
        <f>IF(AH130&gt;1,AVERAGE(AH128:AH130),"")</f>
        <v/>
      </c>
      <c r="AK130" s="262"/>
      <c r="AL130" s="262"/>
    </row>
    <row r="131" spans="1:38" ht="12" customHeight="1">
      <c r="C131" s="57" t="s">
        <v>38</v>
      </c>
      <c r="D131" s="1">
        <f>AD132</f>
        <v>0</v>
      </c>
      <c r="F131" s="193">
        <v>40551</v>
      </c>
      <c r="G131" s="357"/>
      <c r="H131" s="357"/>
      <c r="I131" s="48"/>
      <c r="J131" s="65"/>
      <c r="K131" s="65"/>
      <c r="L131" s="65"/>
      <c r="M131" s="49"/>
      <c r="N131" s="65"/>
      <c r="O131" s="65"/>
      <c r="P131" s="65"/>
      <c r="Q131" s="65"/>
      <c r="R131" s="358"/>
      <c r="S131" s="359"/>
      <c r="T131" s="360"/>
      <c r="U131" s="36"/>
      <c r="V131" s="122">
        <f t="shared" si="144"/>
        <v>1</v>
      </c>
      <c r="W131" s="272">
        <f t="shared" si="145"/>
        <v>0</v>
      </c>
      <c r="X131" s="272">
        <f t="shared" si="151"/>
        <v>0</v>
      </c>
      <c r="Y131" s="272">
        <f t="shared" si="146"/>
        <v>0</v>
      </c>
      <c r="Z131" s="272">
        <f t="shared" si="147"/>
        <v>0</v>
      </c>
      <c r="AA131" s="272"/>
      <c r="AB131" s="272"/>
      <c r="AC131" s="272">
        <f t="shared" si="148"/>
        <v>0</v>
      </c>
      <c r="AD131" s="272">
        <f t="shared" si="149"/>
        <v>0</v>
      </c>
      <c r="AE131" s="122"/>
      <c r="AF131" s="122">
        <f t="shared" si="152"/>
        <v>0</v>
      </c>
      <c r="AG131" s="123">
        <f t="shared" si="153"/>
        <v>0</v>
      </c>
      <c r="AH131" s="123">
        <f t="shared" si="150"/>
        <v>0</v>
      </c>
      <c r="AI131" s="262" t="str">
        <f t="shared" si="154"/>
        <v/>
      </c>
      <c r="AJ131" s="262" t="str">
        <f>IF(AH131&gt;1,AVERAGE(AH129:AH131),"")</f>
        <v/>
      </c>
      <c r="AK131" s="262"/>
      <c r="AL131" s="262"/>
    </row>
    <row r="132" spans="1:38" ht="12" customHeight="1">
      <c r="C132" s="57" t="s">
        <v>39</v>
      </c>
      <c r="D132" s="1">
        <f>AE132</f>
        <v>0</v>
      </c>
      <c r="E132" s="1"/>
      <c r="F132" s="194"/>
      <c r="G132" s="51"/>
      <c r="H132" s="51"/>
      <c r="I132" s="52">
        <f>SUM(I125:I131)/60</f>
        <v>0</v>
      </c>
      <c r="J132" s="67"/>
      <c r="K132" s="68"/>
      <c r="L132" s="68"/>
      <c r="M132" s="68"/>
      <c r="N132" s="68"/>
      <c r="O132" s="68"/>
      <c r="P132" s="68"/>
      <c r="Q132" s="68"/>
      <c r="R132" s="51"/>
      <c r="U132" s="54" t="s">
        <v>46</v>
      </c>
      <c r="V132" s="114"/>
      <c r="W132" s="255">
        <f t="shared" ref="W132:AG132" si="155">SUM(W125:W131)</f>
        <v>0</v>
      </c>
      <c r="X132" s="255">
        <f t="shared" si="155"/>
        <v>0</v>
      </c>
      <c r="Y132" s="255">
        <f t="shared" si="155"/>
        <v>0</v>
      </c>
      <c r="Z132" s="255">
        <f t="shared" si="155"/>
        <v>0</v>
      </c>
      <c r="AA132" s="255">
        <f t="shared" si="155"/>
        <v>0</v>
      </c>
      <c r="AB132" s="255">
        <f t="shared" si="155"/>
        <v>0</v>
      </c>
      <c r="AC132" s="255">
        <f t="shared" si="155"/>
        <v>0</v>
      </c>
      <c r="AD132" s="255">
        <f t="shared" si="155"/>
        <v>0</v>
      </c>
      <c r="AE132" s="255">
        <f t="shared" si="155"/>
        <v>0</v>
      </c>
      <c r="AF132" s="256">
        <f t="shared" si="155"/>
        <v>0</v>
      </c>
      <c r="AG132" s="256">
        <f t="shared" si="155"/>
        <v>0</v>
      </c>
      <c r="AH132" s="256">
        <f>SUM(AH125:AH131)</f>
        <v>0</v>
      </c>
      <c r="AI132" s="262"/>
      <c r="AJ132" s="262"/>
      <c r="AK132" s="262" t="b">
        <f>IF(AH132&gt;1,AVERAGE(AH132,AH123,AH114,AH105,AH96))</f>
        <v>0</v>
      </c>
      <c r="AL132" s="262" t="b">
        <f>IF(AH132&gt;1,AVERAGE(AH132,AH123))</f>
        <v>0</v>
      </c>
    </row>
    <row r="133" spans="1:38" ht="12" customHeight="1">
      <c r="E133" s="1"/>
      <c r="F133" s="252" t="s">
        <v>187</v>
      </c>
      <c r="AF133" s="9" t="str">
        <f>IF(SUM(W133:AE133)&gt;0,(SUM(W133:AE133)),"")</f>
        <v/>
      </c>
    </row>
    <row r="134" spans="1:38" ht="12" customHeight="1">
      <c r="A134" s="165" t="s">
        <v>19</v>
      </c>
      <c r="B134" s="18">
        <f>I141</f>
        <v>11</v>
      </c>
      <c r="C134" s="57" t="s">
        <v>35</v>
      </c>
      <c r="D134" s="1">
        <f>X141</f>
        <v>0</v>
      </c>
      <c r="F134" s="193">
        <v>40552</v>
      </c>
      <c r="G134" s="357"/>
      <c r="H134" s="357"/>
      <c r="I134" s="48"/>
      <c r="J134" s="65"/>
      <c r="K134" s="65"/>
      <c r="L134" s="65"/>
      <c r="M134" s="65"/>
      <c r="N134" s="65"/>
      <c r="O134" s="65"/>
      <c r="P134" s="65"/>
      <c r="Q134" s="65"/>
      <c r="R134" s="358" t="s">
        <v>832</v>
      </c>
      <c r="S134" s="359"/>
      <c r="T134" s="360"/>
      <c r="U134" s="53"/>
      <c r="V134" s="122">
        <f t="shared" ref="V134:V140" si="156">$V$2</f>
        <v>1</v>
      </c>
      <c r="W134" s="272">
        <f t="shared" ref="W134:W140" si="157">IF(J134&lt;&gt;0,VLOOKUP(J134,Max_tider,2,FALSE),0)</f>
        <v>0</v>
      </c>
      <c r="X134" s="272">
        <f>IF(K134&lt;&gt;0,VLOOKUP(K134,AT_tider,2,FALSE),0)</f>
        <v>0</v>
      </c>
      <c r="Y134" s="272">
        <f t="shared" ref="Y134:Y140" si="158">IF(L134&lt;&gt;0,VLOOKUP(L134,SubAT_tider,2,FALSE),0)</f>
        <v>0</v>
      </c>
      <c r="Z134" s="272">
        <f t="shared" ref="Z134:Z140" si="159">IF(M134&lt;&gt;0,VLOOKUP(M134,IG_tider,2,FALSE),0)</f>
        <v>0</v>
      </c>
      <c r="AA134" s="272"/>
      <c r="AB134" s="272"/>
      <c r="AC134" s="272">
        <f t="shared" ref="AC134:AC140" si="160">IF(P134&lt;&gt;0,VLOOKUP(P134,Power_tider,2,FALSE),0)</f>
        <v>0</v>
      </c>
      <c r="AD134" s="272">
        <f t="shared" ref="AD134:AD140" si="161">IF(Q134&lt;&gt;0,VLOOKUP(Q134,FS_tider,2,FALSE),0)</f>
        <v>0</v>
      </c>
      <c r="AE134" s="122"/>
      <c r="AF134" s="122">
        <f>SUM(W134:AE134)</f>
        <v>0</v>
      </c>
      <c r="AG134" s="123">
        <f>((AC134*2)+(W134*2)+(X134*1)+(Y134*0.77)+(Z134*0.68)+(AD134*0.8))</f>
        <v>0</v>
      </c>
      <c r="AH134" s="123">
        <f t="shared" ref="AH134:AH140" si="162">(AG134+(((I134*V134)-SUM(W134:AE134))*0.3))</f>
        <v>0</v>
      </c>
      <c r="AI134" s="262" t="str">
        <f>IF(AH134&gt;1,AVERAGE(AH131,AH134),"")</f>
        <v/>
      </c>
      <c r="AJ134" s="262" t="str">
        <f>IF(AH134&gt;1,AVERAGE(AH130,AH131,AH134),"")</f>
        <v/>
      </c>
      <c r="AK134" s="262"/>
      <c r="AL134" s="262"/>
    </row>
    <row r="135" spans="1:38" ht="12" customHeight="1">
      <c r="A135" s="168" t="s">
        <v>34</v>
      </c>
      <c r="B135" s="18">
        <f>W141</f>
        <v>0</v>
      </c>
      <c r="C135" s="57" t="s">
        <v>36</v>
      </c>
      <c r="D135" s="1">
        <f>Y141</f>
        <v>12</v>
      </c>
      <c r="F135" s="193">
        <v>40553</v>
      </c>
      <c r="G135" s="357" t="s">
        <v>839</v>
      </c>
      <c r="H135" s="357"/>
      <c r="I135" s="48">
        <v>120</v>
      </c>
      <c r="J135" s="65"/>
      <c r="K135" s="65"/>
      <c r="L135" s="65"/>
      <c r="M135" s="65" t="s">
        <v>246</v>
      </c>
      <c r="N135" s="66" t="s">
        <v>831</v>
      </c>
      <c r="O135" s="66"/>
      <c r="P135" s="74"/>
      <c r="Q135" s="65"/>
      <c r="R135" s="358"/>
      <c r="S135" s="359"/>
      <c r="T135" s="360"/>
      <c r="U135" s="53"/>
      <c r="V135" s="122">
        <f t="shared" si="156"/>
        <v>1</v>
      </c>
      <c r="W135" s="272">
        <f t="shared" si="157"/>
        <v>0</v>
      </c>
      <c r="X135" s="272">
        <f t="shared" ref="X135:X140" si="163">IF(K135&lt;&gt;0,VLOOKUP(K135,AT_tider,2,FALSE),0)</f>
        <v>0</v>
      </c>
      <c r="Y135" s="272">
        <f t="shared" si="158"/>
        <v>0</v>
      </c>
      <c r="Z135" s="272">
        <f t="shared" si="159"/>
        <v>15</v>
      </c>
      <c r="AA135" s="272"/>
      <c r="AB135" s="272"/>
      <c r="AC135" s="272">
        <f t="shared" si="160"/>
        <v>0</v>
      </c>
      <c r="AD135" s="272">
        <f t="shared" si="161"/>
        <v>0</v>
      </c>
      <c r="AE135" s="122"/>
      <c r="AF135" s="122">
        <f t="shared" ref="AF135:AF140" si="164">SUM(W135:AE135)</f>
        <v>15</v>
      </c>
      <c r="AG135" s="123">
        <f t="shared" ref="AG135:AG140" si="165">((AC135*2)+(W135*2)+(X135*1)+(Y135*0.77)+(Z135*0.68)+(AD135*0.8))</f>
        <v>10.200000000000001</v>
      </c>
      <c r="AH135" s="123">
        <f t="shared" si="162"/>
        <v>41.7</v>
      </c>
      <c r="AI135" s="262">
        <f t="shared" ref="AI135:AI140" si="166">IF(AH135&gt;1,AVERAGE(AH134:AH135),"")</f>
        <v>20.85</v>
      </c>
      <c r="AJ135" s="262">
        <f>IF(AH135&gt;1,AVERAGE(AH131,AH134,AH135),"")</f>
        <v>13.9</v>
      </c>
      <c r="AK135" s="262"/>
      <c r="AL135" s="262"/>
    </row>
    <row r="136" spans="1:38" ht="12" customHeight="1">
      <c r="C136" s="17" t="s">
        <v>93</v>
      </c>
      <c r="D136" s="1">
        <f>Z141</f>
        <v>30</v>
      </c>
      <c r="F136" s="193">
        <v>40554</v>
      </c>
      <c r="G136" s="357" t="s">
        <v>839</v>
      </c>
      <c r="H136" s="357"/>
      <c r="I136" s="49">
        <v>120</v>
      </c>
      <c r="J136" s="66"/>
      <c r="K136" s="66"/>
      <c r="L136" s="66"/>
      <c r="M136" s="74"/>
      <c r="N136" s="66" t="s">
        <v>831</v>
      </c>
      <c r="O136" s="66"/>
      <c r="P136" s="66"/>
      <c r="Q136" s="66"/>
      <c r="R136" s="358" t="s">
        <v>841</v>
      </c>
      <c r="S136" s="359"/>
      <c r="T136" s="360"/>
      <c r="U136" s="36"/>
      <c r="V136" s="122">
        <f t="shared" si="156"/>
        <v>1</v>
      </c>
      <c r="W136" s="272">
        <f t="shared" si="157"/>
        <v>0</v>
      </c>
      <c r="X136" s="272">
        <f t="shared" si="163"/>
        <v>0</v>
      </c>
      <c r="Y136" s="272">
        <f t="shared" si="158"/>
        <v>0</v>
      </c>
      <c r="Z136" s="272">
        <f t="shared" si="159"/>
        <v>0</v>
      </c>
      <c r="AA136" s="272"/>
      <c r="AB136" s="272"/>
      <c r="AC136" s="272">
        <f t="shared" si="160"/>
        <v>0</v>
      </c>
      <c r="AD136" s="272">
        <f t="shared" si="161"/>
        <v>0</v>
      </c>
      <c r="AE136" s="122"/>
      <c r="AF136" s="122">
        <f t="shared" si="164"/>
        <v>0</v>
      </c>
      <c r="AG136" s="123">
        <f t="shared" si="165"/>
        <v>0</v>
      </c>
      <c r="AH136" s="123">
        <f t="shared" si="162"/>
        <v>36</v>
      </c>
      <c r="AI136" s="262">
        <f t="shared" si="166"/>
        <v>38.85</v>
      </c>
      <c r="AJ136" s="262">
        <f>IF(AH136&gt;1,AVERAGE(AH134:AH136),"")</f>
        <v>25.900000000000002</v>
      </c>
      <c r="AK136" s="262"/>
      <c r="AL136" s="262"/>
    </row>
    <row r="137" spans="1:38" ht="12" customHeight="1">
      <c r="C137" s="17" t="s">
        <v>79</v>
      </c>
      <c r="D137" s="1">
        <f>AA141</f>
        <v>0</v>
      </c>
      <c r="F137" s="193">
        <v>40555</v>
      </c>
      <c r="G137" s="357" t="s">
        <v>840</v>
      </c>
      <c r="H137" s="357"/>
      <c r="I137" s="48">
        <v>120</v>
      </c>
      <c r="J137" s="65"/>
      <c r="K137" s="65"/>
      <c r="L137" s="65"/>
      <c r="M137" s="65"/>
      <c r="N137" s="65" t="s">
        <v>831</v>
      </c>
      <c r="O137" s="65"/>
      <c r="P137" s="65" t="s">
        <v>703</v>
      </c>
      <c r="Q137" s="65" t="s">
        <v>237</v>
      </c>
      <c r="R137" s="358" t="s">
        <v>833</v>
      </c>
      <c r="S137" s="359"/>
      <c r="T137" s="360"/>
      <c r="U137" s="53"/>
      <c r="V137" s="122">
        <f t="shared" si="156"/>
        <v>1</v>
      </c>
      <c r="W137" s="272">
        <f t="shared" si="157"/>
        <v>0</v>
      </c>
      <c r="X137" s="272">
        <f t="shared" si="163"/>
        <v>0</v>
      </c>
      <c r="Y137" s="272">
        <f t="shared" si="158"/>
        <v>0</v>
      </c>
      <c r="Z137" s="272">
        <f t="shared" si="159"/>
        <v>0</v>
      </c>
      <c r="AA137" s="272"/>
      <c r="AB137" s="272"/>
      <c r="AC137" s="272">
        <f t="shared" si="160"/>
        <v>8</v>
      </c>
      <c r="AD137" s="272">
        <f t="shared" si="161"/>
        <v>20</v>
      </c>
      <c r="AE137" s="122"/>
      <c r="AF137" s="122">
        <f t="shared" si="164"/>
        <v>28</v>
      </c>
      <c r="AG137" s="123">
        <f t="shared" si="165"/>
        <v>32</v>
      </c>
      <c r="AH137" s="123">
        <f t="shared" si="162"/>
        <v>59.599999999999994</v>
      </c>
      <c r="AI137" s="262">
        <f t="shared" si="166"/>
        <v>47.8</v>
      </c>
      <c r="AJ137" s="262">
        <f>IF(AH137&gt;1,AVERAGE(AH135:AH137),"")</f>
        <v>45.766666666666673</v>
      </c>
      <c r="AK137" s="262"/>
      <c r="AL137" s="262"/>
    </row>
    <row r="138" spans="1:38" ht="12" customHeight="1">
      <c r="C138" s="17" t="s">
        <v>94</v>
      </c>
      <c r="D138" s="1">
        <f>AB141</f>
        <v>0</v>
      </c>
      <c r="F138" s="193">
        <v>40556</v>
      </c>
      <c r="G138" s="357"/>
      <c r="H138" s="357"/>
      <c r="I138" s="48"/>
      <c r="J138" s="65"/>
      <c r="K138" s="65"/>
      <c r="L138" s="49"/>
      <c r="M138" s="65"/>
      <c r="N138" s="65"/>
      <c r="O138" s="65"/>
      <c r="P138" s="77"/>
      <c r="Q138" s="65"/>
      <c r="R138" s="358" t="s">
        <v>829</v>
      </c>
      <c r="S138" s="359"/>
      <c r="T138" s="360"/>
      <c r="U138" s="36"/>
      <c r="V138" s="122">
        <f>$V$2</f>
        <v>1</v>
      </c>
      <c r="W138" s="272">
        <f t="shared" si="157"/>
        <v>0</v>
      </c>
      <c r="X138" s="272">
        <f t="shared" si="163"/>
        <v>0</v>
      </c>
      <c r="Y138" s="272">
        <f t="shared" si="158"/>
        <v>0</v>
      </c>
      <c r="Z138" s="272">
        <f t="shared" si="159"/>
        <v>0</v>
      </c>
      <c r="AA138" s="272"/>
      <c r="AB138" s="272"/>
      <c r="AC138" s="272">
        <f t="shared" si="160"/>
        <v>0</v>
      </c>
      <c r="AD138" s="272">
        <f t="shared" si="161"/>
        <v>0</v>
      </c>
      <c r="AE138" s="122"/>
      <c r="AF138" s="122">
        <f t="shared" si="164"/>
        <v>0</v>
      </c>
      <c r="AG138" s="123">
        <f t="shared" si="165"/>
        <v>0</v>
      </c>
      <c r="AH138" s="123">
        <f t="shared" si="162"/>
        <v>0</v>
      </c>
      <c r="AI138" s="262" t="str">
        <f t="shared" si="166"/>
        <v/>
      </c>
      <c r="AJ138" s="262" t="str">
        <f>IF(AH138&gt;1,AVERAGE(AH136:AH138),"")</f>
        <v/>
      </c>
      <c r="AK138" s="262"/>
      <c r="AL138" s="262"/>
    </row>
    <row r="139" spans="1:38" ht="12" customHeight="1">
      <c r="C139" s="57" t="s">
        <v>37</v>
      </c>
      <c r="D139" s="1">
        <f>AC141</f>
        <v>8</v>
      </c>
      <c r="F139" s="193">
        <v>40557</v>
      </c>
      <c r="G139" s="367" t="s">
        <v>839</v>
      </c>
      <c r="H139" s="368"/>
      <c r="I139" s="48">
        <v>120</v>
      </c>
      <c r="J139" s="65"/>
      <c r="K139" s="65"/>
      <c r="L139" s="49" t="s">
        <v>276</v>
      </c>
      <c r="M139" s="65" t="s">
        <v>278</v>
      </c>
      <c r="N139" s="65" t="s">
        <v>831</v>
      </c>
      <c r="O139" s="65"/>
      <c r="P139" s="65"/>
      <c r="Q139" s="65"/>
      <c r="R139" s="358" t="s">
        <v>834</v>
      </c>
      <c r="S139" s="359"/>
      <c r="T139" s="360"/>
      <c r="U139" s="36"/>
      <c r="V139" s="122">
        <f t="shared" si="156"/>
        <v>1</v>
      </c>
      <c r="W139" s="272">
        <f t="shared" si="157"/>
        <v>0</v>
      </c>
      <c r="X139" s="272">
        <f t="shared" si="163"/>
        <v>0</v>
      </c>
      <c r="Y139" s="272">
        <f t="shared" si="158"/>
        <v>12</v>
      </c>
      <c r="Z139" s="272">
        <f t="shared" si="159"/>
        <v>15</v>
      </c>
      <c r="AA139" s="272"/>
      <c r="AB139" s="272"/>
      <c r="AC139" s="272">
        <f t="shared" si="160"/>
        <v>0</v>
      </c>
      <c r="AD139" s="272">
        <f t="shared" si="161"/>
        <v>0</v>
      </c>
      <c r="AE139" s="122"/>
      <c r="AF139" s="122">
        <f t="shared" si="164"/>
        <v>27</v>
      </c>
      <c r="AG139" s="123">
        <f t="shared" si="165"/>
        <v>19.440000000000001</v>
      </c>
      <c r="AH139" s="123">
        <f t="shared" si="162"/>
        <v>47.34</v>
      </c>
      <c r="AI139" s="262">
        <f t="shared" si="166"/>
        <v>23.67</v>
      </c>
      <c r="AJ139" s="262">
        <f>IF(AH139&gt;1,AVERAGE(AH137:AH139),"")</f>
        <v>35.646666666666668</v>
      </c>
      <c r="AK139" s="262"/>
      <c r="AL139" s="262"/>
    </row>
    <row r="140" spans="1:38" ht="12" customHeight="1">
      <c r="C140" s="57" t="s">
        <v>38</v>
      </c>
      <c r="D140" s="1">
        <f>AD141</f>
        <v>20</v>
      </c>
      <c r="F140" s="193">
        <v>40558</v>
      </c>
      <c r="G140" s="357" t="s">
        <v>840</v>
      </c>
      <c r="H140" s="357"/>
      <c r="I140" s="48">
        <v>180</v>
      </c>
      <c r="J140" s="65"/>
      <c r="K140" s="65"/>
      <c r="L140" s="74"/>
      <c r="M140" s="74"/>
      <c r="N140" s="65" t="s">
        <v>831</v>
      </c>
      <c r="O140" s="65"/>
      <c r="P140" s="65"/>
      <c r="Q140" s="65"/>
      <c r="R140" s="358" t="s">
        <v>835</v>
      </c>
      <c r="S140" s="359"/>
      <c r="T140" s="360"/>
      <c r="U140" s="36"/>
      <c r="V140" s="122">
        <f t="shared" si="156"/>
        <v>1</v>
      </c>
      <c r="W140" s="272">
        <f t="shared" si="157"/>
        <v>0</v>
      </c>
      <c r="X140" s="272">
        <f t="shared" si="163"/>
        <v>0</v>
      </c>
      <c r="Y140" s="272">
        <f t="shared" si="158"/>
        <v>0</v>
      </c>
      <c r="Z140" s="272">
        <f t="shared" si="159"/>
        <v>0</v>
      </c>
      <c r="AA140" s="272"/>
      <c r="AB140" s="272"/>
      <c r="AC140" s="272">
        <f t="shared" si="160"/>
        <v>0</v>
      </c>
      <c r="AD140" s="272">
        <f t="shared" si="161"/>
        <v>0</v>
      </c>
      <c r="AE140" s="122"/>
      <c r="AF140" s="122">
        <f t="shared" si="164"/>
        <v>0</v>
      </c>
      <c r="AG140" s="123">
        <f t="shared" si="165"/>
        <v>0</v>
      </c>
      <c r="AH140" s="123">
        <f t="shared" si="162"/>
        <v>54</v>
      </c>
      <c r="AI140" s="262">
        <f t="shared" si="166"/>
        <v>50.67</v>
      </c>
      <c r="AJ140" s="262">
        <f>IF(AH140&gt;1,AVERAGE(AH138:AH140),"")</f>
        <v>33.78</v>
      </c>
      <c r="AK140" s="262"/>
      <c r="AL140" s="262"/>
    </row>
    <row r="141" spans="1:38" ht="12" customHeight="1">
      <c r="C141" s="57" t="s">
        <v>39</v>
      </c>
      <c r="D141" s="1">
        <f>AE141</f>
        <v>0</v>
      </c>
      <c r="E141" s="1"/>
      <c r="F141" s="194"/>
      <c r="G141" s="51"/>
      <c r="H141" s="51"/>
      <c r="I141" s="52">
        <f>SUM(I134:I140)/60</f>
        <v>11</v>
      </c>
      <c r="J141" s="67"/>
      <c r="K141" s="68"/>
      <c r="L141" s="68"/>
      <c r="M141" s="68"/>
      <c r="N141" s="68"/>
      <c r="O141" s="68"/>
      <c r="P141" s="68"/>
      <c r="Q141" s="68"/>
      <c r="R141" s="51"/>
      <c r="U141" s="54" t="s">
        <v>46</v>
      </c>
      <c r="V141" s="114"/>
      <c r="W141" s="255">
        <f t="shared" ref="W141:AG141" si="167">SUM(W134:W140)</f>
        <v>0</v>
      </c>
      <c r="X141" s="255">
        <f t="shared" si="167"/>
        <v>0</v>
      </c>
      <c r="Y141" s="255">
        <f t="shared" si="167"/>
        <v>12</v>
      </c>
      <c r="Z141" s="255">
        <f t="shared" si="167"/>
        <v>30</v>
      </c>
      <c r="AA141" s="255">
        <f t="shared" si="167"/>
        <v>0</v>
      </c>
      <c r="AB141" s="255">
        <f t="shared" si="167"/>
        <v>0</v>
      </c>
      <c r="AC141" s="255">
        <f t="shared" si="167"/>
        <v>8</v>
      </c>
      <c r="AD141" s="255">
        <f t="shared" si="167"/>
        <v>20</v>
      </c>
      <c r="AE141" s="255">
        <f t="shared" si="167"/>
        <v>0</v>
      </c>
      <c r="AF141" s="256">
        <f t="shared" si="167"/>
        <v>70</v>
      </c>
      <c r="AG141" s="256">
        <f t="shared" si="167"/>
        <v>61.64</v>
      </c>
      <c r="AH141" s="256">
        <f>SUM(AH134:AH140)</f>
        <v>238.64000000000001</v>
      </c>
      <c r="AI141" s="262"/>
      <c r="AJ141" s="262"/>
      <c r="AK141" s="262">
        <f>IF(AH141&gt;1,AVERAGE(AH141,AH132,AH123,AH114,AH105))</f>
        <v>47.728000000000002</v>
      </c>
      <c r="AL141" s="262">
        <f>IF(AH141&gt;1,AVERAGE(AH141,AH132))</f>
        <v>119.32000000000001</v>
      </c>
    </row>
    <row r="142" spans="1:38" ht="12" customHeight="1">
      <c r="E142" s="1"/>
      <c r="F142" s="252" t="s">
        <v>188</v>
      </c>
      <c r="AF142" s="9" t="str">
        <f>IF(SUM(W142:AE142)&gt;0,(SUM(W142:AE142)),"")</f>
        <v/>
      </c>
    </row>
    <row r="143" spans="1:38" ht="12" customHeight="1">
      <c r="A143" s="165" t="s">
        <v>19</v>
      </c>
      <c r="B143" s="18">
        <f>I150</f>
        <v>13</v>
      </c>
      <c r="C143" s="57" t="s">
        <v>35</v>
      </c>
      <c r="D143" s="1">
        <f>X150</f>
        <v>0</v>
      </c>
      <c r="F143" s="193">
        <v>40559</v>
      </c>
      <c r="G143" s="357"/>
      <c r="H143" s="357"/>
      <c r="I143" s="48"/>
      <c r="J143" s="65"/>
      <c r="K143" s="65"/>
      <c r="L143" s="65"/>
      <c r="M143" s="65"/>
      <c r="N143" s="65"/>
      <c r="O143" s="65"/>
      <c r="P143" s="65"/>
      <c r="Q143" s="65"/>
      <c r="R143" s="358" t="s">
        <v>830</v>
      </c>
      <c r="S143" s="359"/>
      <c r="T143" s="360"/>
      <c r="U143" s="53"/>
      <c r="V143" s="122">
        <f t="shared" ref="V143:V149" si="168">$V$2</f>
        <v>1</v>
      </c>
      <c r="W143" s="272">
        <f t="shared" ref="W143:W149" si="169">IF(J143&lt;&gt;0,VLOOKUP(J143,Max_tider,2,FALSE),0)</f>
        <v>0</v>
      </c>
      <c r="X143" s="272">
        <f>IF(K143&lt;&gt;0,VLOOKUP(K143,AT_tider,2,FALSE),0)</f>
        <v>0</v>
      </c>
      <c r="Y143" s="272">
        <f t="shared" ref="Y143:Y149" si="170">IF(L143&lt;&gt;0,VLOOKUP(L143,SubAT_tider,2,FALSE),0)</f>
        <v>0</v>
      </c>
      <c r="Z143" s="272">
        <f t="shared" ref="Z143:Z149" si="171">IF(M143&lt;&gt;0,VLOOKUP(M143,IG_tider,2,FALSE),0)</f>
        <v>0</v>
      </c>
      <c r="AA143" s="272"/>
      <c r="AB143" s="272"/>
      <c r="AC143" s="272">
        <f t="shared" ref="AC143:AC149" si="172">IF(P143&lt;&gt;0,VLOOKUP(P143,Power_tider,2,FALSE),0)</f>
        <v>0</v>
      </c>
      <c r="AD143" s="272">
        <f t="shared" ref="AD143:AD149" si="173">IF(Q143&lt;&gt;0,VLOOKUP(Q143,FS_tider,2,FALSE),0)</f>
        <v>0</v>
      </c>
      <c r="AE143" s="122"/>
      <c r="AF143" s="122">
        <f>SUM(W143:AE143)</f>
        <v>0</v>
      </c>
      <c r="AG143" s="123">
        <f>((AC143*2)+(W143*2)+(X143*1)+(Y143*0.77)+(Z143*0.68)+(AD143*0.8))</f>
        <v>0</v>
      </c>
      <c r="AH143" s="123">
        <f t="shared" ref="AH143:AH149" si="174">(AG143+(((I143*V143)-SUM(W143:AE143))*0.3))</f>
        <v>0</v>
      </c>
      <c r="AI143" s="262" t="str">
        <f>IF(AH143&gt;1,AVERAGE(AH140,AH143),"")</f>
        <v/>
      </c>
      <c r="AJ143" s="262" t="str">
        <f>IF(AH143&gt;1,AVERAGE(AH139,AH140,AH143),"")</f>
        <v/>
      </c>
      <c r="AK143" s="262"/>
      <c r="AL143" s="262"/>
    </row>
    <row r="144" spans="1:38" ht="12" customHeight="1">
      <c r="A144" s="168" t="s">
        <v>34</v>
      </c>
      <c r="B144" s="18">
        <f>W150</f>
        <v>0</v>
      </c>
      <c r="C144" s="57" t="s">
        <v>36</v>
      </c>
      <c r="D144" s="1">
        <f>Y150</f>
        <v>30</v>
      </c>
      <c r="F144" s="193">
        <v>40560</v>
      </c>
      <c r="G144" s="357" t="s">
        <v>839</v>
      </c>
      <c r="H144" s="357"/>
      <c r="I144" s="48">
        <v>120</v>
      </c>
      <c r="J144" s="65"/>
      <c r="K144" s="65"/>
      <c r="L144" s="65"/>
      <c r="M144" s="65" t="s">
        <v>260</v>
      </c>
      <c r="N144" s="66" t="s">
        <v>831</v>
      </c>
      <c r="O144" s="66"/>
      <c r="P144" s="77"/>
      <c r="Q144" s="65"/>
      <c r="R144" s="358" t="s">
        <v>842</v>
      </c>
      <c r="S144" s="359"/>
      <c r="T144" s="360"/>
      <c r="U144" s="53"/>
      <c r="V144" s="122">
        <f t="shared" si="168"/>
        <v>1</v>
      </c>
      <c r="W144" s="272">
        <f t="shared" si="169"/>
        <v>0</v>
      </c>
      <c r="X144" s="272">
        <f t="shared" ref="X144:X149" si="175">IF(K144&lt;&gt;0,VLOOKUP(K144,AT_tider,2,FALSE),0)</f>
        <v>0</v>
      </c>
      <c r="Y144" s="272">
        <f t="shared" si="170"/>
        <v>0</v>
      </c>
      <c r="Z144" s="272">
        <f t="shared" si="171"/>
        <v>40</v>
      </c>
      <c r="AA144" s="272"/>
      <c r="AB144" s="272"/>
      <c r="AC144" s="272">
        <f t="shared" si="172"/>
        <v>0</v>
      </c>
      <c r="AD144" s="272">
        <f t="shared" si="173"/>
        <v>0</v>
      </c>
      <c r="AE144" s="122"/>
      <c r="AF144" s="122">
        <f t="shared" ref="AF144:AF149" si="176">SUM(W144:AE144)</f>
        <v>40</v>
      </c>
      <c r="AG144" s="123">
        <f t="shared" ref="AG144:AG149" si="177">((AC144*2)+(W144*2)+(X144*1)+(Y144*0.77)+(Z144*0.68)+(AD144*0.8))</f>
        <v>27.200000000000003</v>
      </c>
      <c r="AH144" s="123">
        <f t="shared" si="174"/>
        <v>51.2</v>
      </c>
      <c r="AI144" s="262">
        <f t="shared" ref="AI144:AI149" si="178">IF(AH144&gt;1,AVERAGE(AH143:AH144),"")</f>
        <v>25.6</v>
      </c>
      <c r="AJ144" s="262">
        <f>IF(AH144&gt;1,AVERAGE(AH140,AH143,AH144),"")</f>
        <v>35.06666666666667</v>
      </c>
      <c r="AK144" s="262"/>
      <c r="AL144" s="262"/>
    </row>
    <row r="145" spans="1:38" ht="12" customHeight="1">
      <c r="C145" s="17" t="s">
        <v>93</v>
      </c>
      <c r="D145" s="1">
        <f>Z150</f>
        <v>40</v>
      </c>
      <c r="F145" s="193">
        <v>40561</v>
      </c>
      <c r="G145" s="357" t="s">
        <v>839</v>
      </c>
      <c r="H145" s="357"/>
      <c r="I145" s="49">
        <v>120</v>
      </c>
      <c r="J145" s="66"/>
      <c r="K145" s="66"/>
      <c r="L145" s="66"/>
      <c r="M145" s="66"/>
      <c r="N145" s="66" t="s">
        <v>831</v>
      </c>
      <c r="O145" s="66"/>
      <c r="P145" s="66"/>
      <c r="Q145" s="66"/>
      <c r="R145" s="358"/>
      <c r="S145" s="359"/>
      <c r="T145" s="360"/>
      <c r="U145" s="36"/>
      <c r="V145" s="122">
        <f t="shared" si="168"/>
        <v>1</v>
      </c>
      <c r="W145" s="272">
        <f t="shared" si="169"/>
        <v>0</v>
      </c>
      <c r="X145" s="272">
        <f t="shared" si="175"/>
        <v>0</v>
      </c>
      <c r="Y145" s="272">
        <f t="shared" si="170"/>
        <v>0</v>
      </c>
      <c r="Z145" s="272">
        <f t="shared" si="171"/>
        <v>0</v>
      </c>
      <c r="AA145" s="272"/>
      <c r="AB145" s="272"/>
      <c r="AC145" s="272">
        <f t="shared" si="172"/>
        <v>0</v>
      </c>
      <c r="AD145" s="272">
        <f t="shared" si="173"/>
        <v>0</v>
      </c>
      <c r="AE145" s="122"/>
      <c r="AF145" s="122">
        <f t="shared" si="176"/>
        <v>0</v>
      </c>
      <c r="AG145" s="123">
        <f t="shared" si="177"/>
        <v>0</v>
      </c>
      <c r="AH145" s="123">
        <f t="shared" si="174"/>
        <v>36</v>
      </c>
      <c r="AI145" s="262">
        <f t="shared" si="178"/>
        <v>43.6</v>
      </c>
      <c r="AJ145" s="262">
        <f>IF(AH145&gt;1,AVERAGE(AH143:AH145),"")</f>
        <v>29.066666666666666</v>
      </c>
      <c r="AK145" s="262"/>
      <c r="AL145" s="262"/>
    </row>
    <row r="146" spans="1:38" ht="12" customHeight="1">
      <c r="C146" s="17" t="s">
        <v>79</v>
      </c>
      <c r="D146" s="1">
        <f>AA150</f>
        <v>0</v>
      </c>
      <c r="F146" s="193">
        <v>40562</v>
      </c>
      <c r="G146" s="357" t="s">
        <v>840</v>
      </c>
      <c r="H146" s="357"/>
      <c r="I146" s="48">
        <v>180</v>
      </c>
      <c r="J146" s="65"/>
      <c r="K146" s="65"/>
      <c r="L146" s="49"/>
      <c r="M146" s="65"/>
      <c r="N146" s="65" t="s">
        <v>831</v>
      </c>
      <c r="O146" s="65"/>
      <c r="P146" s="65" t="s">
        <v>727</v>
      </c>
      <c r="Q146" s="65"/>
      <c r="R146" s="358" t="s">
        <v>836</v>
      </c>
      <c r="S146" s="359"/>
      <c r="T146" s="360"/>
      <c r="U146" s="53"/>
      <c r="V146" s="122">
        <f t="shared" si="168"/>
        <v>1</v>
      </c>
      <c r="W146" s="272">
        <f t="shared" si="169"/>
        <v>0</v>
      </c>
      <c r="X146" s="272">
        <f t="shared" si="175"/>
        <v>0</v>
      </c>
      <c r="Y146" s="272">
        <f t="shared" si="170"/>
        <v>0</v>
      </c>
      <c r="Z146" s="272">
        <f t="shared" si="171"/>
        <v>0</v>
      </c>
      <c r="AA146" s="272"/>
      <c r="AB146" s="272"/>
      <c r="AC146" s="272">
        <f t="shared" si="172"/>
        <v>8</v>
      </c>
      <c r="AD146" s="272">
        <f t="shared" si="173"/>
        <v>0</v>
      </c>
      <c r="AE146" s="122"/>
      <c r="AF146" s="122">
        <f t="shared" si="176"/>
        <v>8</v>
      </c>
      <c r="AG146" s="123">
        <f t="shared" si="177"/>
        <v>16</v>
      </c>
      <c r="AH146" s="123">
        <f t="shared" si="174"/>
        <v>67.599999999999994</v>
      </c>
      <c r="AI146" s="262">
        <f t="shared" si="178"/>
        <v>51.8</v>
      </c>
      <c r="AJ146" s="262">
        <f>IF(AH146&gt;1,AVERAGE(AH144:AH146),"")</f>
        <v>51.6</v>
      </c>
      <c r="AK146" s="262"/>
      <c r="AL146" s="262"/>
    </row>
    <row r="147" spans="1:38" ht="12" customHeight="1">
      <c r="C147" s="17" t="s">
        <v>94</v>
      </c>
      <c r="D147" s="1">
        <f>AB150</f>
        <v>0</v>
      </c>
      <c r="F147" s="193">
        <v>40563</v>
      </c>
      <c r="G147" s="357"/>
      <c r="H147" s="357"/>
      <c r="I147" s="48"/>
      <c r="J147" s="65"/>
      <c r="K147" s="65"/>
      <c r="L147" s="65"/>
      <c r="M147" s="65"/>
      <c r="N147" s="65"/>
      <c r="O147" s="65"/>
      <c r="P147" s="65"/>
      <c r="Q147" s="65"/>
      <c r="R147" s="358"/>
      <c r="S147" s="359"/>
      <c r="T147" s="360"/>
      <c r="U147" s="36"/>
      <c r="V147" s="122">
        <f>$V$2</f>
        <v>1</v>
      </c>
      <c r="W147" s="272">
        <f t="shared" si="169"/>
        <v>0</v>
      </c>
      <c r="X147" s="272">
        <f t="shared" si="175"/>
        <v>0</v>
      </c>
      <c r="Y147" s="272">
        <f t="shared" si="170"/>
        <v>0</v>
      </c>
      <c r="Z147" s="272">
        <f t="shared" si="171"/>
        <v>0</v>
      </c>
      <c r="AA147" s="272"/>
      <c r="AB147" s="272"/>
      <c r="AC147" s="272">
        <f t="shared" si="172"/>
        <v>0</v>
      </c>
      <c r="AD147" s="272">
        <f t="shared" si="173"/>
        <v>0</v>
      </c>
      <c r="AE147" s="122"/>
      <c r="AF147" s="122">
        <f t="shared" si="176"/>
        <v>0</v>
      </c>
      <c r="AG147" s="123">
        <f t="shared" si="177"/>
        <v>0</v>
      </c>
      <c r="AH147" s="123">
        <f t="shared" si="174"/>
        <v>0</v>
      </c>
      <c r="AI147" s="262" t="str">
        <f t="shared" si="178"/>
        <v/>
      </c>
      <c r="AJ147" s="262" t="str">
        <f>IF(AH147&gt;1,AVERAGE(AH145:AH147),"")</f>
        <v/>
      </c>
      <c r="AK147" s="262"/>
      <c r="AL147" s="262"/>
    </row>
    <row r="148" spans="1:38" ht="12" customHeight="1">
      <c r="C148" s="57" t="s">
        <v>37</v>
      </c>
      <c r="D148" s="1">
        <f>AC150</f>
        <v>8</v>
      </c>
      <c r="F148" s="193">
        <v>40564</v>
      </c>
      <c r="G148" s="357" t="s">
        <v>839</v>
      </c>
      <c r="H148" s="357"/>
      <c r="I148" s="48">
        <v>180</v>
      </c>
      <c r="J148" s="65"/>
      <c r="K148" s="65"/>
      <c r="L148" s="65" t="s">
        <v>256</v>
      </c>
      <c r="M148" s="74"/>
      <c r="N148" s="65" t="s">
        <v>831</v>
      </c>
      <c r="O148" s="65"/>
      <c r="P148" s="65"/>
      <c r="Q148" s="65"/>
      <c r="R148" s="358" t="s">
        <v>837</v>
      </c>
      <c r="S148" s="359"/>
      <c r="T148" s="360"/>
      <c r="U148" s="36"/>
      <c r="V148" s="122">
        <f t="shared" si="168"/>
        <v>1</v>
      </c>
      <c r="W148" s="272">
        <f t="shared" si="169"/>
        <v>0</v>
      </c>
      <c r="X148" s="272">
        <f t="shared" si="175"/>
        <v>0</v>
      </c>
      <c r="Y148" s="272">
        <f t="shared" si="170"/>
        <v>30</v>
      </c>
      <c r="Z148" s="272">
        <f t="shared" si="171"/>
        <v>0</v>
      </c>
      <c r="AA148" s="272"/>
      <c r="AB148" s="272"/>
      <c r="AC148" s="272">
        <f t="shared" si="172"/>
        <v>0</v>
      </c>
      <c r="AD148" s="272">
        <f t="shared" si="173"/>
        <v>0</v>
      </c>
      <c r="AE148" s="122"/>
      <c r="AF148" s="122">
        <f t="shared" si="176"/>
        <v>30</v>
      </c>
      <c r="AG148" s="123">
        <f t="shared" si="177"/>
        <v>23.1</v>
      </c>
      <c r="AH148" s="123">
        <f t="shared" si="174"/>
        <v>68.099999999999994</v>
      </c>
      <c r="AI148" s="262">
        <f t="shared" si="178"/>
        <v>34.049999999999997</v>
      </c>
      <c r="AJ148" s="262">
        <f>IF(AH148&gt;1,AVERAGE(AH146:AH148),"")</f>
        <v>45.233333333333327</v>
      </c>
      <c r="AK148" s="262"/>
      <c r="AL148" s="262"/>
    </row>
    <row r="149" spans="1:38" ht="12" customHeight="1">
      <c r="C149" s="57" t="s">
        <v>38</v>
      </c>
      <c r="D149" s="1">
        <f>AD150</f>
        <v>0</v>
      </c>
      <c r="F149" s="193">
        <v>40565</v>
      </c>
      <c r="G149" s="357" t="s">
        <v>840</v>
      </c>
      <c r="H149" s="357"/>
      <c r="I149" s="48">
        <v>180</v>
      </c>
      <c r="J149" s="65"/>
      <c r="K149" s="65"/>
      <c r="L149" s="74"/>
      <c r="M149" s="74"/>
      <c r="N149" s="65" t="s">
        <v>831</v>
      </c>
      <c r="O149" s="65"/>
      <c r="P149" s="65"/>
      <c r="Q149" s="65"/>
      <c r="R149" s="358" t="s">
        <v>835</v>
      </c>
      <c r="S149" s="359"/>
      <c r="T149" s="360"/>
      <c r="U149" s="36"/>
      <c r="V149" s="122">
        <f t="shared" si="168"/>
        <v>1</v>
      </c>
      <c r="W149" s="272">
        <f t="shared" si="169"/>
        <v>0</v>
      </c>
      <c r="X149" s="272">
        <f t="shared" si="175"/>
        <v>0</v>
      </c>
      <c r="Y149" s="272">
        <f t="shared" si="170"/>
        <v>0</v>
      </c>
      <c r="Z149" s="272">
        <f t="shared" si="171"/>
        <v>0</v>
      </c>
      <c r="AA149" s="272"/>
      <c r="AB149" s="272"/>
      <c r="AC149" s="272">
        <f t="shared" si="172"/>
        <v>0</v>
      </c>
      <c r="AD149" s="272">
        <f t="shared" si="173"/>
        <v>0</v>
      </c>
      <c r="AE149" s="122"/>
      <c r="AF149" s="122">
        <f t="shared" si="176"/>
        <v>0</v>
      </c>
      <c r="AG149" s="123">
        <f t="shared" si="177"/>
        <v>0</v>
      </c>
      <c r="AH149" s="123">
        <f t="shared" si="174"/>
        <v>54</v>
      </c>
      <c r="AI149" s="262">
        <f t="shared" si="178"/>
        <v>61.05</v>
      </c>
      <c r="AJ149" s="262">
        <f>IF(AH149&gt;1,AVERAGE(AH147:AH149),"")</f>
        <v>40.699999999999996</v>
      </c>
      <c r="AK149" s="262"/>
      <c r="AL149" s="262"/>
    </row>
    <row r="150" spans="1:38" ht="12" customHeight="1">
      <c r="C150" s="57" t="s">
        <v>39</v>
      </c>
      <c r="D150" s="1">
        <f>AE150</f>
        <v>0</v>
      </c>
      <c r="E150" s="1"/>
      <c r="F150" s="194"/>
      <c r="G150" s="51"/>
      <c r="H150" s="51"/>
      <c r="I150" s="52">
        <f>SUM(I143:I149)/60</f>
        <v>13</v>
      </c>
      <c r="J150" s="67"/>
      <c r="K150" s="68"/>
      <c r="L150" s="68"/>
      <c r="M150" s="68"/>
      <c r="N150" s="68"/>
      <c r="O150" s="68"/>
      <c r="P150" s="68"/>
      <c r="Q150" s="68"/>
      <c r="R150" s="51"/>
      <c r="U150" s="54" t="s">
        <v>46</v>
      </c>
      <c r="V150" s="114"/>
      <c r="W150" s="255">
        <f t="shared" ref="W150:AG150" si="179">SUM(W143:W149)</f>
        <v>0</v>
      </c>
      <c r="X150" s="255">
        <f t="shared" si="179"/>
        <v>0</v>
      </c>
      <c r="Y150" s="255">
        <f t="shared" si="179"/>
        <v>30</v>
      </c>
      <c r="Z150" s="255">
        <f t="shared" si="179"/>
        <v>40</v>
      </c>
      <c r="AA150" s="255">
        <f t="shared" si="179"/>
        <v>0</v>
      </c>
      <c r="AB150" s="255">
        <f t="shared" si="179"/>
        <v>0</v>
      </c>
      <c r="AC150" s="255">
        <f t="shared" si="179"/>
        <v>8</v>
      </c>
      <c r="AD150" s="255">
        <f t="shared" si="179"/>
        <v>0</v>
      </c>
      <c r="AE150" s="255">
        <f t="shared" si="179"/>
        <v>0</v>
      </c>
      <c r="AF150" s="256">
        <f t="shared" si="179"/>
        <v>78</v>
      </c>
      <c r="AG150" s="256">
        <f t="shared" si="179"/>
        <v>66.300000000000011</v>
      </c>
      <c r="AH150" s="256">
        <f>SUM(AH143:AH149)</f>
        <v>276.89999999999998</v>
      </c>
      <c r="AI150" s="262"/>
      <c r="AJ150" s="262"/>
      <c r="AK150" s="262">
        <f>IF(AH150&gt;1,AVERAGE(AH150,AH141,AH132,AH123,AH114))</f>
        <v>103.10799999999999</v>
      </c>
      <c r="AL150" s="262">
        <f>IF(AH150&gt;1,AVERAGE(AH150,AH141))</f>
        <v>257.77</v>
      </c>
    </row>
    <row r="151" spans="1:38" ht="12" customHeight="1">
      <c r="E151" s="1"/>
      <c r="F151" s="252" t="s">
        <v>189</v>
      </c>
      <c r="AF151" s="9" t="str">
        <f>IF(SUM(W151:AE151)&gt;0,(SUM(W151:AE151)),"")</f>
        <v/>
      </c>
    </row>
    <row r="152" spans="1:38" ht="12" customHeight="1">
      <c r="A152" s="165" t="s">
        <v>19</v>
      </c>
      <c r="B152" s="18">
        <f>I159</f>
        <v>12</v>
      </c>
      <c r="C152" s="57" t="s">
        <v>35</v>
      </c>
      <c r="D152" s="1">
        <f>X159</f>
        <v>10</v>
      </c>
      <c r="F152" s="193">
        <v>40566</v>
      </c>
      <c r="G152" s="357"/>
      <c r="H152" s="357"/>
      <c r="I152" s="48"/>
      <c r="J152" s="65"/>
      <c r="K152" s="65"/>
      <c r="L152" s="65"/>
      <c r="M152" s="65"/>
      <c r="N152" s="65"/>
      <c r="O152" s="65"/>
      <c r="P152" s="77"/>
      <c r="Q152" s="65"/>
      <c r="R152" s="358" t="s">
        <v>829</v>
      </c>
      <c r="S152" s="359"/>
      <c r="T152" s="360"/>
      <c r="U152" s="53"/>
      <c r="V152" s="122">
        <f t="shared" ref="V152:V158" si="180">$V$2</f>
        <v>1</v>
      </c>
      <c r="W152" s="272">
        <f t="shared" ref="W152:W158" si="181">IF(J152&lt;&gt;0,VLOOKUP(J152,Max_tider,2,FALSE),0)</f>
        <v>0</v>
      </c>
      <c r="X152" s="272">
        <f>IF(K152&lt;&gt;0,VLOOKUP(K152,AT_tider,2,FALSE),0)</f>
        <v>0</v>
      </c>
      <c r="Y152" s="272">
        <f t="shared" ref="Y152:Y158" si="182">IF(L152&lt;&gt;0,VLOOKUP(L152,SubAT_tider,2,FALSE),0)</f>
        <v>0</v>
      </c>
      <c r="Z152" s="272">
        <f t="shared" ref="Z152:Z157" si="183">IF(M152&lt;&gt;0,VLOOKUP(M152,IG_tider,2,FALSE),0)</f>
        <v>0</v>
      </c>
      <c r="AA152" s="272"/>
      <c r="AB152" s="272"/>
      <c r="AC152" s="272">
        <f t="shared" ref="AC152:AC158" si="184">IF(P152&lt;&gt;0,VLOOKUP(P152,Power_tider,2,FALSE),0)</f>
        <v>0</v>
      </c>
      <c r="AD152" s="272">
        <f t="shared" ref="AD152:AD158" si="185">IF(Q152&lt;&gt;0,VLOOKUP(Q152,FS_tider,2,FALSE),0)</f>
        <v>0</v>
      </c>
      <c r="AE152" s="122"/>
      <c r="AF152" s="122">
        <f>SUM(W152:AE152)</f>
        <v>0</v>
      </c>
      <c r="AG152" s="123">
        <f>((AC152*2)+(W152*2)+(X152*1)+(Y152*0.77)+(Z152*0.68)+(AD152*0.8))</f>
        <v>0</v>
      </c>
      <c r="AH152" s="123">
        <f t="shared" ref="AH152:AH158" si="186">(AG152+(((I152*V152)-SUM(W152:AE152))*0.3))</f>
        <v>0</v>
      </c>
      <c r="AI152" s="262" t="str">
        <f>IF(AH152&gt;1,AVERAGE(AH149,AH152),"")</f>
        <v/>
      </c>
      <c r="AJ152" s="262" t="str">
        <f>IF(AH152&gt;1,AVERAGE(AH148,AH149,AH152),"")</f>
        <v/>
      </c>
      <c r="AK152" s="262"/>
      <c r="AL152" s="262"/>
    </row>
    <row r="153" spans="1:38" ht="12" customHeight="1">
      <c r="A153" s="168" t="s">
        <v>34</v>
      </c>
      <c r="B153" s="18">
        <f>W159</f>
        <v>4</v>
      </c>
      <c r="C153" s="57" t="s">
        <v>36</v>
      </c>
      <c r="D153" s="1">
        <f>Y159</f>
        <v>39</v>
      </c>
      <c r="F153" s="193">
        <v>40567</v>
      </c>
      <c r="G153" s="357" t="s">
        <v>839</v>
      </c>
      <c r="H153" s="357"/>
      <c r="I153" s="48">
        <v>60</v>
      </c>
      <c r="J153" s="65"/>
      <c r="K153" s="65"/>
      <c r="L153" s="65"/>
      <c r="M153" s="65"/>
      <c r="N153" s="66"/>
      <c r="O153" s="66" t="s">
        <v>831</v>
      </c>
      <c r="P153" s="77"/>
      <c r="Q153" s="65"/>
      <c r="R153" s="358" t="s">
        <v>845</v>
      </c>
      <c r="S153" s="359"/>
      <c r="T153" s="360"/>
      <c r="U153" s="53"/>
      <c r="V153" s="122">
        <f t="shared" si="180"/>
        <v>1</v>
      </c>
      <c r="W153" s="272">
        <f t="shared" si="181"/>
        <v>0</v>
      </c>
      <c r="X153" s="272">
        <f t="shared" ref="X153:X158" si="187">IF(K153&lt;&gt;0,VLOOKUP(K153,AT_tider,2,FALSE),0)</f>
        <v>0</v>
      </c>
      <c r="Y153" s="272">
        <f t="shared" si="182"/>
        <v>0</v>
      </c>
      <c r="Z153" s="272">
        <f t="shared" si="183"/>
        <v>0</v>
      </c>
      <c r="AA153" s="272"/>
      <c r="AB153" s="272"/>
      <c r="AC153" s="272">
        <f t="shared" si="184"/>
        <v>0</v>
      </c>
      <c r="AD153" s="272">
        <f t="shared" si="185"/>
        <v>0</v>
      </c>
      <c r="AE153" s="122"/>
      <c r="AF153" s="122">
        <f t="shared" ref="AF153:AF158" si="188">SUM(W153:AE153)</f>
        <v>0</v>
      </c>
      <c r="AG153" s="123">
        <f t="shared" ref="AG153:AG158" si="189">((AC153*2)+(W153*2)+(X153*1)+(Y153*0.77)+(Z153*0.68)+(AD153*0.8))</f>
        <v>0</v>
      </c>
      <c r="AH153" s="123">
        <f t="shared" si="186"/>
        <v>18</v>
      </c>
      <c r="AI153" s="262">
        <f t="shared" ref="AI153:AI158" si="190">IF(AH153&gt;1,AVERAGE(AH152:AH153),"")</f>
        <v>9</v>
      </c>
      <c r="AJ153" s="262">
        <f>IF(AH153&gt;1,AVERAGE(AH149,AH152,AH153),"")</f>
        <v>24</v>
      </c>
      <c r="AK153" s="262"/>
      <c r="AL153" s="262"/>
    </row>
    <row r="154" spans="1:38" ht="12" customHeight="1">
      <c r="C154" s="17" t="s">
        <v>93</v>
      </c>
      <c r="D154" s="1">
        <f>Z159</f>
        <v>105</v>
      </c>
      <c r="F154" s="193">
        <v>40568</v>
      </c>
      <c r="G154" s="357" t="s">
        <v>839</v>
      </c>
      <c r="H154" s="357"/>
      <c r="I154" s="49">
        <v>120</v>
      </c>
      <c r="J154" s="66"/>
      <c r="K154" s="66"/>
      <c r="L154" s="66" t="s">
        <v>246</v>
      </c>
      <c r="M154" s="66" t="s">
        <v>250</v>
      </c>
      <c r="N154" s="66" t="s">
        <v>831</v>
      </c>
      <c r="O154" s="66"/>
      <c r="P154" s="66"/>
      <c r="Q154" s="66"/>
      <c r="R154" s="358"/>
      <c r="S154" s="359"/>
      <c r="T154" s="360"/>
      <c r="U154" s="36"/>
      <c r="V154" s="122">
        <f t="shared" si="180"/>
        <v>1</v>
      </c>
      <c r="W154" s="272">
        <f t="shared" si="181"/>
        <v>0</v>
      </c>
      <c r="X154" s="272">
        <f t="shared" si="187"/>
        <v>0</v>
      </c>
      <c r="Y154" s="272">
        <f t="shared" si="182"/>
        <v>15</v>
      </c>
      <c r="Z154" s="272">
        <f t="shared" si="183"/>
        <v>20</v>
      </c>
      <c r="AA154" s="272"/>
      <c r="AB154" s="272"/>
      <c r="AC154" s="272">
        <f t="shared" si="184"/>
        <v>0</v>
      </c>
      <c r="AD154" s="272">
        <f t="shared" si="185"/>
        <v>0</v>
      </c>
      <c r="AE154" s="122"/>
      <c r="AF154" s="122">
        <f t="shared" si="188"/>
        <v>35</v>
      </c>
      <c r="AG154" s="123">
        <f t="shared" si="189"/>
        <v>25.150000000000002</v>
      </c>
      <c r="AH154" s="123">
        <f t="shared" si="186"/>
        <v>50.650000000000006</v>
      </c>
      <c r="AI154" s="262">
        <f t="shared" si="190"/>
        <v>34.325000000000003</v>
      </c>
      <c r="AJ154" s="262">
        <f>IF(AH154&gt;1,AVERAGE(AH152:AH154),"")</f>
        <v>22.883333333333336</v>
      </c>
      <c r="AK154" s="262"/>
      <c r="AL154" s="262"/>
    </row>
    <row r="155" spans="1:38" ht="12" customHeight="1">
      <c r="C155" s="17" t="s">
        <v>79</v>
      </c>
      <c r="D155" s="1">
        <f>AA159</f>
        <v>0</v>
      </c>
      <c r="F155" s="193">
        <v>40569</v>
      </c>
      <c r="G155" s="357" t="s">
        <v>840</v>
      </c>
      <c r="H155" s="357"/>
      <c r="I155" s="48">
        <v>180</v>
      </c>
      <c r="J155" s="65"/>
      <c r="K155" s="65"/>
      <c r="L155" s="65"/>
      <c r="M155" s="65" t="s">
        <v>297</v>
      </c>
      <c r="N155" s="65" t="s">
        <v>831</v>
      </c>
      <c r="O155" s="65"/>
      <c r="P155" s="65"/>
      <c r="Q155" s="65"/>
      <c r="R155" s="358" t="s">
        <v>844</v>
      </c>
      <c r="S155" s="359"/>
      <c r="T155" s="360"/>
      <c r="U155" s="53"/>
      <c r="V155" s="122">
        <f t="shared" si="180"/>
        <v>1</v>
      </c>
      <c r="W155" s="272">
        <f t="shared" si="181"/>
        <v>0</v>
      </c>
      <c r="X155" s="272">
        <f t="shared" si="187"/>
        <v>0</v>
      </c>
      <c r="Y155" s="272">
        <f t="shared" si="182"/>
        <v>0</v>
      </c>
      <c r="Z155" s="272">
        <f t="shared" si="183"/>
        <v>40</v>
      </c>
      <c r="AA155" s="272"/>
      <c r="AB155" s="272"/>
      <c r="AC155" s="272">
        <f t="shared" si="184"/>
        <v>0</v>
      </c>
      <c r="AD155" s="272">
        <f t="shared" si="185"/>
        <v>0</v>
      </c>
      <c r="AE155" s="122"/>
      <c r="AF155" s="122">
        <f t="shared" si="188"/>
        <v>40</v>
      </c>
      <c r="AG155" s="123">
        <f t="shared" si="189"/>
        <v>27.200000000000003</v>
      </c>
      <c r="AH155" s="123">
        <f t="shared" si="186"/>
        <v>69.2</v>
      </c>
      <c r="AI155" s="262">
        <f t="shared" si="190"/>
        <v>59.925000000000004</v>
      </c>
      <c r="AJ155" s="262">
        <f>IF(AH155&gt;1,AVERAGE(AH153:AH155),"")</f>
        <v>45.95000000000001</v>
      </c>
      <c r="AK155" s="262"/>
      <c r="AL155" s="262"/>
    </row>
    <row r="156" spans="1:38" ht="12" customHeight="1">
      <c r="C156" s="17" t="s">
        <v>94</v>
      </c>
      <c r="D156" s="1">
        <f>AB159</f>
        <v>0</v>
      </c>
      <c r="F156" s="193">
        <v>40570</v>
      </c>
      <c r="G156" s="357"/>
      <c r="H156" s="357"/>
      <c r="I156" s="48"/>
      <c r="J156" s="65"/>
      <c r="K156" s="65"/>
      <c r="L156" s="65"/>
      <c r="M156" s="65"/>
      <c r="N156" s="65"/>
      <c r="O156" s="65"/>
      <c r="P156" s="65"/>
      <c r="Q156" s="65"/>
      <c r="R156" s="358" t="s">
        <v>829</v>
      </c>
      <c r="S156" s="359"/>
      <c r="T156" s="360"/>
      <c r="U156" s="36"/>
      <c r="V156" s="122">
        <f>$V$2</f>
        <v>1</v>
      </c>
      <c r="W156" s="272">
        <f t="shared" si="181"/>
        <v>0</v>
      </c>
      <c r="X156" s="272">
        <f t="shared" si="187"/>
        <v>0</v>
      </c>
      <c r="Y156" s="272">
        <f t="shared" si="182"/>
        <v>0</v>
      </c>
      <c r="Z156" s="272">
        <f t="shared" si="183"/>
        <v>0</v>
      </c>
      <c r="AA156" s="272"/>
      <c r="AB156" s="272"/>
      <c r="AC156" s="272">
        <f t="shared" si="184"/>
        <v>0</v>
      </c>
      <c r="AD156" s="272">
        <f t="shared" si="185"/>
        <v>0</v>
      </c>
      <c r="AE156" s="122"/>
      <c r="AF156" s="122">
        <f t="shared" si="188"/>
        <v>0</v>
      </c>
      <c r="AG156" s="123">
        <f t="shared" si="189"/>
        <v>0</v>
      </c>
      <c r="AH156" s="123">
        <f t="shared" si="186"/>
        <v>0</v>
      </c>
      <c r="AI156" s="262" t="str">
        <f t="shared" si="190"/>
        <v/>
      </c>
      <c r="AJ156" s="262" t="str">
        <f>IF(AH156&gt;1,AVERAGE(AH154:AH156),"")</f>
        <v/>
      </c>
      <c r="AK156" s="262"/>
      <c r="AL156" s="262"/>
    </row>
    <row r="157" spans="1:38" ht="12" customHeight="1">
      <c r="C157" s="57" t="s">
        <v>37</v>
      </c>
      <c r="D157" s="1">
        <f>AC159</f>
        <v>0</v>
      </c>
      <c r="F157" s="193">
        <v>40571</v>
      </c>
      <c r="G157" s="357" t="s">
        <v>839</v>
      </c>
      <c r="H157" s="357"/>
      <c r="I157" s="48">
        <v>150</v>
      </c>
      <c r="J157" s="65"/>
      <c r="K157" s="65" t="s">
        <v>274</v>
      </c>
      <c r="L157" s="65" t="s">
        <v>293</v>
      </c>
      <c r="M157" s="65"/>
      <c r="N157" s="65" t="s">
        <v>831</v>
      </c>
      <c r="O157" s="65"/>
      <c r="P157" s="65"/>
      <c r="Q157" s="65"/>
      <c r="R157" s="358" t="s">
        <v>846</v>
      </c>
      <c r="S157" s="359"/>
      <c r="T157" s="360"/>
      <c r="U157" s="36"/>
      <c r="V157" s="122">
        <f t="shared" si="180"/>
        <v>1</v>
      </c>
      <c r="W157" s="272">
        <f t="shared" si="181"/>
        <v>0</v>
      </c>
      <c r="X157" s="272">
        <f t="shared" si="187"/>
        <v>10</v>
      </c>
      <c r="Y157" s="272">
        <f t="shared" si="182"/>
        <v>24</v>
      </c>
      <c r="Z157" s="272">
        <f t="shared" si="183"/>
        <v>0</v>
      </c>
      <c r="AA157" s="272"/>
      <c r="AB157" s="272"/>
      <c r="AC157" s="272">
        <f t="shared" si="184"/>
        <v>0</v>
      </c>
      <c r="AD157" s="272">
        <f t="shared" si="185"/>
        <v>0</v>
      </c>
      <c r="AE157" s="122"/>
      <c r="AF157" s="122">
        <f t="shared" si="188"/>
        <v>34</v>
      </c>
      <c r="AG157" s="123">
        <f t="shared" si="189"/>
        <v>28.48</v>
      </c>
      <c r="AH157" s="123">
        <f t="shared" si="186"/>
        <v>63.28</v>
      </c>
      <c r="AI157" s="262">
        <f t="shared" si="190"/>
        <v>31.64</v>
      </c>
      <c r="AJ157" s="262">
        <f>IF(AH157&gt;1,AVERAGE(AH155:AH157),"")</f>
        <v>44.160000000000004</v>
      </c>
      <c r="AK157" s="262"/>
      <c r="AL157" s="262"/>
    </row>
    <row r="158" spans="1:38" ht="12" customHeight="1">
      <c r="C158" s="57" t="s">
        <v>38</v>
      </c>
      <c r="D158" s="1">
        <f>AD159</f>
        <v>0</v>
      </c>
      <c r="F158" s="193">
        <v>40572</v>
      </c>
      <c r="G158" s="357" t="s">
        <v>840</v>
      </c>
      <c r="H158" s="357"/>
      <c r="I158" s="48">
        <v>210</v>
      </c>
      <c r="J158" s="65" t="s">
        <v>268</v>
      </c>
      <c r="K158" s="65"/>
      <c r="L158" s="65"/>
      <c r="M158" s="74" t="s">
        <v>831</v>
      </c>
      <c r="N158" s="65" t="s">
        <v>831</v>
      </c>
      <c r="O158" s="65"/>
      <c r="P158" s="65"/>
      <c r="Q158" s="65"/>
      <c r="R158" s="358" t="s">
        <v>847</v>
      </c>
      <c r="S158" s="359"/>
      <c r="T158" s="360"/>
      <c r="U158" s="36"/>
      <c r="V158" s="122">
        <f t="shared" si="180"/>
        <v>1</v>
      </c>
      <c r="W158" s="272">
        <f t="shared" si="181"/>
        <v>4</v>
      </c>
      <c r="X158" s="272">
        <f t="shared" si="187"/>
        <v>0</v>
      </c>
      <c r="Y158" s="272">
        <f t="shared" si="182"/>
        <v>0</v>
      </c>
      <c r="Z158" s="272">
        <v>45</v>
      </c>
      <c r="AA158" s="272"/>
      <c r="AB158" s="272"/>
      <c r="AC158" s="272">
        <f t="shared" si="184"/>
        <v>0</v>
      </c>
      <c r="AD158" s="272">
        <f t="shared" si="185"/>
        <v>0</v>
      </c>
      <c r="AE158" s="122"/>
      <c r="AF158" s="122">
        <f t="shared" si="188"/>
        <v>49</v>
      </c>
      <c r="AG158" s="123">
        <f t="shared" si="189"/>
        <v>38.6</v>
      </c>
      <c r="AH158" s="123">
        <f t="shared" si="186"/>
        <v>86.9</v>
      </c>
      <c r="AI158" s="262">
        <f t="shared" si="190"/>
        <v>75.09</v>
      </c>
      <c r="AJ158" s="262">
        <f>IF(AH158&gt;1,AVERAGE(AH156:AH158),"")</f>
        <v>50.06</v>
      </c>
      <c r="AK158" s="262"/>
      <c r="AL158" s="262"/>
    </row>
    <row r="159" spans="1:38" ht="12" customHeight="1">
      <c r="C159" s="57" t="s">
        <v>39</v>
      </c>
      <c r="D159" s="1">
        <f>AE159</f>
        <v>0</v>
      </c>
      <c r="E159" s="1"/>
      <c r="F159" s="194"/>
      <c r="G159" s="51"/>
      <c r="H159" s="51"/>
      <c r="I159" s="52">
        <f>SUM(I152:I158)/60</f>
        <v>12</v>
      </c>
      <c r="J159" s="67"/>
      <c r="K159" s="68"/>
      <c r="L159" s="68"/>
      <c r="M159" s="68"/>
      <c r="N159" s="68"/>
      <c r="O159" s="68"/>
      <c r="P159" s="68"/>
      <c r="Q159" s="68"/>
      <c r="R159" s="51"/>
      <c r="S159" s="51"/>
      <c r="T159" s="51"/>
      <c r="U159" s="54" t="s">
        <v>46</v>
      </c>
      <c r="V159" s="114"/>
      <c r="W159" s="255">
        <f t="shared" ref="W159:AG159" si="191">SUM(W152:W158)</f>
        <v>4</v>
      </c>
      <c r="X159" s="255">
        <f t="shared" si="191"/>
        <v>10</v>
      </c>
      <c r="Y159" s="255">
        <f t="shared" si="191"/>
        <v>39</v>
      </c>
      <c r="Z159" s="255">
        <f t="shared" si="191"/>
        <v>105</v>
      </c>
      <c r="AA159" s="255">
        <f t="shared" si="191"/>
        <v>0</v>
      </c>
      <c r="AB159" s="255">
        <f t="shared" si="191"/>
        <v>0</v>
      </c>
      <c r="AC159" s="255">
        <f t="shared" si="191"/>
        <v>0</v>
      </c>
      <c r="AD159" s="255">
        <f t="shared" si="191"/>
        <v>0</v>
      </c>
      <c r="AE159" s="255">
        <f t="shared" si="191"/>
        <v>0</v>
      </c>
      <c r="AF159" s="256">
        <f t="shared" si="191"/>
        <v>158</v>
      </c>
      <c r="AG159" s="256">
        <f t="shared" si="191"/>
        <v>119.43</v>
      </c>
      <c r="AH159" s="256">
        <f>SUM(AH152:AH158)</f>
        <v>288.03000000000003</v>
      </c>
      <c r="AI159" s="262"/>
      <c r="AJ159" s="262"/>
      <c r="AK159" s="262">
        <f>IF(AH159&gt;1,AVERAGE(AH159,AH150,AH141,AH132,AH123))</f>
        <v>160.714</v>
      </c>
      <c r="AL159" s="262">
        <f>IF(AH159&gt;1,AVERAGE(AH159,AH150))</f>
        <v>282.46500000000003</v>
      </c>
    </row>
    <row r="160" spans="1:38" ht="12" customHeight="1">
      <c r="E160" s="1"/>
      <c r="F160" s="252" t="s">
        <v>190</v>
      </c>
      <c r="AF160" s="9" t="str">
        <f>IF(SUM(W160:AE160)&gt;0,(SUM(W160:AE160)),"")</f>
        <v/>
      </c>
    </row>
    <row r="161" spans="1:38" ht="12" customHeight="1">
      <c r="A161" s="165" t="s">
        <v>19</v>
      </c>
      <c r="B161" s="18">
        <f>I168</f>
        <v>12.5</v>
      </c>
      <c r="C161" s="57" t="s">
        <v>35</v>
      </c>
      <c r="D161" s="1">
        <f>X168</f>
        <v>20</v>
      </c>
      <c r="F161" s="193">
        <v>40573</v>
      </c>
      <c r="G161" s="357"/>
      <c r="H161" s="357"/>
      <c r="I161" s="48"/>
      <c r="J161" s="65"/>
      <c r="K161" s="65"/>
      <c r="L161" s="65"/>
      <c r="M161" s="65"/>
      <c r="N161" s="65"/>
      <c r="O161" s="65"/>
      <c r="P161" s="77"/>
      <c r="Q161" s="65"/>
      <c r="R161" s="358" t="s">
        <v>829</v>
      </c>
      <c r="S161" s="359"/>
      <c r="T161" s="360"/>
      <c r="U161" s="53"/>
      <c r="V161" s="122">
        <f t="shared" ref="V161:V167" si="192">$V$2</f>
        <v>1</v>
      </c>
      <c r="W161" s="272">
        <f t="shared" ref="W161:W167" si="193">IF(J161&lt;&gt;0,VLOOKUP(J161,Max_tider,2,FALSE),0)</f>
        <v>0</v>
      </c>
      <c r="X161" s="272">
        <f>IF(K161&lt;&gt;0,VLOOKUP(K161,AT_tider,2,FALSE),0)</f>
        <v>0</v>
      </c>
      <c r="Y161" s="272">
        <f t="shared" ref="Y161:Y167" si="194">IF(L161&lt;&gt;0,VLOOKUP(L161,SubAT_tider,2,FALSE),0)</f>
        <v>0</v>
      </c>
      <c r="Z161" s="272">
        <f t="shared" ref="Z161:Z167" si="195">IF(M161&lt;&gt;0,VLOOKUP(M161,IG_tider,2,FALSE),0)</f>
        <v>0</v>
      </c>
      <c r="AA161" s="272"/>
      <c r="AB161" s="272"/>
      <c r="AC161" s="272">
        <f t="shared" ref="AC161:AC167" si="196">IF(P161&lt;&gt;0,VLOOKUP(P161,Power_tider,2,FALSE),0)</f>
        <v>0</v>
      </c>
      <c r="AD161" s="272">
        <f t="shared" ref="AD161:AD167" si="197">IF(Q161&lt;&gt;0,VLOOKUP(Q161,FS_tider,2,FALSE),0)</f>
        <v>0</v>
      </c>
      <c r="AE161" s="122"/>
      <c r="AF161" s="122">
        <f>SUM(W161:AE161)</f>
        <v>0</v>
      </c>
      <c r="AG161" s="123">
        <f>((AC161*2)+(W161*2)+(X161*1)+(Y161*0.77)+(Z161*0.68)+(AD161*0.8))</f>
        <v>0</v>
      </c>
      <c r="AH161" s="123">
        <f t="shared" ref="AH161:AH167" si="198">(AG161+(((I161*V161)-SUM(W161:AE161))*0.3))</f>
        <v>0</v>
      </c>
      <c r="AI161" s="262" t="str">
        <f>IF(AH161&gt;1,AVERAGE(AH158,AH161),"")</f>
        <v/>
      </c>
      <c r="AJ161" s="262" t="str">
        <f>IF(AH161&gt;1,AVERAGE(AH157,AH158,AH161),"")</f>
        <v/>
      </c>
      <c r="AK161" s="262"/>
      <c r="AL161" s="262"/>
    </row>
    <row r="162" spans="1:38" ht="12" customHeight="1">
      <c r="A162" s="168" t="s">
        <v>34</v>
      </c>
      <c r="B162" s="18">
        <f>W168</f>
        <v>0</v>
      </c>
      <c r="C162" s="57" t="s">
        <v>36</v>
      </c>
      <c r="D162" s="1">
        <f>Y168</f>
        <v>12</v>
      </c>
      <c r="F162" s="193">
        <v>40574</v>
      </c>
      <c r="G162" s="357" t="s">
        <v>839</v>
      </c>
      <c r="H162" s="357"/>
      <c r="I162" s="48">
        <v>120</v>
      </c>
      <c r="J162" s="65"/>
      <c r="K162" s="65"/>
      <c r="L162" s="74" t="s">
        <v>276</v>
      </c>
      <c r="M162" s="65" t="s">
        <v>250</v>
      </c>
      <c r="N162" s="66" t="s">
        <v>831</v>
      </c>
      <c r="O162" s="66"/>
      <c r="P162" s="77"/>
      <c r="Q162" s="65"/>
      <c r="R162" s="358" t="s">
        <v>848</v>
      </c>
      <c r="S162" s="359"/>
      <c r="T162" s="360"/>
      <c r="U162" s="53"/>
      <c r="V162" s="122">
        <f t="shared" si="192"/>
        <v>1</v>
      </c>
      <c r="W162" s="272">
        <f t="shared" si="193"/>
        <v>0</v>
      </c>
      <c r="X162" s="272">
        <f t="shared" ref="X162:X167" si="199">IF(K162&lt;&gt;0,VLOOKUP(K162,AT_tider,2,FALSE),0)</f>
        <v>0</v>
      </c>
      <c r="Y162" s="272">
        <f t="shared" si="194"/>
        <v>12</v>
      </c>
      <c r="Z162" s="272">
        <f t="shared" si="195"/>
        <v>20</v>
      </c>
      <c r="AA162" s="272"/>
      <c r="AB162" s="272"/>
      <c r="AC162" s="272">
        <f t="shared" si="196"/>
        <v>0</v>
      </c>
      <c r="AD162" s="272">
        <f t="shared" si="197"/>
        <v>0</v>
      </c>
      <c r="AE162" s="122"/>
      <c r="AF162" s="122">
        <f t="shared" ref="AF162:AF167" si="200">SUM(W162:AE162)</f>
        <v>32</v>
      </c>
      <c r="AG162" s="123">
        <f t="shared" ref="AG162:AG167" si="201">((AC162*2)+(W162*2)+(X162*1)+(Y162*0.77)+(Z162*0.68)+(AD162*0.8))</f>
        <v>22.840000000000003</v>
      </c>
      <c r="AH162" s="123">
        <f t="shared" si="198"/>
        <v>49.24</v>
      </c>
      <c r="AI162" s="262">
        <f t="shared" ref="AI162:AI167" si="202">IF(AH162&gt;1,AVERAGE(AH161:AH162),"")</f>
        <v>24.62</v>
      </c>
      <c r="AJ162" s="262">
        <f>IF(AH162&gt;1,AVERAGE(AH158,AH161,AH162),"")</f>
        <v>45.38</v>
      </c>
      <c r="AK162" s="262"/>
      <c r="AL162" s="262"/>
    </row>
    <row r="163" spans="1:38" ht="12" customHeight="1">
      <c r="C163" s="17" t="s">
        <v>93</v>
      </c>
      <c r="D163" s="1">
        <f>Z168</f>
        <v>90</v>
      </c>
      <c r="F163" s="193">
        <v>40575</v>
      </c>
      <c r="G163" s="357" t="s">
        <v>839</v>
      </c>
      <c r="H163" s="357"/>
      <c r="I163" s="49">
        <v>90</v>
      </c>
      <c r="J163" s="66"/>
      <c r="K163" s="66"/>
      <c r="L163" s="66"/>
      <c r="M163" s="74"/>
      <c r="N163" s="66" t="s">
        <v>831</v>
      </c>
      <c r="O163" s="66"/>
      <c r="P163" s="66" t="s">
        <v>703</v>
      </c>
      <c r="Q163" s="66" t="s">
        <v>278</v>
      </c>
      <c r="R163" s="358"/>
      <c r="S163" s="359"/>
      <c r="T163" s="360"/>
      <c r="U163" s="36"/>
      <c r="V163" s="122">
        <f t="shared" si="192"/>
        <v>1</v>
      </c>
      <c r="W163" s="272">
        <f t="shared" si="193"/>
        <v>0</v>
      </c>
      <c r="X163" s="272">
        <f t="shared" si="199"/>
        <v>0</v>
      </c>
      <c r="Y163" s="272">
        <f t="shared" si="194"/>
        <v>0</v>
      </c>
      <c r="Z163" s="272">
        <f t="shared" si="195"/>
        <v>0</v>
      </c>
      <c r="AA163" s="272"/>
      <c r="AB163" s="272"/>
      <c r="AC163" s="272">
        <f t="shared" si="196"/>
        <v>8</v>
      </c>
      <c r="AD163" s="272">
        <f t="shared" si="197"/>
        <v>15</v>
      </c>
      <c r="AE163" s="122"/>
      <c r="AF163" s="122">
        <f t="shared" si="200"/>
        <v>23</v>
      </c>
      <c r="AG163" s="123">
        <f t="shared" si="201"/>
        <v>28</v>
      </c>
      <c r="AH163" s="123">
        <f t="shared" si="198"/>
        <v>48.099999999999994</v>
      </c>
      <c r="AI163" s="262">
        <f t="shared" si="202"/>
        <v>48.67</v>
      </c>
      <c r="AJ163" s="262">
        <f>IF(AH163&gt;1,AVERAGE(AH161:AH163),"")</f>
        <v>32.446666666666665</v>
      </c>
      <c r="AK163" s="262"/>
      <c r="AL163" s="262"/>
    </row>
    <row r="164" spans="1:38" ht="12" customHeight="1">
      <c r="C164" s="17" t="s">
        <v>79</v>
      </c>
      <c r="D164" s="1">
        <f>AA168</f>
        <v>0</v>
      </c>
      <c r="F164" s="193">
        <v>40576</v>
      </c>
      <c r="G164" s="357" t="s">
        <v>840</v>
      </c>
      <c r="H164" s="357"/>
      <c r="I164" s="48">
        <v>180</v>
      </c>
      <c r="J164" s="65"/>
      <c r="K164" s="49"/>
      <c r="L164" s="65"/>
      <c r="M164" s="74" t="s">
        <v>299</v>
      </c>
      <c r="N164" s="65" t="s">
        <v>831</v>
      </c>
      <c r="O164" s="65"/>
      <c r="P164" s="65"/>
      <c r="Q164" s="65"/>
      <c r="R164" s="358" t="s">
        <v>844</v>
      </c>
      <c r="S164" s="359"/>
      <c r="T164" s="360"/>
      <c r="U164" s="53"/>
      <c r="V164" s="122">
        <f t="shared" si="192"/>
        <v>1</v>
      </c>
      <c r="W164" s="272">
        <f t="shared" si="193"/>
        <v>0</v>
      </c>
      <c r="X164" s="272">
        <f t="shared" si="199"/>
        <v>0</v>
      </c>
      <c r="Y164" s="272">
        <f t="shared" si="194"/>
        <v>0</v>
      </c>
      <c r="Z164" s="272">
        <f t="shared" si="195"/>
        <v>50</v>
      </c>
      <c r="AA164" s="272"/>
      <c r="AB164" s="272"/>
      <c r="AC164" s="272">
        <f t="shared" si="196"/>
        <v>0</v>
      </c>
      <c r="AD164" s="272">
        <f t="shared" si="197"/>
        <v>0</v>
      </c>
      <c r="AE164" s="122"/>
      <c r="AF164" s="122">
        <f t="shared" si="200"/>
        <v>50</v>
      </c>
      <c r="AG164" s="123">
        <f t="shared" si="201"/>
        <v>34</v>
      </c>
      <c r="AH164" s="123">
        <f t="shared" si="198"/>
        <v>73</v>
      </c>
      <c r="AI164" s="262">
        <f t="shared" si="202"/>
        <v>60.55</v>
      </c>
      <c r="AJ164" s="262">
        <f>IF(AH164&gt;1,AVERAGE(AH162:AH164),"")</f>
        <v>56.78</v>
      </c>
      <c r="AK164" s="262"/>
      <c r="AL164" s="262"/>
    </row>
    <row r="165" spans="1:38" ht="12" customHeight="1">
      <c r="C165" s="17" t="s">
        <v>94</v>
      </c>
      <c r="D165" s="1">
        <f>AB168</f>
        <v>0</v>
      </c>
      <c r="F165" s="193">
        <v>40577</v>
      </c>
      <c r="G165" s="357"/>
      <c r="H165" s="357"/>
      <c r="I165" s="48"/>
      <c r="J165" s="65"/>
      <c r="K165" s="49"/>
      <c r="L165" s="74"/>
      <c r="M165" s="74"/>
      <c r="N165" s="65"/>
      <c r="O165" s="65"/>
      <c r="P165" s="65"/>
      <c r="Q165" s="65"/>
      <c r="R165" s="358"/>
      <c r="S165" s="359"/>
      <c r="T165" s="360"/>
      <c r="U165" s="36"/>
      <c r="V165" s="122">
        <f>$V$2</f>
        <v>1</v>
      </c>
      <c r="W165" s="272">
        <f t="shared" si="193"/>
        <v>0</v>
      </c>
      <c r="X165" s="272">
        <f t="shared" si="199"/>
        <v>0</v>
      </c>
      <c r="Y165" s="272">
        <f t="shared" si="194"/>
        <v>0</v>
      </c>
      <c r="Z165" s="272">
        <f t="shared" si="195"/>
        <v>0</v>
      </c>
      <c r="AA165" s="272"/>
      <c r="AB165" s="272"/>
      <c r="AC165" s="272">
        <f t="shared" si="196"/>
        <v>0</v>
      </c>
      <c r="AD165" s="272">
        <f t="shared" si="197"/>
        <v>0</v>
      </c>
      <c r="AE165" s="122"/>
      <c r="AF165" s="122">
        <f t="shared" si="200"/>
        <v>0</v>
      </c>
      <c r="AG165" s="123">
        <f t="shared" si="201"/>
        <v>0</v>
      </c>
      <c r="AH165" s="123">
        <f t="shared" si="198"/>
        <v>0</v>
      </c>
      <c r="AI165" s="262" t="str">
        <f t="shared" si="202"/>
        <v/>
      </c>
      <c r="AJ165" s="262" t="str">
        <f>IF(AH165&gt;1,AVERAGE(AH163:AH165),"")</f>
        <v/>
      </c>
      <c r="AK165" s="262"/>
      <c r="AL165" s="262"/>
    </row>
    <row r="166" spans="1:38" ht="12" customHeight="1">
      <c r="C166" s="57" t="s">
        <v>37</v>
      </c>
      <c r="D166" s="1">
        <f>AC168</f>
        <v>16</v>
      </c>
      <c r="F166" s="193">
        <v>40578</v>
      </c>
      <c r="G166" s="357" t="s">
        <v>839</v>
      </c>
      <c r="H166" s="357"/>
      <c r="I166" s="48">
        <v>180</v>
      </c>
      <c r="J166" s="49"/>
      <c r="K166" s="65" t="s">
        <v>410</v>
      </c>
      <c r="L166" s="65"/>
      <c r="M166" s="74" t="s">
        <v>280</v>
      </c>
      <c r="N166" s="65" t="s">
        <v>831</v>
      </c>
      <c r="O166" s="65"/>
      <c r="P166" s="65"/>
      <c r="Q166" s="65"/>
      <c r="R166" s="358" t="s">
        <v>849</v>
      </c>
      <c r="S166" s="359"/>
      <c r="T166" s="360"/>
      <c r="U166" s="36"/>
      <c r="V166" s="122">
        <f t="shared" si="192"/>
        <v>1</v>
      </c>
      <c r="W166" s="272">
        <f t="shared" si="193"/>
        <v>0</v>
      </c>
      <c r="X166" s="272">
        <f t="shared" si="199"/>
        <v>20</v>
      </c>
      <c r="Y166" s="272">
        <f t="shared" si="194"/>
        <v>0</v>
      </c>
      <c r="Z166" s="272">
        <f t="shared" si="195"/>
        <v>20</v>
      </c>
      <c r="AA166" s="272"/>
      <c r="AB166" s="272"/>
      <c r="AC166" s="272">
        <f t="shared" si="196"/>
        <v>0</v>
      </c>
      <c r="AD166" s="272">
        <f t="shared" si="197"/>
        <v>0</v>
      </c>
      <c r="AE166" s="122"/>
      <c r="AF166" s="122">
        <f t="shared" si="200"/>
        <v>40</v>
      </c>
      <c r="AG166" s="123">
        <f t="shared" si="201"/>
        <v>33.6</v>
      </c>
      <c r="AH166" s="123">
        <f t="shared" si="198"/>
        <v>75.599999999999994</v>
      </c>
      <c r="AI166" s="262">
        <f t="shared" si="202"/>
        <v>37.799999999999997</v>
      </c>
      <c r="AJ166" s="262">
        <f>IF(AH166&gt;1,AVERAGE(AH164:AH166),"")</f>
        <v>49.533333333333331</v>
      </c>
      <c r="AK166" s="262"/>
      <c r="AL166" s="262"/>
    </row>
    <row r="167" spans="1:38" ht="12" customHeight="1">
      <c r="C167" s="57" t="s">
        <v>38</v>
      </c>
      <c r="D167" s="1">
        <f>AD168</f>
        <v>27</v>
      </c>
      <c r="F167" s="193">
        <v>40579</v>
      </c>
      <c r="G167" s="357" t="s">
        <v>840</v>
      </c>
      <c r="H167" s="357"/>
      <c r="I167" s="48">
        <v>180</v>
      </c>
      <c r="J167" s="65"/>
      <c r="K167" s="65"/>
      <c r="L167" s="74"/>
      <c r="M167" s="74"/>
      <c r="N167" s="65" t="s">
        <v>831</v>
      </c>
      <c r="O167" s="65"/>
      <c r="P167" s="65" t="s">
        <v>727</v>
      </c>
      <c r="Q167" s="65" t="s">
        <v>276</v>
      </c>
      <c r="R167" s="358" t="s">
        <v>850</v>
      </c>
      <c r="S167" s="359"/>
      <c r="T167" s="360"/>
      <c r="U167" s="36"/>
      <c r="V167" s="122">
        <f t="shared" si="192"/>
        <v>1</v>
      </c>
      <c r="W167" s="272">
        <f t="shared" si="193"/>
        <v>0</v>
      </c>
      <c r="X167" s="272">
        <f t="shared" si="199"/>
        <v>0</v>
      </c>
      <c r="Y167" s="272">
        <f t="shared" si="194"/>
        <v>0</v>
      </c>
      <c r="Z167" s="272">
        <f t="shared" si="195"/>
        <v>0</v>
      </c>
      <c r="AA167" s="272"/>
      <c r="AB167" s="272"/>
      <c r="AC167" s="272">
        <f t="shared" si="196"/>
        <v>8</v>
      </c>
      <c r="AD167" s="272">
        <f t="shared" si="197"/>
        <v>12</v>
      </c>
      <c r="AE167" s="122"/>
      <c r="AF167" s="122">
        <f t="shared" si="200"/>
        <v>20</v>
      </c>
      <c r="AG167" s="123">
        <f t="shared" si="201"/>
        <v>25.6</v>
      </c>
      <c r="AH167" s="123">
        <f t="shared" si="198"/>
        <v>73.599999999999994</v>
      </c>
      <c r="AI167" s="262">
        <f t="shared" si="202"/>
        <v>74.599999999999994</v>
      </c>
      <c r="AJ167" s="262">
        <f>IF(AH167&gt;1,AVERAGE(AH165:AH167),"")</f>
        <v>49.733333333333327</v>
      </c>
      <c r="AK167" s="262"/>
      <c r="AL167" s="262"/>
    </row>
    <row r="168" spans="1:38" ht="12" customHeight="1">
      <c r="C168" s="57" t="s">
        <v>39</v>
      </c>
      <c r="D168" s="1">
        <f>AE168</f>
        <v>0</v>
      </c>
      <c r="E168" s="1"/>
      <c r="F168" s="194"/>
      <c r="G168" s="51"/>
      <c r="H168" s="51"/>
      <c r="I168" s="52">
        <f>SUM(I161:I167)/60</f>
        <v>12.5</v>
      </c>
      <c r="J168" s="67"/>
      <c r="K168" s="68"/>
      <c r="L168" s="68"/>
      <c r="M168" s="68"/>
      <c r="N168" s="68"/>
      <c r="O168" s="68"/>
      <c r="P168" s="68"/>
      <c r="Q168" s="68"/>
      <c r="R168" s="51"/>
      <c r="S168" s="51"/>
      <c r="T168" s="51"/>
      <c r="U168" s="54" t="s">
        <v>46</v>
      </c>
      <c r="V168" s="114"/>
      <c r="W168" s="255">
        <f t="shared" ref="W168:AG168" si="203">SUM(W161:W167)</f>
        <v>0</v>
      </c>
      <c r="X168" s="255">
        <f t="shared" si="203"/>
        <v>20</v>
      </c>
      <c r="Y168" s="255">
        <f t="shared" si="203"/>
        <v>12</v>
      </c>
      <c r="Z168" s="255">
        <f t="shared" si="203"/>
        <v>90</v>
      </c>
      <c r="AA168" s="255">
        <f t="shared" si="203"/>
        <v>0</v>
      </c>
      <c r="AB168" s="255">
        <f t="shared" si="203"/>
        <v>0</v>
      </c>
      <c r="AC168" s="255">
        <f t="shared" si="203"/>
        <v>16</v>
      </c>
      <c r="AD168" s="255">
        <f t="shared" si="203"/>
        <v>27</v>
      </c>
      <c r="AE168" s="255">
        <f t="shared" si="203"/>
        <v>0</v>
      </c>
      <c r="AF168" s="256">
        <f t="shared" si="203"/>
        <v>165</v>
      </c>
      <c r="AG168" s="256">
        <f t="shared" si="203"/>
        <v>144.04</v>
      </c>
      <c r="AH168" s="256">
        <f>SUM(AH161:AH167)</f>
        <v>319.53999999999996</v>
      </c>
      <c r="AI168" s="262"/>
      <c r="AJ168" s="262"/>
      <c r="AK168" s="262">
        <f>IF(AH168&gt;1,AVERAGE(AH168,AH159,AH150,AH141,AH132))</f>
        <v>224.62199999999999</v>
      </c>
      <c r="AL168" s="262">
        <f>IF(AH168&gt;1,AVERAGE(AH168,AH159))</f>
        <v>303.78499999999997</v>
      </c>
    </row>
    <row r="169" spans="1:38" ht="12" customHeight="1">
      <c r="E169" s="1"/>
      <c r="F169" s="252" t="s">
        <v>191</v>
      </c>
      <c r="AF169" s="9" t="str">
        <f>IF(SUM(W169:AE169)&gt;0,(SUM(W169:AE169)),"")</f>
        <v/>
      </c>
    </row>
    <row r="170" spans="1:38" ht="12" customHeight="1">
      <c r="A170" s="165" t="s">
        <v>19</v>
      </c>
      <c r="B170" s="18">
        <f>I177</f>
        <v>8</v>
      </c>
      <c r="C170" s="57" t="s">
        <v>35</v>
      </c>
      <c r="D170" s="1">
        <f>X177</f>
        <v>30</v>
      </c>
      <c r="F170" s="193">
        <v>40580</v>
      </c>
      <c r="G170" s="357" t="s">
        <v>851</v>
      </c>
      <c r="H170" s="357"/>
      <c r="I170" s="48"/>
      <c r="J170" s="65"/>
      <c r="K170" s="65"/>
      <c r="L170" s="65"/>
      <c r="M170" s="65"/>
      <c r="N170" s="65"/>
      <c r="O170" s="65"/>
      <c r="P170" s="65"/>
      <c r="Q170" s="65"/>
      <c r="R170" s="358" t="s">
        <v>829</v>
      </c>
      <c r="S170" s="359"/>
      <c r="T170" s="360"/>
      <c r="U170" s="53"/>
      <c r="V170" s="122">
        <f t="shared" ref="V170:V176" si="204">$V$2</f>
        <v>1</v>
      </c>
      <c r="W170" s="272">
        <f t="shared" ref="W170:W175" si="205">IF(J170&lt;&gt;0,VLOOKUP(J170,Max_tider,2,FALSE),0)</f>
        <v>0</v>
      </c>
      <c r="X170" s="272">
        <f>IF(K170&lt;&gt;0,VLOOKUP(K170,AT_tider,2,FALSE),0)</f>
        <v>0</v>
      </c>
      <c r="Y170" s="272">
        <f t="shared" ref="Y170:Y175" si="206">IF(L170&lt;&gt;0,VLOOKUP(L170,SubAT_tider,2,FALSE),0)</f>
        <v>0</v>
      </c>
      <c r="Z170" s="272">
        <f t="shared" ref="Z170:Z175" si="207">IF(M170&lt;&gt;0,VLOOKUP(M170,IG_tider,2,FALSE),0)</f>
        <v>0</v>
      </c>
      <c r="AA170" s="272"/>
      <c r="AB170" s="272"/>
      <c r="AC170" s="272">
        <f t="shared" ref="AC170:AC176" si="208">IF(P170&lt;&gt;0,VLOOKUP(P170,Power_tider,2,FALSE),0)</f>
        <v>0</v>
      </c>
      <c r="AD170" s="272">
        <f t="shared" ref="AD170:AD176" si="209">IF(Q170&lt;&gt;0,VLOOKUP(Q170,FS_tider,2,FALSE),0)</f>
        <v>0</v>
      </c>
      <c r="AE170" s="122"/>
      <c r="AF170" s="122">
        <f>SUM(W170:AE170)</f>
        <v>0</v>
      </c>
      <c r="AG170" s="123">
        <f>((AC170*2)+(W170*2)+(X170*1)+(Y170*0.77)+(Z170*0.68)+(AD170*0.8))</f>
        <v>0</v>
      </c>
      <c r="AH170" s="123">
        <f t="shared" ref="AH170:AH176" si="210">(AG170+(((I170*V170)-SUM(W170:AE170))*0.3))</f>
        <v>0</v>
      </c>
      <c r="AI170" s="262" t="str">
        <f>IF(AH170&gt;1,AVERAGE(AH167,AH170),"")</f>
        <v/>
      </c>
      <c r="AJ170" s="262" t="str">
        <f>IF(AH170&gt;1,AVERAGE(AH166,AH167,AH170),"")</f>
        <v/>
      </c>
      <c r="AK170" s="262"/>
      <c r="AL170" s="262"/>
    </row>
    <row r="171" spans="1:38" ht="12" customHeight="1">
      <c r="A171" s="168" t="s">
        <v>34</v>
      </c>
      <c r="B171" s="18">
        <f>W177</f>
        <v>13</v>
      </c>
      <c r="C171" s="57" t="s">
        <v>36</v>
      </c>
      <c r="D171" s="1">
        <f>Y177</f>
        <v>19</v>
      </c>
      <c r="F171" s="193">
        <v>40581</v>
      </c>
      <c r="G171" s="357" t="s">
        <v>851</v>
      </c>
      <c r="H171" s="357"/>
      <c r="I171" s="48">
        <v>90</v>
      </c>
      <c r="J171" s="65"/>
      <c r="K171" s="49"/>
      <c r="L171" s="74"/>
      <c r="M171" s="65"/>
      <c r="N171" s="66" t="s">
        <v>831</v>
      </c>
      <c r="O171" s="66" t="s">
        <v>831</v>
      </c>
      <c r="P171" s="66"/>
      <c r="Q171" s="65"/>
      <c r="R171" s="358" t="s">
        <v>855</v>
      </c>
      <c r="S171" s="359"/>
      <c r="T171" s="360"/>
      <c r="U171" s="53"/>
      <c r="V171" s="122">
        <f t="shared" si="204"/>
        <v>1</v>
      </c>
      <c r="W171" s="272">
        <f t="shared" si="205"/>
        <v>0</v>
      </c>
      <c r="X171" s="272">
        <f t="shared" ref="X171:X175" si="211">IF(K171&lt;&gt;0,VLOOKUP(K171,AT_tider,2,FALSE),0)</f>
        <v>0</v>
      </c>
      <c r="Y171" s="272">
        <f t="shared" si="206"/>
        <v>0</v>
      </c>
      <c r="Z171" s="272">
        <f t="shared" si="207"/>
        <v>0</v>
      </c>
      <c r="AA171" s="272"/>
      <c r="AB171" s="272"/>
      <c r="AC171" s="272">
        <f t="shared" si="208"/>
        <v>0</v>
      </c>
      <c r="AD171" s="272">
        <f t="shared" si="209"/>
        <v>0</v>
      </c>
      <c r="AE171" s="122"/>
      <c r="AF171" s="122">
        <f t="shared" ref="AF171:AF176" si="212">SUM(W171:AE171)</f>
        <v>0</v>
      </c>
      <c r="AG171" s="123">
        <f t="shared" ref="AG171:AG176" si="213">((AC171*2)+(W171*2)+(X171*1)+(Y171*0.77)+(Z171*0.68)+(AD171*0.8))</f>
        <v>0</v>
      </c>
      <c r="AH171" s="123">
        <f t="shared" si="210"/>
        <v>27</v>
      </c>
      <c r="AI171" s="262">
        <f t="shared" ref="AI171:AI176" si="214">IF(AH171&gt;1,AVERAGE(AH170:AH171),"")</f>
        <v>13.5</v>
      </c>
      <c r="AJ171" s="262">
        <f>IF(AH171&gt;1,AVERAGE(AH167,AH170,AH171),"")</f>
        <v>33.533333333333331</v>
      </c>
      <c r="AK171" s="262"/>
      <c r="AL171" s="262"/>
    </row>
    <row r="172" spans="1:38" ht="12" customHeight="1">
      <c r="C172" s="17" t="s">
        <v>93</v>
      </c>
      <c r="D172" s="1">
        <f>Z177</f>
        <v>27</v>
      </c>
      <c r="F172" s="193">
        <v>40582</v>
      </c>
      <c r="G172" s="357" t="s">
        <v>851</v>
      </c>
      <c r="H172" s="357"/>
      <c r="I172" s="49">
        <v>60</v>
      </c>
      <c r="J172" s="66"/>
      <c r="K172" s="66"/>
      <c r="L172" s="66"/>
      <c r="M172" s="66"/>
      <c r="N172" s="66" t="s">
        <v>831</v>
      </c>
      <c r="O172" s="66" t="s">
        <v>831</v>
      </c>
      <c r="P172" s="66"/>
      <c r="Q172" s="66"/>
      <c r="R172" s="358" t="s">
        <v>856</v>
      </c>
      <c r="S172" s="359"/>
      <c r="T172" s="360"/>
      <c r="U172" s="36"/>
      <c r="V172" s="122">
        <f t="shared" si="204"/>
        <v>1</v>
      </c>
      <c r="W172" s="272">
        <f t="shared" si="205"/>
        <v>0</v>
      </c>
      <c r="X172" s="272">
        <f t="shared" si="211"/>
        <v>0</v>
      </c>
      <c r="Y172" s="272">
        <f t="shared" si="206"/>
        <v>0</v>
      </c>
      <c r="Z172" s="272">
        <f t="shared" si="207"/>
        <v>0</v>
      </c>
      <c r="AA172" s="272"/>
      <c r="AB172" s="272"/>
      <c r="AC172" s="272">
        <f t="shared" si="208"/>
        <v>0</v>
      </c>
      <c r="AD172" s="272">
        <f t="shared" si="209"/>
        <v>0</v>
      </c>
      <c r="AE172" s="122"/>
      <c r="AF172" s="122">
        <f t="shared" si="212"/>
        <v>0</v>
      </c>
      <c r="AG172" s="123">
        <f t="shared" si="213"/>
        <v>0</v>
      </c>
      <c r="AH172" s="123">
        <f t="shared" si="210"/>
        <v>18</v>
      </c>
      <c r="AI172" s="262">
        <f t="shared" si="214"/>
        <v>22.5</v>
      </c>
      <c r="AJ172" s="262">
        <f>IF(AH172&gt;1,AVERAGE(AH170:AH172),"")</f>
        <v>15</v>
      </c>
      <c r="AK172" s="262"/>
      <c r="AL172" s="262"/>
    </row>
    <row r="173" spans="1:38" ht="12" customHeight="1">
      <c r="C173" s="17" t="s">
        <v>79</v>
      </c>
      <c r="D173" s="1">
        <f>AA177</f>
        <v>0</v>
      </c>
      <c r="F173" s="193">
        <v>40583</v>
      </c>
      <c r="G173" s="357" t="s">
        <v>851</v>
      </c>
      <c r="H173" s="357"/>
      <c r="I173" s="48"/>
      <c r="J173" s="65"/>
      <c r="K173" s="49"/>
      <c r="L173" s="74"/>
      <c r="M173" s="65"/>
      <c r="N173" s="66"/>
      <c r="O173" s="66"/>
      <c r="P173" s="66"/>
      <c r="Q173" s="65"/>
      <c r="R173" s="358" t="s">
        <v>829</v>
      </c>
      <c r="S173" s="359"/>
      <c r="T173" s="360"/>
      <c r="U173" s="53"/>
      <c r="V173" s="122">
        <f t="shared" si="204"/>
        <v>1</v>
      </c>
      <c r="W173" s="272">
        <f t="shared" si="205"/>
        <v>0</v>
      </c>
      <c r="X173" s="272">
        <f t="shared" si="211"/>
        <v>0</v>
      </c>
      <c r="Y173" s="272">
        <f t="shared" si="206"/>
        <v>0</v>
      </c>
      <c r="Z173" s="272">
        <f t="shared" si="207"/>
        <v>0</v>
      </c>
      <c r="AA173" s="272"/>
      <c r="AB173" s="272"/>
      <c r="AC173" s="272">
        <f t="shared" si="208"/>
        <v>0</v>
      </c>
      <c r="AD173" s="272">
        <f t="shared" si="209"/>
        <v>0</v>
      </c>
      <c r="AE173" s="122"/>
      <c r="AF173" s="122">
        <f t="shared" si="212"/>
        <v>0</v>
      </c>
      <c r="AG173" s="123">
        <f t="shared" si="213"/>
        <v>0</v>
      </c>
      <c r="AH173" s="123">
        <f t="shared" si="210"/>
        <v>0</v>
      </c>
      <c r="AI173" s="262" t="str">
        <f t="shared" si="214"/>
        <v/>
      </c>
      <c r="AJ173" s="262" t="str">
        <f>IF(AH173&gt;1,AVERAGE(AH171:AH173),"")</f>
        <v/>
      </c>
      <c r="AK173" s="262"/>
      <c r="AL173" s="262"/>
    </row>
    <row r="174" spans="1:38" ht="12" customHeight="1">
      <c r="C174" s="17" t="s">
        <v>94</v>
      </c>
      <c r="D174" s="1">
        <f>AB177</f>
        <v>0</v>
      </c>
      <c r="F174" s="193">
        <v>40584</v>
      </c>
      <c r="G174" s="357" t="s">
        <v>854</v>
      </c>
      <c r="H174" s="357"/>
      <c r="I174" s="48">
        <v>90</v>
      </c>
      <c r="J174" s="65" t="s">
        <v>286</v>
      </c>
      <c r="K174" s="65"/>
      <c r="L174" s="65"/>
      <c r="M174" s="65" t="s">
        <v>276</v>
      </c>
      <c r="N174" s="65" t="s">
        <v>831</v>
      </c>
      <c r="O174" s="65"/>
      <c r="P174" s="65"/>
      <c r="Q174" s="65"/>
      <c r="R174" s="358" t="s">
        <v>857</v>
      </c>
      <c r="S174" s="359"/>
      <c r="T174" s="360"/>
      <c r="U174" s="36"/>
      <c r="V174" s="122">
        <f>$V$2</f>
        <v>1</v>
      </c>
      <c r="W174" s="272">
        <f t="shared" si="205"/>
        <v>8</v>
      </c>
      <c r="X174" s="272">
        <f t="shared" si="211"/>
        <v>0</v>
      </c>
      <c r="Y174" s="272">
        <f t="shared" si="206"/>
        <v>0</v>
      </c>
      <c r="Z174" s="272">
        <f t="shared" si="207"/>
        <v>12</v>
      </c>
      <c r="AA174" s="272"/>
      <c r="AB174" s="272"/>
      <c r="AC174" s="272">
        <f t="shared" si="208"/>
        <v>0</v>
      </c>
      <c r="AD174" s="272">
        <f t="shared" si="209"/>
        <v>0</v>
      </c>
      <c r="AE174" s="122"/>
      <c r="AF174" s="122">
        <f t="shared" si="212"/>
        <v>20</v>
      </c>
      <c r="AG174" s="123">
        <f t="shared" si="213"/>
        <v>24.16</v>
      </c>
      <c r="AH174" s="123">
        <f t="shared" si="210"/>
        <v>45.16</v>
      </c>
      <c r="AI174" s="262">
        <f t="shared" si="214"/>
        <v>22.58</v>
      </c>
      <c r="AJ174" s="262">
        <f>IF(AH174&gt;1,AVERAGE(AH172:AH174),"")</f>
        <v>21.053333333333331</v>
      </c>
      <c r="AK174" s="262"/>
      <c r="AL174" s="262"/>
    </row>
    <row r="175" spans="1:38" ht="12" customHeight="1">
      <c r="C175" s="57" t="s">
        <v>37</v>
      </c>
      <c r="D175" s="1">
        <f>AC177</f>
        <v>0</v>
      </c>
      <c r="F175" s="193">
        <v>40585</v>
      </c>
      <c r="G175" s="357" t="s">
        <v>852</v>
      </c>
      <c r="H175" s="357"/>
      <c r="I175" s="48">
        <v>120</v>
      </c>
      <c r="J175" s="74"/>
      <c r="K175" s="65" t="s">
        <v>280</v>
      </c>
      <c r="L175" s="74" t="s">
        <v>268</v>
      </c>
      <c r="M175" s="65"/>
      <c r="N175" s="65" t="s">
        <v>831</v>
      </c>
      <c r="O175" s="65"/>
      <c r="P175" s="74"/>
      <c r="Q175" s="65"/>
      <c r="R175" s="358" t="s">
        <v>858</v>
      </c>
      <c r="S175" s="359"/>
      <c r="T175" s="360"/>
      <c r="U175" s="36"/>
      <c r="V175" s="122">
        <f t="shared" si="204"/>
        <v>1</v>
      </c>
      <c r="W175" s="272">
        <f t="shared" si="205"/>
        <v>0</v>
      </c>
      <c r="X175" s="272">
        <f t="shared" si="211"/>
        <v>20</v>
      </c>
      <c r="Y175" s="272">
        <f t="shared" si="206"/>
        <v>4</v>
      </c>
      <c r="Z175" s="272">
        <f t="shared" si="207"/>
        <v>0</v>
      </c>
      <c r="AA175" s="272"/>
      <c r="AB175" s="272"/>
      <c r="AC175" s="272">
        <f t="shared" si="208"/>
        <v>0</v>
      </c>
      <c r="AD175" s="272">
        <f t="shared" si="209"/>
        <v>0</v>
      </c>
      <c r="AE175" s="122"/>
      <c r="AF175" s="122">
        <f t="shared" si="212"/>
        <v>24</v>
      </c>
      <c r="AG175" s="123">
        <f t="shared" si="213"/>
        <v>23.08</v>
      </c>
      <c r="AH175" s="123">
        <f t="shared" si="210"/>
        <v>51.879999999999995</v>
      </c>
      <c r="AI175" s="262">
        <f t="shared" si="214"/>
        <v>48.519999999999996</v>
      </c>
      <c r="AJ175" s="262">
        <f>IF(AH175&gt;1,AVERAGE(AH173:AH175),"")</f>
        <v>32.346666666666664</v>
      </c>
      <c r="AK175" s="262"/>
      <c r="AL175" s="262"/>
    </row>
    <row r="176" spans="1:38" ht="12" customHeight="1">
      <c r="C176" s="57" t="s">
        <v>38</v>
      </c>
      <c r="D176" s="1">
        <f>AD177</f>
        <v>0</v>
      </c>
      <c r="F176" s="193">
        <v>40586</v>
      </c>
      <c r="G176" s="357" t="s">
        <v>853</v>
      </c>
      <c r="H176" s="357"/>
      <c r="I176" s="48">
        <v>120</v>
      </c>
      <c r="J176" s="65" t="s">
        <v>831</v>
      </c>
      <c r="K176" s="65" t="s">
        <v>831</v>
      </c>
      <c r="L176" s="74" t="s">
        <v>831</v>
      </c>
      <c r="M176" s="74" t="s">
        <v>831</v>
      </c>
      <c r="N176" s="65" t="s">
        <v>831</v>
      </c>
      <c r="O176" s="65"/>
      <c r="P176" s="65"/>
      <c r="Q176" s="65"/>
      <c r="R176" s="358" t="s">
        <v>859</v>
      </c>
      <c r="S176" s="359"/>
      <c r="T176" s="360"/>
      <c r="U176" s="36"/>
      <c r="V176" s="122">
        <f t="shared" si="204"/>
        <v>1</v>
      </c>
      <c r="W176" s="272">
        <v>5</v>
      </c>
      <c r="X176" s="272">
        <v>10</v>
      </c>
      <c r="Y176" s="272">
        <v>15</v>
      </c>
      <c r="Z176" s="272">
        <v>15</v>
      </c>
      <c r="AA176" s="272"/>
      <c r="AB176" s="272"/>
      <c r="AC176" s="272">
        <f t="shared" si="208"/>
        <v>0</v>
      </c>
      <c r="AD176" s="272">
        <f t="shared" si="209"/>
        <v>0</v>
      </c>
      <c r="AE176" s="122"/>
      <c r="AF176" s="122">
        <f t="shared" si="212"/>
        <v>45</v>
      </c>
      <c r="AG176" s="123">
        <f t="shared" si="213"/>
        <v>41.75</v>
      </c>
      <c r="AH176" s="123">
        <f t="shared" si="210"/>
        <v>64.25</v>
      </c>
      <c r="AI176" s="262">
        <f t="shared" si="214"/>
        <v>58.064999999999998</v>
      </c>
      <c r="AJ176" s="262">
        <f>IF(AH176&gt;1,AVERAGE(AH174:AH176),"")</f>
        <v>53.763333333333328</v>
      </c>
      <c r="AK176" s="262"/>
      <c r="AL176" s="262"/>
    </row>
    <row r="177" spans="1:38" ht="12" customHeight="1">
      <c r="C177" s="57" t="s">
        <v>39</v>
      </c>
      <c r="D177" s="1">
        <f>AE177</f>
        <v>0</v>
      </c>
      <c r="E177" s="1"/>
      <c r="F177" s="194"/>
      <c r="G177" s="51"/>
      <c r="H177" s="51"/>
      <c r="I177" s="52">
        <f>SUM(I170:I176)/60</f>
        <v>8</v>
      </c>
      <c r="J177" s="67"/>
      <c r="K177" s="68"/>
      <c r="L177" s="68"/>
      <c r="M177" s="68"/>
      <c r="N177" s="68"/>
      <c r="O177" s="68"/>
      <c r="P177" s="68"/>
      <c r="Q177" s="68"/>
      <c r="R177" s="51"/>
      <c r="S177" s="51"/>
      <c r="T177" s="51"/>
      <c r="U177" s="54" t="s">
        <v>46</v>
      </c>
      <c r="V177" s="114"/>
      <c r="W177" s="255">
        <f t="shared" ref="W177:AG177" si="215">SUM(W170:W176)</f>
        <v>13</v>
      </c>
      <c r="X177" s="255">
        <f t="shared" si="215"/>
        <v>30</v>
      </c>
      <c r="Y177" s="255">
        <f t="shared" si="215"/>
        <v>19</v>
      </c>
      <c r="Z177" s="255">
        <f t="shared" si="215"/>
        <v>27</v>
      </c>
      <c r="AA177" s="255">
        <f t="shared" si="215"/>
        <v>0</v>
      </c>
      <c r="AB177" s="255">
        <f t="shared" si="215"/>
        <v>0</v>
      </c>
      <c r="AC177" s="255">
        <f t="shared" si="215"/>
        <v>0</v>
      </c>
      <c r="AD177" s="255">
        <f t="shared" si="215"/>
        <v>0</v>
      </c>
      <c r="AE177" s="255">
        <f t="shared" si="215"/>
        <v>0</v>
      </c>
      <c r="AF177" s="256">
        <f t="shared" si="215"/>
        <v>89</v>
      </c>
      <c r="AG177" s="256">
        <f t="shared" si="215"/>
        <v>88.99</v>
      </c>
      <c r="AH177" s="256">
        <f>SUM(AH170:AH176)</f>
        <v>206.29</v>
      </c>
      <c r="AI177" s="262"/>
      <c r="AJ177" s="262"/>
      <c r="AK177" s="262">
        <f>IF(AH177&gt;1,AVERAGE(AH177,AH168,AH159,AH150,AH141))</f>
        <v>265.88</v>
      </c>
      <c r="AL177" s="262">
        <f>IF(AH177&gt;1,AVERAGE(AH177,AH168))</f>
        <v>262.91499999999996</v>
      </c>
    </row>
    <row r="178" spans="1:38" ht="12" customHeight="1">
      <c r="E178" s="1"/>
      <c r="F178" s="252" t="s">
        <v>192</v>
      </c>
      <c r="AF178" s="9" t="str">
        <f>IF(SUM(W178:AE178)&gt;0,(SUM(W178:AE178)),"")</f>
        <v/>
      </c>
    </row>
    <row r="179" spans="1:38" ht="12" customHeight="1">
      <c r="A179" s="165" t="s">
        <v>19</v>
      </c>
      <c r="B179" s="18">
        <f>I186</f>
        <v>13.666666666666666</v>
      </c>
      <c r="C179" s="57" t="s">
        <v>35</v>
      </c>
      <c r="D179" s="1">
        <f>X186</f>
        <v>18</v>
      </c>
      <c r="F179" s="193">
        <v>40222</v>
      </c>
      <c r="G179" s="357"/>
      <c r="H179" s="357"/>
      <c r="I179" s="48"/>
      <c r="J179" s="65"/>
      <c r="K179" s="65"/>
      <c r="L179" s="65"/>
      <c r="M179" s="65"/>
      <c r="N179" s="65"/>
      <c r="O179" s="65"/>
      <c r="P179" s="65"/>
      <c r="Q179" s="65"/>
      <c r="R179" s="358" t="s">
        <v>861</v>
      </c>
      <c r="S179" s="359"/>
      <c r="T179" s="360"/>
      <c r="U179" s="53"/>
      <c r="V179" s="122">
        <f t="shared" ref="V179:V185" si="216">$V$2</f>
        <v>1</v>
      </c>
      <c r="W179" s="272">
        <f t="shared" ref="W179:W184" si="217">IF(J179&lt;&gt;0,VLOOKUP(J179,Max_tider,2,FALSE),0)</f>
        <v>0</v>
      </c>
      <c r="X179" s="272">
        <f>IF(K179&lt;&gt;0,VLOOKUP(K179,AT_tider,2,FALSE),0)</f>
        <v>0</v>
      </c>
      <c r="Y179" s="272">
        <f t="shared" ref="Y179:Y184" si="218">IF(L179&lt;&gt;0,VLOOKUP(L179,SubAT_tider,2,FALSE),0)</f>
        <v>0</v>
      </c>
      <c r="Z179" s="272">
        <f t="shared" ref="Z179:Z184" si="219">IF(M179&lt;&gt;0,VLOOKUP(M179,IG_tider,2,FALSE),0)</f>
        <v>0</v>
      </c>
      <c r="AA179" s="272"/>
      <c r="AB179" s="272"/>
      <c r="AC179" s="272">
        <f t="shared" ref="AC179:AC185" si="220">IF(P179&lt;&gt;0,VLOOKUP(P179,Power_tider,2,FALSE),0)</f>
        <v>0</v>
      </c>
      <c r="AD179" s="272">
        <f t="shared" ref="AD179:AD185" si="221">IF(Q179&lt;&gt;0,VLOOKUP(Q179,FS_tider,2,FALSE),0)</f>
        <v>0</v>
      </c>
      <c r="AE179" s="122"/>
      <c r="AF179" s="122">
        <f>SUM(W179:AE179)</f>
        <v>0</v>
      </c>
      <c r="AG179" s="123">
        <f>((AC179*2)+(W179*2)+(X179*1)+(Y179*0.77)+(Z179*0.68)+(AD179*0.8))</f>
        <v>0</v>
      </c>
      <c r="AH179" s="123">
        <f t="shared" ref="AH179:AH185" si="222">(AG179+(((I179*V179)-SUM(W179:AE179))*0.3))</f>
        <v>0</v>
      </c>
      <c r="AI179" s="262" t="str">
        <f>IF(AH179&gt;1,AVERAGE(AH176,AH179),"")</f>
        <v/>
      </c>
      <c r="AJ179" s="262" t="str">
        <f>IF(AH179&gt;1,AVERAGE(AH175,AH176,AH179),"")</f>
        <v/>
      </c>
      <c r="AK179" s="262"/>
      <c r="AL179" s="262"/>
    </row>
    <row r="180" spans="1:38" ht="12" customHeight="1">
      <c r="A180" s="168" t="s">
        <v>34</v>
      </c>
      <c r="B180" s="18">
        <f>W186</f>
        <v>5</v>
      </c>
      <c r="C180" s="57" t="s">
        <v>36</v>
      </c>
      <c r="D180" s="1">
        <f>Y186</f>
        <v>81</v>
      </c>
      <c r="F180" s="193">
        <v>40223</v>
      </c>
      <c r="G180" s="357" t="s">
        <v>839</v>
      </c>
      <c r="H180" s="357"/>
      <c r="I180" s="48">
        <v>200</v>
      </c>
      <c r="J180" s="65"/>
      <c r="K180" s="65"/>
      <c r="L180" s="65" t="s">
        <v>309</v>
      </c>
      <c r="M180" s="65"/>
      <c r="N180" s="66" t="s">
        <v>831</v>
      </c>
      <c r="O180" s="66"/>
      <c r="P180" s="66"/>
      <c r="Q180" s="65"/>
      <c r="R180" s="358"/>
      <c r="S180" s="359"/>
      <c r="T180" s="360"/>
      <c r="U180" s="53"/>
      <c r="V180" s="122">
        <f t="shared" si="216"/>
        <v>1</v>
      </c>
      <c r="W180" s="272">
        <f t="shared" si="217"/>
        <v>0</v>
      </c>
      <c r="X180" s="272">
        <f t="shared" ref="X180:X184" si="223">IF(K180&lt;&gt;0,VLOOKUP(K180,AT_tider,2,FALSE),0)</f>
        <v>0</v>
      </c>
      <c r="Y180" s="272">
        <f t="shared" si="218"/>
        <v>36</v>
      </c>
      <c r="Z180" s="272">
        <f t="shared" si="219"/>
        <v>0</v>
      </c>
      <c r="AA180" s="272"/>
      <c r="AB180" s="272"/>
      <c r="AC180" s="272">
        <f t="shared" si="220"/>
        <v>0</v>
      </c>
      <c r="AD180" s="272">
        <f t="shared" si="221"/>
        <v>0</v>
      </c>
      <c r="AE180" s="122"/>
      <c r="AF180" s="122">
        <f t="shared" ref="AF180:AF185" si="224">SUM(W180:AE180)</f>
        <v>36</v>
      </c>
      <c r="AG180" s="123">
        <f t="shared" ref="AG180:AG185" si="225">((AC180*2)+(W180*2)+(X180*1)+(Y180*0.77)+(Z180*0.68)+(AD180*0.8))</f>
        <v>27.72</v>
      </c>
      <c r="AH180" s="123">
        <f t="shared" si="222"/>
        <v>76.919999999999987</v>
      </c>
      <c r="AI180" s="262">
        <f t="shared" ref="AI180:AI185" si="226">IF(AH180&gt;1,AVERAGE(AH179:AH180),"")</f>
        <v>38.459999999999994</v>
      </c>
      <c r="AJ180" s="262">
        <f>IF(AH180&gt;1,AVERAGE(AH176,AH179,AH180),"")</f>
        <v>47.056666666666665</v>
      </c>
      <c r="AK180" s="262"/>
      <c r="AL180" s="262"/>
    </row>
    <row r="181" spans="1:38" ht="12" customHeight="1">
      <c r="C181" s="17" t="s">
        <v>93</v>
      </c>
      <c r="D181" s="1">
        <f>Z186</f>
        <v>90</v>
      </c>
      <c r="F181" s="193">
        <v>40224</v>
      </c>
      <c r="G181" s="357" t="s">
        <v>839</v>
      </c>
      <c r="H181" s="357"/>
      <c r="I181" s="49">
        <v>180</v>
      </c>
      <c r="J181" s="66"/>
      <c r="K181" s="66"/>
      <c r="L181" s="66" t="s">
        <v>295</v>
      </c>
      <c r="M181" s="66" t="s">
        <v>246</v>
      </c>
      <c r="N181" s="66" t="s">
        <v>831</v>
      </c>
      <c r="O181" s="66"/>
      <c r="P181" s="66"/>
      <c r="Q181" s="66"/>
      <c r="R181" s="358" t="s">
        <v>863</v>
      </c>
      <c r="S181" s="359"/>
      <c r="T181" s="360"/>
      <c r="U181" s="36"/>
      <c r="V181" s="122">
        <f t="shared" si="216"/>
        <v>1</v>
      </c>
      <c r="W181" s="272">
        <f t="shared" si="217"/>
        <v>0</v>
      </c>
      <c r="X181" s="272">
        <f t="shared" si="223"/>
        <v>0</v>
      </c>
      <c r="Y181" s="272">
        <f t="shared" si="218"/>
        <v>30</v>
      </c>
      <c r="Z181" s="272">
        <f t="shared" si="219"/>
        <v>15</v>
      </c>
      <c r="AA181" s="272"/>
      <c r="AB181" s="272"/>
      <c r="AC181" s="272">
        <f t="shared" si="220"/>
        <v>0</v>
      </c>
      <c r="AD181" s="272">
        <f t="shared" si="221"/>
        <v>0</v>
      </c>
      <c r="AE181" s="122"/>
      <c r="AF181" s="122">
        <f t="shared" si="224"/>
        <v>45</v>
      </c>
      <c r="AG181" s="123">
        <f t="shared" si="225"/>
        <v>33.300000000000004</v>
      </c>
      <c r="AH181" s="123">
        <f t="shared" si="222"/>
        <v>73.800000000000011</v>
      </c>
      <c r="AI181" s="262">
        <f t="shared" si="226"/>
        <v>75.36</v>
      </c>
      <c r="AJ181" s="262">
        <f>IF(AH181&gt;1,AVERAGE(AH179:AH181),"")</f>
        <v>50.24</v>
      </c>
      <c r="AK181" s="262"/>
      <c r="AL181" s="262"/>
    </row>
    <row r="182" spans="1:38" ht="12" customHeight="1">
      <c r="C182" s="17" t="s">
        <v>79</v>
      </c>
      <c r="D182" s="1">
        <f>AA186</f>
        <v>0</v>
      </c>
      <c r="F182" s="193">
        <v>40225</v>
      </c>
      <c r="G182" s="357" t="s">
        <v>840</v>
      </c>
      <c r="H182" s="357"/>
      <c r="I182" s="48">
        <v>230</v>
      </c>
      <c r="J182" s="65"/>
      <c r="K182" s="65"/>
      <c r="L182" s="65"/>
      <c r="M182" s="65" t="s">
        <v>301</v>
      </c>
      <c r="N182" s="65" t="s">
        <v>831</v>
      </c>
      <c r="O182" s="65"/>
      <c r="P182" s="65"/>
      <c r="Q182" s="65"/>
      <c r="R182" s="358" t="s">
        <v>862</v>
      </c>
      <c r="S182" s="359"/>
      <c r="T182" s="360"/>
      <c r="U182" s="53"/>
      <c r="V182" s="122">
        <f t="shared" si="216"/>
        <v>1</v>
      </c>
      <c r="W182" s="272">
        <f t="shared" si="217"/>
        <v>0</v>
      </c>
      <c r="X182" s="272">
        <f t="shared" si="223"/>
        <v>0</v>
      </c>
      <c r="Y182" s="272">
        <f t="shared" si="218"/>
        <v>0</v>
      </c>
      <c r="Z182" s="272">
        <f t="shared" si="219"/>
        <v>60</v>
      </c>
      <c r="AA182" s="272"/>
      <c r="AB182" s="272"/>
      <c r="AC182" s="272">
        <f t="shared" si="220"/>
        <v>0</v>
      </c>
      <c r="AD182" s="272">
        <f t="shared" si="221"/>
        <v>0</v>
      </c>
      <c r="AE182" s="122"/>
      <c r="AF182" s="122">
        <f t="shared" si="224"/>
        <v>60</v>
      </c>
      <c r="AG182" s="123">
        <f t="shared" si="225"/>
        <v>40.800000000000004</v>
      </c>
      <c r="AH182" s="123">
        <f t="shared" si="222"/>
        <v>91.800000000000011</v>
      </c>
      <c r="AI182" s="262">
        <f t="shared" si="226"/>
        <v>82.800000000000011</v>
      </c>
      <c r="AJ182" s="262">
        <f>IF(AH182&gt;1,AVERAGE(AH180:AH182),"")</f>
        <v>80.84</v>
      </c>
      <c r="AK182" s="262"/>
      <c r="AL182" s="262"/>
    </row>
    <row r="183" spans="1:38" ht="12" customHeight="1">
      <c r="C183" s="17" t="s">
        <v>94</v>
      </c>
      <c r="D183" s="1">
        <f>AB186</f>
        <v>0</v>
      </c>
      <c r="F183" s="193">
        <v>40226</v>
      </c>
      <c r="G183" s="357"/>
      <c r="H183" s="357"/>
      <c r="I183" s="48"/>
      <c r="J183" s="65"/>
      <c r="K183" s="65"/>
      <c r="L183" s="65"/>
      <c r="M183" s="65"/>
      <c r="N183" s="65"/>
      <c r="O183" s="65"/>
      <c r="P183" s="65"/>
      <c r="Q183" s="65"/>
      <c r="R183" s="358" t="s">
        <v>830</v>
      </c>
      <c r="S183" s="359"/>
      <c r="T183" s="360"/>
      <c r="U183" s="36"/>
      <c r="V183" s="122">
        <f>$V$2</f>
        <v>1</v>
      </c>
      <c r="W183" s="272">
        <f t="shared" si="217"/>
        <v>0</v>
      </c>
      <c r="X183" s="272">
        <f t="shared" si="223"/>
        <v>0</v>
      </c>
      <c r="Y183" s="272">
        <f t="shared" si="218"/>
        <v>0</v>
      </c>
      <c r="Z183" s="272">
        <f t="shared" si="219"/>
        <v>0</v>
      </c>
      <c r="AA183" s="272"/>
      <c r="AB183" s="272"/>
      <c r="AC183" s="272">
        <f t="shared" si="220"/>
        <v>0</v>
      </c>
      <c r="AD183" s="272">
        <f t="shared" si="221"/>
        <v>0</v>
      </c>
      <c r="AE183" s="122"/>
      <c r="AF183" s="122">
        <f t="shared" si="224"/>
        <v>0</v>
      </c>
      <c r="AG183" s="123">
        <f t="shared" si="225"/>
        <v>0</v>
      </c>
      <c r="AH183" s="123">
        <f t="shared" si="222"/>
        <v>0</v>
      </c>
      <c r="AI183" s="262" t="str">
        <f t="shared" si="226"/>
        <v/>
      </c>
      <c r="AJ183" s="262" t="str">
        <f>IF(AH183&gt;1,AVERAGE(AH181:AH183),"")</f>
        <v/>
      </c>
      <c r="AK183" s="262"/>
      <c r="AL183" s="262"/>
    </row>
    <row r="184" spans="1:38" ht="12" customHeight="1">
      <c r="C184" s="57" t="s">
        <v>37</v>
      </c>
      <c r="D184" s="1">
        <f>AC186</f>
        <v>5</v>
      </c>
      <c r="F184" s="193">
        <v>40227</v>
      </c>
      <c r="G184" s="357" t="s">
        <v>860</v>
      </c>
      <c r="H184" s="357"/>
      <c r="I184" s="48">
        <v>90</v>
      </c>
      <c r="J184" s="49"/>
      <c r="K184" s="65" t="s">
        <v>286</v>
      </c>
      <c r="L184" s="65"/>
      <c r="M184" s="74"/>
      <c r="N184" s="65" t="s">
        <v>831</v>
      </c>
      <c r="O184" s="65" t="s">
        <v>831</v>
      </c>
      <c r="P184" s="65" t="s">
        <v>725</v>
      </c>
      <c r="Q184" s="65"/>
      <c r="R184" s="358" t="s">
        <v>864</v>
      </c>
      <c r="S184" s="359"/>
      <c r="T184" s="360"/>
      <c r="U184" s="36"/>
      <c r="V184" s="122">
        <f t="shared" si="216"/>
        <v>1</v>
      </c>
      <c r="W184" s="272">
        <f t="shared" si="217"/>
        <v>0</v>
      </c>
      <c r="X184" s="272">
        <f t="shared" si="223"/>
        <v>8</v>
      </c>
      <c r="Y184" s="272">
        <f t="shared" si="218"/>
        <v>0</v>
      </c>
      <c r="Z184" s="272">
        <f t="shared" si="219"/>
        <v>0</v>
      </c>
      <c r="AA184" s="272"/>
      <c r="AB184" s="272"/>
      <c r="AC184" s="272">
        <f t="shared" si="220"/>
        <v>5</v>
      </c>
      <c r="AD184" s="272">
        <f t="shared" si="221"/>
        <v>0</v>
      </c>
      <c r="AE184" s="122"/>
      <c r="AF184" s="122">
        <f t="shared" si="224"/>
        <v>13</v>
      </c>
      <c r="AG184" s="123">
        <f t="shared" si="225"/>
        <v>18</v>
      </c>
      <c r="AH184" s="123">
        <f t="shared" si="222"/>
        <v>41.099999999999994</v>
      </c>
      <c r="AI184" s="262">
        <f t="shared" si="226"/>
        <v>20.549999999999997</v>
      </c>
      <c r="AJ184" s="262">
        <f>IF(AH184&gt;1,AVERAGE(AH182:AH184),"")</f>
        <v>44.300000000000004</v>
      </c>
      <c r="AK184" s="262"/>
      <c r="AL184" s="262"/>
    </row>
    <row r="185" spans="1:38" ht="12" customHeight="1">
      <c r="C185" s="57" t="s">
        <v>38</v>
      </c>
      <c r="D185" s="1">
        <f>AD186</f>
        <v>0</v>
      </c>
      <c r="F185" s="193">
        <v>40228</v>
      </c>
      <c r="G185" s="357" t="s">
        <v>853</v>
      </c>
      <c r="H185" s="357"/>
      <c r="I185" s="48">
        <v>120</v>
      </c>
      <c r="J185" s="65"/>
      <c r="K185" s="65"/>
      <c r="L185" s="74"/>
      <c r="M185" s="74"/>
      <c r="N185" s="65" t="s">
        <v>831</v>
      </c>
      <c r="O185" s="65"/>
      <c r="P185" s="65"/>
      <c r="Q185" s="65"/>
      <c r="R185" s="358" t="s">
        <v>859</v>
      </c>
      <c r="S185" s="359"/>
      <c r="T185" s="360"/>
      <c r="U185" s="36"/>
      <c r="V185" s="122">
        <f t="shared" si="216"/>
        <v>1</v>
      </c>
      <c r="W185" s="272">
        <v>5</v>
      </c>
      <c r="X185" s="272">
        <v>10</v>
      </c>
      <c r="Y185" s="272">
        <v>15</v>
      </c>
      <c r="Z185" s="272">
        <v>15</v>
      </c>
      <c r="AA185" s="272"/>
      <c r="AB185" s="272"/>
      <c r="AC185" s="272">
        <f t="shared" si="220"/>
        <v>0</v>
      </c>
      <c r="AD185" s="272">
        <f t="shared" si="221"/>
        <v>0</v>
      </c>
      <c r="AE185" s="122"/>
      <c r="AF185" s="122">
        <f t="shared" si="224"/>
        <v>45</v>
      </c>
      <c r="AG185" s="123">
        <f t="shared" si="225"/>
        <v>41.75</v>
      </c>
      <c r="AH185" s="123">
        <f t="shared" si="222"/>
        <v>64.25</v>
      </c>
      <c r="AI185" s="262">
        <f t="shared" si="226"/>
        <v>52.674999999999997</v>
      </c>
      <c r="AJ185" s="262">
        <f>IF(AH185&gt;1,AVERAGE(AH183:AH185),"")</f>
        <v>35.116666666666667</v>
      </c>
      <c r="AK185" s="262"/>
      <c r="AL185" s="262"/>
    </row>
    <row r="186" spans="1:38" ht="12" customHeight="1">
      <c r="C186" s="57" t="s">
        <v>39</v>
      </c>
      <c r="D186" s="1">
        <f>AE186</f>
        <v>0</v>
      </c>
      <c r="E186" s="1"/>
      <c r="F186" s="194"/>
      <c r="G186" s="51"/>
      <c r="H186" s="51"/>
      <c r="I186" s="52">
        <f>SUM(I179:I185)/60</f>
        <v>13.666666666666666</v>
      </c>
      <c r="J186" s="67"/>
      <c r="K186" s="68"/>
      <c r="L186" s="68"/>
      <c r="M186" s="68"/>
      <c r="N186" s="68"/>
      <c r="O186" s="68"/>
      <c r="P186" s="68"/>
      <c r="Q186" s="68"/>
      <c r="R186" s="51"/>
      <c r="S186" s="51"/>
      <c r="T186" s="51"/>
      <c r="U186" s="54" t="s">
        <v>46</v>
      </c>
      <c r="V186" s="114"/>
      <c r="W186" s="255">
        <f t="shared" ref="W186:AG186" si="227">SUM(W179:W185)</f>
        <v>5</v>
      </c>
      <c r="X186" s="255">
        <f t="shared" si="227"/>
        <v>18</v>
      </c>
      <c r="Y186" s="255">
        <f t="shared" si="227"/>
        <v>81</v>
      </c>
      <c r="Z186" s="255">
        <f t="shared" si="227"/>
        <v>90</v>
      </c>
      <c r="AA186" s="255">
        <f t="shared" si="227"/>
        <v>0</v>
      </c>
      <c r="AB186" s="255">
        <f t="shared" si="227"/>
        <v>0</v>
      </c>
      <c r="AC186" s="255">
        <f t="shared" si="227"/>
        <v>5</v>
      </c>
      <c r="AD186" s="255">
        <f t="shared" si="227"/>
        <v>0</v>
      </c>
      <c r="AE186" s="255">
        <f t="shared" si="227"/>
        <v>0</v>
      </c>
      <c r="AF186" s="256">
        <f t="shared" si="227"/>
        <v>199</v>
      </c>
      <c r="AG186" s="256">
        <f t="shared" si="227"/>
        <v>161.57</v>
      </c>
      <c r="AH186" s="256">
        <f>SUM(AH179:AH185)</f>
        <v>347.87</v>
      </c>
      <c r="AI186" s="262"/>
      <c r="AJ186" s="262"/>
      <c r="AK186" s="262">
        <f>IF(AH186&gt;1,AVERAGE(AH186,AH177,AH168,AH159,AH150))</f>
        <v>287.726</v>
      </c>
      <c r="AL186" s="262">
        <f>IF(AH186&gt;1,AVERAGE(AH186,AH177))</f>
        <v>277.08</v>
      </c>
    </row>
    <row r="187" spans="1:38" ht="12" customHeight="1">
      <c r="E187" s="1"/>
      <c r="F187" s="252" t="s">
        <v>193</v>
      </c>
      <c r="AF187" s="9" t="str">
        <f>IF(SUM(W187:AE187)&gt;0,(SUM(W187:AE187)),"")</f>
        <v/>
      </c>
    </row>
    <row r="188" spans="1:38" ht="12" customHeight="1">
      <c r="A188" s="165" t="s">
        <v>19</v>
      </c>
      <c r="B188" s="18">
        <f>I195</f>
        <v>10</v>
      </c>
      <c r="C188" s="57" t="s">
        <v>35</v>
      </c>
      <c r="D188" s="1">
        <f>X195</f>
        <v>24</v>
      </c>
      <c r="F188" s="193">
        <v>40229</v>
      </c>
      <c r="G188" s="357"/>
      <c r="H188" s="357"/>
      <c r="I188" s="48"/>
      <c r="J188" s="65"/>
      <c r="K188" s="65"/>
      <c r="L188" s="65"/>
      <c r="M188" s="65"/>
      <c r="N188" s="65"/>
      <c r="O188" s="65"/>
      <c r="P188" s="65"/>
      <c r="Q188" s="65"/>
      <c r="R188" s="358" t="s">
        <v>830</v>
      </c>
      <c r="S188" s="359"/>
      <c r="T188" s="360"/>
      <c r="U188" s="53"/>
      <c r="V188" s="122">
        <f t="shared" ref="V188:V194" si="228">$V$2</f>
        <v>1</v>
      </c>
      <c r="W188" s="272">
        <f t="shared" ref="W188:W194" si="229">IF(J188&lt;&gt;0,VLOOKUP(J188,Max_tider,2,FALSE),0)</f>
        <v>0</v>
      </c>
      <c r="X188" s="272">
        <f>IF(K188&lt;&gt;0,VLOOKUP(K188,AT_tider,2,FALSE),0)</f>
        <v>0</v>
      </c>
      <c r="Y188" s="272">
        <f t="shared" ref="Y188:Y194" si="230">IF(L188&lt;&gt;0,VLOOKUP(L188,SubAT_tider,2,FALSE),0)</f>
        <v>0</v>
      </c>
      <c r="Z188" s="272">
        <f t="shared" ref="Z188:Z194" si="231">IF(M188&lt;&gt;0,VLOOKUP(M188,IG_tider,2,FALSE),0)</f>
        <v>0</v>
      </c>
      <c r="AA188" s="272"/>
      <c r="AB188" s="272"/>
      <c r="AC188" s="272">
        <f t="shared" ref="AC188:AC194" si="232">IF(P188&lt;&gt;0,VLOOKUP(P188,Power_tider,2,FALSE),0)</f>
        <v>0</v>
      </c>
      <c r="AD188" s="272">
        <f t="shared" ref="AD188:AD194" si="233">IF(Q188&lt;&gt;0,VLOOKUP(Q188,FS_tider,2,FALSE),0)</f>
        <v>0</v>
      </c>
      <c r="AE188" s="122"/>
      <c r="AF188" s="122">
        <f>SUM(W188:AE188)</f>
        <v>0</v>
      </c>
      <c r="AG188" s="123">
        <f>((AC188*2)+(W188*2)+(X188*1)+(Y188*0.77)+(Z188*0.68)+(AD188*0.8))</f>
        <v>0</v>
      </c>
      <c r="AH188" s="123">
        <f t="shared" ref="AH188:AH194" si="234">(AG188+(((I188*V188)-SUM(W188:AE188))*0.3))</f>
        <v>0</v>
      </c>
      <c r="AI188" s="262" t="str">
        <f>IF(AH188&gt;1,AVERAGE(AH185,AH188),"")</f>
        <v/>
      </c>
      <c r="AJ188" s="262" t="str">
        <f>IF(AH188&gt;1,AVERAGE(AH184,AH185,AH188),"")</f>
        <v/>
      </c>
      <c r="AK188" s="262"/>
      <c r="AL188" s="262"/>
    </row>
    <row r="189" spans="1:38" ht="12" customHeight="1">
      <c r="A189" s="168" t="s">
        <v>34</v>
      </c>
      <c r="B189" s="18">
        <f>W195</f>
        <v>22</v>
      </c>
      <c r="C189" s="57" t="s">
        <v>36</v>
      </c>
      <c r="D189" s="1">
        <f>Y195</f>
        <v>30</v>
      </c>
      <c r="F189" s="193">
        <v>40230</v>
      </c>
      <c r="G189" s="357" t="s">
        <v>854</v>
      </c>
      <c r="H189" s="357"/>
      <c r="I189" s="48">
        <v>90</v>
      </c>
      <c r="J189" s="65"/>
      <c r="K189" s="49"/>
      <c r="L189" s="74"/>
      <c r="M189" s="65"/>
      <c r="N189" s="66" t="s">
        <v>831</v>
      </c>
      <c r="O189" s="66"/>
      <c r="P189" s="66"/>
      <c r="Q189" s="65"/>
      <c r="R189" s="358" t="s">
        <v>865</v>
      </c>
      <c r="S189" s="359"/>
      <c r="T189" s="360"/>
      <c r="U189" s="53"/>
      <c r="V189" s="122">
        <f t="shared" si="228"/>
        <v>1</v>
      </c>
      <c r="W189" s="272">
        <f t="shared" si="229"/>
        <v>0</v>
      </c>
      <c r="X189" s="272">
        <f t="shared" ref="X189:X194" si="235">IF(K189&lt;&gt;0,VLOOKUP(K189,AT_tider,2,FALSE),0)</f>
        <v>0</v>
      </c>
      <c r="Y189" s="272">
        <f t="shared" si="230"/>
        <v>0</v>
      </c>
      <c r="Z189" s="272">
        <f t="shared" si="231"/>
        <v>0</v>
      </c>
      <c r="AA189" s="272"/>
      <c r="AB189" s="272"/>
      <c r="AC189" s="272">
        <f t="shared" si="232"/>
        <v>0</v>
      </c>
      <c r="AD189" s="272">
        <f t="shared" si="233"/>
        <v>0</v>
      </c>
      <c r="AE189" s="122"/>
      <c r="AF189" s="122">
        <f t="shared" ref="AF189:AF194" si="236">SUM(W189:AE189)</f>
        <v>0</v>
      </c>
      <c r="AG189" s="123">
        <f t="shared" ref="AG189:AG194" si="237">((AC189*2)+(W189*2)+(X189*1)+(Y189*0.77)+(Z189*0.68)+(AD189*0.8))</f>
        <v>0</v>
      </c>
      <c r="AH189" s="123">
        <f t="shared" si="234"/>
        <v>27</v>
      </c>
      <c r="AI189" s="262">
        <f t="shared" ref="AI189:AI194" si="238">IF(AH189&gt;1,AVERAGE(AH188:AH189),"")</f>
        <v>13.5</v>
      </c>
      <c r="AJ189" s="262">
        <f>IF(AH189&gt;1,AVERAGE(AH185,AH188,AH189),"")</f>
        <v>30.416666666666668</v>
      </c>
      <c r="AK189" s="262"/>
      <c r="AL189" s="262"/>
    </row>
    <row r="190" spans="1:38" ht="12" customHeight="1">
      <c r="C190" s="17" t="s">
        <v>93</v>
      </c>
      <c r="D190" s="1">
        <f>Z195</f>
        <v>0</v>
      </c>
      <c r="F190" s="193">
        <v>40231</v>
      </c>
      <c r="G190" s="357" t="s">
        <v>854</v>
      </c>
      <c r="H190" s="357"/>
      <c r="I190" s="49">
        <v>60</v>
      </c>
      <c r="J190" s="66"/>
      <c r="K190" s="66"/>
      <c r="L190" s="66"/>
      <c r="M190" s="66"/>
      <c r="N190" s="66" t="s">
        <v>831</v>
      </c>
      <c r="O190" s="66"/>
      <c r="P190" s="66"/>
      <c r="Q190" s="66"/>
      <c r="R190" s="358" t="s">
        <v>866</v>
      </c>
      <c r="S190" s="359"/>
      <c r="T190" s="360"/>
      <c r="U190" s="36"/>
      <c r="V190" s="122">
        <f t="shared" si="228"/>
        <v>1</v>
      </c>
      <c r="W190" s="272">
        <f t="shared" si="229"/>
        <v>0</v>
      </c>
      <c r="X190" s="272">
        <f t="shared" si="235"/>
        <v>0</v>
      </c>
      <c r="Y190" s="272">
        <f t="shared" si="230"/>
        <v>0</v>
      </c>
      <c r="Z190" s="272">
        <f t="shared" si="231"/>
        <v>0</v>
      </c>
      <c r="AA190" s="272"/>
      <c r="AB190" s="272"/>
      <c r="AC190" s="272">
        <f t="shared" si="232"/>
        <v>0</v>
      </c>
      <c r="AD190" s="272">
        <f t="shared" si="233"/>
        <v>0</v>
      </c>
      <c r="AE190" s="122"/>
      <c r="AF190" s="122">
        <f t="shared" si="236"/>
        <v>0</v>
      </c>
      <c r="AG190" s="123">
        <f t="shared" si="237"/>
        <v>0</v>
      </c>
      <c r="AH190" s="123">
        <f t="shared" si="234"/>
        <v>18</v>
      </c>
      <c r="AI190" s="262">
        <f t="shared" si="238"/>
        <v>22.5</v>
      </c>
      <c r="AJ190" s="262">
        <f>IF(AH190&gt;1,AVERAGE(AH188:AH190),"")</f>
        <v>15</v>
      </c>
      <c r="AK190" s="262"/>
      <c r="AL190" s="262"/>
    </row>
    <row r="191" spans="1:38" ht="12" customHeight="1">
      <c r="C191" s="17" t="s">
        <v>79</v>
      </c>
      <c r="D191" s="1">
        <f>AA195</f>
        <v>0</v>
      </c>
      <c r="F191" s="193">
        <v>40232</v>
      </c>
      <c r="G191" s="357" t="s">
        <v>840</v>
      </c>
      <c r="H191" s="357"/>
      <c r="I191" s="48">
        <v>120</v>
      </c>
      <c r="J191" s="65" t="s">
        <v>385</v>
      </c>
      <c r="K191" s="65" t="s">
        <v>293</v>
      </c>
      <c r="L191" s="74"/>
      <c r="M191" s="65"/>
      <c r="N191" s="66" t="s">
        <v>831</v>
      </c>
      <c r="O191" s="66"/>
      <c r="P191" s="77"/>
      <c r="Q191" s="65"/>
      <c r="R191" s="358" t="s">
        <v>867</v>
      </c>
      <c r="S191" s="359"/>
      <c r="T191" s="360"/>
      <c r="U191" s="53"/>
      <c r="V191" s="122">
        <f t="shared" si="228"/>
        <v>1</v>
      </c>
      <c r="W191" s="272">
        <f t="shared" si="229"/>
        <v>6</v>
      </c>
      <c r="X191" s="272">
        <f t="shared" si="235"/>
        <v>24</v>
      </c>
      <c r="Y191" s="272">
        <f t="shared" si="230"/>
        <v>0</v>
      </c>
      <c r="Z191" s="272">
        <f t="shared" si="231"/>
        <v>0</v>
      </c>
      <c r="AA191" s="272"/>
      <c r="AB191" s="272"/>
      <c r="AC191" s="272">
        <f t="shared" si="232"/>
        <v>0</v>
      </c>
      <c r="AD191" s="272">
        <f t="shared" si="233"/>
        <v>0</v>
      </c>
      <c r="AE191" s="122"/>
      <c r="AF191" s="122">
        <f t="shared" si="236"/>
        <v>30</v>
      </c>
      <c r="AG191" s="123">
        <f t="shared" si="237"/>
        <v>36</v>
      </c>
      <c r="AH191" s="123">
        <f t="shared" si="234"/>
        <v>63</v>
      </c>
      <c r="AI191" s="262">
        <f t="shared" si="238"/>
        <v>40.5</v>
      </c>
      <c r="AJ191" s="262">
        <f>IF(AH191&gt;1,AVERAGE(AH189:AH191),"")</f>
        <v>36</v>
      </c>
      <c r="AK191" s="262"/>
      <c r="AL191" s="262"/>
    </row>
    <row r="192" spans="1:38" ht="12" customHeight="1">
      <c r="C192" s="17" t="s">
        <v>94</v>
      </c>
      <c r="D192" s="1">
        <f>AB195</f>
        <v>0</v>
      </c>
      <c r="F192" s="193">
        <v>40233</v>
      </c>
      <c r="G192" s="357"/>
      <c r="H192" s="357"/>
      <c r="I192" s="48"/>
      <c r="J192" s="65"/>
      <c r="K192" s="65"/>
      <c r="L192" s="65"/>
      <c r="M192" s="65"/>
      <c r="N192" s="65"/>
      <c r="O192" s="65"/>
      <c r="P192" s="65"/>
      <c r="Q192" s="65"/>
      <c r="R192" s="358" t="s">
        <v>829</v>
      </c>
      <c r="S192" s="359"/>
      <c r="T192" s="360"/>
      <c r="U192" s="36"/>
      <c r="V192" s="122">
        <f>$V$2</f>
        <v>1</v>
      </c>
      <c r="W192" s="272">
        <f t="shared" si="229"/>
        <v>0</v>
      </c>
      <c r="X192" s="272">
        <f t="shared" si="235"/>
        <v>0</v>
      </c>
      <c r="Y192" s="272">
        <f t="shared" si="230"/>
        <v>0</v>
      </c>
      <c r="Z192" s="272">
        <f t="shared" si="231"/>
        <v>0</v>
      </c>
      <c r="AA192" s="272"/>
      <c r="AB192" s="272"/>
      <c r="AC192" s="272">
        <f t="shared" si="232"/>
        <v>0</v>
      </c>
      <c r="AD192" s="272">
        <f t="shared" si="233"/>
        <v>0</v>
      </c>
      <c r="AE192" s="122"/>
      <c r="AF192" s="122">
        <f t="shared" si="236"/>
        <v>0</v>
      </c>
      <c r="AG192" s="123">
        <f t="shared" si="237"/>
        <v>0</v>
      </c>
      <c r="AH192" s="123">
        <f t="shared" si="234"/>
        <v>0</v>
      </c>
      <c r="AI192" s="262" t="str">
        <f t="shared" si="238"/>
        <v/>
      </c>
      <c r="AJ192" s="262" t="str">
        <f>IF(AH192&gt;1,AVERAGE(AH190:AH192),"")</f>
        <v/>
      </c>
      <c r="AK192" s="262"/>
      <c r="AL192" s="262"/>
    </row>
    <row r="193" spans="1:38" ht="12" customHeight="1">
      <c r="C193" s="57" t="s">
        <v>37</v>
      </c>
      <c r="D193" s="1">
        <f>AC195</f>
        <v>8</v>
      </c>
      <c r="F193" s="193">
        <v>40234</v>
      </c>
      <c r="G193" s="357" t="s">
        <v>869</v>
      </c>
      <c r="H193" s="357"/>
      <c r="I193" s="48">
        <v>150</v>
      </c>
      <c r="J193" s="74" t="s">
        <v>408</v>
      </c>
      <c r="K193" s="65"/>
      <c r="L193" s="74"/>
      <c r="M193" s="65"/>
      <c r="N193" s="65" t="s">
        <v>831</v>
      </c>
      <c r="O193" s="65"/>
      <c r="P193" s="74" t="s">
        <v>715</v>
      </c>
      <c r="Q193" s="65"/>
      <c r="R193" s="358" t="s">
        <v>868</v>
      </c>
      <c r="S193" s="359"/>
      <c r="T193" s="360"/>
      <c r="U193" s="36"/>
      <c r="V193" s="122">
        <f t="shared" si="228"/>
        <v>1</v>
      </c>
      <c r="W193" s="272">
        <f t="shared" si="229"/>
        <v>16</v>
      </c>
      <c r="X193" s="272">
        <f t="shared" si="235"/>
        <v>0</v>
      </c>
      <c r="Y193" s="272">
        <f t="shared" si="230"/>
        <v>0</v>
      </c>
      <c r="Z193" s="272">
        <f t="shared" si="231"/>
        <v>0</v>
      </c>
      <c r="AA193" s="272"/>
      <c r="AB193" s="272"/>
      <c r="AC193" s="272">
        <f t="shared" si="232"/>
        <v>8</v>
      </c>
      <c r="AD193" s="272">
        <f t="shared" si="233"/>
        <v>0</v>
      </c>
      <c r="AE193" s="122"/>
      <c r="AF193" s="122">
        <f t="shared" si="236"/>
        <v>24</v>
      </c>
      <c r="AG193" s="123">
        <f t="shared" si="237"/>
        <v>48</v>
      </c>
      <c r="AH193" s="123">
        <f t="shared" si="234"/>
        <v>85.8</v>
      </c>
      <c r="AI193" s="262">
        <f t="shared" si="238"/>
        <v>42.9</v>
      </c>
      <c r="AJ193" s="262">
        <f>IF(AH193&gt;1,AVERAGE(AH191:AH193),"")</f>
        <v>49.6</v>
      </c>
      <c r="AK193" s="262"/>
      <c r="AL193" s="262"/>
    </row>
    <row r="194" spans="1:38" ht="12" customHeight="1">
      <c r="C194" s="57" t="s">
        <v>38</v>
      </c>
      <c r="D194" s="1">
        <f>AD195</f>
        <v>0</v>
      </c>
      <c r="F194" s="193">
        <v>40235</v>
      </c>
      <c r="G194" s="357" t="s">
        <v>870</v>
      </c>
      <c r="H194" s="357"/>
      <c r="I194" s="48">
        <v>180</v>
      </c>
      <c r="J194" s="65"/>
      <c r="K194" s="65"/>
      <c r="L194" s="74" t="s">
        <v>256</v>
      </c>
      <c r="M194" s="74"/>
      <c r="N194" s="65" t="s">
        <v>831</v>
      </c>
      <c r="O194" s="65"/>
      <c r="P194" s="65"/>
      <c r="Q194" s="65"/>
      <c r="R194" s="358"/>
      <c r="S194" s="359"/>
      <c r="T194" s="360"/>
      <c r="U194" s="36"/>
      <c r="V194" s="122">
        <f t="shared" si="228"/>
        <v>1</v>
      </c>
      <c r="W194" s="272">
        <f t="shared" si="229"/>
        <v>0</v>
      </c>
      <c r="X194" s="272">
        <f t="shared" si="235"/>
        <v>0</v>
      </c>
      <c r="Y194" s="272">
        <f t="shared" si="230"/>
        <v>30</v>
      </c>
      <c r="Z194" s="272">
        <f t="shared" si="231"/>
        <v>0</v>
      </c>
      <c r="AA194" s="272"/>
      <c r="AB194" s="272"/>
      <c r="AC194" s="272">
        <f t="shared" si="232"/>
        <v>0</v>
      </c>
      <c r="AD194" s="272">
        <f t="shared" si="233"/>
        <v>0</v>
      </c>
      <c r="AE194" s="122"/>
      <c r="AF194" s="122">
        <f t="shared" si="236"/>
        <v>30</v>
      </c>
      <c r="AG194" s="123">
        <f t="shared" si="237"/>
        <v>23.1</v>
      </c>
      <c r="AH194" s="123">
        <f t="shared" si="234"/>
        <v>68.099999999999994</v>
      </c>
      <c r="AI194" s="262">
        <f t="shared" si="238"/>
        <v>76.949999999999989</v>
      </c>
      <c r="AJ194" s="262">
        <f>IF(AH194&gt;1,AVERAGE(AH192:AH194),"")</f>
        <v>51.29999999999999</v>
      </c>
      <c r="AK194" s="262"/>
      <c r="AL194" s="262"/>
    </row>
    <row r="195" spans="1:38" ht="12" customHeight="1">
      <c r="C195" s="57" t="s">
        <v>39</v>
      </c>
      <c r="D195" s="1">
        <f>AE195</f>
        <v>0</v>
      </c>
      <c r="E195" s="1"/>
      <c r="F195" s="194"/>
      <c r="G195" s="51"/>
      <c r="H195" s="51"/>
      <c r="I195" s="52">
        <f>SUM(I188:I194)/60</f>
        <v>10</v>
      </c>
      <c r="J195" s="67"/>
      <c r="K195" s="68"/>
      <c r="L195" s="68"/>
      <c r="M195" s="68"/>
      <c r="N195" s="68"/>
      <c r="O195" s="68"/>
      <c r="P195" s="68"/>
      <c r="Q195" s="68"/>
      <c r="R195" s="51"/>
      <c r="S195" s="51"/>
      <c r="T195" s="51"/>
      <c r="U195" s="54" t="s">
        <v>46</v>
      </c>
      <c r="V195" s="114"/>
      <c r="W195" s="255">
        <f t="shared" ref="W195:AG195" si="239">SUM(W188:W194)</f>
        <v>22</v>
      </c>
      <c r="X195" s="255">
        <f t="shared" si="239"/>
        <v>24</v>
      </c>
      <c r="Y195" s="255">
        <f t="shared" si="239"/>
        <v>30</v>
      </c>
      <c r="Z195" s="255">
        <f t="shared" si="239"/>
        <v>0</v>
      </c>
      <c r="AA195" s="255">
        <f t="shared" si="239"/>
        <v>0</v>
      </c>
      <c r="AB195" s="255">
        <f t="shared" si="239"/>
        <v>0</v>
      </c>
      <c r="AC195" s="255">
        <f t="shared" si="239"/>
        <v>8</v>
      </c>
      <c r="AD195" s="255">
        <f t="shared" si="239"/>
        <v>0</v>
      </c>
      <c r="AE195" s="255">
        <f t="shared" si="239"/>
        <v>0</v>
      </c>
      <c r="AF195" s="256">
        <f t="shared" si="239"/>
        <v>84</v>
      </c>
      <c r="AG195" s="256">
        <f t="shared" si="239"/>
        <v>107.1</v>
      </c>
      <c r="AH195" s="256">
        <f>SUM(AH188:AH194)</f>
        <v>261.89999999999998</v>
      </c>
      <c r="AI195" s="262"/>
      <c r="AJ195" s="262"/>
      <c r="AK195" s="262">
        <f>IF(AH195&gt;1,AVERAGE(AH195,AH186,AH177,AH168,AH159))</f>
        <v>284.726</v>
      </c>
      <c r="AL195" s="262">
        <f>IF(AH195&gt;1,AVERAGE(AH195,AH186))</f>
        <v>304.88499999999999</v>
      </c>
    </row>
    <row r="196" spans="1:38" ht="12" customHeight="1">
      <c r="E196" s="1"/>
      <c r="F196" s="252" t="s">
        <v>194</v>
      </c>
      <c r="AF196" s="9" t="str">
        <f>IF(SUM(W196:AE196)&gt;0,(SUM(W196:AE196)),"")</f>
        <v/>
      </c>
    </row>
    <row r="197" spans="1:38" ht="12" customHeight="1">
      <c r="A197" s="165" t="s">
        <v>19</v>
      </c>
      <c r="B197" s="18">
        <f>I204</f>
        <v>13.666666666666666</v>
      </c>
      <c r="C197" s="57" t="s">
        <v>35</v>
      </c>
      <c r="D197" s="1">
        <f>X204</f>
        <v>36</v>
      </c>
      <c r="F197" s="193">
        <v>40236</v>
      </c>
      <c r="G197" s="357"/>
      <c r="H197" s="357"/>
      <c r="I197" s="48"/>
      <c r="J197" s="65"/>
      <c r="K197" s="65"/>
      <c r="L197" s="65"/>
      <c r="M197" s="65"/>
      <c r="N197" s="65"/>
      <c r="O197" s="65"/>
      <c r="P197" s="65"/>
      <c r="Q197" s="65"/>
      <c r="R197" s="364" t="s">
        <v>871</v>
      </c>
      <c r="S197" s="365"/>
      <c r="T197" s="366"/>
      <c r="U197" s="53"/>
      <c r="V197" s="122">
        <f t="shared" ref="V197:V203" si="240">$V$2</f>
        <v>1</v>
      </c>
      <c r="W197" s="272">
        <f t="shared" ref="W197:W203" si="241">IF(J197&lt;&gt;0,VLOOKUP(J197,Max_tider,2,FALSE),0)</f>
        <v>0</v>
      </c>
      <c r="X197" s="272">
        <f>IF(K197&lt;&gt;0,VLOOKUP(K197,AT_tider,2,FALSE),0)</f>
        <v>0</v>
      </c>
      <c r="Y197" s="272">
        <f t="shared" ref="Y197:Y203" si="242">IF(L197&lt;&gt;0,VLOOKUP(L197,SubAT_tider,2,FALSE),0)</f>
        <v>0</v>
      </c>
      <c r="Z197" s="272">
        <f t="shared" ref="Z197:Z203" si="243">IF(M197&lt;&gt;0,VLOOKUP(M197,IG_tider,2,FALSE),0)</f>
        <v>0</v>
      </c>
      <c r="AA197" s="272"/>
      <c r="AB197" s="272"/>
      <c r="AC197" s="272">
        <f t="shared" ref="AC197:AC203" si="244">IF(P197&lt;&gt;0,VLOOKUP(P197,Power_tider,2,FALSE),0)</f>
        <v>0</v>
      </c>
      <c r="AD197" s="272">
        <f t="shared" ref="AD197:AD203" si="245">IF(Q197&lt;&gt;0,VLOOKUP(Q197,FS_tider,2,FALSE),0)</f>
        <v>0</v>
      </c>
      <c r="AE197" s="122"/>
      <c r="AF197" s="122">
        <f>SUM(W197:AE197)</f>
        <v>0</v>
      </c>
      <c r="AG197" s="123">
        <f>((AC197*2)+(W197*2)+(X197*1)+(Y197*0.77)+(Z197*0.68)+(AD197*0.8))</f>
        <v>0</v>
      </c>
      <c r="AH197" s="123">
        <f t="shared" ref="AH197:AH203" si="246">(AG197+(((I197*V197)-SUM(W197:AE197))*0.3))</f>
        <v>0</v>
      </c>
      <c r="AI197" s="262" t="str">
        <f>IF(AH197&gt;1,AVERAGE(AH194,AH197),"")</f>
        <v/>
      </c>
      <c r="AJ197" s="262" t="str">
        <f>IF(AH197&gt;1,AVERAGE(AH193,AH194,AH197),"")</f>
        <v/>
      </c>
      <c r="AK197" s="262"/>
      <c r="AL197" s="262"/>
    </row>
    <row r="198" spans="1:38" ht="12" customHeight="1">
      <c r="A198" s="168" t="s">
        <v>34</v>
      </c>
      <c r="B198" s="18">
        <f>W204</f>
        <v>13.33</v>
      </c>
      <c r="C198" s="57" t="s">
        <v>36</v>
      </c>
      <c r="D198" s="1">
        <f>Y204</f>
        <v>45</v>
      </c>
      <c r="F198" s="193">
        <v>40237</v>
      </c>
      <c r="G198" s="357" t="s">
        <v>838</v>
      </c>
      <c r="H198" s="357"/>
      <c r="I198" s="48">
        <v>200</v>
      </c>
      <c r="J198" s="264" t="s">
        <v>575</v>
      </c>
      <c r="K198" s="65"/>
      <c r="L198" s="65"/>
      <c r="M198" s="65"/>
      <c r="N198" s="66" t="s">
        <v>831</v>
      </c>
      <c r="O198" s="66"/>
      <c r="P198" s="66"/>
      <c r="Q198" s="65"/>
      <c r="R198" s="358"/>
      <c r="S198" s="359"/>
      <c r="T198" s="360"/>
      <c r="U198" s="53"/>
      <c r="V198" s="122">
        <f t="shared" si="240"/>
        <v>1</v>
      </c>
      <c r="W198" s="272">
        <f t="shared" si="241"/>
        <v>13.33</v>
      </c>
      <c r="X198" s="272">
        <f t="shared" ref="X198:X203" si="247">IF(K198&lt;&gt;0,VLOOKUP(K198,AT_tider,2,FALSE),0)</f>
        <v>0</v>
      </c>
      <c r="Y198" s="272">
        <f t="shared" si="242"/>
        <v>0</v>
      </c>
      <c r="Z198" s="272">
        <f t="shared" si="243"/>
        <v>0</v>
      </c>
      <c r="AA198" s="272"/>
      <c r="AB198" s="272"/>
      <c r="AC198" s="272">
        <f t="shared" si="244"/>
        <v>0</v>
      </c>
      <c r="AD198" s="272">
        <f t="shared" si="245"/>
        <v>0</v>
      </c>
      <c r="AE198" s="122"/>
      <c r="AF198" s="122">
        <f t="shared" ref="AF198:AF203" si="248">SUM(W198:AE198)</f>
        <v>13.33</v>
      </c>
      <c r="AG198" s="123">
        <f t="shared" ref="AG198:AG203" si="249">((AC198*2)+(W198*2)+(X198*1)+(Y198*0.77)+(Z198*0.68)+(AD198*0.8))</f>
        <v>26.66</v>
      </c>
      <c r="AH198" s="123">
        <f t="shared" si="246"/>
        <v>82.661000000000001</v>
      </c>
      <c r="AI198" s="262">
        <f t="shared" ref="AI198:AI203" si="250">IF(AH198&gt;1,AVERAGE(AH197:AH198),"")</f>
        <v>41.330500000000001</v>
      </c>
      <c r="AJ198" s="262">
        <f>IF(AH198&gt;1,AVERAGE(AH194,AH197,AH198),"")</f>
        <v>50.253666666666668</v>
      </c>
      <c r="AK198" s="262"/>
      <c r="AL198" s="262"/>
    </row>
    <row r="199" spans="1:38" ht="12" customHeight="1">
      <c r="C199" s="17" t="s">
        <v>93</v>
      </c>
      <c r="D199" s="1">
        <f>Z204</f>
        <v>25</v>
      </c>
      <c r="F199" s="193" t="s">
        <v>229</v>
      </c>
      <c r="G199" s="357" t="s">
        <v>838</v>
      </c>
      <c r="H199" s="357"/>
      <c r="I199" s="49">
        <v>90</v>
      </c>
      <c r="J199" s="66"/>
      <c r="K199" s="66"/>
      <c r="L199" s="66" t="s">
        <v>311</v>
      </c>
      <c r="M199" s="66"/>
      <c r="N199" s="66" t="s">
        <v>831</v>
      </c>
      <c r="O199" s="66"/>
      <c r="P199" s="66"/>
      <c r="Q199" s="66"/>
      <c r="R199" s="358"/>
      <c r="S199" s="359"/>
      <c r="T199" s="360"/>
      <c r="U199" s="36"/>
      <c r="V199" s="122">
        <f t="shared" si="240"/>
        <v>1</v>
      </c>
      <c r="W199" s="272">
        <f t="shared" si="241"/>
        <v>0</v>
      </c>
      <c r="X199" s="272">
        <f t="shared" si="247"/>
        <v>0</v>
      </c>
      <c r="Y199" s="272">
        <f t="shared" si="242"/>
        <v>45</v>
      </c>
      <c r="Z199" s="272">
        <f t="shared" si="243"/>
        <v>0</v>
      </c>
      <c r="AA199" s="272"/>
      <c r="AB199" s="272"/>
      <c r="AC199" s="272">
        <f t="shared" si="244"/>
        <v>0</v>
      </c>
      <c r="AD199" s="272">
        <f t="shared" si="245"/>
        <v>0</v>
      </c>
      <c r="AE199" s="122"/>
      <c r="AF199" s="122">
        <f t="shared" si="248"/>
        <v>45</v>
      </c>
      <c r="AG199" s="123">
        <f t="shared" si="249"/>
        <v>34.65</v>
      </c>
      <c r="AH199" s="123">
        <f t="shared" si="246"/>
        <v>48.15</v>
      </c>
      <c r="AI199" s="262">
        <f t="shared" si="250"/>
        <v>65.405500000000004</v>
      </c>
      <c r="AJ199" s="262">
        <f>IF(AH199&gt;1,AVERAGE(AH197:AH199),"")</f>
        <v>43.603666666666669</v>
      </c>
      <c r="AK199" s="262"/>
      <c r="AL199" s="262"/>
    </row>
    <row r="200" spans="1:38" ht="12" customHeight="1">
      <c r="C200" s="17" t="s">
        <v>79</v>
      </c>
      <c r="D200" s="1">
        <f>AA204</f>
        <v>0</v>
      </c>
      <c r="F200" s="193">
        <v>40238</v>
      </c>
      <c r="G200" s="357" t="s">
        <v>838</v>
      </c>
      <c r="H200" s="357"/>
      <c r="I200" s="48">
        <v>230</v>
      </c>
      <c r="J200" s="65"/>
      <c r="K200" s="65"/>
      <c r="L200" s="65"/>
      <c r="M200" s="65" t="s">
        <v>282</v>
      </c>
      <c r="N200" s="65" t="s">
        <v>831</v>
      </c>
      <c r="O200" s="65"/>
      <c r="P200" s="65"/>
      <c r="Q200" s="65" t="s">
        <v>293</v>
      </c>
      <c r="R200" s="358"/>
      <c r="S200" s="359"/>
      <c r="T200" s="360"/>
      <c r="U200" s="53"/>
      <c r="V200" s="122">
        <f t="shared" si="240"/>
        <v>1</v>
      </c>
      <c r="W200" s="272">
        <f t="shared" si="241"/>
        <v>0</v>
      </c>
      <c r="X200" s="272">
        <f t="shared" si="247"/>
        <v>0</v>
      </c>
      <c r="Y200" s="272">
        <f t="shared" si="242"/>
        <v>0</v>
      </c>
      <c r="Z200" s="272">
        <f t="shared" si="243"/>
        <v>25</v>
      </c>
      <c r="AA200" s="272"/>
      <c r="AB200" s="272"/>
      <c r="AC200" s="272">
        <f t="shared" si="244"/>
        <v>0</v>
      </c>
      <c r="AD200" s="272">
        <f t="shared" si="245"/>
        <v>24</v>
      </c>
      <c r="AE200" s="122"/>
      <c r="AF200" s="122">
        <f t="shared" si="248"/>
        <v>49</v>
      </c>
      <c r="AG200" s="123">
        <f t="shared" si="249"/>
        <v>36.200000000000003</v>
      </c>
      <c r="AH200" s="123">
        <f t="shared" si="246"/>
        <v>90.5</v>
      </c>
      <c r="AI200" s="262">
        <f t="shared" si="250"/>
        <v>69.325000000000003</v>
      </c>
      <c r="AJ200" s="262">
        <f>IF(AH200&gt;1,AVERAGE(AH198:AH200),"")</f>
        <v>73.77033333333334</v>
      </c>
      <c r="AK200" s="262"/>
      <c r="AL200" s="262"/>
    </row>
    <row r="201" spans="1:38" ht="12" customHeight="1">
      <c r="C201" s="17" t="s">
        <v>94</v>
      </c>
      <c r="D201" s="1">
        <f>AB204</f>
        <v>0</v>
      </c>
      <c r="F201" s="193">
        <v>40239</v>
      </c>
      <c r="G201" s="357"/>
      <c r="H201" s="357"/>
      <c r="I201" s="48"/>
      <c r="J201" s="65"/>
      <c r="K201" s="65"/>
      <c r="L201" s="65"/>
      <c r="M201" s="65"/>
      <c r="N201" s="65"/>
      <c r="O201" s="65"/>
      <c r="P201" s="65"/>
      <c r="Q201" s="65"/>
      <c r="R201" s="358"/>
      <c r="S201" s="359"/>
      <c r="T201" s="360"/>
      <c r="U201" s="36"/>
      <c r="V201" s="122">
        <f>$V$2</f>
        <v>1</v>
      </c>
      <c r="W201" s="272">
        <f t="shared" si="241"/>
        <v>0</v>
      </c>
      <c r="X201" s="272">
        <f t="shared" si="247"/>
        <v>0</v>
      </c>
      <c r="Y201" s="272">
        <f t="shared" si="242"/>
        <v>0</v>
      </c>
      <c r="Z201" s="272">
        <f t="shared" si="243"/>
        <v>0</v>
      </c>
      <c r="AA201" s="272"/>
      <c r="AB201" s="272"/>
      <c r="AC201" s="272">
        <f t="shared" si="244"/>
        <v>0</v>
      </c>
      <c r="AD201" s="272">
        <f t="shared" si="245"/>
        <v>0</v>
      </c>
      <c r="AE201" s="122"/>
      <c r="AF201" s="122">
        <f t="shared" si="248"/>
        <v>0</v>
      </c>
      <c r="AG201" s="123">
        <f t="shared" si="249"/>
        <v>0</v>
      </c>
      <c r="AH201" s="123">
        <f t="shared" si="246"/>
        <v>0</v>
      </c>
      <c r="AI201" s="262" t="str">
        <f t="shared" si="250"/>
        <v/>
      </c>
      <c r="AJ201" s="262" t="str">
        <f>IF(AH201&gt;1,AVERAGE(AH199:AH201),"")</f>
        <v/>
      </c>
      <c r="AK201" s="262"/>
      <c r="AL201" s="262"/>
    </row>
    <row r="202" spans="1:38" ht="12" customHeight="1">
      <c r="C202" s="57" t="s">
        <v>37</v>
      </c>
      <c r="D202" s="1">
        <f>AC204</f>
        <v>8</v>
      </c>
      <c r="F202" s="193">
        <v>40605</v>
      </c>
      <c r="G202" s="357" t="s">
        <v>838</v>
      </c>
      <c r="H202" s="357"/>
      <c r="I202" s="48">
        <v>120</v>
      </c>
      <c r="J202" s="65"/>
      <c r="K202" s="65" t="s">
        <v>309</v>
      </c>
      <c r="L202" s="74"/>
      <c r="M202" s="65"/>
      <c r="N202" s="65" t="s">
        <v>831</v>
      </c>
      <c r="O202" s="65"/>
      <c r="P202" s="65"/>
      <c r="Q202" s="65"/>
      <c r="R202" s="358"/>
      <c r="S202" s="359"/>
      <c r="T202" s="360"/>
      <c r="U202" s="36"/>
      <c r="V202" s="122">
        <f t="shared" si="240"/>
        <v>1</v>
      </c>
      <c r="W202" s="272">
        <f t="shared" si="241"/>
        <v>0</v>
      </c>
      <c r="X202" s="272">
        <f t="shared" si="247"/>
        <v>36</v>
      </c>
      <c r="Y202" s="272">
        <f t="shared" si="242"/>
        <v>0</v>
      </c>
      <c r="Z202" s="272">
        <f t="shared" si="243"/>
        <v>0</v>
      </c>
      <c r="AA202" s="272"/>
      <c r="AB202" s="272"/>
      <c r="AC202" s="272">
        <f t="shared" si="244"/>
        <v>0</v>
      </c>
      <c r="AD202" s="272">
        <f t="shared" si="245"/>
        <v>0</v>
      </c>
      <c r="AE202" s="122"/>
      <c r="AF202" s="122">
        <f t="shared" si="248"/>
        <v>36</v>
      </c>
      <c r="AG202" s="123">
        <f t="shared" si="249"/>
        <v>36</v>
      </c>
      <c r="AH202" s="123">
        <f t="shared" si="246"/>
        <v>61.2</v>
      </c>
      <c r="AI202" s="262">
        <f t="shared" si="250"/>
        <v>30.6</v>
      </c>
      <c r="AJ202" s="262">
        <f>IF(AH202&gt;1,AVERAGE(AH200:AH202),"")</f>
        <v>50.566666666666663</v>
      </c>
      <c r="AK202" s="262"/>
      <c r="AL202" s="262"/>
    </row>
    <row r="203" spans="1:38" ht="12" customHeight="1">
      <c r="C203" s="57" t="s">
        <v>38</v>
      </c>
      <c r="D203" s="1">
        <f>AD204</f>
        <v>54</v>
      </c>
      <c r="F203" s="193">
        <v>40606</v>
      </c>
      <c r="G203" s="357" t="s">
        <v>838</v>
      </c>
      <c r="H203" s="357"/>
      <c r="I203" s="48">
        <v>180</v>
      </c>
      <c r="J203" s="65"/>
      <c r="K203" s="65"/>
      <c r="L203" s="74"/>
      <c r="M203" s="74"/>
      <c r="N203" s="65" t="s">
        <v>831</v>
      </c>
      <c r="O203" s="65"/>
      <c r="P203" s="65" t="s">
        <v>715</v>
      </c>
      <c r="Q203" s="65" t="s">
        <v>295</v>
      </c>
      <c r="R203" s="358" t="s">
        <v>872</v>
      </c>
      <c r="S203" s="359"/>
      <c r="T203" s="360"/>
      <c r="U203" s="36"/>
      <c r="V203" s="122">
        <f t="shared" si="240"/>
        <v>1</v>
      </c>
      <c r="W203" s="272">
        <f t="shared" si="241"/>
        <v>0</v>
      </c>
      <c r="X203" s="272">
        <f t="shared" si="247"/>
        <v>0</v>
      </c>
      <c r="Y203" s="272">
        <f t="shared" si="242"/>
        <v>0</v>
      </c>
      <c r="Z203" s="272">
        <f t="shared" si="243"/>
        <v>0</v>
      </c>
      <c r="AA203" s="272"/>
      <c r="AB203" s="272"/>
      <c r="AC203" s="272">
        <f t="shared" si="244"/>
        <v>8</v>
      </c>
      <c r="AD203" s="272">
        <f t="shared" si="245"/>
        <v>30</v>
      </c>
      <c r="AE203" s="122"/>
      <c r="AF203" s="122">
        <f t="shared" si="248"/>
        <v>38</v>
      </c>
      <c r="AG203" s="123">
        <f t="shared" si="249"/>
        <v>40</v>
      </c>
      <c r="AH203" s="123">
        <f t="shared" si="246"/>
        <v>82.6</v>
      </c>
      <c r="AI203" s="262">
        <f t="shared" si="250"/>
        <v>71.900000000000006</v>
      </c>
      <c r="AJ203" s="262">
        <f>IF(AH203&gt;1,AVERAGE(AH201:AH203),"")</f>
        <v>47.933333333333337</v>
      </c>
      <c r="AK203" s="262"/>
      <c r="AL203" s="262"/>
    </row>
    <row r="204" spans="1:38" ht="12" customHeight="1">
      <c r="C204" s="57" t="s">
        <v>39</v>
      </c>
      <c r="D204" s="1">
        <f>AE204</f>
        <v>0</v>
      </c>
      <c r="E204" s="1"/>
      <c r="F204" s="194"/>
      <c r="G204" s="51"/>
      <c r="H204" s="51"/>
      <c r="I204" s="52">
        <f>SUM(I197:I203)/60</f>
        <v>13.666666666666666</v>
      </c>
      <c r="J204" s="67"/>
      <c r="K204" s="68"/>
      <c r="L204" s="68"/>
      <c r="M204" s="68"/>
      <c r="N204" s="68"/>
      <c r="O204" s="68"/>
      <c r="P204" s="68"/>
      <c r="Q204" s="68"/>
      <c r="R204" s="51"/>
      <c r="S204" s="51"/>
      <c r="T204" s="51"/>
      <c r="U204" s="54" t="s">
        <v>46</v>
      </c>
      <c r="V204" s="114"/>
      <c r="W204" s="255">
        <f t="shared" ref="W204:AG204" si="251">SUM(W197:W203)</f>
        <v>13.33</v>
      </c>
      <c r="X204" s="255">
        <f t="shared" si="251"/>
        <v>36</v>
      </c>
      <c r="Y204" s="255">
        <f t="shared" si="251"/>
        <v>45</v>
      </c>
      <c r="Z204" s="255">
        <f t="shared" si="251"/>
        <v>25</v>
      </c>
      <c r="AA204" s="255">
        <f t="shared" si="251"/>
        <v>0</v>
      </c>
      <c r="AB204" s="255">
        <f t="shared" si="251"/>
        <v>0</v>
      </c>
      <c r="AC204" s="255">
        <f t="shared" si="251"/>
        <v>8</v>
      </c>
      <c r="AD204" s="255">
        <f t="shared" si="251"/>
        <v>54</v>
      </c>
      <c r="AE204" s="255">
        <f t="shared" si="251"/>
        <v>0</v>
      </c>
      <c r="AF204" s="256">
        <f t="shared" si="251"/>
        <v>181.32999999999998</v>
      </c>
      <c r="AG204" s="256">
        <f t="shared" si="251"/>
        <v>173.51</v>
      </c>
      <c r="AH204" s="256">
        <f>SUM(AH197:AH203)</f>
        <v>365.11099999999999</v>
      </c>
      <c r="AI204" s="262"/>
      <c r="AJ204" s="262"/>
      <c r="AK204" s="262">
        <f>IF(AH204&gt;1,AVERAGE(AH204,AH195,AH186,AH177,AH168))</f>
        <v>300.1422</v>
      </c>
      <c r="AL204" s="262">
        <f>IF(AH204&gt;1,AVERAGE(AH204,AH195))</f>
        <v>313.50549999999998</v>
      </c>
    </row>
    <row r="205" spans="1:38" ht="12" customHeight="1">
      <c r="E205" s="1"/>
      <c r="F205" s="252" t="s">
        <v>195</v>
      </c>
      <c r="AF205" s="9" t="str">
        <f>IF(SUM(W205:AE205)&gt;0,(SUM(W205:AE205)),"")</f>
        <v/>
      </c>
    </row>
    <row r="206" spans="1:38" ht="12" customHeight="1">
      <c r="A206" s="165" t="s">
        <v>19</v>
      </c>
      <c r="B206" s="18">
        <f>I213</f>
        <v>11.666666666666666</v>
      </c>
      <c r="C206" s="57" t="s">
        <v>35</v>
      </c>
      <c r="D206" s="1">
        <f>X213</f>
        <v>8</v>
      </c>
      <c r="F206" s="193">
        <v>40242</v>
      </c>
      <c r="G206" s="357" t="s">
        <v>875</v>
      </c>
      <c r="H206" s="357"/>
      <c r="I206" s="48">
        <v>80</v>
      </c>
      <c r="J206" s="65"/>
      <c r="K206" s="65"/>
      <c r="L206" s="65"/>
      <c r="M206" s="65"/>
      <c r="N206" s="65"/>
      <c r="O206" s="65" t="s">
        <v>831</v>
      </c>
      <c r="P206" s="65"/>
      <c r="Q206" s="65"/>
      <c r="R206" s="358" t="s">
        <v>882</v>
      </c>
      <c r="S206" s="359"/>
      <c r="T206" s="360"/>
      <c r="U206" s="53"/>
      <c r="V206" s="122">
        <f t="shared" ref="V206:V212" si="252">$V$2</f>
        <v>1</v>
      </c>
      <c r="W206" s="272">
        <f t="shared" ref="W206:W212" si="253">IF(J206&lt;&gt;0,VLOOKUP(J206,Max_tider,2,FALSE),0)</f>
        <v>0</v>
      </c>
      <c r="X206" s="272">
        <f>IF(K206&lt;&gt;0,VLOOKUP(K206,AT_tider,2,FALSE),0)</f>
        <v>0</v>
      </c>
      <c r="Y206" s="272">
        <f t="shared" ref="Y206:Y212" si="254">IF(L206&lt;&gt;0,VLOOKUP(L206,SubAT_tider,2,FALSE),0)</f>
        <v>0</v>
      </c>
      <c r="Z206" s="272">
        <f t="shared" ref="Z206:Z212" si="255">IF(M206&lt;&gt;0,VLOOKUP(M206,IG_tider,2,FALSE),0)</f>
        <v>0</v>
      </c>
      <c r="AA206" s="272"/>
      <c r="AB206" s="272"/>
      <c r="AC206" s="272">
        <f t="shared" ref="AC206:AC212" si="256">IF(P206&lt;&gt;0,VLOOKUP(P206,Power_tider,2,FALSE),0)</f>
        <v>0</v>
      </c>
      <c r="AD206" s="272">
        <f t="shared" ref="AD206:AD212" si="257">IF(Q206&lt;&gt;0,VLOOKUP(Q206,FS_tider,2,FALSE),0)</f>
        <v>0</v>
      </c>
      <c r="AE206" s="122"/>
      <c r="AF206" s="122">
        <f>SUM(W206:AE206)</f>
        <v>0</v>
      </c>
      <c r="AG206" s="123">
        <f>((AC206*2)+(W206*2)+(X206*1)+(Y206*0.77)+(Z206*0.68)+(AD206*0.8))</f>
        <v>0</v>
      </c>
      <c r="AH206" s="123">
        <f t="shared" ref="AH206:AH212" si="258">(AG206+(((I206*V206)-SUM(W206:AE206))*0.3))</f>
        <v>24</v>
      </c>
      <c r="AI206" s="262">
        <f>IF(AH206&gt;1,AVERAGE(AH203,AH206),"")</f>
        <v>53.3</v>
      </c>
      <c r="AJ206" s="262">
        <f>IF(AH206&gt;1,AVERAGE(AH202,AH203,AH206),"")</f>
        <v>55.933333333333337</v>
      </c>
      <c r="AK206" s="262"/>
      <c r="AL206" s="262"/>
    </row>
    <row r="207" spans="1:38" ht="12" customHeight="1">
      <c r="A207" s="168" t="s">
        <v>34</v>
      </c>
      <c r="B207" s="18">
        <f>W213</f>
        <v>0</v>
      </c>
      <c r="C207" s="57" t="s">
        <v>36</v>
      </c>
      <c r="D207" s="1">
        <f>Y213</f>
        <v>0</v>
      </c>
      <c r="F207" s="193">
        <v>40243</v>
      </c>
      <c r="G207" s="357" t="s">
        <v>875</v>
      </c>
      <c r="H207" s="357"/>
      <c r="I207" s="48">
        <v>80</v>
      </c>
      <c r="J207" s="65"/>
      <c r="K207" s="65"/>
      <c r="L207" s="65"/>
      <c r="M207" s="65"/>
      <c r="N207" s="66"/>
      <c r="O207" s="77" t="s">
        <v>831</v>
      </c>
      <c r="P207" s="77"/>
      <c r="Q207" s="65"/>
      <c r="R207" s="358"/>
      <c r="S207" s="359"/>
      <c r="T207" s="360"/>
      <c r="U207" s="53"/>
      <c r="V207" s="122">
        <f t="shared" si="252"/>
        <v>1</v>
      </c>
      <c r="W207" s="272">
        <f t="shared" si="253"/>
        <v>0</v>
      </c>
      <c r="X207" s="272">
        <f t="shared" ref="X207:X212" si="259">IF(K207&lt;&gt;0,VLOOKUP(K207,AT_tider,2,FALSE),0)</f>
        <v>0</v>
      </c>
      <c r="Y207" s="272">
        <f t="shared" si="254"/>
        <v>0</v>
      </c>
      <c r="Z207" s="272">
        <f t="shared" si="255"/>
        <v>0</v>
      </c>
      <c r="AA207" s="272"/>
      <c r="AB207" s="272"/>
      <c r="AC207" s="272">
        <f t="shared" si="256"/>
        <v>0</v>
      </c>
      <c r="AD207" s="272">
        <f t="shared" si="257"/>
        <v>0</v>
      </c>
      <c r="AE207" s="122"/>
      <c r="AF207" s="122">
        <f t="shared" ref="AF207:AF212" si="260">SUM(W207:AE207)</f>
        <v>0</v>
      </c>
      <c r="AG207" s="123">
        <f t="shared" ref="AG207:AG212" si="261">((AC207*2)+(W207*2)+(X207*1)+(Y207*0.77)+(Z207*0.68)+(AD207*0.8))</f>
        <v>0</v>
      </c>
      <c r="AH207" s="123">
        <f t="shared" si="258"/>
        <v>24</v>
      </c>
      <c r="AI207" s="262">
        <f t="shared" ref="AI207:AI212" si="262">IF(AH207&gt;1,AVERAGE(AH206:AH207),"")</f>
        <v>24</v>
      </c>
      <c r="AJ207" s="262">
        <f>IF(AH207&gt;1,AVERAGE(AH203,AH206,AH207),"")</f>
        <v>43.533333333333331</v>
      </c>
      <c r="AK207" s="262"/>
      <c r="AL207" s="262"/>
    </row>
    <row r="208" spans="1:38" ht="12" customHeight="1">
      <c r="C208" s="17" t="s">
        <v>93</v>
      </c>
      <c r="D208" s="1">
        <f>Z213</f>
        <v>30</v>
      </c>
      <c r="F208" s="193">
        <v>40244</v>
      </c>
      <c r="G208" s="357" t="s">
        <v>875</v>
      </c>
      <c r="H208" s="357"/>
      <c r="I208" s="49">
        <v>80</v>
      </c>
      <c r="J208" s="66"/>
      <c r="K208" s="66"/>
      <c r="L208" s="74"/>
      <c r="M208" s="66"/>
      <c r="N208" s="66"/>
      <c r="O208" s="66" t="s">
        <v>831</v>
      </c>
      <c r="P208" s="66"/>
      <c r="Q208" s="66"/>
      <c r="R208" s="358"/>
      <c r="S208" s="359"/>
      <c r="T208" s="360"/>
      <c r="U208" s="36"/>
      <c r="V208" s="122">
        <f t="shared" si="252"/>
        <v>1</v>
      </c>
      <c r="W208" s="272">
        <f t="shared" si="253"/>
        <v>0</v>
      </c>
      <c r="X208" s="272">
        <f t="shared" si="259"/>
        <v>0</v>
      </c>
      <c r="Y208" s="272">
        <f t="shared" si="254"/>
        <v>0</v>
      </c>
      <c r="Z208" s="272">
        <f t="shared" si="255"/>
        <v>0</v>
      </c>
      <c r="AA208" s="272"/>
      <c r="AB208" s="272"/>
      <c r="AC208" s="272">
        <f t="shared" si="256"/>
        <v>0</v>
      </c>
      <c r="AD208" s="272">
        <f t="shared" si="257"/>
        <v>0</v>
      </c>
      <c r="AE208" s="122"/>
      <c r="AF208" s="122">
        <f t="shared" si="260"/>
        <v>0</v>
      </c>
      <c r="AG208" s="123">
        <f t="shared" si="261"/>
        <v>0</v>
      </c>
      <c r="AH208" s="123">
        <f t="shared" si="258"/>
        <v>24</v>
      </c>
      <c r="AI208" s="262">
        <f t="shared" si="262"/>
        <v>24</v>
      </c>
      <c r="AJ208" s="262">
        <f>IF(AH208&gt;1,AVERAGE(AH206:AH208),"")</f>
        <v>24</v>
      </c>
      <c r="AK208" s="262"/>
      <c r="AL208" s="262"/>
    </row>
    <row r="209" spans="1:38" ht="12" customHeight="1">
      <c r="C209" s="17" t="s">
        <v>79</v>
      </c>
      <c r="D209" s="1">
        <f>AA213</f>
        <v>0</v>
      </c>
      <c r="F209" s="193">
        <v>40245</v>
      </c>
      <c r="G209" s="357" t="s">
        <v>875</v>
      </c>
      <c r="H209" s="357"/>
      <c r="I209" s="48">
        <v>80</v>
      </c>
      <c r="J209" s="65"/>
      <c r="K209" s="49"/>
      <c r="L209" s="74"/>
      <c r="M209" s="65"/>
      <c r="N209" s="66"/>
      <c r="O209" s="66" t="s">
        <v>831</v>
      </c>
      <c r="P209" s="66"/>
      <c r="Q209" s="65"/>
      <c r="R209" s="358"/>
      <c r="S209" s="359"/>
      <c r="T209" s="360"/>
      <c r="U209" s="53"/>
      <c r="V209" s="122">
        <f t="shared" si="252"/>
        <v>1</v>
      </c>
      <c r="W209" s="272">
        <f t="shared" si="253"/>
        <v>0</v>
      </c>
      <c r="X209" s="272">
        <f t="shared" si="259"/>
        <v>0</v>
      </c>
      <c r="Y209" s="272">
        <f t="shared" si="254"/>
        <v>0</v>
      </c>
      <c r="Z209" s="272">
        <f t="shared" si="255"/>
        <v>0</v>
      </c>
      <c r="AA209" s="272"/>
      <c r="AB209" s="272"/>
      <c r="AC209" s="272">
        <f t="shared" si="256"/>
        <v>0</v>
      </c>
      <c r="AD209" s="272">
        <f t="shared" si="257"/>
        <v>0</v>
      </c>
      <c r="AE209" s="122"/>
      <c r="AF209" s="122">
        <f t="shared" si="260"/>
        <v>0</v>
      </c>
      <c r="AG209" s="123">
        <f t="shared" si="261"/>
        <v>0</v>
      </c>
      <c r="AH209" s="123">
        <f t="shared" si="258"/>
        <v>24</v>
      </c>
      <c r="AI209" s="262">
        <f t="shared" si="262"/>
        <v>24</v>
      </c>
      <c r="AJ209" s="262">
        <f>IF(AH209&gt;1,AVERAGE(AH207:AH209),"")</f>
        <v>24</v>
      </c>
      <c r="AK209" s="262"/>
      <c r="AL209" s="262"/>
    </row>
    <row r="210" spans="1:38" ht="12" customHeight="1">
      <c r="C210" s="17" t="s">
        <v>94</v>
      </c>
      <c r="D210" s="1">
        <f>AB213</f>
        <v>0</v>
      </c>
      <c r="F210" s="193">
        <v>40246</v>
      </c>
      <c r="G210" s="357" t="s">
        <v>854</v>
      </c>
      <c r="H210" s="357"/>
      <c r="I210" s="48">
        <v>80</v>
      </c>
      <c r="J210" s="65"/>
      <c r="K210" s="65" t="s">
        <v>286</v>
      </c>
      <c r="L210" s="65"/>
      <c r="M210" s="65"/>
      <c r="N210" s="65" t="s">
        <v>831</v>
      </c>
      <c r="O210" s="65"/>
      <c r="P210" s="74"/>
      <c r="Q210" s="65"/>
      <c r="R210" s="358" t="s">
        <v>877</v>
      </c>
      <c r="S210" s="359"/>
      <c r="T210" s="360"/>
      <c r="U210" s="36"/>
      <c r="V210" s="122">
        <f>$V$2</f>
        <v>1</v>
      </c>
      <c r="W210" s="272">
        <f t="shared" si="253"/>
        <v>0</v>
      </c>
      <c r="X210" s="272">
        <f t="shared" si="259"/>
        <v>8</v>
      </c>
      <c r="Y210" s="272">
        <f t="shared" si="254"/>
        <v>0</v>
      </c>
      <c r="Z210" s="272">
        <f t="shared" si="255"/>
        <v>0</v>
      </c>
      <c r="AA210" s="272"/>
      <c r="AB210" s="272"/>
      <c r="AC210" s="272">
        <f t="shared" si="256"/>
        <v>0</v>
      </c>
      <c r="AD210" s="272">
        <f t="shared" si="257"/>
        <v>0</v>
      </c>
      <c r="AE210" s="122"/>
      <c r="AF210" s="122">
        <f t="shared" si="260"/>
        <v>8</v>
      </c>
      <c r="AG210" s="123">
        <f t="shared" si="261"/>
        <v>8</v>
      </c>
      <c r="AH210" s="123">
        <f t="shared" si="258"/>
        <v>29.599999999999998</v>
      </c>
      <c r="AI210" s="262">
        <f t="shared" si="262"/>
        <v>26.799999999999997</v>
      </c>
      <c r="AJ210" s="262">
        <f>IF(AH210&gt;1,AVERAGE(AH208:AH210),"")</f>
        <v>25.866666666666664</v>
      </c>
      <c r="AK210" s="262"/>
      <c r="AL210" s="262"/>
    </row>
    <row r="211" spans="1:38" ht="12" customHeight="1">
      <c r="C211" s="57" t="s">
        <v>37</v>
      </c>
      <c r="D211" s="1">
        <f>AC213</f>
        <v>0</v>
      </c>
      <c r="F211" s="193">
        <v>40247</v>
      </c>
      <c r="G211" s="357" t="s">
        <v>854</v>
      </c>
      <c r="H211" s="357"/>
      <c r="I211" s="48">
        <v>120</v>
      </c>
      <c r="J211" s="65"/>
      <c r="K211" s="65"/>
      <c r="L211" s="65"/>
      <c r="M211" s="65" t="s">
        <v>295</v>
      </c>
      <c r="N211" s="65" t="s">
        <v>831</v>
      </c>
      <c r="O211" s="65"/>
      <c r="P211" s="65"/>
      <c r="Q211" s="65"/>
      <c r="R211" s="358" t="s">
        <v>873</v>
      </c>
      <c r="S211" s="359"/>
      <c r="T211" s="360"/>
      <c r="U211" s="36"/>
      <c r="V211" s="122">
        <f t="shared" si="252"/>
        <v>1</v>
      </c>
      <c r="W211" s="272">
        <f t="shared" si="253"/>
        <v>0</v>
      </c>
      <c r="X211" s="272">
        <f t="shared" si="259"/>
        <v>0</v>
      </c>
      <c r="Y211" s="272">
        <f t="shared" si="254"/>
        <v>0</v>
      </c>
      <c r="Z211" s="272">
        <f t="shared" si="255"/>
        <v>30</v>
      </c>
      <c r="AA211" s="272"/>
      <c r="AB211" s="272"/>
      <c r="AC211" s="272">
        <f t="shared" si="256"/>
        <v>0</v>
      </c>
      <c r="AD211" s="272">
        <f t="shared" si="257"/>
        <v>0</v>
      </c>
      <c r="AE211" s="122"/>
      <c r="AF211" s="122">
        <f t="shared" si="260"/>
        <v>30</v>
      </c>
      <c r="AG211" s="123">
        <f t="shared" si="261"/>
        <v>20.400000000000002</v>
      </c>
      <c r="AH211" s="123">
        <f t="shared" si="258"/>
        <v>47.400000000000006</v>
      </c>
      <c r="AI211" s="262">
        <f t="shared" si="262"/>
        <v>38.5</v>
      </c>
      <c r="AJ211" s="262">
        <f>IF(AH211&gt;1,AVERAGE(AH209:AH211),"")</f>
        <v>33.666666666666664</v>
      </c>
      <c r="AK211" s="262"/>
      <c r="AL211" s="262"/>
    </row>
    <row r="212" spans="1:38" ht="12" customHeight="1">
      <c r="C212" s="57" t="s">
        <v>38</v>
      </c>
      <c r="D212" s="1">
        <f>AD213</f>
        <v>0</v>
      </c>
      <c r="F212" s="193">
        <v>40248</v>
      </c>
      <c r="G212" s="357" t="s">
        <v>854</v>
      </c>
      <c r="H212" s="357"/>
      <c r="I212" s="48">
        <v>180</v>
      </c>
      <c r="J212" s="49"/>
      <c r="K212" s="65"/>
      <c r="L212" s="74"/>
      <c r="M212" s="74"/>
      <c r="N212" s="65" t="s">
        <v>831</v>
      </c>
      <c r="O212" s="65"/>
      <c r="P212" s="65"/>
      <c r="Q212" s="65"/>
      <c r="R212" s="358" t="s">
        <v>874</v>
      </c>
      <c r="S212" s="359"/>
      <c r="T212" s="360"/>
      <c r="U212" s="36"/>
      <c r="V212" s="122">
        <f t="shared" si="252"/>
        <v>1</v>
      </c>
      <c r="W212" s="272">
        <f t="shared" si="253"/>
        <v>0</v>
      </c>
      <c r="X212" s="272">
        <f t="shared" si="259"/>
        <v>0</v>
      </c>
      <c r="Y212" s="272">
        <f t="shared" si="254"/>
        <v>0</v>
      </c>
      <c r="Z212" s="272">
        <f t="shared" si="255"/>
        <v>0</v>
      </c>
      <c r="AA212" s="272"/>
      <c r="AB212" s="272"/>
      <c r="AC212" s="272">
        <f t="shared" si="256"/>
        <v>0</v>
      </c>
      <c r="AD212" s="272">
        <f t="shared" si="257"/>
        <v>0</v>
      </c>
      <c r="AE212" s="122"/>
      <c r="AF212" s="122">
        <f t="shared" si="260"/>
        <v>0</v>
      </c>
      <c r="AG212" s="123">
        <f t="shared" si="261"/>
        <v>0</v>
      </c>
      <c r="AH212" s="123">
        <f t="shared" si="258"/>
        <v>54</v>
      </c>
      <c r="AI212" s="262">
        <f t="shared" si="262"/>
        <v>50.7</v>
      </c>
      <c r="AJ212" s="262">
        <f>IF(AH212&gt;1,AVERAGE(AH210:AH212),"")</f>
        <v>43.666666666666664</v>
      </c>
      <c r="AK212" s="262"/>
      <c r="AL212" s="262"/>
    </row>
    <row r="213" spans="1:38" ht="12" customHeight="1">
      <c r="C213" s="57" t="s">
        <v>39</v>
      </c>
      <c r="D213" s="1">
        <f>AE213</f>
        <v>0</v>
      </c>
      <c r="E213" s="1"/>
      <c r="F213" s="194"/>
      <c r="G213" s="51"/>
      <c r="H213" s="51"/>
      <c r="I213" s="52">
        <f>SUM(I206:I212)/60</f>
        <v>11.666666666666666</v>
      </c>
      <c r="J213" s="67"/>
      <c r="K213" s="68"/>
      <c r="L213" s="68"/>
      <c r="M213" s="68"/>
      <c r="N213" s="68"/>
      <c r="O213" s="68"/>
      <c r="P213" s="68"/>
      <c r="Q213" s="68"/>
      <c r="R213" s="51"/>
      <c r="S213" s="51"/>
      <c r="T213" s="51"/>
      <c r="U213" s="54" t="s">
        <v>46</v>
      </c>
      <c r="V213" s="114"/>
      <c r="W213" s="255">
        <f t="shared" ref="W213:AG213" si="263">SUM(W206:W212)</f>
        <v>0</v>
      </c>
      <c r="X213" s="255">
        <f t="shared" si="263"/>
        <v>8</v>
      </c>
      <c r="Y213" s="255">
        <f t="shared" si="263"/>
        <v>0</v>
      </c>
      <c r="Z213" s="255">
        <f t="shared" si="263"/>
        <v>30</v>
      </c>
      <c r="AA213" s="255">
        <f t="shared" si="263"/>
        <v>0</v>
      </c>
      <c r="AB213" s="255">
        <f t="shared" si="263"/>
        <v>0</v>
      </c>
      <c r="AC213" s="255">
        <f t="shared" si="263"/>
        <v>0</v>
      </c>
      <c r="AD213" s="255">
        <f t="shared" si="263"/>
        <v>0</v>
      </c>
      <c r="AE213" s="255">
        <f t="shared" si="263"/>
        <v>0</v>
      </c>
      <c r="AF213" s="256">
        <f t="shared" si="263"/>
        <v>38</v>
      </c>
      <c r="AG213" s="256">
        <f t="shared" si="263"/>
        <v>28.400000000000002</v>
      </c>
      <c r="AH213" s="256">
        <f>SUM(AH206:AH212)</f>
        <v>227</v>
      </c>
      <c r="AI213" s="262"/>
      <c r="AJ213" s="262"/>
      <c r="AK213" s="262">
        <f>IF(AH213&gt;1,AVERAGE(AH213,AH204,AH195,AH186,AH177))</f>
        <v>281.63419999999996</v>
      </c>
      <c r="AL213" s="262">
        <f>IF(AH213&gt;1,AVERAGE(AH213,AH204))</f>
        <v>296.05549999999999</v>
      </c>
    </row>
    <row r="214" spans="1:38" ht="12" customHeight="1">
      <c r="E214" s="1"/>
      <c r="F214" s="252" t="s">
        <v>196</v>
      </c>
      <c r="AF214" s="9" t="str">
        <f>IF(SUM(W214:AE214)&gt;0,(SUM(W214:AE214)),"")</f>
        <v/>
      </c>
    </row>
    <row r="215" spans="1:38" ht="12" customHeight="1">
      <c r="A215" s="165" t="s">
        <v>19</v>
      </c>
      <c r="B215" s="18">
        <f>I222</f>
        <v>12.666666666666666</v>
      </c>
      <c r="C215" s="57" t="s">
        <v>35</v>
      </c>
      <c r="D215" s="1">
        <f>X222</f>
        <v>0</v>
      </c>
      <c r="F215" s="193">
        <v>40249</v>
      </c>
      <c r="G215" s="357" t="s">
        <v>875</v>
      </c>
      <c r="H215" s="357"/>
      <c r="I215" s="48">
        <v>80</v>
      </c>
      <c r="J215" s="65"/>
      <c r="K215" s="65"/>
      <c r="L215" s="65"/>
      <c r="M215" s="65"/>
      <c r="N215" s="65"/>
      <c r="O215" s="65" t="s">
        <v>831</v>
      </c>
      <c r="P215" s="65"/>
      <c r="Q215" s="65"/>
      <c r="R215" s="358" t="s">
        <v>881</v>
      </c>
      <c r="S215" s="359"/>
      <c r="T215" s="360"/>
      <c r="U215" s="53"/>
      <c r="V215" s="122">
        <f t="shared" ref="V215:V221" si="264">$V$2</f>
        <v>1</v>
      </c>
      <c r="W215" s="272">
        <f t="shared" ref="W215:W221" si="265">IF(J215&lt;&gt;0,VLOOKUP(J215,Max_tider,2,FALSE),0)</f>
        <v>0</v>
      </c>
      <c r="X215" s="272">
        <f>IF(K215&lt;&gt;0,VLOOKUP(K215,AT_tider,2,FALSE),0)</f>
        <v>0</v>
      </c>
      <c r="Y215" s="272">
        <f t="shared" ref="Y215:Y221" si="266">IF(L215&lt;&gt;0,VLOOKUP(L215,SubAT_tider,2,FALSE),0)</f>
        <v>0</v>
      </c>
      <c r="Z215" s="272">
        <f t="shared" ref="Z215:Z221" si="267">IF(M215&lt;&gt;0,VLOOKUP(M215,IG_tider,2,FALSE),0)</f>
        <v>0</v>
      </c>
      <c r="AA215" s="272"/>
      <c r="AB215" s="272"/>
      <c r="AC215" s="272">
        <f t="shared" ref="AC215:AC221" si="268">IF(P215&lt;&gt;0,VLOOKUP(P215,Power_tider,2,FALSE),0)</f>
        <v>0</v>
      </c>
      <c r="AD215" s="272">
        <f t="shared" ref="AD215:AD221" si="269">IF(Q215&lt;&gt;0,VLOOKUP(Q215,FS_tider,2,FALSE),0)</f>
        <v>0</v>
      </c>
      <c r="AE215" s="122"/>
      <c r="AF215" s="122">
        <f>SUM(W215:AE215)</f>
        <v>0</v>
      </c>
      <c r="AG215" s="123">
        <f>((AC215*2)+(W215*2)+(X215*1)+(Y215*0.77)+(Z215*0.68)+(AD215*0.8))</f>
        <v>0</v>
      </c>
      <c r="AH215" s="123">
        <f t="shared" ref="AH215:AH221" si="270">(AG215+(((I215*V215)-SUM(W215:AE215))*0.3))</f>
        <v>24</v>
      </c>
      <c r="AI215" s="262">
        <f>IF(AH215&gt;1,AVERAGE(AH212,AH215),"")</f>
        <v>39</v>
      </c>
      <c r="AJ215" s="262">
        <f>IF(AH215&gt;1,AVERAGE(AH211,AH212,AH215),"")</f>
        <v>41.800000000000004</v>
      </c>
      <c r="AK215" s="262"/>
      <c r="AL215" s="262"/>
    </row>
    <row r="216" spans="1:38" ht="12" customHeight="1">
      <c r="A216" s="168" t="s">
        <v>34</v>
      </c>
      <c r="B216" s="18">
        <f>W222</f>
        <v>8</v>
      </c>
      <c r="C216" s="57" t="s">
        <v>36</v>
      </c>
      <c r="D216" s="1">
        <f>Y222</f>
        <v>30</v>
      </c>
      <c r="F216" s="193">
        <v>40250</v>
      </c>
      <c r="G216" s="357" t="s">
        <v>854</v>
      </c>
      <c r="H216" s="357"/>
      <c r="I216" s="48">
        <v>120</v>
      </c>
      <c r="J216" s="66"/>
      <c r="K216" s="66"/>
      <c r="L216" s="66" t="s">
        <v>295</v>
      </c>
      <c r="M216" s="66"/>
      <c r="N216" s="66" t="s">
        <v>831</v>
      </c>
      <c r="O216" s="66"/>
      <c r="P216" s="77"/>
      <c r="Q216" s="66"/>
      <c r="R216" s="358" t="s">
        <v>876</v>
      </c>
      <c r="S216" s="359"/>
      <c r="T216" s="360"/>
      <c r="U216" s="53"/>
      <c r="V216" s="122">
        <f t="shared" si="264"/>
        <v>1</v>
      </c>
      <c r="W216" s="272">
        <f t="shared" si="265"/>
        <v>0</v>
      </c>
      <c r="X216" s="272">
        <f t="shared" ref="X216:X221" si="271">IF(K216&lt;&gt;0,VLOOKUP(K216,AT_tider,2,FALSE),0)</f>
        <v>0</v>
      </c>
      <c r="Y216" s="272">
        <f t="shared" si="266"/>
        <v>30</v>
      </c>
      <c r="Z216" s="272">
        <f t="shared" si="267"/>
        <v>0</v>
      </c>
      <c r="AA216" s="272"/>
      <c r="AB216" s="272"/>
      <c r="AC216" s="272">
        <f t="shared" si="268"/>
        <v>0</v>
      </c>
      <c r="AD216" s="272">
        <f t="shared" si="269"/>
        <v>0</v>
      </c>
      <c r="AE216" s="122"/>
      <c r="AF216" s="122">
        <f t="shared" ref="AF216:AF221" si="272">SUM(W216:AE216)</f>
        <v>30</v>
      </c>
      <c r="AG216" s="123">
        <f t="shared" ref="AG216:AG221" si="273">((AC216*2)+(W216*2)+(X216*1)+(Y216*0.77)+(Z216*0.68)+(AD216*0.8))</f>
        <v>23.1</v>
      </c>
      <c r="AH216" s="123">
        <f t="shared" si="270"/>
        <v>50.1</v>
      </c>
      <c r="AI216" s="262">
        <f t="shared" ref="AI216:AI221" si="274">IF(AH216&gt;1,AVERAGE(AH215:AH216),"")</f>
        <v>37.049999999999997</v>
      </c>
      <c r="AJ216" s="262">
        <f>IF(AH216&gt;1,AVERAGE(AH212,AH215,AH216),"")</f>
        <v>42.699999999999996</v>
      </c>
      <c r="AK216" s="262"/>
      <c r="AL216" s="262"/>
    </row>
    <row r="217" spans="1:38" ht="12" customHeight="1">
      <c r="C217" s="17" t="s">
        <v>93</v>
      </c>
      <c r="D217" s="1">
        <f>Z222</f>
        <v>35</v>
      </c>
      <c r="F217" s="193">
        <v>40251</v>
      </c>
      <c r="G217" s="357" t="s">
        <v>854</v>
      </c>
      <c r="H217" s="357"/>
      <c r="I217" s="49">
        <v>90</v>
      </c>
      <c r="J217" s="66"/>
      <c r="K217" s="66"/>
      <c r="L217" s="66"/>
      <c r="M217" s="66" t="s">
        <v>280</v>
      </c>
      <c r="N217" s="66" t="s">
        <v>831</v>
      </c>
      <c r="O217" s="66"/>
      <c r="P217" s="66"/>
      <c r="Q217" s="66"/>
      <c r="R217" s="358"/>
      <c r="S217" s="359"/>
      <c r="T217" s="360"/>
      <c r="U217" s="36"/>
      <c r="V217" s="122">
        <f t="shared" si="264"/>
        <v>1</v>
      </c>
      <c r="W217" s="272">
        <f t="shared" si="265"/>
        <v>0</v>
      </c>
      <c r="X217" s="272">
        <f t="shared" si="271"/>
        <v>0</v>
      </c>
      <c r="Y217" s="272">
        <f t="shared" si="266"/>
        <v>0</v>
      </c>
      <c r="Z217" s="272">
        <f t="shared" si="267"/>
        <v>20</v>
      </c>
      <c r="AA217" s="272"/>
      <c r="AB217" s="272"/>
      <c r="AC217" s="272">
        <f t="shared" si="268"/>
        <v>0</v>
      </c>
      <c r="AD217" s="272">
        <f t="shared" si="269"/>
        <v>0</v>
      </c>
      <c r="AE217" s="122"/>
      <c r="AF217" s="122">
        <f t="shared" si="272"/>
        <v>20</v>
      </c>
      <c r="AG217" s="123">
        <f t="shared" si="273"/>
        <v>13.600000000000001</v>
      </c>
      <c r="AH217" s="123">
        <f t="shared" si="270"/>
        <v>34.6</v>
      </c>
      <c r="AI217" s="262">
        <f t="shared" si="274"/>
        <v>42.35</v>
      </c>
      <c r="AJ217" s="262">
        <f>IF(AH217&gt;1,AVERAGE(AH215:AH217),"")</f>
        <v>36.233333333333327</v>
      </c>
      <c r="AK217" s="262"/>
      <c r="AL217" s="262"/>
    </row>
    <row r="218" spans="1:38" ht="12" customHeight="1">
      <c r="C218" s="17" t="s">
        <v>79</v>
      </c>
      <c r="D218" s="1">
        <f>AA222</f>
        <v>0</v>
      </c>
      <c r="F218" s="193">
        <v>40252</v>
      </c>
      <c r="G218" s="357" t="s">
        <v>854</v>
      </c>
      <c r="H218" s="357"/>
      <c r="I218" s="48">
        <v>120</v>
      </c>
      <c r="J218" s="65"/>
      <c r="K218" s="49"/>
      <c r="L218" s="65"/>
      <c r="M218" s="65"/>
      <c r="N218" s="65" t="s">
        <v>831</v>
      </c>
      <c r="O218" s="65"/>
      <c r="P218" s="65" t="s">
        <v>715</v>
      </c>
      <c r="Q218" s="65"/>
      <c r="R218" s="358" t="s">
        <v>878</v>
      </c>
      <c r="S218" s="359"/>
      <c r="T218" s="360"/>
      <c r="U218" s="53"/>
      <c r="V218" s="122">
        <f t="shared" si="264"/>
        <v>1</v>
      </c>
      <c r="W218" s="272">
        <f t="shared" si="265"/>
        <v>0</v>
      </c>
      <c r="X218" s="272">
        <f t="shared" si="271"/>
        <v>0</v>
      </c>
      <c r="Y218" s="272">
        <f t="shared" si="266"/>
        <v>0</v>
      </c>
      <c r="Z218" s="272">
        <f t="shared" si="267"/>
        <v>0</v>
      </c>
      <c r="AA218" s="272"/>
      <c r="AB218" s="272"/>
      <c r="AC218" s="272">
        <f>IF(P218&lt;&gt;0,VLOOKUP(P218,Power_tider,2,FALSE),0)</f>
        <v>8</v>
      </c>
      <c r="AD218" s="272">
        <f t="shared" si="269"/>
        <v>0</v>
      </c>
      <c r="AE218" s="122"/>
      <c r="AF218" s="122">
        <f t="shared" si="272"/>
        <v>8</v>
      </c>
      <c r="AG218" s="123">
        <f t="shared" si="273"/>
        <v>16</v>
      </c>
      <c r="AH218" s="123">
        <f t="shared" si="270"/>
        <v>49.6</v>
      </c>
      <c r="AI218" s="262">
        <f t="shared" si="274"/>
        <v>42.1</v>
      </c>
      <c r="AJ218" s="262">
        <f>IF(AH218&gt;1,AVERAGE(AH216:AH218),"")</f>
        <v>44.766666666666673</v>
      </c>
      <c r="AK218" s="262"/>
      <c r="AL218" s="262"/>
    </row>
    <row r="219" spans="1:38" ht="12" customHeight="1">
      <c r="C219" s="17" t="s">
        <v>94</v>
      </c>
      <c r="D219" s="1">
        <f>AB222</f>
        <v>0</v>
      </c>
      <c r="F219" s="193">
        <v>40253</v>
      </c>
      <c r="G219" s="357" t="s">
        <v>875</v>
      </c>
      <c r="H219" s="357"/>
      <c r="I219" s="48">
        <v>80</v>
      </c>
      <c r="J219" s="65"/>
      <c r="K219" s="65"/>
      <c r="L219" s="65"/>
      <c r="M219" s="65"/>
      <c r="N219" s="65"/>
      <c r="O219" s="65" t="s">
        <v>831</v>
      </c>
      <c r="P219" s="65"/>
      <c r="Q219" s="65"/>
      <c r="R219" s="358"/>
      <c r="S219" s="359"/>
      <c r="T219" s="360"/>
      <c r="U219" s="36"/>
      <c r="V219" s="122">
        <f>$V$2</f>
        <v>1</v>
      </c>
      <c r="W219" s="272">
        <f t="shared" si="265"/>
        <v>0</v>
      </c>
      <c r="X219" s="272">
        <f t="shared" si="271"/>
        <v>0</v>
      </c>
      <c r="Y219" s="272">
        <f t="shared" si="266"/>
        <v>0</v>
      </c>
      <c r="Z219" s="272">
        <f t="shared" si="267"/>
        <v>0</v>
      </c>
      <c r="AA219" s="272"/>
      <c r="AB219" s="272"/>
      <c r="AC219" s="272">
        <f>IF(P219&lt;&gt;0,VLOOKUP(P219,Power_tider,2,FALSE),0)</f>
        <v>0</v>
      </c>
      <c r="AD219" s="272">
        <f t="shared" si="269"/>
        <v>0</v>
      </c>
      <c r="AE219" s="122"/>
      <c r="AF219" s="122">
        <f t="shared" si="272"/>
        <v>0</v>
      </c>
      <c r="AG219" s="123">
        <f t="shared" si="273"/>
        <v>0</v>
      </c>
      <c r="AH219" s="123">
        <f t="shared" si="270"/>
        <v>24</v>
      </c>
      <c r="AI219" s="262">
        <f t="shared" si="274"/>
        <v>36.799999999999997</v>
      </c>
      <c r="AJ219" s="262">
        <f>IF(AH219&gt;1,AVERAGE(AH217:AH219),"")</f>
        <v>36.06666666666667</v>
      </c>
      <c r="AK219" s="262"/>
      <c r="AL219" s="262"/>
    </row>
    <row r="220" spans="1:38" ht="12" customHeight="1">
      <c r="C220" s="57" t="s">
        <v>37</v>
      </c>
      <c r="D220" s="1">
        <f>AC222</f>
        <v>8</v>
      </c>
      <c r="F220" s="193">
        <v>40254</v>
      </c>
      <c r="G220" s="357" t="s">
        <v>854</v>
      </c>
      <c r="H220" s="357"/>
      <c r="I220" s="48">
        <v>120</v>
      </c>
      <c r="J220" s="65" t="s">
        <v>286</v>
      </c>
      <c r="K220" s="65"/>
      <c r="L220" s="65"/>
      <c r="M220" s="65" t="s">
        <v>278</v>
      </c>
      <c r="N220" s="65" t="s">
        <v>831</v>
      </c>
      <c r="O220" s="65"/>
      <c r="P220" s="74"/>
      <c r="Q220" s="65"/>
      <c r="R220" s="358" t="s">
        <v>879</v>
      </c>
      <c r="S220" s="359"/>
      <c r="T220" s="360"/>
      <c r="U220" s="36"/>
      <c r="V220" s="122">
        <f t="shared" si="264"/>
        <v>1</v>
      </c>
      <c r="W220" s="272">
        <f t="shared" si="265"/>
        <v>8</v>
      </c>
      <c r="X220" s="272">
        <f t="shared" si="271"/>
        <v>0</v>
      </c>
      <c r="Y220" s="272">
        <f t="shared" si="266"/>
        <v>0</v>
      </c>
      <c r="Z220" s="272">
        <f t="shared" si="267"/>
        <v>15</v>
      </c>
      <c r="AA220" s="272"/>
      <c r="AB220" s="272"/>
      <c r="AC220" s="272">
        <f t="shared" si="268"/>
        <v>0</v>
      </c>
      <c r="AD220" s="272">
        <f t="shared" si="269"/>
        <v>0</v>
      </c>
      <c r="AE220" s="122"/>
      <c r="AF220" s="122">
        <f t="shared" si="272"/>
        <v>23</v>
      </c>
      <c r="AG220" s="123">
        <f t="shared" si="273"/>
        <v>26.200000000000003</v>
      </c>
      <c r="AH220" s="123">
        <f t="shared" si="270"/>
        <v>55.3</v>
      </c>
      <c r="AI220" s="262">
        <f t="shared" si="274"/>
        <v>39.65</v>
      </c>
      <c r="AJ220" s="262">
        <f>IF(AH220&gt;1,AVERAGE(AH218:AH220),"")</f>
        <v>42.966666666666661</v>
      </c>
      <c r="AK220" s="262"/>
      <c r="AL220" s="262"/>
    </row>
    <row r="221" spans="1:38" ht="12" customHeight="1">
      <c r="C221" s="57" t="s">
        <v>38</v>
      </c>
      <c r="D221" s="1">
        <f>AD222</f>
        <v>24</v>
      </c>
      <c r="F221" s="193">
        <v>40255</v>
      </c>
      <c r="G221" s="357" t="s">
        <v>854</v>
      </c>
      <c r="H221" s="357"/>
      <c r="I221" s="48">
        <v>150</v>
      </c>
      <c r="J221" s="65"/>
      <c r="K221" s="65"/>
      <c r="L221" s="65"/>
      <c r="M221" s="65"/>
      <c r="N221" s="65" t="s">
        <v>831</v>
      </c>
      <c r="O221" s="65"/>
      <c r="P221" s="65"/>
      <c r="Q221" s="65" t="s">
        <v>293</v>
      </c>
      <c r="R221" s="358" t="s">
        <v>880</v>
      </c>
      <c r="S221" s="359"/>
      <c r="T221" s="360"/>
      <c r="U221" s="36"/>
      <c r="V221" s="122">
        <f t="shared" si="264"/>
        <v>1</v>
      </c>
      <c r="W221" s="272">
        <f t="shared" si="265"/>
        <v>0</v>
      </c>
      <c r="X221" s="272">
        <f t="shared" si="271"/>
        <v>0</v>
      </c>
      <c r="Y221" s="272">
        <f t="shared" si="266"/>
        <v>0</v>
      </c>
      <c r="Z221" s="272">
        <f t="shared" si="267"/>
        <v>0</v>
      </c>
      <c r="AA221" s="272"/>
      <c r="AB221" s="272"/>
      <c r="AC221" s="272">
        <f t="shared" si="268"/>
        <v>0</v>
      </c>
      <c r="AD221" s="272">
        <f t="shared" si="269"/>
        <v>24</v>
      </c>
      <c r="AE221" s="122"/>
      <c r="AF221" s="122">
        <f t="shared" si="272"/>
        <v>24</v>
      </c>
      <c r="AG221" s="123">
        <f t="shared" si="273"/>
        <v>19.200000000000003</v>
      </c>
      <c r="AH221" s="123">
        <f t="shared" si="270"/>
        <v>57</v>
      </c>
      <c r="AI221" s="262">
        <f t="shared" si="274"/>
        <v>56.15</v>
      </c>
      <c r="AJ221" s="262">
        <f>IF(AH221&gt;1,AVERAGE(AH219:AH221),"")</f>
        <v>45.433333333333337</v>
      </c>
      <c r="AK221" s="262"/>
      <c r="AL221" s="262"/>
    </row>
    <row r="222" spans="1:38" ht="12" customHeight="1">
      <c r="C222" s="57" t="s">
        <v>39</v>
      </c>
      <c r="D222" s="1">
        <f>AE222</f>
        <v>0</v>
      </c>
      <c r="E222" s="1"/>
      <c r="F222" s="194"/>
      <c r="G222" s="51"/>
      <c r="H222" s="51"/>
      <c r="I222" s="52">
        <f>SUM(I215:I221)/60</f>
        <v>12.666666666666666</v>
      </c>
      <c r="J222" s="67"/>
      <c r="K222" s="68"/>
      <c r="L222" s="68"/>
      <c r="M222" s="68"/>
      <c r="N222" s="68"/>
      <c r="O222" s="68"/>
      <c r="P222" s="68"/>
      <c r="Q222" s="68"/>
      <c r="R222" s="51"/>
      <c r="S222" s="51"/>
      <c r="T222" s="51"/>
      <c r="U222" s="54" t="s">
        <v>46</v>
      </c>
      <c r="V222" s="114"/>
      <c r="W222" s="255">
        <f t="shared" ref="W222:AG222" si="275">SUM(W215:W221)</f>
        <v>8</v>
      </c>
      <c r="X222" s="255">
        <f t="shared" si="275"/>
        <v>0</v>
      </c>
      <c r="Y222" s="255">
        <f t="shared" si="275"/>
        <v>30</v>
      </c>
      <c r="Z222" s="255">
        <f t="shared" si="275"/>
        <v>35</v>
      </c>
      <c r="AA222" s="255">
        <f t="shared" si="275"/>
        <v>0</v>
      </c>
      <c r="AB222" s="255">
        <f t="shared" si="275"/>
        <v>0</v>
      </c>
      <c r="AC222" s="255">
        <f t="shared" si="275"/>
        <v>8</v>
      </c>
      <c r="AD222" s="255">
        <f t="shared" si="275"/>
        <v>24</v>
      </c>
      <c r="AE222" s="255">
        <f t="shared" si="275"/>
        <v>0</v>
      </c>
      <c r="AF222" s="256">
        <f t="shared" si="275"/>
        <v>105</v>
      </c>
      <c r="AG222" s="256">
        <f t="shared" si="275"/>
        <v>98.100000000000009</v>
      </c>
      <c r="AH222" s="256">
        <f>SUM(AH215:AH221)</f>
        <v>294.59999999999997</v>
      </c>
      <c r="AI222" s="262"/>
      <c r="AJ222" s="262"/>
      <c r="AK222" s="262">
        <f>IF(AH222&gt;1,AVERAGE(AH222,AH213,AH204,AH195,AH186))</f>
        <v>299.29619999999994</v>
      </c>
      <c r="AL222" s="262">
        <f>IF(AH222&gt;1,AVERAGE(AH222,AH213))</f>
        <v>260.79999999999995</v>
      </c>
    </row>
    <row r="223" spans="1:38" ht="12" customHeight="1">
      <c r="E223" s="1"/>
      <c r="F223" s="252" t="s">
        <v>197</v>
      </c>
      <c r="W223" s="1"/>
      <c r="X223" s="1"/>
      <c r="Y223" s="1"/>
      <c r="Z223" s="1"/>
      <c r="AA223" s="1"/>
      <c r="AB223" s="1"/>
      <c r="AC223" s="1"/>
      <c r="AD223" s="1"/>
      <c r="AE223" s="1"/>
      <c r="AF223" s="9" t="str">
        <f>IF(SUM(W223:AE223)&gt;0,(SUM(W223:AE223)),"")</f>
        <v/>
      </c>
    </row>
    <row r="224" spans="1:38" ht="12" customHeight="1">
      <c r="A224" s="165" t="s">
        <v>19</v>
      </c>
      <c r="B224" s="18">
        <f>I231</f>
        <v>1.3333333333333333</v>
      </c>
      <c r="C224" s="57" t="s">
        <v>35</v>
      </c>
      <c r="D224" s="1">
        <f>X231</f>
        <v>0</v>
      </c>
      <c r="F224" s="193">
        <v>40256</v>
      </c>
      <c r="G224" s="357" t="s">
        <v>875</v>
      </c>
      <c r="H224" s="357"/>
      <c r="I224" s="48">
        <v>80</v>
      </c>
      <c r="J224" s="65"/>
      <c r="K224" s="65"/>
      <c r="L224" s="65"/>
      <c r="M224" s="65"/>
      <c r="N224" s="65"/>
      <c r="O224" s="65"/>
      <c r="P224" s="65"/>
      <c r="Q224" s="65"/>
      <c r="R224" s="358" t="s">
        <v>829</v>
      </c>
      <c r="S224" s="359"/>
      <c r="T224" s="360"/>
      <c r="U224" s="53"/>
      <c r="V224" s="122">
        <f t="shared" ref="V224:V230" si="276">$V$2</f>
        <v>1</v>
      </c>
      <c r="W224" s="272">
        <f t="shared" ref="W224:W230" si="277">IF(J224&lt;&gt;0,VLOOKUP(J224,Max_tider,2,FALSE),0)</f>
        <v>0</v>
      </c>
      <c r="X224" s="272">
        <f>IF(K224&lt;&gt;0,VLOOKUP(K224,AT_tider,2,FALSE),0)</f>
        <v>0</v>
      </c>
      <c r="Y224" s="272">
        <f t="shared" ref="Y224:Y230" si="278">IF(L224&lt;&gt;0,VLOOKUP(L224,SubAT_tider,2,FALSE),0)</f>
        <v>0</v>
      </c>
      <c r="Z224" s="272">
        <f t="shared" ref="Z224:Z230" si="279">IF(M224&lt;&gt;0,VLOOKUP(M224,IG_tider,2,FALSE),0)</f>
        <v>0</v>
      </c>
      <c r="AA224" s="272"/>
      <c r="AB224" s="272"/>
      <c r="AC224" s="272">
        <f t="shared" ref="AC224:AC230" si="280">IF(P224&lt;&gt;0,VLOOKUP(P224,Power_tider,2,FALSE),0)</f>
        <v>0</v>
      </c>
      <c r="AD224" s="272">
        <f t="shared" ref="AD224:AD230" si="281">IF(Q224&lt;&gt;0,VLOOKUP(Q224,FS_tider,2,FALSE),0)</f>
        <v>0</v>
      </c>
      <c r="AE224" s="122"/>
      <c r="AF224" s="122">
        <f>SUM(W224:AE224)</f>
        <v>0</v>
      </c>
      <c r="AG224" s="123">
        <f>((AC224*2)+(W224*2)+(X224*1)+(Y224*0.77)+(Z224*0.68)+(AD224*0.8))</f>
        <v>0</v>
      </c>
      <c r="AH224" s="123">
        <f t="shared" ref="AH224:AH230" si="282">(AG224+(((I224*V224)-SUM(W224:AE224))*0.3))</f>
        <v>24</v>
      </c>
      <c r="AI224" s="262">
        <f>IF(AH224&gt;1,AVERAGE(AH221,AH224),"")</f>
        <v>40.5</v>
      </c>
      <c r="AJ224" s="262">
        <f>IF(AH224&gt;1,AVERAGE(AH220,AH221,AH224),"")</f>
        <v>45.433333333333337</v>
      </c>
      <c r="AK224" s="262"/>
      <c r="AL224" s="262"/>
    </row>
    <row r="225" spans="1:38" ht="12" customHeight="1">
      <c r="A225" s="168" t="s">
        <v>34</v>
      </c>
      <c r="B225" s="18">
        <f>W231</f>
        <v>0</v>
      </c>
      <c r="C225" s="57" t="s">
        <v>36</v>
      </c>
      <c r="D225" s="1">
        <f>Y231</f>
        <v>0</v>
      </c>
      <c r="F225" s="193">
        <v>40257</v>
      </c>
      <c r="G225" s="357"/>
      <c r="H225" s="357"/>
      <c r="I225" s="48"/>
      <c r="J225" s="66"/>
      <c r="K225" s="66"/>
      <c r="L225" s="66"/>
      <c r="M225" s="66"/>
      <c r="N225" s="66"/>
      <c r="O225" s="66"/>
      <c r="P225" s="74"/>
      <c r="Q225" s="66"/>
      <c r="R225" s="358"/>
      <c r="S225" s="359"/>
      <c r="T225" s="360"/>
      <c r="U225" s="53"/>
      <c r="V225" s="122">
        <f t="shared" si="276"/>
        <v>1</v>
      </c>
      <c r="W225" s="272">
        <f t="shared" si="277"/>
        <v>0</v>
      </c>
      <c r="X225" s="272">
        <f t="shared" ref="X225:X230" si="283">IF(K225&lt;&gt;0,VLOOKUP(K225,AT_tider,2,FALSE),0)</f>
        <v>0</v>
      </c>
      <c r="Y225" s="272">
        <f t="shared" si="278"/>
        <v>0</v>
      </c>
      <c r="Z225" s="272">
        <f t="shared" si="279"/>
        <v>0</v>
      </c>
      <c r="AA225" s="272"/>
      <c r="AB225" s="272"/>
      <c r="AC225" s="272">
        <f t="shared" si="280"/>
        <v>0</v>
      </c>
      <c r="AD225" s="272">
        <f t="shared" si="281"/>
        <v>0</v>
      </c>
      <c r="AE225" s="122"/>
      <c r="AF225" s="122">
        <f t="shared" ref="AF225:AF230" si="284">SUM(W225:AE225)</f>
        <v>0</v>
      </c>
      <c r="AG225" s="123">
        <f t="shared" ref="AG225:AG230" si="285">((AC225*2)+(W225*2)+(X225*1)+(Y225*0.77)+(Z225*0.68)+(AD225*0.8))</f>
        <v>0</v>
      </c>
      <c r="AH225" s="123">
        <f t="shared" si="282"/>
        <v>0</v>
      </c>
      <c r="AI225" s="262" t="str">
        <f t="shared" ref="AI225:AI230" si="286">IF(AH225&gt;1,AVERAGE(AH224:AH225),"")</f>
        <v/>
      </c>
      <c r="AJ225" s="262" t="str">
        <f>IF(AH225&gt;1,AVERAGE(AH221,AH224,AH225),"")</f>
        <v/>
      </c>
      <c r="AK225" s="262"/>
      <c r="AL225" s="262"/>
    </row>
    <row r="226" spans="1:38" ht="12" customHeight="1">
      <c r="C226" s="17" t="s">
        <v>93</v>
      </c>
      <c r="D226" s="1">
        <f>Z231</f>
        <v>0</v>
      </c>
      <c r="F226" s="193">
        <v>40258</v>
      </c>
      <c r="G226" s="357"/>
      <c r="H226" s="357"/>
      <c r="I226" s="49"/>
      <c r="J226" s="66"/>
      <c r="K226" s="66"/>
      <c r="L226" s="66"/>
      <c r="M226" s="66"/>
      <c r="N226" s="66"/>
      <c r="O226" s="66"/>
      <c r="P226" s="66"/>
      <c r="Q226" s="66"/>
      <c r="R226" s="358"/>
      <c r="S226" s="359"/>
      <c r="T226" s="360"/>
      <c r="U226" s="36"/>
      <c r="V226" s="122">
        <f t="shared" si="276"/>
        <v>1</v>
      </c>
      <c r="W226" s="272">
        <f t="shared" si="277"/>
        <v>0</v>
      </c>
      <c r="X226" s="272">
        <f t="shared" si="283"/>
        <v>0</v>
      </c>
      <c r="Y226" s="272">
        <f t="shared" si="278"/>
        <v>0</v>
      </c>
      <c r="Z226" s="272">
        <f t="shared" si="279"/>
        <v>0</v>
      </c>
      <c r="AA226" s="272"/>
      <c r="AB226" s="272"/>
      <c r="AC226" s="272">
        <f t="shared" si="280"/>
        <v>0</v>
      </c>
      <c r="AD226" s="272">
        <f t="shared" si="281"/>
        <v>0</v>
      </c>
      <c r="AE226" s="122"/>
      <c r="AF226" s="122">
        <f t="shared" si="284"/>
        <v>0</v>
      </c>
      <c r="AG226" s="123">
        <f t="shared" si="285"/>
        <v>0</v>
      </c>
      <c r="AH226" s="123">
        <f t="shared" si="282"/>
        <v>0</v>
      </c>
      <c r="AI226" s="262" t="str">
        <f t="shared" si="286"/>
        <v/>
      </c>
      <c r="AJ226" s="262" t="str">
        <f>IF(AH226&gt;1,AVERAGE(AH224:AH226),"")</f>
        <v/>
      </c>
      <c r="AK226" s="262"/>
      <c r="AL226" s="262"/>
    </row>
    <row r="227" spans="1:38" ht="12" customHeight="1">
      <c r="C227" s="17" t="s">
        <v>79</v>
      </c>
      <c r="D227" s="1">
        <f>AA231</f>
        <v>0</v>
      </c>
      <c r="F227" s="193">
        <v>40259</v>
      </c>
      <c r="G227" s="357"/>
      <c r="H227" s="357"/>
      <c r="I227" s="48"/>
      <c r="J227" s="65"/>
      <c r="K227" s="65"/>
      <c r="L227" s="65"/>
      <c r="M227" s="65"/>
      <c r="N227" s="65"/>
      <c r="O227" s="65"/>
      <c r="P227" s="65"/>
      <c r="Q227" s="65"/>
      <c r="R227" s="358"/>
      <c r="S227" s="359"/>
      <c r="T227" s="360"/>
      <c r="U227" s="53"/>
      <c r="V227" s="122">
        <f t="shared" si="276"/>
        <v>1</v>
      </c>
      <c r="W227" s="272">
        <f t="shared" si="277"/>
        <v>0</v>
      </c>
      <c r="X227" s="272">
        <f t="shared" si="283"/>
        <v>0</v>
      </c>
      <c r="Y227" s="272">
        <f t="shared" si="278"/>
        <v>0</v>
      </c>
      <c r="Z227" s="272">
        <f t="shared" si="279"/>
        <v>0</v>
      </c>
      <c r="AA227" s="272"/>
      <c r="AB227" s="272"/>
      <c r="AC227" s="272">
        <f t="shared" si="280"/>
        <v>0</v>
      </c>
      <c r="AD227" s="272">
        <f t="shared" si="281"/>
        <v>0</v>
      </c>
      <c r="AE227" s="122"/>
      <c r="AF227" s="122">
        <f t="shared" si="284"/>
        <v>0</v>
      </c>
      <c r="AG227" s="123">
        <f t="shared" si="285"/>
        <v>0</v>
      </c>
      <c r="AH227" s="123">
        <f t="shared" si="282"/>
        <v>0</v>
      </c>
      <c r="AI227" s="262" t="str">
        <f t="shared" si="286"/>
        <v/>
      </c>
      <c r="AJ227" s="262" t="str">
        <f>IF(AH227&gt;1,AVERAGE(AH225:AH227),"")</f>
        <v/>
      </c>
      <c r="AK227" s="262"/>
      <c r="AL227" s="262"/>
    </row>
    <row r="228" spans="1:38" ht="12" customHeight="1">
      <c r="C228" s="17" t="s">
        <v>94</v>
      </c>
      <c r="D228" s="1">
        <f>AB231</f>
        <v>0</v>
      </c>
      <c r="F228" s="193">
        <v>40260</v>
      </c>
      <c r="G228" s="357"/>
      <c r="H228" s="357"/>
      <c r="I228" s="48"/>
      <c r="J228" s="65"/>
      <c r="K228" s="65"/>
      <c r="L228" s="65"/>
      <c r="M228" s="65"/>
      <c r="N228" s="65"/>
      <c r="O228" s="65"/>
      <c r="P228" s="65"/>
      <c r="Q228" s="65"/>
      <c r="R228" s="358"/>
      <c r="S228" s="359"/>
      <c r="T228" s="360"/>
      <c r="U228" s="36"/>
      <c r="V228" s="122">
        <f>$V$2</f>
        <v>1</v>
      </c>
      <c r="W228" s="272">
        <f t="shared" si="277"/>
        <v>0</v>
      </c>
      <c r="X228" s="272">
        <f t="shared" si="283"/>
        <v>0</v>
      </c>
      <c r="Y228" s="272">
        <f t="shared" si="278"/>
        <v>0</v>
      </c>
      <c r="Z228" s="272">
        <f t="shared" si="279"/>
        <v>0</v>
      </c>
      <c r="AA228" s="272"/>
      <c r="AB228" s="272"/>
      <c r="AC228" s="272">
        <f t="shared" si="280"/>
        <v>0</v>
      </c>
      <c r="AD228" s="272">
        <f t="shared" si="281"/>
        <v>0</v>
      </c>
      <c r="AE228" s="122"/>
      <c r="AF228" s="122">
        <f t="shared" si="284"/>
        <v>0</v>
      </c>
      <c r="AG228" s="123">
        <f t="shared" si="285"/>
        <v>0</v>
      </c>
      <c r="AH228" s="123">
        <f t="shared" si="282"/>
        <v>0</v>
      </c>
      <c r="AI228" s="262" t="str">
        <f t="shared" si="286"/>
        <v/>
      </c>
      <c r="AJ228" s="262" t="str">
        <f>IF(AH228&gt;1,AVERAGE(AH226:AH228),"")</f>
        <v/>
      </c>
      <c r="AK228" s="262"/>
      <c r="AL228" s="262"/>
    </row>
    <row r="229" spans="1:38" ht="12" customHeight="1">
      <c r="C229" s="57" t="s">
        <v>37</v>
      </c>
      <c r="D229" s="1">
        <f>AC231</f>
        <v>0</v>
      </c>
      <c r="F229" s="193">
        <v>40261</v>
      </c>
      <c r="G229" s="357"/>
      <c r="H229" s="357"/>
      <c r="I229" s="48"/>
      <c r="J229" s="65"/>
      <c r="K229" s="65"/>
      <c r="L229" s="65"/>
      <c r="M229" s="65"/>
      <c r="N229" s="65"/>
      <c r="O229" s="65"/>
      <c r="P229" s="77"/>
      <c r="Q229" s="65"/>
      <c r="R229" s="358"/>
      <c r="S229" s="359"/>
      <c r="T229" s="360"/>
      <c r="U229" s="36"/>
      <c r="V229" s="122">
        <f t="shared" si="276"/>
        <v>1</v>
      </c>
      <c r="W229" s="272">
        <f t="shared" si="277"/>
        <v>0</v>
      </c>
      <c r="X229" s="272">
        <f t="shared" si="283"/>
        <v>0</v>
      </c>
      <c r="Y229" s="272">
        <f t="shared" si="278"/>
        <v>0</v>
      </c>
      <c r="Z229" s="272">
        <f t="shared" si="279"/>
        <v>0</v>
      </c>
      <c r="AA229" s="272"/>
      <c r="AB229" s="272"/>
      <c r="AC229" s="272">
        <f t="shared" si="280"/>
        <v>0</v>
      </c>
      <c r="AD229" s="272">
        <f t="shared" si="281"/>
        <v>0</v>
      </c>
      <c r="AE229" s="122"/>
      <c r="AF229" s="122">
        <f t="shared" si="284"/>
        <v>0</v>
      </c>
      <c r="AG229" s="123">
        <f t="shared" si="285"/>
        <v>0</v>
      </c>
      <c r="AH229" s="123">
        <f t="shared" si="282"/>
        <v>0</v>
      </c>
      <c r="AI229" s="262" t="str">
        <f t="shared" si="286"/>
        <v/>
      </c>
      <c r="AJ229" s="262" t="str">
        <f>IF(AH229&gt;1,AVERAGE(AH227:AH229),"")</f>
        <v/>
      </c>
      <c r="AK229" s="262"/>
      <c r="AL229" s="262"/>
    </row>
    <row r="230" spans="1:38" ht="12" customHeight="1">
      <c r="C230" s="57" t="s">
        <v>38</v>
      </c>
      <c r="D230" s="1">
        <f>AD231</f>
        <v>0</v>
      </c>
      <c r="F230" s="193">
        <v>40262</v>
      </c>
      <c r="G230" s="357"/>
      <c r="H230" s="357"/>
      <c r="I230" s="48"/>
      <c r="J230" s="65"/>
      <c r="K230" s="65"/>
      <c r="L230" s="65"/>
      <c r="M230" s="65"/>
      <c r="N230" s="65"/>
      <c r="O230" s="65"/>
      <c r="P230" s="65"/>
      <c r="Q230" s="65"/>
      <c r="R230" s="358"/>
      <c r="S230" s="359"/>
      <c r="T230" s="360"/>
      <c r="U230" s="36"/>
      <c r="V230" s="122">
        <f t="shared" si="276"/>
        <v>1</v>
      </c>
      <c r="W230" s="272">
        <f t="shared" si="277"/>
        <v>0</v>
      </c>
      <c r="X230" s="272">
        <f t="shared" si="283"/>
        <v>0</v>
      </c>
      <c r="Y230" s="272">
        <f t="shared" si="278"/>
        <v>0</v>
      </c>
      <c r="Z230" s="272">
        <f t="shared" si="279"/>
        <v>0</v>
      </c>
      <c r="AA230" s="272"/>
      <c r="AB230" s="272"/>
      <c r="AC230" s="272">
        <f t="shared" si="280"/>
        <v>0</v>
      </c>
      <c r="AD230" s="272">
        <f t="shared" si="281"/>
        <v>0</v>
      </c>
      <c r="AE230" s="122"/>
      <c r="AF230" s="122">
        <f t="shared" si="284"/>
        <v>0</v>
      </c>
      <c r="AG230" s="123">
        <f t="shared" si="285"/>
        <v>0</v>
      </c>
      <c r="AH230" s="123">
        <f t="shared" si="282"/>
        <v>0</v>
      </c>
      <c r="AI230" s="262" t="str">
        <f t="shared" si="286"/>
        <v/>
      </c>
      <c r="AJ230" s="262" t="str">
        <f>IF(AH230&gt;1,AVERAGE(AH228:AH230),"")</f>
        <v/>
      </c>
      <c r="AK230" s="262"/>
      <c r="AL230" s="262"/>
    </row>
    <row r="231" spans="1:38" ht="12" customHeight="1">
      <c r="C231" s="57" t="s">
        <v>39</v>
      </c>
      <c r="D231" s="1">
        <f>AE231</f>
        <v>0</v>
      </c>
      <c r="E231" s="1"/>
      <c r="F231" s="194"/>
      <c r="G231" s="51"/>
      <c r="H231" s="51"/>
      <c r="I231" s="52">
        <f>SUM(I224:I230)/60</f>
        <v>1.3333333333333333</v>
      </c>
      <c r="J231" s="67"/>
      <c r="K231" s="68"/>
      <c r="L231" s="68"/>
      <c r="M231" s="68"/>
      <c r="N231" s="68"/>
      <c r="O231" s="68"/>
      <c r="P231" s="68"/>
      <c r="Q231" s="68"/>
      <c r="R231" s="51"/>
      <c r="S231" s="51"/>
      <c r="T231" s="51"/>
      <c r="U231" s="54" t="s">
        <v>46</v>
      </c>
      <c r="V231" s="114"/>
      <c r="W231" s="255">
        <f t="shared" ref="W231:AG231" si="287">SUM(W224:W230)</f>
        <v>0</v>
      </c>
      <c r="X231" s="255">
        <f t="shared" si="287"/>
        <v>0</v>
      </c>
      <c r="Y231" s="255">
        <f t="shared" si="287"/>
        <v>0</v>
      </c>
      <c r="Z231" s="255">
        <f t="shared" si="287"/>
        <v>0</v>
      </c>
      <c r="AA231" s="255">
        <f t="shared" si="287"/>
        <v>0</v>
      </c>
      <c r="AB231" s="255">
        <f t="shared" si="287"/>
        <v>0</v>
      </c>
      <c r="AC231" s="255">
        <f t="shared" si="287"/>
        <v>0</v>
      </c>
      <c r="AD231" s="255">
        <f t="shared" si="287"/>
        <v>0</v>
      </c>
      <c r="AE231" s="255">
        <f t="shared" si="287"/>
        <v>0</v>
      </c>
      <c r="AF231" s="256">
        <f t="shared" si="287"/>
        <v>0</v>
      </c>
      <c r="AG231" s="256">
        <f t="shared" si="287"/>
        <v>0</v>
      </c>
      <c r="AH231" s="256">
        <f>SUM(AH224:AH230)</f>
        <v>24</v>
      </c>
      <c r="AI231" s="262"/>
      <c r="AJ231" s="262"/>
      <c r="AK231" s="262">
        <f>IF(AH231&gt;1,AVERAGE(AH231,AH222,AH213,AH204,AH195))</f>
        <v>234.52219999999997</v>
      </c>
      <c r="AL231" s="262">
        <f>IF(AH231&gt;1,AVERAGE(AH231,AH222))</f>
        <v>159.29999999999998</v>
      </c>
    </row>
    <row r="232" spans="1:38" ht="12" customHeight="1">
      <c r="E232" s="1"/>
      <c r="F232" s="252" t="s">
        <v>198</v>
      </c>
      <c r="W232" s="1"/>
      <c r="X232" s="1"/>
      <c r="Y232" s="1"/>
      <c r="Z232" s="1"/>
      <c r="AA232" s="1"/>
      <c r="AB232" s="1"/>
      <c r="AC232" s="1"/>
      <c r="AD232" s="1"/>
      <c r="AE232" s="1"/>
      <c r="AF232" s="9" t="str">
        <f>IF(SUM(W232:AE232)&gt;0,(SUM(W232:AE232)),"")</f>
        <v/>
      </c>
    </row>
    <row r="233" spans="1:38" ht="12" customHeight="1">
      <c r="A233" s="165" t="s">
        <v>19</v>
      </c>
      <c r="B233" s="18">
        <f>I240</f>
        <v>0</v>
      </c>
      <c r="C233" s="57" t="s">
        <v>35</v>
      </c>
      <c r="D233" s="1">
        <f>X240</f>
        <v>0</v>
      </c>
      <c r="F233" s="193">
        <v>40263</v>
      </c>
      <c r="G233" s="357"/>
      <c r="H233" s="357"/>
      <c r="I233" s="48"/>
      <c r="J233" s="65"/>
      <c r="K233" s="65"/>
      <c r="L233" s="65"/>
      <c r="M233" s="65"/>
      <c r="N233" s="65"/>
      <c r="O233" s="65"/>
      <c r="P233" s="65"/>
      <c r="Q233" s="65"/>
      <c r="R233" s="358"/>
      <c r="S233" s="359"/>
      <c r="T233" s="360"/>
      <c r="U233" s="53"/>
      <c r="V233" s="122">
        <f t="shared" ref="V233:V239" si="288">$V$2</f>
        <v>1</v>
      </c>
      <c r="W233" s="272">
        <f t="shared" ref="W233:W239" si="289">IF(J233&lt;&gt;0,VLOOKUP(J233,Max_tider,2,FALSE),0)</f>
        <v>0</v>
      </c>
      <c r="X233" s="272">
        <f>IF(K233&lt;&gt;0,VLOOKUP(K233,AT_tider,2,FALSE),0)</f>
        <v>0</v>
      </c>
      <c r="Y233" s="272">
        <f t="shared" ref="Y233:Y239" si="290">IF(L233&lt;&gt;0,VLOOKUP(L233,SubAT_tider,2,FALSE),0)</f>
        <v>0</v>
      </c>
      <c r="Z233" s="272">
        <f t="shared" ref="Z233:Z239" si="291">IF(M233&lt;&gt;0,VLOOKUP(M233,IG_tider,2,FALSE),0)</f>
        <v>0</v>
      </c>
      <c r="AA233" s="272"/>
      <c r="AB233" s="272"/>
      <c r="AC233" s="272">
        <f t="shared" ref="AC233:AC239" si="292">IF(P233&lt;&gt;0,VLOOKUP(P233,Power_tider,2,FALSE),0)</f>
        <v>0</v>
      </c>
      <c r="AD233" s="272">
        <f t="shared" ref="AD233:AD239" si="293">IF(Q233&lt;&gt;0,VLOOKUP(Q233,FS_tider,2,FALSE),0)</f>
        <v>0</v>
      </c>
      <c r="AE233" s="122"/>
      <c r="AF233" s="122">
        <f>SUM(W233:AE233)</f>
        <v>0</v>
      </c>
      <c r="AG233" s="123">
        <f>((AC233*2)+(W233*2)+(X233*1)+(Y233*0.77)+(Z233*0.68)+(AD233*0.8))</f>
        <v>0</v>
      </c>
      <c r="AH233" s="123">
        <f t="shared" ref="AH233:AH239" si="294">(AG233+(((I233*V233)-SUM(W233:AE233))*0.3))</f>
        <v>0</v>
      </c>
      <c r="AI233" s="262" t="str">
        <f>IF(AH233&gt;1,AVERAGE(AH230,AH233),"")</f>
        <v/>
      </c>
      <c r="AJ233" s="262" t="str">
        <f>IF(AH233&gt;1,AVERAGE(AH229,AH230,AH233),"")</f>
        <v/>
      </c>
      <c r="AK233" s="262"/>
      <c r="AL233" s="262"/>
    </row>
    <row r="234" spans="1:38" ht="12" customHeight="1">
      <c r="A234" s="168" t="s">
        <v>34</v>
      </c>
      <c r="B234" s="18">
        <f>W240</f>
        <v>0</v>
      </c>
      <c r="C234" s="57" t="s">
        <v>36</v>
      </c>
      <c r="D234" s="1">
        <f>Y240</f>
        <v>0</v>
      </c>
      <c r="F234" s="193">
        <v>40264</v>
      </c>
      <c r="G234" s="357"/>
      <c r="H234" s="357"/>
      <c r="I234" s="48"/>
      <c r="J234" s="65"/>
      <c r="K234" s="65"/>
      <c r="L234" s="65"/>
      <c r="M234" s="65"/>
      <c r="N234" s="66"/>
      <c r="O234" s="66"/>
      <c r="P234" s="74"/>
      <c r="Q234" s="65"/>
      <c r="R234" s="358"/>
      <c r="S234" s="359"/>
      <c r="T234" s="360"/>
      <c r="U234" s="53"/>
      <c r="V234" s="122">
        <f t="shared" si="288"/>
        <v>1</v>
      </c>
      <c r="W234" s="272">
        <f t="shared" si="289"/>
        <v>0</v>
      </c>
      <c r="X234" s="272">
        <f t="shared" ref="X234:X239" si="295">IF(K234&lt;&gt;0,VLOOKUP(K234,AT_tider,2,FALSE),0)</f>
        <v>0</v>
      </c>
      <c r="Y234" s="272">
        <f t="shared" si="290"/>
        <v>0</v>
      </c>
      <c r="Z234" s="272">
        <f t="shared" si="291"/>
        <v>0</v>
      </c>
      <c r="AA234" s="272"/>
      <c r="AB234" s="272"/>
      <c r="AC234" s="272">
        <f t="shared" si="292"/>
        <v>0</v>
      </c>
      <c r="AD234" s="272">
        <f t="shared" si="293"/>
        <v>0</v>
      </c>
      <c r="AE234" s="122"/>
      <c r="AF234" s="122">
        <f t="shared" ref="AF234:AF239" si="296">SUM(W234:AE234)</f>
        <v>0</v>
      </c>
      <c r="AG234" s="123">
        <f t="shared" ref="AG234:AG239" si="297">((AC234*2)+(W234*2)+(X234*1)+(Y234*0.77)+(Z234*0.68)+(AD234*0.8))</f>
        <v>0</v>
      </c>
      <c r="AH234" s="123">
        <f t="shared" si="294"/>
        <v>0</v>
      </c>
      <c r="AI234" s="262" t="str">
        <f t="shared" ref="AI234:AI239" si="298">IF(AH234&gt;1,AVERAGE(AH233:AH234),"")</f>
        <v/>
      </c>
      <c r="AJ234" s="262" t="str">
        <f>IF(AH234&gt;1,AVERAGE(AH230,AH233,AH234),"")</f>
        <v/>
      </c>
      <c r="AK234" s="262"/>
      <c r="AL234" s="262"/>
    </row>
    <row r="235" spans="1:38" ht="12" customHeight="1">
      <c r="C235" s="17" t="s">
        <v>93</v>
      </c>
      <c r="D235" s="1">
        <f>Z240</f>
        <v>0</v>
      </c>
      <c r="F235" s="193">
        <v>40265</v>
      </c>
      <c r="G235" s="357"/>
      <c r="H235" s="357"/>
      <c r="I235" s="49"/>
      <c r="J235" s="66"/>
      <c r="K235" s="66"/>
      <c r="L235" s="66"/>
      <c r="M235" s="66"/>
      <c r="N235" s="66"/>
      <c r="O235" s="66"/>
      <c r="P235" s="66"/>
      <c r="Q235" s="66"/>
      <c r="R235" s="358"/>
      <c r="S235" s="359"/>
      <c r="T235" s="360"/>
      <c r="U235" s="36"/>
      <c r="V235" s="122">
        <f t="shared" si="288"/>
        <v>1</v>
      </c>
      <c r="W235" s="272">
        <f t="shared" si="289"/>
        <v>0</v>
      </c>
      <c r="X235" s="272">
        <f t="shared" si="295"/>
        <v>0</v>
      </c>
      <c r="Y235" s="272">
        <f t="shared" si="290"/>
        <v>0</v>
      </c>
      <c r="Z235" s="272">
        <f t="shared" si="291"/>
        <v>0</v>
      </c>
      <c r="AA235" s="272"/>
      <c r="AB235" s="272"/>
      <c r="AC235" s="272">
        <f t="shared" si="292"/>
        <v>0</v>
      </c>
      <c r="AD235" s="272">
        <f t="shared" si="293"/>
        <v>0</v>
      </c>
      <c r="AE235" s="122"/>
      <c r="AF235" s="122">
        <f t="shared" si="296"/>
        <v>0</v>
      </c>
      <c r="AG235" s="123">
        <f t="shared" si="297"/>
        <v>0</v>
      </c>
      <c r="AH235" s="123">
        <f t="shared" si="294"/>
        <v>0</v>
      </c>
      <c r="AI235" s="262" t="str">
        <f t="shared" si="298"/>
        <v/>
      </c>
      <c r="AJ235" s="262" t="str">
        <f>IF(AH235&gt;1,AVERAGE(AH233:AH235),"")</f>
        <v/>
      </c>
      <c r="AK235" s="262"/>
      <c r="AL235" s="262"/>
    </row>
    <row r="236" spans="1:38" ht="12" customHeight="1">
      <c r="C236" s="17" t="s">
        <v>79</v>
      </c>
      <c r="D236" s="1">
        <f>AA240</f>
        <v>0</v>
      </c>
      <c r="F236" s="193">
        <v>40266</v>
      </c>
      <c r="G236" s="357"/>
      <c r="H236" s="357"/>
      <c r="I236" s="48"/>
      <c r="J236" s="65"/>
      <c r="K236" s="65"/>
      <c r="L236" s="74"/>
      <c r="M236" s="65"/>
      <c r="N236" s="65"/>
      <c r="O236" s="65"/>
      <c r="P236" s="77"/>
      <c r="Q236" s="65"/>
      <c r="R236" s="358"/>
      <c r="S236" s="359"/>
      <c r="T236" s="360"/>
      <c r="U236" s="53"/>
      <c r="V236" s="122">
        <f t="shared" si="288"/>
        <v>1</v>
      </c>
      <c r="W236" s="272">
        <f t="shared" si="289"/>
        <v>0</v>
      </c>
      <c r="X236" s="272">
        <f t="shared" si="295"/>
        <v>0</v>
      </c>
      <c r="Y236" s="272">
        <f t="shared" si="290"/>
        <v>0</v>
      </c>
      <c r="Z236" s="272">
        <f t="shared" si="291"/>
        <v>0</v>
      </c>
      <c r="AA236" s="272"/>
      <c r="AB236" s="272"/>
      <c r="AC236" s="272">
        <f t="shared" si="292"/>
        <v>0</v>
      </c>
      <c r="AD236" s="272">
        <f t="shared" si="293"/>
        <v>0</v>
      </c>
      <c r="AE236" s="122"/>
      <c r="AF236" s="122">
        <f t="shared" si="296"/>
        <v>0</v>
      </c>
      <c r="AG236" s="123">
        <f t="shared" si="297"/>
        <v>0</v>
      </c>
      <c r="AH236" s="123">
        <f t="shared" si="294"/>
        <v>0</v>
      </c>
      <c r="AI236" s="262" t="str">
        <f t="shared" si="298"/>
        <v/>
      </c>
      <c r="AJ236" s="262" t="str">
        <f>IF(AH236&gt;1,AVERAGE(AH234:AH236),"")</f>
        <v/>
      </c>
      <c r="AK236" s="262"/>
      <c r="AL236" s="262"/>
    </row>
    <row r="237" spans="1:38" ht="12" customHeight="1">
      <c r="C237" s="17" t="s">
        <v>94</v>
      </c>
      <c r="D237" s="1">
        <f>AB240</f>
        <v>0</v>
      </c>
      <c r="F237" s="193">
        <v>40267</v>
      </c>
      <c r="G237" s="357"/>
      <c r="H237" s="357"/>
      <c r="I237" s="48"/>
      <c r="J237" s="65"/>
      <c r="K237" s="65"/>
      <c r="L237" s="65"/>
      <c r="M237" s="65"/>
      <c r="N237" s="65"/>
      <c r="O237" s="65"/>
      <c r="P237" s="65"/>
      <c r="Q237" s="65"/>
      <c r="R237" s="358"/>
      <c r="S237" s="359"/>
      <c r="T237" s="360"/>
      <c r="U237" s="36"/>
      <c r="V237" s="122">
        <f>$V$2</f>
        <v>1</v>
      </c>
      <c r="W237" s="272">
        <f t="shared" si="289"/>
        <v>0</v>
      </c>
      <c r="X237" s="272">
        <f t="shared" si="295"/>
        <v>0</v>
      </c>
      <c r="Y237" s="272">
        <f t="shared" si="290"/>
        <v>0</v>
      </c>
      <c r="Z237" s="272">
        <f t="shared" si="291"/>
        <v>0</v>
      </c>
      <c r="AA237" s="272"/>
      <c r="AB237" s="272"/>
      <c r="AC237" s="272">
        <f t="shared" si="292"/>
        <v>0</v>
      </c>
      <c r="AD237" s="272">
        <f t="shared" si="293"/>
        <v>0</v>
      </c>
      <c r="AE237" s="122"/>
      <c r="AF237" s="122">
        <f t="shared" si="296"/>
        <v>0</v>
      </c>
      <c r="AG237" s="123">
        <f t="shared" si="297"/>
        <v>0</v>
      </c>
      <c r="AH237" s="123">
        <f t="shared" si="294"/>
        <v>0</v>
      </c>
      <c r="AI237" s="262" t="str">
        <f t="shared" si="298"/>
        <v/>
      </c>
      <c r="AJ237" s="262" t="str">
        <f>IF(AH237&gt;1,AVERAGE(AH235:AH237),"")</f>
        <v/>
      </c>
      <c r="AK237" s="262"/>
      <c r="AL237" s="262"/>
    </row>
    <row r="238" spans="1:38" ht="12" customHeight="1">
      <c r="C238" s="57" t="s">
        <v>37</v>
      </c>
      <c r="D238" s="1">
        <f>AC240</f>
        <v>0</v>
      </c>
      <c r="F238" s="193">
        <v>40268</v>
      </c>
      <c r="G238" s="357"/>
      <c r="H238" s="357"/>
      <c r="I238" s="48"/>
      <c r="J238" s="74"/>
      <c r="K238" s="65"/>
      <c r="L238" s="65"/>
      <c r="M238" s="65"/>
      <c r="N238" s="65"/>
      <c r="O238" s="65"/>
      <c r="P238" s="65"/>
      <c r="Q238" s="65"/>
      <c r="R238" s="358"/>
      <c r="S238" s="359"/>
      <c r="T238" s="360"/>
      <c r="U238" s="36"/>
      <c r="V238" s="122">
        <f t="shared" si="288"/>
        <v>1</v>
      </c>
      <c r="W238" s="272">
        <f t="shared" si="289"/>
        <v>0</v>
      </c>
      <c r="X238" s="272">
        <f t="shared" si="295"/>
        <v>0</v>
      </c>
      <c r="Y238" s="272">
        <f t="shared" si="290"/>
        <v>0</v>
      </c>
      <c r="Z238" s="272">
        <f t="shared" si="291"/>
        <v>0</v>
      </c>
      <c r="AA238" s="272"/>
      <c r="AB238" s="272"/>
      <c r="AC238" s="272">
        <f t="shared" si="292"/>
        <v>0</v>
      </c>
      <c r="AD238" s="272">
        <f t="shared" si="293"/>
        <v>0</v>
      </c>
      <c r="AE238" s="122"/>
      <c r="AF238" s="122">
        <f t="shared" si="296"/>
        <v>0</v>
      </c>
      <c r="AG238" s="123">
        <f t="shared" si="297"/>
        <v>0</v>
      </c>
      <c r="AH238" s="123">
        <f t="shared" si="294"/>
        <v>0</v>
      </c>
      <c r="AI238" s="262" t="str">
        <f t="shared" si="298"/>
        <v/>
      </c>
      <c r="AJ238" s="262" t="str">
        <f>IF(AH238&gt;1,AVERAGE(AH236:AH238),"")</f>
        <v/>
      </c>
      <c r="AK238" s="262"/>
      <c r="AL238" s="262"/>
    </row>
    <row r="239" spans="1:38" ht="12" customHeight="1">
      <c r="C239" s="57" t="s">
        <v>38</v>
      </c>
      <c r="D239" s="1">
        <f>AD240</f>
        <v>0</v>
      </c>
      <c r="F239" s="193">
        <v>40269</v>
      </c>
      <c r="G239" s="357"/>
      <c r="H239" s="357"/>
      <c r="I239" s="48"/>
      <c r="J239" s="65"/>
      <c r="K239" s="65"/>
      <c r="L239" s="65"/>
      <c r="M239" s="65"/>
      <c r="N239" s="65"/>
      <c r="O239" s="65"/>
      <c r="P239" s="65"/>
      <c r="Q239" s="65"/>
      <c r="R239" s="358"/>
      <c r="S239" s="359"/>
      <c r="T239" s="360"/>
      <c r="U239" s="36"/>
      <c r="V239" s="122">
        <f t="shared" si="288"/>
        <v>1</v>
      </c>
      <c r="W239" s="272">
        <f t="shared" si="289"/>
        <v>0</v>
      </c>
      <c r="X239" s="272">
        <f t="shared" si="295"/>
        <v>0</v>
      </c>
      <c r="Y239" s="272">
        <f t="shared" si="290"/>
        <v>0</v>
      </c>
      <c r="Z239" s="272">
        <f t="shared" si="291"/>
        <v>0</v>
      </c>
      <c r="AA239" s="272"/>
      <c r="AB239" s="272"/>
      <c r="AC239" s="272">
        <f t="shared" si="292"/>
        <v>0</v>
      </c>
      <c r="AD239" s="272">
        <f t="shared" si="293"/>
        <v>0</v>
      </c>
      <c r="AE239" s="122"/>
      <c r="AF239" s="122">
        <f t="shared" si="296"/>
        <v>0</v>
      </c>
      <c r="AG239" s="123">
        <f t="shared" si="297"/>
        <v>0</v>
      </c>
      <c r="AH239" s="123">
        <f t="shared" si="294"/>
        <v>0</v>
      </c>
      <c r="AI239" s="262" t="str">
        <f t="shared" si="298"/>
        <v/>
      </c>
      <c r="AJ239" s="262" t="str">
        <f>IF(AH239&gt;1,AVERAGE(AH237:AH239),"")</f>
        <v/>
      </c>
      <c r="AK239" s="262"/>
      <c r="AL239" s="262"/>
    </row>
    <row r="240" spans="1:38" ht="12" customHeight="1">
      <c r="C240" s="57" t="s">
        <v>39</v>
      </c>
      <c r="D240" s="1">
        <f>AE240</f>
        <v>0</v>
      </c>
      <c r="E240" s="1"/>
      <c r="F240" s="194"/>
      <c r="G240" s="51"/>
      <c r="H240" s="51"/>
      <c r="I240" s="52">
        <f>SUM(I233:I239)/60</f>
        <v>0</v>
      </c>
      <c r="J240" s="67"/>
      <c r="K240" s="68"/>
      <c r="L240" s="68"/>
      <c r="M240" s="68"/>
      <c r="N240" s="68"/>
      <c r="O240" s="68"/>
      <c r="P240" s="68"/>
      <c r="Q240" s="68"/>
      <c r="R240" s="51"/>
      <c r="S240" s="51"/>
      <c r="T240" s="51"/>
      <c r="U240" s="54" t="s">
        <v>46</v>
      </c>
      <c r="V240" s="114"/>
      <c r="W240" s="255">
        <f t="shared" ref="W240:AG240" si="299">SUM(W233:W239)</f>
        <v>0</v>
      </c>
      <c r="X240" s="255">
        <f t="shared" si="299"/>
        <v>0</v>
      </c>
      <c r="Y240" s="255">
        <f t="shared" si="299"/>
        <v>0</v>
      </c>
      <c r="Z240" s="255">
        <f t="shared" si="299"/>
        <v>0</v>
      </c>
      <c r="AA240" s="255">
        <f t="shared" si="299"/>
        <v>0</v>
      </c>
      <c r="AB240" s="255">
        <f t="shared" si="299"/>
        <v>0</v>
      </c>
      <c r="AC240" s="255">
        <f t="shared" si="299"/>
        <v>0</v>
      </c>
      <c r="AD240" s="255">
        <f t="shared" si="299"/>
        <v>0</v>
      </c>
      <c r="AE240" s="255">
        <f t="shared" si="299"/>
        <v>0</v>
      </c>
      <c r="AF240" s="256">
        <f t="shared" si="299"/>
        <v>0</v>
      </c>
      <c r="AG240" s="256">
        <f t="shared" si="299"/>
        <v>0</v>
      </c>
      <c r="AH240" s="256">
        <f>SUM(AH233:AH239)</f>
        <v>0</v>
      </c>
      <c r="AI240" s="262"/>
      <c r="AJ240" s="262"/>
      <c r="AK240" s="262" t="b">
        <f>IF(AH240&gt;1,AVERAGE(AH240,AH231,AH222,AH213,AH204))</f>
        <v>0</v>
      </c>
      <c r="AL240" s="262" t="b">
        <f>IF(AH240&gt;1,AVERAGE(AH240,AH231))</f>
        <v>0</v>
      </c>
    </row>
    <row r="241" spans="1:38" ht="12" customHeight="1">
      <c r="E241" s="1"/>
      <c r="F241" s="252" t="s">
        <v>200</v>
      </c>
      <c r="W241" s="1"/>
      <c r="X241" s="1"/>
      <c r="Y241" s="1"/>
      <c r="Z241" s="1"/>
      <c r="AA241" s="1"/>
      <c r="AB241" s="1"/>
      <c r="AC241" s="1"/>
      <c r="AD241" s="1"/>
      <c r="AE241" s="1"/>
      <c r="AF241" s="9" t="str">
        <f>IF(SUM(W241:AE241)&gt;0,(SUM(W241:AE241)),"")</f>
        <v/>
      </c>
    </row>
    <row r="242" spans="1:38" ht="12" customHeight="1">
      <c r="A242" s="165" t="s">
        <v>19</v>
      </c>
      <c r="B242" s="18">
        <f>I249</f>
        <v>0</v>
      </c>
      <c r="C242" s="57" t="s">
        <v>35</v>
      </c>
      <c r="D242" s="1">
        <f>X249</f>
        <v>0</v>
      </c>
      <c r="F242" s="193">
        <v>40270</v>
      </c>
      <c r="G242" s="357"/>
      <c r="H242" s="357"/>
      <c r="I242" s="48"/>
      <c r="J242" s="65"/>
      <c r="K242" s="65"/>
      <c r="L242" s="65"/>
      <c r="M242" s="65"/>
      <c r="N242" s="65"/>
      <c r="O242" s="65"/>
      <c r="P242" s="65"/>
      <c r="Q242" s="65"/>
      <c r="R242" s="358"/>
      <c r="S242" s="359"/>
      <c r="T242" s="360"/>
      <c r="U242" s="53"/>
      <c r="V242" s="122">
        <f t="shared" ref="V242:V248" si="300">$V$2</f>
        <v>1</v>
      </c>
      <c r="W242" s="272">
        <f t="shared" ref="W242:W248" si="301">IF(J242&lt;&gt;0,VLOOKUP(J242,Max_tider,2,FALSE),0)</f>
        <v>0</v>
      </c>
      <c r="X242" s="272">
        <f>IF(K242&lt;&gt;0,VLOOKUP(K242,AT_tider,2,FALSE),0)</f>
        <v>0</v>
      </c>
      <c r="Y242" s="272">
        <f t="shared" ref="Y242:Y248" si="302">IF(L242&lt;&gt;0,VLOOKUP(L242,SubAT_tider,2,FALSE),0)</f>
        <v>0</v>
      </c>
      <c r="Z242" s="272">
        <f t="shared" ref="Z242:Z248" si="303">IF(M242&lt;&gt;0,VLOOKUP(M242,IG_tider,2,FALSE),0)</f>
        <v>0</v>
      </c>
      <c r="AA242" s="272"/>
      <c r="AB242" s="272"/>
      <c r="AC242" s="272">
        <f t="shared" ref="AC242:AC248" si="304">IF(P242&lt;&gt;0,VLOOKUP(P242,Power_tider,2,FALSE),0)</f>
        <v>0</v>
      </c>
      <c r="AD242" s="272">
        <f t="shared" ref="AD242:AD248" si="305">IF(Q242&lt;&gt;0,VLOOKUP(Q242,FS_tider,2,FALSE),0)</f>
        <v>0</v>
      </c>
      <c r="AE242" s="122"/>
      <c r="AF242" s="122">
        <f>SUM(W242:AE242)</f>
        <v>0</v>
      </c>
      <c r="AG242" s="123">
        <f>((AC242*2)+(W242*2)+(X242*1)+(Y242*0.77)+(Z242*0.68)+(AD242*0.8))</f>
        <v>0</v>
      </c>
      <c r="AH242" s="123">
        <f t="shared" ref="AH242:AH248" si="306">(AG242+(((I242*V242)-SUM(W242:AE242))*0.3))</f>
        <v>0</v>
      </c>
      <c r="AI242" s="262" t="str">
        <f>IF(AH242&gt;1,AVERAGE(AH239,AH242),"")</f>
        <v/>
      </c>
      <c r="AJ242" s="262" t="str">
        <f>IF(AH242&gt;1,AVERAGE(AH238,AH239,AH242),"")</f>
        <v/>
      </c>
      <c r="AK242" s="262"/>
      <c r="AL242" s="262"/>
    </row>
    <row r="243" spans="1:38" ht="12" customHeight="1">
      <c r="A243" s="168" t="s">
        <v>34</v>
      </c>
      <c r="B243" s="18">
        <f>W249</f>
        <v>0</v>
      </c>
      <c r="C243" s="57" t="s">
        <v>36</v>
      </c>
      <c r="D243" s="1">
        <f>Y249</f>
        <v>0</v>
      </c>
      <c r="F243" s="193">
        <v>40271</v>
      </c>
      <c r="G243" s="357"/>
      <c r="H243" s="357"/>
      <c r="I243" s="48"/>
      <c r="J243" s="49"/>
      <c r="K243" s="65"/>
      <c r="L243" s="74"/>
      <c r="M243" s="65"/>
      <c r="N243" s="66"/>
      <c r="O243" s="66"/>
      <c r="P243" s="66"/>
      <c r="Q243" s="65"/>
      <c r="R243" s="358"/>
      <c r="S243" s="359"/>
      <c r="T243" s="360"/>
      <c r="U243" s="53"/>
      <c r="V243" s="122">
        <f t="shared" si="300"/>
        <v>1</v>
      </c>
      <c r="W243" s="272">
        <f t="shared" si="301"/>
        <v>0</v>
      </c>
      <c r="X243" s="272">
        <f t="shared" ref="X243:X248" si="307">IF(K243&lt;&gt;0,VLOOKUP(K243,AT_tider,2,FALSE),0)</f>
        <v>0</v>
      </c>
      <c r="Y243" s="272">
        <f t="shared" si="302"/>
        <v>0</v>
      </c>
      <c r="Z243" s="272">
        <f t="shared" si="303"/>
        <v>0</v>
      </c>
      <c r="AA243" s="272"/>
      <c r="AB243" s="272"/>
      <c r="AC243" s="272">
        <f t="shared" si="304"/>
        <v>0</v>
      </c>
      <c r="AD243" s="272">
        <f t="shared" si="305"/>
        <v>0</v>
      </c>
      <c r="AE243" s="122"/>
      <c r="AF243" s="122">
        <f t="shared" ref="AF243:AF248" si="308">SUM(W243:AE243)</f>
        <v>0</v>
      </c>
      <c r="AG243" s="123">
        <f t="shared" ref="AG243:AG248" si="309">((AC243*2)+(W243*2)+(X243*1)+(Y243*0.77)+(Z243*0.68)+(AD243*0.8))</f>
        <v>0</v>
      </c>
      <c r="AH243" s="123">
        <f t="shared" si="306"/>
        <v>0</v>
      </c>
      <c r="AI243" s="262" t="str">
        <f t="shared" ref="AI243:AI248" si="310">IF(AH243&gt;1,AVERAGE(AH242:AH243),"")</f>
        <v/>
      </c>
      <c r="AJ243" s="262" t="str">
        <f>IF(AH243&gt;1,AVERAGE(AH239,AH242,AH243),"")</f>
        <v/>
      </c>
      <c r="AK243" s="262"/>
      <c r="AL243" s="262"/>
    </row>
    <row r="244" spans="1:38" ht="12" customHeight="1">
      <c r="C244" s="17" t="s">
        <v>93</v>
      </c>
      <c r="D244" s="1">
        <f>Z249</f>
        <v>0</v>
      </c>
      <c r="F244" s="193">
        <v>40272</v>
      </c>
      <c r="G244" s="357"/>
      <c r="H244" s="357"/>
      <c r="I244" s="49"/>
      <c r="J244" s="66"/>
      <c r="K244" s="66"/>
      <c r="L244" s="66"/>
      <c r="M244" s="66"/>
      <c r="N244" s="66"/>
      <c r="O244" s="66"/>
      <c r="P244" s="66"/>
      <c r="Q244" s="66"/>
      <c r="R244" s="358"/>
      <c r="S244" s="359"/>
      <c r="T244" s="360"/>
      <c r="U244" s="36"/>
      <c r="V244" s="122">
        <f t="shared" si="300"/>
        <v>1</v>
      </c>
      <c r="W244" s="272">
        <f t="shared" si="301"/>
        <v>0</v>
      </c>
      <c r="X244" s="272">
        <f t="shared" si="307"/>
        <v>0</v>
      </c>
      <c r="Y244" s="272">
        <f t="shared" si="302"/>
        <v>0</v>
      </c>
      <c r="Z244" s="272">
        <f t="shared" si="303"/>
        <v>0</v>
      </c>
      <c r="AA244" s="272"/>
      <c r="AB244" s="272"/>
      <c r="AC244" s="272">
        <f t="shared" si="304"/>
        <v>0</v>
      </c>
      <c r="AD244" s="272">
        <f t="shared" si="305"/>
        <v>0</v>
      </c>
      <c r="AE244" s="122"/>
      <c r="AF244" s="122">
        <f t="shared" si="308"/>
        <v>0</v>
      </c>
      <c r="AG244" s="123">
        <f t="shared" si="309"/>
        <v>0</v>
      </c>
      <c r="AH244" s="123">
        <f t="shared" si="306"/>
        <v>0</v>
      </c>
      <c r="AI244" s="262" t="str">
        <f t="shared" si="310"/>
        <v/>
      </c>
      <c r="AJ244" s="262" t="str">
        <f>IF(AH244&gt;1,AVERAGE(AH242:AH244),"")</f>
        <v/>
      </c>
      <c r="AK244" s="262"/>
      <c r="AL244" s="262"/>
    </row>
    <row r="245" spans="1:38" ht="12" customHeight="1">
      <c r="C245" s="17" t="s">
        <v>79</v>
      </c>
      <c r="D245" s="1">
        <f>AA249</f>
        <v>0</v>
      </c>
      <c r="F245" s="193">
        <v>40273</v>
      </c>
      <c r="G245" s="357"/>
      <c r="H245" s="357"/>
      <c r="I245" s="48"/>
      <c r="J245" s="66"/>
      <c r="K245" s="66"/>
      <c r="L245" s="66"/>
      <c r="M245" s="66"/>
      <c r="N245" s="66"/>
      <c r="O245" s="66"/>
      <c r="P245" s="74"/>
      <c r="Q245" s="66"/>
      <c r="R245" s="358"/>
      <c r="S245" s="359"/>
      <c r="T245" s="360"/>
      <c r="U245" s="53"/>
      <c r="V245" s="122">
        <f t="shared" si="300"/>
        <v>1</v>
      </c>
      <c r="W245" s="272">
        <f t="shared" si="301"/>
        <v>0</v>
      </c>
      <c r="X245" s="272">
        <f t="shared" si="307"/>
        <v>0</v>
      </c>
      <c r="Y245" s="272">
        <f t="shared" si="302"/>
        <v>0</v>
      </c>
      <c r="Z245" s="272">
        <f t="shared" si="303"/>
        <v>0</v>
      </c>
      <c r="AA245" s="272"/>
      <c r="AB245" s="272"/>
      <c r="AC245" s="272">
        <f t="shared" si="304"/>
        <v>0</v>
      </c>
      <c r="AD245" s="272">
        <f t="shared" si="305"/>
        <v>0</v>
      </c>
      <c r="AE245" s="122"/>
      <c r="AF245" s="122">
        <f t="shared" si="308"/>
        <v>0</v>
      </c>
      <c r="AG245" s="123">
        <f t="shared" si="309"/>
        <v>0</v>
      </c>
      <c r="AH245" s="123">
        <f t="shared" si="306"/>
        <v>0</v>
      </c>
      <c r="AI245" s="262" t="str">
        <f t="shared" si="310"/>
        <v/>
      </c>
      <c r="AJ245" s="262" t="str">
        <f>IF(AH245&gt;1,AVERAGE(AH243:AH245),"")</f>
        <v/>
      </c>
      <c r="AK245" s="262"/>
      <c r="AL245" s="262"/>
    </row>
    <row r="246" spans="1:38" ht="12" customHeight="1">
      <c r="C246" s="17" t="s">
        <v>94</v>
      </c>
      <c r="D246" s="1">
        <f>AB249</f>
        <v>0</v>
      </c>
      <c r="F246" s="193">
        <v>40274</v>
      </c>
      <c r="G246" s="357"/>
      <c r="H246" s="357"/>
      <c r="I246" s="48"/>
      <c r="J246" s="74"/>
      <c r="K246" s="65"/>
      <c r="L246" s="65"/>
      <c r="M246" s="65"/>
      <c r="N246" s="65"/>
      <c r="O246" s="65"/>
      <c r="P246" s="65"/>
      <c r="Q246" s="65"/>
      <c r="R246" s="358"/>
      <c r="S246" s="359"/>
      <c r="T246" s="360"/>
      <c r="U246" s="36"/>
      <c r="V246" s="122">
        <f>$V$2</f>
        <v>1</v>
      </c>
      <c r="W246" s="272">
        <f t="shared" si="301"/>
        <v>0</v>
      </c>
      <c r="X246" s="272">
        <f t="shared" si="307"/>
        <v>0</v>
      </c>
      <c r="Y246" s="272">
        <f t="shared" si="302"/>
        <v>0</v>
      </c>
      <c r="Z246" s="272">
        <f t="shared" si="303"/>
        <v>0</v>
      </c>
      <c r="AA246" s="272"/>
      <c r="AB246" s="272"/>
      <c r="AC246" s="272">
        <f t="shared" si="304"/>
        <v>0</v>
      </c>
      <c r="AD246" s="272">
        <f t="shared" si="305"/>
        <v>0</v>
      </c>
      <c r="AE246" s="122"/>
      <c r="AF246" s="122">
        <f t="shared" si="308"/>
        <v>0</v>
      </c>
      <c r="AG246" s="123">
        <f t="shared" si="309"/>
        <v>0</v>
      </c>
      <c r="AH246" s="123">
        <f t="shared" si="306"/>
        <v>0</v>
      </c>
      <c r="AI246" s="262" t="str">
        <f t="shared" si="310"/>
        <v/>
      </c>
      <c r="AJ246" s="262" t="str">
        <f>IF(AH246&gt;1,AVERAGE(AH244:AH246),"")</f>
        <v/>
      </c>
      <c r="AK246" s="262"/>
      <c r="AL246" s="262"/>
    </row>
    <row r="247" spans="1:38" ht="12" customHeight="1">
      <c r="C247" s="57" t="s">
        <v>37</v>
      </c>
      <c r="D247" s="1">
        <f>AC249</f>
        <v>0</v>
      </c>
      <c r="F247" s="193">
        <v>40275</v>
      </c>
      <c r="G247" s="357"/>
      <c r="H247" s="357"/>
      <c r="I247" s="48"/>
      <c r="J247" s="65"/>
      <c r="K247" s="65"/>
      <c r="L247" s="65"/>
      <c r="M247" s="65"/>
      <c r="N247" s="65"/>
      <c r="O247" s="65"/>
      <c r="P247" s="65"/>
      <c r="Q247" s="65"/>
      <c r="R247" s="358"/>
      <c r="S247" s="359"/>
      <c r="T247" s="360"/>
      <c r="U247" s="36"/>
      <c r="V247" s="122">
        <f t="shared" si="300"/>
        <v>1</v>
      </c>
      <c r="W247" s="272">
        <f t="shared" si="301"/>
        <v>0</v>
      </c>
      <c r="X247" s="272">
        <f t="shared" si="307"/>
        <v>0</v>
      </c>
      <c r="Y247" s="272">
        <f t="shared" si="302"/>
        <v>0</v>
      </c>
      <c r="Z247" s="272">
        <f t="shared" si="303"/>
        <v>0</v>
      </c>
      <c r="AA247" s="272"/>
      <c r="AB247" s="272"/>
      <c r="AC247" s="272">
        <f t="shared" si="304"/>
        <v>0</v>
      </c>
      <c r="AD247" s="272">
        <f t="shared" si="305"/>
        <v>0</v>
      </c>
      <c r="AE247" s="122"/>
      <c r="AF247" s="122">
        <f t="shared" si="308"/>
        <v>0</v>
      </c>
      <c r="AG247" s="123">
        <f t="shared" si="309"/>
        <v>0</v>
      </c>
      <c r="AH247" s="123">
        <f t="shared" si="306"/>
        <v>0</v>
      </c>
      <c r="AI247" s="262" t="str">
        <f t="shared" si="310"/>
        <v/>
      </c>
      <c r="AJ247" s="262" t="str">
        <f>IF(AH247&gt;1,AVERAGE(AH245:AH247),"")</f>
        <v/>
      </c>
      <c r="AK247" s="262"/>
      <c r="AL247" s="262"/>
    </row>
    <row r="248" spans="1:38" ht="12" customHeight="1">
      <c r="C248" s="57" t="s">
        <v>38</v>
      </c>
      <c r="D248" s="1">
        <f>AD249</f>
        <v>0</v>
      </c>
      <c r="F248" s="193">
        <v>40276</v>
      </c>
      <c r="G248" s="357"/>
      <c r="H248" s="357"/>
      <c r="I248" s="48"/>
      <c r="J248" s="65"/>
      <c r="K248" s="65"/>
      <c r="L248" s="65"/>
      <c r="M248" s="65"/>
      <c r="N248" s="65"/>
      <c r="O248" s="65"/>
      <c r="P248" s="65"/>
      <c r="Q248" s="65"/>
      <c r="R248" s="358"/>
      <c r="S248" s="359"/>
      <c r="T248" s="360"/>
      <c r="U248" s="36"/>
      <c r="V248" s="122">
        <f t="shared" si="300"/>
        <v>1</v>
      </c>
      <c r="W248" s="272">
        <f t="shared" si="301"/>
        <v>0</v>
      </c>
      <c r="X248" s="272">
        <f t="shared" si="307"/>
        <v>0</v>
      </c>
      <c r="Y248" s="272">
        <f t="shared" si="302"/>
        <v>0</v>
      </c>
      <c r="Z248" s="272">
        <f t="shared" si="303"/>
        <v>0</v>
      </c>
      <c r="AA248" s="272"/>
      <c r="AB248" s="272"/>
      <c r="AC248" s="272">
        <f t="shared" si="304"/>
        <v>0</v>
      </c>
      <c r="AD248" s="272">
        <f t="shared" si="305"/>
        <v>0</v>
      </c>
      <c r="AE248" s="122"/>
      <c r="AF248" s="122">
        <f t="shared" si="308"/>
        <v>0</v>
      </c>
      <c r="AG248" s="123">
        <f t="shared" si="309"/>
        <v>0</v>
      </c>
      <c r="AH248" s="123">
        <f t="shared" si="306"/>
        <v>0</v>
      </c>
      <c r="AI248" s="262" t="str">
        <f t="shared" si="310"/>
        <v/>
      </c>
      <c r="AJ248" s="262" t="str">
        <f>IF(AH248&gt;1,AVERAGE(AH246:AH248),"")</f>
        <v/>
      </c>
      <c r="AK248" s="262"/>
      <c r="AL248" s="262"/>
    </row>
    <row r="249" spans="1:38" ht="12" customHeight="1">
      <c r="C249" s="57" t="s">
        <v>39</v>
      </c>
      <c r="D249" s="1">
        <f>AE249</f>
        <v>0</v>
      </c>
      <c r="E249" s="1"/>
      <c r="F249" s="194"/>
      <c r="G249" s="51"/>
      <c r="H249" s="51"/>
      <c r="I249" s="52">
        <f>SUM(I242:I248)/60</f>
        <v>0</v>
      </c>
      <c r="J249" s="67"/>
      <c r="K249" s="68"/>
      <c r="L249" s="68"/>
      <c r="M249" s="68"/>
      <c r="N249" s="68"/>
      <c r="O249" s="68"/>
      <c r="P249" s="68"/>
      <c r="Q249" s="68"/>
      <c r="R249" s="51"/>
      <c r="S249" s="51"/>
      <c r="T249" s="51"/>
      <c r="U249" s="54" t="s">
        <v>46</v>
      </c>
      <c r="V249" s="114"/>
      <c r="W249" s="255">
        <f t="shared" ref="W249:AG249" si="311">SUM(W242:W248)</f>
        <v>0</v>
      </c>
      <c r="X249" s="255">
        <f t="shared" si="311"/>
        <v>0</v>
      </c>
      <c r="Y249" s="255">
        <f t="shared" si="311"/>
        <v>0</v>
      </c>
      <c r="Z249" s="255">
        <f t="shared" si="311"/>
        <v>0</v>
      </c>
      <c r="AA249" s="255">
        <f t="shared" si="311"/>
        <v>0</v>
      </c>
      <c r="AB249" s="255">
        <f t="shared" si="311"/>
        <v>0</v>
      </c>
      <c r="AC249" s="255">
        <f t="shared" si="311"/>
        <v>0</v>
      </c>
      <c r="AD249" s="255">
        <f t="shared" si="311"/>
        <v>0</v>
      </c>
      <c r="AE249" s="255">
        <f t="shared" si="311"/>
        <v>0</v>
      </c>
      <c r="AF249" s="256">
        <f t="shared" si="311"/>
        <v>0</v>
      </c>
      <c r="AG249" s="256">
        <f t="shared" si="311"/>
        <v>0</v>
      </c>
      <c r="AH249" s="256">
        <f>SUM(AH242:AH248)</f>
        <v>0</v>
      </c>
      <c r="AI249" s="262"/>
      <c r="AJ249" s="262"/>
      <c r="AK249" s="262" t="b">
        <f>IF(AH249&gt;1,AVERAGE(AH249,AH240,AH231,AH222,AH213))</f>
        <v>0</v>
      </c>
      <c r="AL249" s="262" t="b">
        <f>IF(AH249&gt;1,AVERAGE(AH249,AH240))</f>
        <v>0</v>
      </c>
    </row>
    <row r="250" spans="1:38" ht="12" customHeight="1">
      <c r="E250" s="1"/>
      <c r="F250" s="252" t="s">
        <v>199</v>
      </c>
      <c r="W250" s="1"/>
      <c r="X250" s="1"/>
      <c r="Y250" s="1"/>
      <c r="Z250" s="1"/>
      <c r="AA250" s="1"/>
      <c r="AB250" s="1"/>
      <c r="AC250" s="1"/>
      <c r="AD250" s="1"/>
      <c r="AE250" s="1"/>
      <c r="AF250" s="9" t="str">
        <f>IF(SUM(W250:AE250)&gt;0,(SUM(W250:AE250)),"")</f>
        <v/>
      </c>
    </row>
    <row r="251" spans="1:38" ht="12" customHeight="1">
      <c r="A251" s="165" t="s">
        <v>19</v>
      </c>
      <c r="B251" s="18">
        <f>I258</f>
        <v>0</v>
      </c>
      <c r="C251" s="57" t="s">
        <v>35</v>
      </c>
      <c r="D251" s="1">
        <f>X258</f>
        <v>0</v>
      </c>
      <c r="F251" s="193">
        <v>40277</v>
      </c>
      <c r="G251" s="357"/>
      <c r="H251" s="357"/>
      <c r="I251" s="48"/>
      <c r="J251" s="65"/>
      <c r="K251" s="65"/>
      <c r="L251" s="65"/>
      <c r="M251" s="65"/>
      <c r="N251" s="65"/>
      <c r="O251" s="65"/>
      <c r="P251" s="65"/>
      <c r="Q251" s="65"/>
      <c r="R251" s="358"/>
      <c r="S251" s="359"/>
      <c r="T251" s="360"/>
      <c r="U251" s="53"/>
      <c r="V251" s="122">
        <f t="shared" ref="V251:V257" si="312">$V$2</f>
        <v>1</v>
      </c>
      <c r="W251" s="272">
        <f t="shared" ref="W251:W257" si="313">IF(J251&lt;&gt;0,VLOOKUP(J251,Max_tider,2,FALSE),0)</f>
        <v>0</v>
      </c>
      <c r="X251" s="272">
        <f>IF(K251&lt;&gt;0,VLOOKUP(K251,AT_tider,2,FALSE),0)</f>
        <v>0</v>
      </c>
      <c r="Y251" s="272">
        <f t="shared" ref="Y251:Y257" si="314">IF(L251&lt;&gt;0,VLOOKUP(L251,SubAT_tider,2,FALSE),0)</f>
        <v>0</v>
      </c>
      <c r="Z251" s="272">
        <f t="shared" ref="Z251:Z257" si="315">IF(M251&lt;&gt;0,VLOOKUP(M251,IG_tider,2,FALSE),0)</f>
        <v>0</v>
      </c>
      <c r="AA251" s="272"/>
      <c r="AB251" s="272"/>
      <c r="AC251" s="272">
        <f t="shared" ref="AC251:AC257" si="316">IF(P251&lt;&gt;0,VLOOKUP(P251,Power_tider,2,FALSE),0)</f>
        <v>0</v>
      </c>
      <c r="AD251" s="272">
        <f t="shared" ref="AD251:AD257" si="317">IF(Q251&lt;&gt;0,VLOOKUP(Q251,FS_tider,2,FALSE),0)</f>
        <v>0</v>
      </c>
      <c r="AE251" s="122"/>
      <c r="AF251" s="122">
        <f>SUM(W251:AE251)</f>
        <v>0</v>
      </c>
      <c r="AG251" s="123">
        <f>((AC251*2)+(W251*2)+(X251*1)+(Y251*0.77)+(Z251*0.68)+(AD251*0.8))</f>
        <v>0</v>
      </c>
      <c r="AH251" s="123">
        <f t="shared" ref="AH251:AH257" si="318">(AG251+(((I251*V251)-SUM(W251:AE251))*0.3))</f>
        <v>0</v>
      </c>
      <c r="AI251" s="262" t="str">
        <f>IF(AH251&gt;1,AVERAGE(AH248,AH251),"")</f>
        <v/>
      </c>
      <c r="AJ251" s="262" t="str">
        <f>IF(AH251&gt;1,AVERAGE(AH247,AH248,AH251),"")</f>
        <v/>
      </c>
      <c r="AK251" s="262"/>
      <c r="AL251" s="262"/>
    </row>
    <row r="252" spans="1:38" ht="12" customHeight="1">
      <c r="A252" s="168" t="s">
        <v>34</v>
      </c>
      <c r="B252" s="18">
        <f>W258</f>
        <v>0</v>
      </c>
      <c r="C252" s="57" t="s">
        <v>36</v>
      </c>
      <c r="D252" s="1">
        <f>Y258</f>
        <v>0</v>
      </c>
      <c r="F252" s="193">
        <v>40278</v>
      </c>
      <c r="G252" s="357"/>
      <c r="H252" s="357"/>
      <c r="I252" s="48"/>
      <c r="J252" s="65"/>
      <c r="K252" s="49"/>
      <c r="L252" s="74"/>
      <c r="M252" s="65"/>
      <c r="N252" s="66"/>
      <c r="O252" s="66"/>
      <c r="P252" s="66"/>
      <c r="Q252" s="65"/>
      <c r="R252" s="358"/>
      <c r="S252" s="359"/>
      <c r="T252" s="360"/>
      <c r="U252" s="53"/>
      <c r="V252" s="122">
        <f t="shared" si="312"/>
        <v>1</v>
      </c>
      <c r="W252" s="272">
        <f t="shared" si="313"/>
        <v>0</v>
      </c>
      <c r="X252" s="272">
        <f t="shared" ref="X252:X257" si="319">IF(K252&lt;&gt;0,VLOOKUP(K252,AT_tider,2,FALSE),0)</f>
        <v>0</v>
      </c>
      <c r="Y252" s="272">
        <f t="shared" si="314"/>
        <v>0</v>
      </c>
      <c r="Z252" s="272">
        <f t="shared" si="315"/>
        <v>0</v>
      </c>
      <c r="AA252" s="272"/>
      <c r="AB252" s="272"/>
      <c r="AC252" s="272">
        <f t="shared" si="316"/>
        <v>0</v>
      </c>
      <c r="AD252" s="272">
        <f t="shared" si="317"/>
        <v>0</v>
      </c>
      <c r="AE252" s="122"/>
      <c r="AF252" s="122">
        <f t="shared" ref="AF252:AF257" si="320">SUM(W252:AE252)</f>
        <v>0</v>
      </c>
      <c r="AG252" s="123">
        <f t="shared" ref="AG252:AG257" si="321">((AC252*2)+(W252*2)+(X252*1)+(Y252*0.77)+(Z252*0.68)+(AD252*0.8))</f>
        <v>0</v>
      </c>
      <c r="AH252" s="123">
        <f t="shared" si="318"/>
        <v>0</v>
      </c>
      <c r="AI252" s="262" t="str">
        <f t="shared" ref="AI252:AI257" si="322">IF(AH252&gt;1,AVERAGE(AH251:AH252),"")</f>
        <v/>
      </c>
      <c r="AJ252" s="262" t="str">
        <f>IF(AH252&gt;1,AVERAGE(AH248,AH251,AH252),"")</f>
        <v/>
      </c>
      <c r="AK252" s="262"/>
      <c r="AL252" s="262"/>
    </row>
    <row r="253" spans="1:38" ht="12" customHeight="1">
      <c r="C253" s="17" t="s">
        <v>93</v>
      </c>
      <c r="D253" s="1">
        <f>Z258</f>
        <v>0</v>
      </c>
      <c r="F253" s="193">
        <v>40279</v>
      </c>
      <c r="G253" s="357"/>
      <c r="H253" s="357"/>
      <c r="I253" s="49"/>
      <c r="J253" s="66"/>
      <c r="K253" s="66"/>
      <c r="L253" s="66"/>
      <c r="M253" s="66"/>
      <c r="N253" s="66"/>
      <c r="O253" s="66"/>
      <c r="P253" s="66"/>
      <c r="Q253" s="66"/>
      <c r="R253" s="358"/>
      <c r="S253" s="359"/>
      <c r="T253" s="360"/>
      <c r="U253" s="36"/>
      <c r="V253" s="122">
        <f t="shared" si="312"/>
        <v>1</v>
      </c>
      <c r="W253" s="272">
        <f t="shared" si="313"/>
        <v>0</v>
      </c>
      <c r="X253" s="272">
        <f t="shared" si="319"/>
        <v>0</v>
      </c>
      <c r="Y253" s="272">
        <f t="shared" si="314"/>
        <v>0</v>
      </c>
      <c r="Z253" s="272">
        <f t="shared" si="315"/>
        <v>0</v>
      </c>
      <c r="AA253" s="272"/>
      <c r="AB253" s="272"/>
      <c r="AC253" s="272">
        <f t="shared" si="316"/>
        <v>0</v>
      </c>
      <c r="AD253" s="272">
        <f t="shared" si="317"/>
        <v>0</v>
      </c>
      <c r="AE253" s="122"/>
      <c r="AF253" s="122">
        <f t="shared" si="320"/>
        <v>0</v>
      </c>
      <c r="AG253" s="123">
        <f t="shared" si="321"/>
        <v>0</v>
      </c>
      <c r="AH253" s="123">
        <f t="shared" si="318"/>
        <v>0</v>
      </c>
      <c r="AI253" s="262" t="str">
        <f t="shared" si="322"/>
        <v/>
      </c>
      <c r="AJ253" s="262" t="str">
        <f>IF(AH253&gt;1,AVERAGE(AH251:AH253),"")</f>
        <v/>
      </c>
      <c r="AK253" s="262"/>
      <c r="AL253" s="262"/>
    </row>
    <row r="254" spans="1:38" ht="12" customHeight="1">
      <c r="C254" s="17" t="s">
        <v>79</v>
      </c>
      <c r="D254" s="1">
        <f>AA258</f>
        <v>0</v>
      </c>
      <c r="F254" s="193">
        <v>40280</v>
      </c>
      <c r="G254" s="357"/>
      <c r="H254" s="357"/>
      <c r="I254" s="48"/>
      <c r="J254" s="65"/>
      <c r="K254" s="65"/>
      <c r="L254" s="74"/>
      <c r="M254" s="65"/>
      <c r="N254" s="65"/>
      <c r="O254" s="65"/>
      <c r="P254" s="65"/>
      <c r="Q254" s="65"/>
      <c r="R254" s="358"/>
      <c r="S254" s="359"/>
      <c r="T254" s="360"/>
      <c r="U254" s="53"/>
      <c r="V254" s="122">
        <f t="shared" si="312"/>
        <v>1</v>
      </c>
      <c r="W254" s="272">
        <f t="shared" si="313"/>
        <v>0</v>
      </c>
      <c r="X254" s="272">
        <f t="shared" si="319"/>
        <v>0</v>
      </c>
      <c r="Y254" s="272">
        <f t="shared" si="314"/>
        <v>0</v>
      </c>
      <c r="Z254" s="272">
        <f t="shared" si="315"/>
        <v>0</v>
      </c>
      <c r="AA254" s="272"/>
      <c r="AB254" s="272"/>
      <c r="AC254" s="272">
        <f t="shared" si="316"/>
        <v>0</v>
      </c>
      <c r="AD254" s="272">
        <f t="shared" si="317"/>
        <v>0</v>
      </c>
      <c r="AE254" s="122"/>
      <c r="AF254" s="122">
        <f t="shared" si="320"/>
        <v>0</v>
      </c>
      <c r="AG254" s="123">
        <f t="shared" si="321"/>
        <v>0</v>
      </c>
      <c r="AH254" s="123">
        <f t="shared" si="318"/>
        <v>0</v>
      </c>
      <c r="AI254" s="262" t="str">
        <f t="shared" si="322"/>
        <v/>
      </c>
      <c r="AJ254" s="262" t="str">
        <f>IF(AH254&gt;1,AVERAGE(AH252:AH254),"")</f>
        <v/>
      </c>
      <c r="AK254" s="262"/>
      <c r="AL254" s="262"/>
    </row>
    <row r="255" spans="1:38" ht="12" customHeight="1">
      <c r="C255" s="17" t="s">
        <v>94</v>
      </c>
      <c r="D255" s="1">
        <f>AB258</f>
        <v>0</v>
      </c>
      <c r="F255" s="193">
        <v>40281</v>
      </c>
      <c r="G255" s="357"/>
      <c r="H255" s="357"/>
      <c r="I255" s="48"/>
      <c r="J255" s="65"/>
      <c r="K255" s="65"/>
      <c r="L255" s="65"/>
      <c r="M255" s="65"/>
      <c r="N255" s="65"/>
      <c r="O255" s="65"/>
      <c r="P255" s="65"/>
      <c r="Q255" s="65"/>
      <c r="R255" s="358"/>
      <c r="S255" s="359"/>
      <c r="T255" s="360"/>
      <c r="U255" s="36"/>
      <c r="V255" s="122">
        <f>$V$2</f>
        <v>1</v>
      </c>
      <c r="W255" s="272">
        <f t="shared" si="313"/>
        <v>0</v>
      </c>
      <c r="X255" s="272">
        <f t="shared" si="319"/>
        <v>0</v>
      </c>
      <c r="Y255" s="272">
        <f t="shared" si="314"/>
        <v>0</v>
      </c>
      <c r="Z255" s="272">
        <f t="shared" si="315"/>
        <v>0</v>
      </c>
      <c r="AA255" s="272"/>
      <c r="AB255" s="272"/>
      <c r="AC255" s="272">
        <f t="shared" si="316"/>
        <v>0</v>
      </c>
      <c r="AD255" s="272">
        <f t="shared" si="317"/>
        <v>0</v>
      </c>
      <c r="AE255" s="122"/>
      <c r="AF255" s="122">
        <f t="shared" si="320"/>
        <v>0</v>
      </c>
      <c r="AG255" s="123">
        <f t="shared" si="321"/>
        <v>0</v>
      </c>
      <c r="AH255" s="123">
        <f t="shared" si="318"/>
        <v>0</v>
      </c>
      <c r="AI255" s="262" t="str">
        <f t="shared" si="322"/>
        <v/>
      </c>
      <c r="AJ255" s="262" t="str">
        <f>IF(AH255&gt;1,AVERAGE(AH253:AH255),"")</f>
        <v/>
      </c>
      <c r="AK255" s="262"/>
      <c r="AL255" s="262"/>
    </row>
    <row r="256" spans="1:38" ht="12" customHeight="1">
      <c r="C256" s="57" t="s">
        <v>37</v>
      </c>
      <c r="D256" s="1">
        <f>AC258</f>
        <v>0</v>
      </c>
      <c r="F256" s="193">
        <v>40282</v>
      </c>
      <c r="G256" s="357"/>
      <c r="H256" s="357"/>
      <c r="I256" s="48"/>
      <c r="J256" s="74"/>
      <c r="K256" s="65"/>
      <c r="L256" s="65"/>
      <c r="M256" s="65"/>
      <c r="N256" s="65"/>
      <c r="O256" s="65"/>
      <c r="P256" s="65"/>
      <c r="Q256" s="65"/>
      <c r="R256" s="358"/>
      <c r="S256" s="359"/>
      <c r="T256" s="360"/>
      <c r="U256" s="36"/>
      <c r="V256" s="122">
        <f t="shared" si="312"/>
        <v>1</v>
      </c>
      <c r="W256" s="272">
        <f t="shared" si="313"/>
        <v>0</v>
      </c>
      <c r="X256" s="272">
        <f t="shared" si="319"/>
        <v>0</v>
      </c>
      <c r="Y256" s="272">
        <f t="shared" si="314"/>
        <v>0</v>
      </c>
      <c r="Z256" s="272">
        <f t="shared" si="315"/>
        <v>0</v>
      </c>
      <c r="AA256" s="272"/>
      <c r="AB256" s="272"/>
      <c r="AC256" s="272">
        <f t="shared" si="316"/>
        <v>0</v>
      </c>
      <c r="AD256" s="272">
        <f t="shared" si="317"/>
        <v>0</v>
      </c>
      <c r="AE256" s="122"/>
      <c r="AF256" s="122">
        <f t="shared" si="320"/>
        <v>0</v>
      </c>
      <c r="AG256" s="123">
        <f t="shared" si="321"/>
        <v>0</v>
      </c>
      <c r="AH256" s="123">
        <f t="shared" si="318"/>
        <v>0</v>
      </c>
      <c r="AI256" s="262" t="str">
        <f t="shared" si="322"/>
        <v/>
      </c>
      <c r="AJ256" s="262" t="str">
        <f>IF(AH256&gt;1,AVERAGE(AH254:AH256),"")</f>
        <v/>
      </c>
      <c r="AK256" s="262"/>
      <c r="AL256" s="262"/>
    </row>
    <row r="257" spans="1:38" ht="12" customHeight="1">
      <c r="C257" s="57" t="s">
        <v>38</v>
      </c>
      <c r="D257" s="1">
        <f>AD258</f>
        <v>0</v>
      </c>
      <c r="F257" s="193">
        <v>40283</v>
      </c>
      <c r="G257" s="357"/>
      <c r="H257" s="357"/>
      <c r="I257" s="48"/>
      <c r="J257" s="65"/>
      <c r="K257" s="65"/>
      <c r="L257" s="65"/>
      <c r="M257" s="65"/>
      <c r="N257" s="65"/>
      <c r="O257" s="65"/>
      <c r="P257" s="65"/>
      <c r="Q257" s="65"/>
      <c r="R257" s="358"/>
      <c r="S257" s="359"/>
      <c r="T257" s="360"/>
      <c r="U257" s="36"/>
      <c r="V257" s="122">
        <f t="shared" si="312"/>
        <v>1</v>
      </c>
      <c r="W257" s="272">
        <f t="shared" si="313"/>
        <v>0</v>
      </c>
      <c r="X257" s="272">
        <f t="shared" si="319"/>
        <v>0</v>
      </c>
      <c r="Y257" s="272">
        <f t="shared" si="314"/>
        <v>0</v>
      </c>
      <c r="Z257" s="272">
        <f t="shared" si="315"/>
        <v>0</v>
      </c>
      <c r="AA257" s="272"/>
      <c r="AB257" s="272"/>
      <c r="AC257" s="272">
        <f t="shared" si="316"/>
        <v>0</v>
      </c>
      <c r="AD257" s="272">
        <f t="shared" si="317"/>
        <v>0</v>
      </c>
      <c r="AE257" s="122"/>
      <c r="AF257" s="122">
        <f t="shared" si="320"/>
        <v>0</v>
      </c>
      <c r="AG257" s="123">
        <f t="shared" si="321"/>
        <v>0</v>
      </c>
      <c r="AH257" s="123">
        <f t="shared" si="318"/>
        <v>0</v>
      </c>
      <c r="AI257" s="262" t="str">
        <f t="shared" si="322"/>
        <v/>
      </c>
      <c r="AJ257" s="262" t="str">
        <f>IF(AH257&gt;1,AVERAGE(AH255:AH257),"")</f>
        <v/>
      </c>
      <c r="AK257" s="262"/>
      <c r="AL257" s="262"/>
    </row>
    <row r="258" spans="1:38" ht="12" customHeight="1">
      <c r="C258" s="57" t="s">
        <v>39</v>
      </c>
      <c r="D258" s="1">
        <f>AE258</f>
        <v>0</v>
      </c>
      <c r="E258" s="1"/>
      <c r="F258" s="194"/>
      <c r="G258" s="51"/>
      <c r="H258" s="51"/>
      <c r="I258" s="52">
        <f>SUM(I251:I257)/60</f>
        <v>0</v>
      </c>
      <c r="J258" s="67"/>
      <c r="K258" s="68"/>
      <c r="L258" s="68"/>
      <c r="M258" s="68"/>
      <c r="N258" s="68"/>
      <c r="O258" s="68"/>
      <c r="P258" s="68"/>
      <c r="Q258" s="68"/>
      <c r="R258" s="51"/>
      <c r="S258" s="51"/>
      <c r="T258" s="51"/>
      <c r="U258" s="54" t="s">
        <v>46</v>
      </c>
      <c r="V258" s="114"/>
      <c r="W258" s="255">
        <f t="shared" ref="W258:AG258" si="323">SUM(W251:W257)</f>
        <v>0</v>
      </c>
      <c r="X258" s="255">
        <f t="shared" si="323"/>
        <v>0</v>
      </c>
      <c r="Y258" s="255">
        <f t="shared" si="323"/>
        <v>0</v>
      </c>
      <c r="Z258" s="255">
        <f t="shared" si="323"/>
        <v>0</v>
      </c>
      <c r="AA258" s="255">
        <f t="shared" si="323"/>
        <v>0</v>
      </c>
      <c r="AB258" s="255">
        <f t="shared" si="323"/>
        <v>0</v>
      </c>
      <c r="AC258" s="255">
        <f t="shared" si="323"/>
        <v>0</v>
      </c>
      <c r="AD258" s="255">
        <f t="shared" si="323"/>
        <v>0</v>
      </c>
      <c r="AE258" s="255">
        <f t="shared" si="323"/>
        <v>0</v>
      </c>
      <c r="AF258" s="256">
        <f t="shared" si="323"/>
        <v>0</v>
      </c>
      <c r="AG258" s="256">
        <f t="shared" si="323"/>
        <v>0</v>
      </c>
      <c r="AH258" s="256">
        <f>SUM(AH251:AH257)</f>
        <v>0</v>
      </c>
      <c r="AI258" s="262"/>
      <c r="AJ258" s="262"/>
      <c r="AK258" s="262" t="b">
        <f>IF(AH258&gt;1,AVERAGE(AH258,AH249,AH240,AH231,AH222))</f>
        <v>0</v>
      </c>
      <c r="AL258" s="262" t="b">
        <f>IF(AH258&gt;1,AVERAGE(AH258,AH249))</f>
        <v>0</v>
      </c>
    </row>
    <row r="259" spans="1:38" ht="12" customHeight="1">
      <c r="E259" s="1"/>
      <c r="F259" s="252" t="s">
        <v>201</v>
      </c>
      <c r="W259" s="1"/>
      <c r="X259" s="1"/>
      <c r="Y259" s="1"/>
      <c r="Z259" s="1"/>
      <c r="AA259" s="1"/>
      <c r="AB259" s="1"/>
      <c r="AC259" s="1"/>
      <c r="AD259" s="1"/>
      <c r="AE259" s="1"/>
      <c r="AF259" s="9" t="str">
        <f>IF(SUM(W259:AE259)&gt;0,(SUM(W259:AE259)),"")</f>
        <v/>
      </c>
    </row>
    <row r="260" spans="1:38" ht="12" customHeight="1">
      <c r="A260" s="165" t="s">
        <v>19</v>
      </c>
      <c r="B260" s="18">
        <f>I267</f>
        <v>0</v>
      </c>
      <c r="C260" s="57" t="s">
        <v>35</v>
      </c>
      <c r="D260" s="1">
        <f>X267</f>
        <v>0</v>
      </c>
      <c r="F260" s="193">
        <v>40284</v>
      </c>
      <c r="G260" s="357"/>
      <c r="H260" s="357"/>
      <c r="I260" s="48"/>
      <c r="J260" s="65"/>
      <c r="K260" s="65"/>
      <c r="L260" s="65"/>
      <c r="M260" s="65"/>
      <c r="N260" s="65"/>
      <c r="O260" s="65"/>
      <c r="P260" s="65"/>
      <c r="Q260" s="65"/>
      <c r="R260" s="358"/>
      <c r="S260" s="359"/>
      <c r="T260" s="360"/>
      <c r="U260" s="53"/>
      <c r="V260" s="122">
        <f t="shared" ref="V260:V266" si="324">$V$2</f>
        <v>1</v>
      </c>
      <c r="W260" s="272">
        <f t="shared" ref="W260:W266" si="325">IF(J260&lt;&gt;0,VLOOKUP(J260,Max_tider,2,FALSE),0)</f>
        <v>0</v>
      </c>
      <c r="X260" s="272">
        <f>IF(K260&lt;&gt;0,VLOOKUP(K260,AT_tider,2,FALSE),0)</f>
        <v>0</v>
      </c>
      <c r="Y260" s="272">
        <f t="shared" ref="Y260:Y266" si="326">IF(L260&lt;&gt;0,VLOOKUP(L260,SubAT_tider,2,FALSE),0)</f>
        <v>0</v>
      </c>
      <c r="Z260" s="272">
        <f t="shared" ref="Z260:Z266" si="327">IF(M260&lt;&gt;0,VLOOKUP(M260,IG_tider,2,FALSE),0)</f>
        <v>0</v>
      </c>
      <c r="AA260" s="272"/>
      <c r="AB260" s="272"/>
      <c r="AC260" s="272">
        <f t="shared" ref="AC260:AC266" si="328">IF(P260&lt;&gt;0,VLOOKUP(P260,Power_tider,2,FALSE),0)</f>
        <v>0</v>
      </c>
      <c r="AD260" s="272">
        <f t="shared" ref="AD260:AD266" si="329">IF(Q260&lt;&gt;0,VLOOKUP(Q260,FS_tider,2,FALSE),0)</f>
        <v>0</v>
      </c>
      <c r="AE260" s="122"/>
      <c r="AF260" s="122">
        <f>SUM(W260:AE260)</f>
        <v>0</v>
      </c>
      <c r="AG260" s="123">
        <f>((AC260*2)+(W260*2)+(X260*1)+(Y260*0.77)+(Z260*0.68)+(AD260*0.8))</f>
        <v>0</v>
      </c>
      <c r="AH260" s="123">
        <f t="shared" ref="AH260:AH266" si="330">(AG260+(((I260*V260)-SUM(W260:AE260))*0.3))</f>
        <v>0</v>
      </c>
      <c r="AI260" s="262" t="str">
        <f>IF(AH260&gt;1,AVERAGE(AH257,AH260),"")</f>
        <v/>
      </c>
      <c r="AJ260" s="262" t="str">
        <f>IF(AH260&gt;1,AVERAGE(AH256,AH257,AH260),"")</f>
        <v/>
      </c>
      <c r="AK260" s="262"/>
      <c r="AL260" s="262"/>
    </row>
    <row r="261" spans="1:38" ht="12" customHeight="1">
      <c r="A261" s="168" t="s">
        <v>34</v>
      </c>
      <c r="B261" s="18">
        <f>W267</f>
        <v>0</v>
      </c>
      <c r="C261" s="57" t="s">
        <v>36</v>
      </c>
      <c r="D261" s="1">
        <f>Y267</f>
        <v>0</v>
      </c>
      <c r="F261" s="193">
        <v>40285</v>
      </c>
      <c r="G261" s="357"/>
      <c r="H261" s="357"/>
      <c r="I261" s="48"/>
      <c r="J261" s="65"/>
      <c r="K261" s="65"/>
      <c r="L261" s="49"/>
      <c r="M261" s="65"/>
      <c r="N261" s="66"/>
      <c r="O261" s="66"/>
      <c r="P261" s="66"/>
      <c r="Q261" s="65"/>
      <c r="R261" s="358"/>
      <c r="S261" s="359"/>
      <c r="T261" s="360"/>
      <c r="U261" s="53"/>
      <c r="V261" s="122">
        <f t="shared" si="324"/>
        <v>1</v>
      </c>
      <c r="W261" s="272">
        <f t="shared" si="325"/>
        <v>0</v>
      </c>
      <c r="X261" s="272">
        <f t="shared" ref="X261:X266" si="331">IF(K261&lt;&gt;0,VLOOKUP(K261,AT_tider,2,FALSE),0)</f>
        <v>0</v>
      </c>
      <c r="Y261" s="272">
        <f t="shared" si="326"/>
        <v>0</v>
      </c>
      <c r="Z261" s="272">
        <f t="shared" si="327"/>
        <v>0</v>
      </c>
      <c r="AA261" s="272"/>
      <c r="AB261" s="272"/>
      <c r="AC261" s="272">
        <f t="shared" si="328"/>
        <v>0</v>
      </c>
      <c r="AD261" s="272">
        <f t="shared" si="329"/>
        <v>0</v>
      </c>
      <c r="AE261" s="122"/>
      <c r="AF261" s="122">
        <f t="shared" ref="AF261:AF266" si="332">SUM(W261:AE261)</f>
        <v>0</v>
      </c>
      <c r="AG261" s="123">
        <f t="shared" ref="AG261:AG266" si="333">((AC261*2)+(W261*2)+(X261*1)+(Y261*0.77)+(Z261*0.68)+(AD261*0.8))</f>
        <v>0</v>
      </c>
      <c r="AH261" s="123">
        <f t="shared" si="330"/>
        <v>0</v>
      </c>
      <c r="AI261" s="262" t="str">
        <f t="shared" ref="AI261:AI266" si="334">IF(AH261&gt;1,AVERAGE(AH260:AH261),"")</f>
        <v/>
      </c>
      <c r="AJ261" s="262" t="str">
        <f>IF(AH261&gt;1,AVERAGE(AH257,AH260,AH261),"")</f>
        <v/>
      </c>
      <c r="AK261" s="262"/>
      <c r="AL261" s="262"/>
    </row>
    <row r="262" spans="1:38" ht="12" customHeight="1">
      <c r="C262" s="17" t="s">
        <v>93</v>
      </c>
      <c r="D262" s="1">
        <f>Z267</f>
        <v>0</v>
      </c>
      <c r="F262" s="193">
        <v>40286</v>
      </c>
      <c r="G262" s="357"/>
      <c r="H262" s="357"/>
      <c r="I262" s="49"/>
      <c r="J262" s="66"/>
      <c r="K262" s="66"/>
      <c r="L262" s="66"/>
      <c r="M262" s="66"/>
      <c r="N262" s="66"/>
      <c r="O262" s="66"/>
      <c r="P262" s="66"/>
      <c r="Q262" s="66"/>
      <c r="R262" s="358"/>
      <c r="S262" s="359"/>
      <c r="T262" s="360"/>
      <c r="U262" s="36"/>
      <c r="V262" s="122">
        <f t="shared" si="324"/>
        <v>1</v>
      </c>
      <c r="W262" s="272">
        <f t="shared" si="325"/>
        <v>0</v>
      </c>
      <c r="X262" s="272">
        <f t="shared" si="331"/>
        <v>0</v>
      </c>
      <c r="Y262" s="272">
        <f t="shared" si="326"/>
        <v>0</v>
      </c>
      <c r="Z262" s="272">
        <f t="shared" si="327"/>
        <v>0</v>
      </c>
      <c r="AA262" s="272"/>
      <c r="AB262" s="272"/>
      <c r="AC262" s="272">
        <f t="shared" si="328"/>
        <v>0</v>
      </c>
      <c r="AD262" s="272">
        <f t="shared" si="329"/>
        <v>0</v>
      </c>
      <c r="AE262" s="122"/>
      <c r="AF262" s="122">
        <f t="shared" si="332"/>
        <v>0</v>
      </c>
      <c r="AG262" s="123">
        <f t="shared" si="333"/>
        <v>0</v>
      </c>
      <c r="AH262" s="123">
        <f t="shared" si="330"/>
        <v>0</v>
      </c>
      <c r="AI262" s="262" t="str">
        <f t="shared" si="334"/>
        <v/>
      </c>
      <c r="AJ262" s="262" t="str">
        <f>IF(AH262&gt;1,AVERAGE(AH260:AH262),"")</f>
        <v/>
      </c>
      <c r="AK262" s="262"/>
      <c r="AL262" s="262"/>
    </row>
    <row r="263" spans="1:38" ht="12" customHeight="1">
      <c r="C263" s="17" t="s">
        <v>79</v>
      </c>
      <c r="D263" s="1">
        <f>AA267</f>
        <v>0</v>
      </c>
      <c r="F263" s="193">
        <v>40287</v>
      </c>
      <c r="G263" s="357"/>
      <c r="H263" s="357"/>
      <c r="I263" s="48"/>
      <c r="J263" s="65"/>
      <c r="K263" s="65"/>
      <c r="L263" s="65"/>
      <c r="M263" s="65"/>
      <c r="N263" s="65"/>
      <c r="O263" s="65"/>
      <c r="P263" s="65"/>
      <c r="Q263" s="65"/>
      <c r="R263" s="358"/>
      <c r="S263" s="359"/>
      <c r="T263" s="360"/>
      <c r="U263" s="53"/>
      <c r="V263" s="122">
        <f t="shared" si="324"/>
        <v>1</v>
      </c>
      <c r="W263" s="272">
        <f t="shared" si="325"/>
        <v>0</v>
      </c>
      <c r="X263" s="272">
        <f t="shared" si="331"/>
        <v>0</v>
      </c>
      <c r="Y263" s="272">
        <f t="shared" si="326"/>
        <v>0</v>
      </c>
      <c r="Z263" s="272">
        <f t="shared" si="327"/>
        <v>0</v>
      </c>
      <c r="AA263" s="272"/>
      <c r="AB263" s="272"/>
      <c r="AC263" s="272">
        <f t="shared" si="328"/>
        <v>0</v>
      </c>
      <c r="AD263" s="272">
        <f t="shared" si="329"/>
        <v>0</v>
      </c>
      <c r="AE263" s="122"/>
      <c r="AF263" s="122">
        <f t="shared" si="332"/>
        <v>0</v>
      </c>
      <c r="AG263" s="123">
        <f t="shared" si="333"/>
        <v>0</v>
      </c>
      <c r="AH263" s="123">
        <f t="shared" si="330"/>
        <v>0</v>
      </c>
      <c r="AI263" s="262" t="str">
        <f t="shared" si="334"/>
        <v/>
      </c>
      <c r="AJ263" s="262" t="str">
        <f>IF(AH263&gt;1,AVERAGE(AH261:AH263),"")</f>
        <v/>
      </c>
      <c r="AK263" s="262"/>
      <c r="AL263" s="262"/>
    </row>
    <row r="264" spans="1:38" ht="12" customHeight="1">
      <c r="C264" s="17" t="s">
        <v>94</v>
      </c>
      <c r="D264" s="1">
        <f>AB267</f>
        <v>0</v>
      </c>
      <c r="F264" s="193">
        <v>40288</v>
      </c>
      <c r="G264" s="357"/>
      <c r="H264" s="357"/>
      <c r="I264" s="48"/>
      <c r="J264" s="65"/>
      <c r="K264" s="65"/>
      <c r="L264" s="65"/>
      <c r="M264" s="65"/>
      <c r="N264" s="65"/>
      <c r="O264" s="65"/>
      <c r="P264" s="65"/>
      <c r="Q264" s="65"/>
      <c r="R264" s="358"/>
      <c r="S264" s="359"/>
      <c r="T264" s="360"/>
      <c r="U264" s="36"/>
      <c r="V264" s="122">
        <f>$V$2</f>
        <v>1</v>
      </c>
      <c r="W264" s="272">
        <f t="shared" si="325"/>
        <v>0</v>
      </c>
      <c r="X264" s="272">
        <f t="shared" si="331"/>
        <v>0</v>
      </c>
      <c r="Y264" s="272">
        <f t="shared" si="326"/>
        <v>0</v>
      </c>
      <c r="Z264" s="272">
        <f t="shared" si="327"/>
        <v>0</v>
      </c>
      <c r="AA264" s="272"/>
      <c r="AB264" s="272"/>
      <c r="AC264" s="272">
        <f t="shared" si="328"/>
        <v>0</v>
      </c>
      <c r="AD264" s="272">
        <f t="shared" si="329"/>
        <v>0</v>
      </c>
      <c r="AE264" s="122"/>
      <c r="AF264" s="122">
        <f t="shared" si="332"/>
        <v>0</v>
      </c>
      <c r="AG264" s="123">
        <f t="shared" si="333"/>
        <v>0</v>
      </c>
      <c r="AH264" s="123">
        <f t="shared" si="330"/>
        <v>0</v>
      </c>
      <c r="AI264" s="262" t="str">
        <f t="shared" si="334"/>
        <v/>
      </c>
      <c r="AJ264" s="262" t="str">
        <f>IF(AH264&gt;1,AVERAGE(AH262:AH264),"")</f>
        <v/>
      </c>
      <c r="AK264" s="262"/>
      <c r="AL264" s="262"/>
    </row>
    <row r="265" spans="1:38" ht="12" customHeight="1">
      <c r="C265" s="57" t="s">
        <v>37</v>
      </c>
      <c r="D265" s="1">
        <f>AC267</f>
        <v>0</v>
      </c>
      <c r="F265" s="193">
        <v>40289</v>
      </c>
      <c r="G265" s="357"/>
      <c r="H265" s="357"/>
      <c r="I265" s="48"/>
      <c r="J265" s="65"/>
      <c r="K265" s="65"/>
      <c r="L265" s="65"/>
      <c r="M265" s="65"/>
      <c r="N265" s="65"/>
      <c r="O265" s="65"/>
      <c r="P265" s="65"/>
      <c r="Q265" s="65"/>
      <c r="R265" s="358"/>
      <c r="S265" s="359"/>
      <c r="T265" s="360"/>
      <c r="U265" s="36"/>
      <c r="V265" s="122">
        <f t="shared" si="324"/>
        <v>1</v>
      </c>
      <c r="W265" s="272">
        <f t="shared" si="325"/>
        <v>0</v>
      </c>
      <c r="X265" s="272">
        <f t="shared" si="331"/>
        <v>0</v>
      </c>
      <c r="Y265" s="272">
        <f t="shared" si="326"/>
        <v>0</v>
      </c>
      <c r="Z265" s="272">
        <f t="shared" si="327"/>
        <v>0</v>
      </c>
      <c r="AA265" s="272"/>
      <c r="AB265" s="272"/>
      <c r="AC265" s="272">
        <f t="shared" si="328"/>
        <v>0</v>
      </c>
      <c r="AD265" s="272">
        <f t="shared" si="329"/>
        <v>0</v>
      </c>
      <c r="AE265" s="122"/>
      <c r="AF265" s="122">
        <f t="shared" si="332"/>
        <v>0</v>
      </c>
      <c r="AG265" s="123">
        <f t="shared" si="333"/>
        <v>0</v>
      </c>
      <c r="AH265" s="123">
        <f t="shared" si="330"/>
        <v>0</v>
      </c>
      <c r="AI265" s="262" t="str">
        <f t="shared" si="334"/>
        <v/>
      </c>
      <c r="AJ265" s="262" t="str">
        <f>IF(AH265&gt;1,AVERAGE(AH263:AH265),"")</f>
        <v/>
      </c>
      <c r="AK265" s="262"/>
      <c r="AL265" s="262"/>
    </row>
    <row r="266" spans="1:38" ht="12" customHeight="1">
      <c r="C266" s="57" t="s">
        <v>38</v>
      </c>
      <c r="D266" s="1">
        <f>AD267</f>
        <v>0</v>
      </c>
      <c r="F266" s="193">
        <v>40290</v>
      </c>
      <c r="G266" s="357"/>
      <c r="H266" s="357"/>
      <c r="I266" s="48"/>
      <c r="J266" s="65"/>
      <c r="K266" s="65"/>
      <c r="L266" s="65"/>
      <c r="M266" s="65"/>
      <c r="N266" s="65"/>
      <c r="O266" s="65"/>
      <c r="P266" s="65"/>
      <c r="Q266" s="65"/>
      <c r="R266" s="358"/>
      <c r="S266" s="359"/>
      <c r="T266" s="360"/>
      <c r="U266" s="36"/>
      <c r="V266" s="122">
        <f t="shared" si="324"/>
        <v>1</v>
      </c>
      <c r="W266" s="272">
        <f t="shared" si="325"/>
        <v>0</v>
      </c>
      <c r="X266" s="272">
        <f t="shared" si="331"/>
        <v>0</v>
      </c>
      <c r="Y266" s="272">
        <f t="shared" si="326"/>
        <v>0</v>
      </c>
      <c r="Z266" s="272">
        <f t="shared" si="327"/>
        <v>0</v>
      </c>
      <c r="AA266" s="272"/>
      <c r="AB266" s="272"/>
      <c r="AC266" s="272">
        <f t="shared" si="328"/>
        <v>0</v>
      </c>
      <c r="AD266" s="272">
        <f t="shared" si="329"/>
        <v>0</v>
      </c>
      <c r="AE266" s="122"/>
      <c r="AF266" s="122">
        <f t="shared" si="332"/>
        <v>0</v>
      </c>
      <c r="AG266" s="123">
        <f t="shared" si="333"/>
        <v>0</v>
      </c>
      <c r="AH266" s="123">
        <f t="shared" si="330"/>
        <v>0</v>
      </c>
      <c r="AI266" s="262" t="str">
        <f t="shared" si="334"/>
        <v/>
      </c>
      <c r="AJ266" s="262" t="str">
        <f>IF(AH266&gt;1,AVERAGE(AH264:AH266),"")</f>
        <v/>
      </c>
      <c r="AK266" s="262"/>
      <c r="AL266" s="262"/>
    </row>
    <row r="267" spans="1:38" ht="12" customHeight="1">
      <c r="C267" s="57" t="s">
        <v>39</v>
      </c>
      <c r="D267" s="1">
        <f>AE267</f>
        <v>0</v>
      </c>
      <c r="E267" s="1"/>
      <c r="F267" s="194"/>
      <c r="G267" s="51"/>
      <c r="H267" s="51"/>
      <c r="I267" s="52">
        <f>SUM(I260:I266)/60</f>
        <v>0</v>
      </c>
      <c r="J267" s="67"/>
      <c r="K267" s="68"/>
      <c r="L267" s="68"/>
      <c r="M267" s="68"/>
      <c r="N267" s="68"/>
      <c r="O267" s="68"/>
      <c r="P267" s="68"/>
      <c r="Q267" s="68"/>
      <c r="R267" s="51"/>
      <c r="S267" s="51"/>
      <c r="T267" s="51"/>
      <c r="U267" s="54" t="s">
        <v>46</v>
      </c>
      <c r="V267" s="114"/>
      <c r="W267" s="255">
        <f t="shared" ref="W267:AG267" si="335">SUM(W260:W266)</f>
        <v>0</v>
      </c>
      <c r="X267" s="255">
        <f t="shared" si="335"/>
        <v>0</v>
      </c>
      <c r="Y267" s="255">
        <f t="shared" si="335"/>
        <v>0</v>
      </c>
      <c r="Z267" s="255">
        <f t="shared" si="335"/>
        <v>0</v>
      </c>
      <c r="AA267" s="255">
        <f t="shared" si="335"/>
        <v>0</v>
      </c>
      <c r="AB267" s="255">
        <f t="shared" si="335"/>
        <v>0</v>
      </c>
      <c r="AC267" s="255">
        <f t="shared" si="335"/>
        <v>0</v>
      </c>
      <c r="AD267" s="255">
        <f t="shared" si="335"/>
        <v>0</v>
      </c>
      <c r="AE267" s="255">
        <f t="shared" si="335"/>
        <v>0</v>
      </c>
      <c r="AF267" s="256">
        <f t="shared" si="335"/>
        <v>0</v>
      </c>
      <c r="AG267" s="256">
        <f t="shared" si="335"/>
        <v>0</v>
      </c>
      <c r="AH267" s="256">
        <f>SUM(AH260:AH266)</f>
        <v>0</v>
      </c>
      <c r="AI267" s="262"/>
      <c r="AJ267" s="262"/>
      <c r="AK267" s="262" t="b">
        <f>IF(AH267&gt;1,AVERAGE(AH267,AH258,AH249,AH240,AH231))</f>
        <v>0</v>
      </c>
      <c r="AL267" s="262" t="b">
        <f>IF(AH267&gt;1,AVERAGE(AH267,AH258))</f>
        <v>0</v>
      </c>
    </row>
    <row r="268" spans="1:38" ht="12" customHeight="1">
      <c r="E268" s="1"/>
      <c r="F268" s="252" t="s">
        <v>202</v>
      </c>
      <c r="W268" s="1"/>
      <c r="X268" s="1"/>
      <c r="Y268" s="1"/>
      <c r="Z268" s="1"/>
      <c r="AA268" s="1"/>
      <c r="AB268" s="1"/>
      <c r="AC268" s="1"/>
      <c r="AD268" s="1"/>
      <c r="AE268" s="1"/>
      <c r="AF268" s="9" t="str">
        <f>IF(SUM(W268:AE268)&gt;0,(SUM(W268:AE268)),"")</f>
        <v/>
      </c>
    </row>
    <row r="269" spans="1:38" ht="12" customHeight="1">
      <c r="A269" s="165" t="s">
        <v>19</v>
      </c>
      <c r="B269" s="18">
        <f>I276</f>
        <v>0</v>
      </c>
      <c r="C269" s="57" t="s">
        <v>35</v>
      </c>
      <c r="D269" s="1">
        <f>X276</f>
        <v>0</v>
      </c>
      <c r="F269" s="193">
        <v>40291</v>
      </c>
      <c r="G269" s="357"/>
      <c r="H269" s="357"/>
      <c r="I269" s="48"/>
      <c r="J269" s="65"/>
      <c r="K269" s="65"/>
      <c r="L269" s="65"/>
      <c r="M269" s="65"/>
      <c r="N269" s="65"/>
      <c r="O269" s="65"/>
      <c r="P269" s="65"/>
      <c r="Q269" s="65"/>
      <c r="R269" s="358"/>
      <c r="S269" s="359"/>
      <c r="T269" s="360"/>
      <c r="U269" s="36"/>
      <c r="V269" s="122">
        <f t="shared" ref="V269:V275" si="336">$V$2</f>
        <v>1</v>
      </c>
      <c r="W269" s="272">
        <f t="shared" ref="W269:W275" si="337">IF(J269&lt;&gt;0,VLOOKUP(J269,Max_tider,2,FALSE),0)</f>
        <v>0</v>
      </c>
      <c r="X269" s="272">
        <f>IF(K269&lt;&gt;0,VLOOKUP(K269,AT_tider,2,FALSE),0)</f>
        <v>0</v>
      </c>
      <c r="Y269" s="272">
        <f t="shared" ref="Y269:Y275" si="338">IF(L269&lt;&gt;0,VLOOKUP(L269,SubAT_tider,2,FALSE),0)</f>
        <v>0</v>
      </c>
      <c r="Z269" s="272">
        <f t="shared" ref="Z269:Z275" si="339">IF(M269&lt;&gt;0,VLOOKUP(M269,IG_tider,2,FALSE),0)</f>
        <v>0</v>
      </c>
      <c r="AA269" s="272"/>
      <c r="AB269" s="272"/>
      <c r="AC269" s="272">
        <f t="shared" ref="AC269:AC275" si="340">IF(P269&lt;&gt;0,VLOOKUP(P269,Power_tider,2,FALSE),0)</f>
        <v>0</v>
      </c>
      <c r="AD269" s="272">
        <f t="shared" ref="AD269:AD275" si="341">IF(Q269&lt;&gt;0,VLOOKUP(Q269,FS_tider,2,FALSE),0)</f>
        <v>0</v>
      </c>
      <c r="AE269" s="122"/>
      <c r="AF269" s="122">
        <f>SUM(W269:AE269)</f>
        <v>0</v>
      </c>
      <c r="AG269" s="123">
        <f>((AC269*2)+(W269*2)+(X269*1)+(Y269*0.77)+(Z269*0.68)+(AD269*0.8))</f>
        <v>0</v>
      </c>
      <c r="AH269" s="123">
        <f t="shared" ref="AH269:AH275" si="342">(AG269+(((I269*V269)-SUM(W269:AE269))*0.3))</f>
        <v>0</v>
      </c>
      <c r="AI269" s="262" t="str">
        <f>IF(AH269&gt;1,AVERAGE(AH266,AH269),"")</f>
        <v/>
      </c>
      <c r="AJ269" s="262" t="str">
        <f>IF(AH269&gt;1,AVERAGE(AH265,AH266,AH269),"")</f>
        <v/>
      </c>
      <c r="AK269" s="262"/>
      <c r="AL269" s="262"/>
    </row>
    <row r="270" spans="1:38" ht="12" customHeight="1">
      <c r="A270" s="168" t="s">
        <v>34</v>
      </c>
      <c r="B270" s="18">
        <f>W276</f>
        <v>0</v>
      </c>
      <c r="C270" s="57" t="s">
        <v>36</v>
      </c>
      <c r="D270" s="1">
        <f>Y276</f>
        <v>0</v>
      </c>
      <c r="F270" s="193">
        <v>40292</v>
      </c>
      <c r="G270" s="357"/>
      <c r="H270" s="357"/>
      <c r="I270" s="48"/>
      <c r="J270" s="65"/>
      <c r="K270" s="65"/>
      <c r="L270" s="65"/>
      <c r="M270" s="65"/>
      <c r="N270" s="66"/>
      <c r="O270" s="66"/>
      <c r="P270" s="66"/>
      <c r="Q270" s="65"/>
      <c r="R270" s="358"/>
      <c r="S270" s="359"/>
      <c r="T270" s="360"/>
      <c r="U270" s="53"/>
      <c r="V270" s="122">
        <f t="shared" si="336"/>
        <v>1</v>
      </c>
      <c r="W270" s="272">
        <f t="shared" si="337"/>
        <v>0</v>
      </c>
      <c r="X270" s="272">
        <f t="shared" ref="X270:X275" si="343">IF(K270&lt;&gt;0,VLOOKUP(K270,AT_tider,2,FALSE),0)</f>
        <v>0</v>
      </c>
      <c r="Y270" s="272">
        <f t="shared" si="338"/>
        <v>0</v>
      </c>
      <c r="Z270" s="272">
        <f t="shared" si="339"/>
        <v>0</v>
      </c>
      <c r="AA270" s="272"/>
      <c r="AB270" s="272"/>
      <c r="AC270" s="272">
        <f t="shared" si="340"/>
        <v>0</v>
      </c>
      <c r="AD270" s="272">
        <f t="shared" si="341"/>
        <v>0</v>
      </c>
      <c r="AE270" s="122"/>
      <c r="AF270" s="122">
        <f t="shared" ref="AF270:AF275" si="344">SUM(W270:AE270)</f>
        <v>0</v>
      </c>
      <c r="AG270" s="123">
        <f t="shared" ref="AG270:AG275" si="345">((AC270*2)+(W270*2)+(X270*1)+(Y270*0.77)+(Z270*0.68)+(AD270*0.8))</f>
        <v>0</v>
      </c>
      <c r="AH270" s="123">
        <f t="shared" si="342"/>
        <v>0</v>
      </c>
      <c r="AI270" s="262" t="str">
        <f t="shared" ref="AI270:AI275" si="346">IF(AH270&gt;1,AVERAGE(AH269:AH270),"")</f>
        <v/>
      </c>
      <c r="AJ270" s="262" t="str">
        <f>IF(AH270&gt;1,AVERAGE(AH266,AH269,AH270),"")</f>
        <v/>
      </c>
      <c r="AK270" s="262"/>
      <c r="AL270" s="262"/>
    </row>
    <row r="271" spans="1:38" ht="12" customHeight="1">
      <c r="C271" s="17" t="s">
        <v>93</v>
      </c>
      <c r="D271" s="1">
        <f>Z276</f>
        <v>0</v>
      </c>
      <c r="F271" s="193">
        <v>40293</v>
      </c>
      <c r="G271" s="357"/>
      <c r="H271" s="357"/>
      <c r="I271" s="48"/>
      <c r="J271" s="66"/>
      <c r="K271" s="66"/>
      <c r="L271" s="66"/>
      <c r="M271" s="66"/>
      <c r="N271" s="66"/>
      <c r="O271" s="66"/>
      <c r="P271" s="66"/>
      <c r="Q271" s="66"/>
      <c r="R271" s="358"/>
      <c r="S271" s="359"/>
      <c r="T271" s="360"/>
      <c r="U271" s="36"/>
      <c r="V271" s="122">
        <f t="shared" si="336"/>
        <v>1</v>
      </c>
      <c r="W271" s="272">
        <f t="shared" si="337"/>
        <v>0</v>
      </c>
      <c r="X271" s="272">
        <f t="shared" si="343"/>
        <v>0</v>
      </c>
      <c r="Y271" s="272">
        <f t="shared" si="338"/>
        <v>0</v>
      </c>
      <c r="Z271" s="272">
        <f t="shared" si="339"/>
        <v>0</v>
      </c>
      <c r="AA271" s="272"/>
      <c r="AB271" s="272"/>
      <c r="AC271" s="272">
        <f t="shared" si="340"/>
        <v>0</v>
      </c>
      <c r="AD271" s="272">
        <f t="shared" si="341"/>
        <v>0</v>
      </c>
      <c r="AE271" s="122"/>
      <c r="AF271" s="122">
        <f t="shared" si="344"/>
        <v>0</v>
      </c>
      <c r="AG271" s="123">
        <f t="shared" si="345"/>
        <v>0</v>
      </c>
      <c r="AH271" s="123">
        <f t="shared" si="342"/>
        <v>0</v>
      </c>
      <c r="AI271" s="262" t="str">
        <f t="shared" si="346"/>
        <v/>
      </c>
      <c r="AJ271" s="262" t="str">
        <f>IF(AH271&gt;1,AVERAGE(AH269:AH271),"")</f>
        <v/>
      </c>
      <c r="AK271" s="262"/>
      <c r="AL271" s="262"/>
    </row>
    <row r="272" spans="1:38" ht="12" customHeight="1">
      <c r="C272" s="17" t="s">
        <v>79</v>
      </c>
      <c r="D272" s="1">
        <f>AA276</f>
        <v>0</v>
      </c>
      <c r="F272" s="193">
        <v>40294</v>
      </c>
      <c r="G272" s="357"/>
      <c r="H272" s="357"/>
      <c r="I272" s="48"/>
      <c r="J272" s="65"/>
      <c r="K272" s="65"/>
      <c r="L272" s="65"/>
      <c r="M272" s="65"/>
      <c r="N272" s="65"/>
      <c r="O272" s="65"/>
      <c r="P272" s="65"/>
      <c r="Q272" s="65"/>
      <c r="R272" s="358"/>
      <c r="S272" s="359"/>
      <c r="T272" s="360"/>
      <c r="U272" s="53"/>
      <c r="V272" s="122">
        <f t="shared" si="336"/>
        <v>1</v>
      </c>
      <c r="W272" s="272">
        <f t="shared" si="337"/>
        <v>0</v>
      </c>
      <c r="X272" s="272">
        <f t="shared" si="343"/>
        <v>0</v>
      </c>
      <c r="Y272" s="272">
        <f t="shared" si="338"/>
        <v>0</v>
      </c>
      <c r="Z272" s="272">
        <f t="shared" si="339"/>
        <v>0</v>
      </c>
      <c r="AA272" s="272"/>
      <c r="AB272" s="272"/>
      <c r="AC272" s="272">
        <f t="shared" si="340"/>
        <v>0</v>
      </c>
      <c r="AD272" s="272">
        <f t="shared" si="341"/>
        <v>0</v>
      </c>
      <c r="AE272" s="122"/>
      <c r="AF272" s="122">
        <f t="shared" si="344"/>
        <v>0</v>
      </c>
      <c r="AG272" s="123">
        <f t="shared" si="345"/>
        <v>0</v>
      </c>
      <c r="AH272" s="123">
        <f t="shared" si="342"/>
        <v>0</v>
      </c>
      <c r="AI272" s="262" t="str">
        <f t="shared" si="346"/>
        <v/>
      </c>
      <c r="AJ272" s="262" t="str">
        <f>IF(AH272&gt;1,AVERAGE(AH270:AH272),"")</f>
        <v/>
      </c>
      <c r="AK272" s="262"/>
      <c r="AL272" s="262"/>
    </row>
    <row r="273" spans="1:38" ht="12" customHeight="1">
      <c r="C273" s="17" t="s">
        <v>94</v>
      </c>
      <c r="D273" s="1">
        <f>AB276</f>
        <v>0</v>
      </c>
      <c r="F273" s="193">
        <v>40295</v>
      </c>
      <c r="G273" s="357"/>
      <c r="H273" s="357"/>
      <c r="I273" s="48"/>
      <c r="J273" s="74"/>
      <c r="K273" s="65"/>
      <c r="L273" s="65"/>
      <c r="M273" s="65"/>
      <c r="N273" s="65"/>
      <c r="O273" s="65"/>
      <c r="P273" s="65"/>
      <c r="Q273" s="65"/>
      <c r="R273" s="358"/>
      <c r="S273" s="359"/>
      <c r="T273" s="360"/>
      <c r="U273" s="36"/>
      <c r="V273" s="122">
        <f>$V$2</f>
        <v>1</v>
      </c>
      <c r="W273" s="272">
        <f t="shared" si="337"/>
        <v>0</v>
      </c>
      <c r="X273" s="272">
        <f t="shared" si="343"/>
        <v>0</v>
      </c>
      <c r="Y273" s="272">
        <f t="shared" si="338"/>
        <v>0</v>
      </c>
      <c r="Z273" s="272">
        <f t="shared" si="339"/>
        <v>0</v>
      </c>
      <c r="AA273" s="272"/>
      <c r="AB273" s="272"/>
      <c r="AC273" s="272">
        <f t="shared" si="340"/>
        <v>0</v>
      </c>
      <c r="AD273" s="272">
        <f t="shared" si="341"/>
        <v>0</v>
      </c>
      <c r="AE273" s="122"/>
      <c r="AF273" s="122">
        <f t="shared" si="344"/>
        <v>0</v>
      </c>
      <c r="AG273" s="123">
        <f t="shared" si="345"/>
        <v>0</v>
      </c>
      <c r="AH273" s="123">
        <f t="shared" si="342"/>
        <v>0</v>
      </c>
      <c r="AI273" s="262" t="str">
        <f t="shared" si="346"/>
        <v/>
      </c>
      <c r="AJ273" s="262" t="str">
        <f>IF(AH273&gt;1,AVERAGE(AH271:AH273),"")</f>
        <v/>
      </c>
      <c r="AK273" s="262"/>
      <c r="AL273" s="262"/>
    </row>
    <row r="274" spans="1:38" ht="12" customHeight="1">
      <c r="C274" s="57" t="s">
        <v>37</v>
      </c>
      <c r="D274" s="1">
        <f>AC276</f>
        <v>0</v>
      </c>
      <c r="F274" s="193">
        <v>40296</v>
      </c>
      <c r="G274" s="357"/>
      <c r="H274" s="357"/>
      <c r="I274" s="48"/>
      <c r="J274" s="65"/>
      <c r="K274" s="65"/>
      <c r="L274" s="65"/>
      <c r="M274" s="65"/>
      <c r="N274" s="65"/>
      <c r="O274" s="65"/>
      <c r="P274" s="65"/>
      <c r="Q274" s="65"/>
      <c r="R274" s="358"/>
      <c r="S274" s="359"/>
      <c r="T274" s="360"/>
      <c r="U274" s="36"/>
      <c r="V274" s="122">
        <f t="shared" si="336"/>
        <v>1</v>
      </c>
      <c r="W274" s="272">
        <f t="shared" si="337"/>
        <v>0</v>
      </c>
      <c r="X274" s="272">
        <f t="shared" si="343"/>
        <v>0</v>
      </c>
      <c r="Y274" s="272">
        <f t="shared" si="338"/>
        <v>0</v>
      </c>
      <c r="Z274" s="272">
        <f t="shared" si="339"/>
        <v>0</v>
      </c>
      <c r="AA274" s="272"/>
      <c r="AB274" s="272"/>
      <c r="AC274" s="272">
        <f t="shared" si="340"/>
        <v>0</v>
      </c>
      <c r="AD274" s="272">
        <f t="shared" si="341"/>
        <v>0</v>
      </c>
      <c r="AE274" s="122"/>
      <c r="AF274" s="122">
        <f t="shared" si="344"/>
        <v>0</v>
      </c>
      <c r="AG274" s="123">
        <f t="shared" si="345"/>
        <v>0</v>
      </c>
      <c r="AH274" s="123">
        <f t="shared" si="342"/>
        <v>0</v>
      </c>
      <c r="AI274" s="262" t="str">
        <f t="shared" si="346"/>
        <v/>
      </c>
      <c r="AJ274" s="262" t="str">
        <f>IF(AH274&gt;1,AVERAGE(AH272:AH274),"")</f>
        <v/>
      </c>
      <c r="AK274" s="262"/>
      <c r="AL274" s="262"/>
    </row>
    <row r="275" spans="1:38" ht="12" customHeight="1">
      <c r="C275" s="57" t="s">
        <v>38</v>
      </c>
      <c r="D275" s="1">
        <f>AD276</f>
        <v>0</v>
      </c>
      <c r="F275" s="193">
        <v>40297</v>
      </c>
      <c r="G275" s="357"/>
      <c r="H275" s="357"/>
      <c r="I275" s="48"/>
      <c r="J275" s="65"/>
      <c r="K275" s="65"/>
      <c r="L275" s="65"/>
      <c r="M275" s="65"/>
      <c r="N275" s="65"/>
      <c r="O275" s="65"/>
      <c r="P275" s="65"/>
      <c r="Q275" s="65"/>
      <c r="R275" s="358"/>
      <c r="S275" s="359"/>
      <c r="T275" s="360"/>
      <c r="U275" s="36"/>
      <c r="V275" s="122">
        <f t="shared" si="336"/>
        <v>1</v>
      </c>
      <c r="W275" s="272">
        <f t="shared" si="337"/>
        <v>0</v>
      </c>
      <c r="X275" s="272">
        <f t="shared" si="343"/>
        <v>0</v>
      </c>
      <c r="Y275" s="272">
        <f t="shared" si="338"/>
        <v>0</v>
      </c>
      <c r="Z275" s="272">
        <f t="shared" si="339"/>
        <v>0</v>
      </c>
      <c r="AA275" s="272"/>
      <c r="AB275" s="272"/>
      <c r="AC275" s="272">
        <f t="shared" si="340"/>
        <v>0</v>
      </c>
      <c r="AD275" s="272">
        <f t="shared" si="341"/>
        <v>0</v>
      </c>
      <c r="AE275" s="122"/>
      <c r="AF275" s="122">
        <f t="shared" si="344"/>
        <v>0</v>
      </c>
      <c r="AG275" s="123">
        <f t="shared" si="345"/>
        <v>0</v>
      </c>
      <c r="AH275" s="123">
        <f t="shared" si="342"/>
        <v>0</v>
      </c>
      <c r="AI275" s="262" t="str">
        <f t="shared" si="346"/>
        <v/>
      </c>
      <c r="AJ275" s="262" t="str">
        <f>IF(AH275&gt;1,AVERAGE(AH273:AH275),"")</f>
        <v/>
      </c>
      <c r="AK275" s="262"/>
      <c r="AL275" s="262"/>
    </row>
    <row r="276" spans="1:38" ht="12" customHeight="1">
      <c r="C276" s="57" t="s">
        <v>39</v>
      </c>
      <c r="D276" s="1">
        <f>AE276</f>
        <v>0</v>
      </c>
      <c r="E276" s="1"/>
      <c r="F276" s="194"/>
      <c r="G276" s="51"/>
      <c r="H276" s="51"/>
      <c r="I276" s="52">
        <f>SUM(I269:I275)/60</f>
        <v>0</v>
      </c>
      <c r="J276" s="67"/>
      <c r="K276" s="68"/>
      <c r="L276" s="68"/>
      <c r="M276" s="68"/>
      <c r="N276" s="68"/>
      <c r="O276" s="68"/>
      <c r="P276" s="68"/>
      <c r="Q276" s="68"/>
      <c r="R276" s="51"/>
      <c r="S276" s="51"/>
      <c r="T276" s="51"/>
      <c r="U276" s="54" t="s">
        <v>46</v>
      </c>
      <c r="V276" s="114"/>
      <c r="W276" s="255">
        <f t="shared" ref="W276:AG276" si="347">SUM(W269:W275)</f>
        <v>0</v>
      </c>
      <c r="X276" s="255">
        <f t="shared" si="347"/>
        <v>0</v>
      </c>
      <c r="Y276" s="255">
        <f t="shared" si="347"/>
        <v>0</v>
      </c>
      <c r="Z276" s="255">
        <f t="shared" si="347"/>
        <v>0</v>
      </c>
      <c r="AA276" s="255">
        <f t="shared" si="347"/>
        <v>0</v>
      </c>
      <c r="AB276" s="255">
        <f t="shared" si="347"/>
        <v>0</v>
      </c>
      <c r="AC276" s="255">
        <f t="shared" si="347"/>
        <v>0</v>
      </c>
      <c r="AD276" s="255">
        <f t="shared" si="347"/>
        <v>0</v>
      </c>
      <c r="AE276" s="255">
        <f t="shared" si="347"/>
        <v>0</v>
      </c>
      <c r="AF276" s="256">
        <f t="shared" si="347"/>
        <v>0</v>
      </c>
      <c r="AG276" s="256">
        <f t="shared" si="347"/>
        <v>0</v>
      </c>
      <c r="AH276" s="256">
        <f>SUM(AH269:AH275)</f>
        <v>0</v>
      </c>
      <c r="AI276" s="262"/>
      <c r="AJ276" s="262"/>
      <c r="AK276" s="262" t="b">
        <f>IF(AH276&gt;1,AVERAGE(AH276,AH267,AH258,AH249,AH240))</f>
        <v>0</v>
      </c>
      <c r="AL276" s="262" t="b">
        <f>IF(AH276&gt;1,AVERAGE(AH276,AH267))</f>
        <v>0</v>
      </c>
    </row>
    <row r="277" spans="1:38" ht="12" customHeight="1">
      <c r="E277" s="1"/>
      <c r="F277" s="252" t="s">
        <v>204</v>
      </c>
      <c r="W277" s="1"/>
      <c r="X277" s="1"/>
      <c r="Y277" s="1"/>
      <c r="Z277" s="1"/>
      <c r="AA277" s="1"/>
      <c r="AB277" s="1"/>
      <c r="AC277" s="1"/>
      <c r="AD277" s="1"/>
      <c r="AE277" s="1"/>
      <c r="AF277" s="9" t="str">
        <f>IF(SUM(W277:AE277)&gt;0,(SUM(W277:AE277)),"")</f>
        <v/>
      </c>
    </row>
    <row r="278" spans="1:38" ht="12" customHeight="1">
      <c r="A278" s="165" t="s">
        <v>19</v>
      </c>
      <c r="B278" s="18">
        <f>I285</f>
        <v>0</v>
      </c>
      <c r="C278" s="57" t="s">
        <v>35</v>
      </c>
      <c r="D278" s="1">
        <f>X285</f>
        <v>0</v>
      </c>
      <c r="F278" s="193">
        <v>40298</v>
      </c>
      <c r="G278" s="357"/>
      <c r="H278" s="357"/>
      <c r="I278" s="48"/>
      <c r="J278" s="65"/>
      <c r="K278" s="65"/>
      <c r="L278" s="65"/>
      <c r="M278" s="65"/>
      <c r="N278" s="65"/>
      <c r="O278" s="65"/>
      <c r="P278" s="65"/>
      <c r="Q278" s="65"/>
      <c r="R278" s="358"/>
      <c r="S278" s="359"/>
      <c r="T278" s="360"/>
      <c r="U278" s="53"/>
      <c r="V278" s="122">
        <f t="shared" ref="V278:V284" si="348">$V$2</f>
        <v>1</v>
      </c>
      <c r="W278" s="272">
        <f t="shared" ref="W278:W284" si="349">IF(J278&lt;&gt;0,VLOOKUP(J278,Max_tider,2,FALSE),0)</f>
        <v>0</v>
      </c>
      <c r="X278" s="272">
        <f>IF(K278&lt;&gt;0,VLOOKUP(K278,AT_tider,2,FALSE),0)</f>
        <v>0</v>
      </c>
      <c r="Y278" s="272">
        <f t="shared" ref="Y278:Y284" si="350">IF(L278&lt;&gt;0,VLOOKUP(L278,SubAT_tider,2,FALSE),0)</f>
        <v>0</v>
      </c>
      <c r="Z278" s="272">
        <f t="shared" ref="Z278:Z284" si="351">IF(M278&lt;&gt;0,VLOOKUP(M278,IG_tider,2,FALSE),0)</f>
        <v>0</v>
      </c>
      <c r="AA278" s="272"/>
      <c r="AB278" s="272"/>
      <c r="AC278" s="272">
        <f t="shared" ref="AC278:AC284" si="352">IF(P278&lt;&gt;0,VLOOKUP(P278,Power_tider,2,FALSE),0)</f>
        <v>0</v>
      </c>
      <c r="AD278" s="272">
        <f t="shared" ref="AD278:AD284" si="353">IF(Q278&lt;&gt;0,VLOOKUP(Q278,FS_tider,2,FALSE),0)</f>
        <v>0</v>
      </c>
      <c r="AE278" s="122"/>
      <c r="AF278" s="122">
        <f>SUM(W278:AE278)</f>
        <v>0</v>
      </c>
      <c r="AG278" s="123">
        <f>((AC278*2)+(W278*2)+(X278*1)+(Y278*0.77)+(Z278*0.68)+(AD278*0.8))</f>
        <v>0</v>
      </c>
      <c r="AH278" s="123">
        <f t="shared" ref="AH278:AH284" si="354">(AG278+(((I278*V278)-SUM(W278:AE278))*0.3))</f>
        <v>0</v>
      </c>
      <c r="AI278" s="262" t="str">
        <f>IF(AH278&gt;1,AVERAGE(AH275,AH278),"")</f>
        <v/>
      </c>
      <c r="AJ278" s="262" t="str">
        <f>IF(AH278&gt;1,AVERAGE(AH274,AH275,AH278),"")</f>
        <v/>
      </c>
      <c r="AK278" s="262"/>
      <c r="AL278" s="262"/>
    </row>
    <row r="279" spans="1:38" ht="12" customHeight="1">
      <c r="A279" s="168" t="s">
        <v>34</v>
      </c>
      <c r="B279" s="18">
        <f>W285</f>
        <v>0</v>
      </c>
      <c r="C279" s="57" t="s">
        <v>36</v>
      </c>
      <c r="D279" s="1">
        <f>Y285</f>
        <v>0</v>
      </c>
      <c r="F279" s="193">
        <v>40299</v>
      </c>
      <c r="G279" s="357"/>
      <c r="H279" s="357"/>
      <c r="I279" s="48"/>
      <c r="J279" s="65"/>
      <c r="K279" s="65"/>
      <c r="L279" s="65"/>
      <c r="M279" s="65"/>
      <c r="N279" s="66"/>
      <c r="O279" s="66"/>
      <c r="P279" s="66"/>
      <c r="Q279" s="65"/>
      <c r="R279" s="358"/>
      <c r="S279" s="359"/>
      <c r="T279" s="360"/>
      <c r="U279" s="53"/>
      <c r="V279" s="122">
        <f t="shared" si="348"/>
        <v>1</v>
      </c>
      <c r="W279" s="272">
        <f t="shared" si="349"/>
        <v>0</v>
      </c>
      <c r="X279" s="272">
        <f t="shared" ref="X279:X284" si="355">IF(K279&lt;&gt;0,VLOOKUP(K279,AT_tider,2,FALSE),0)</f>
        <v>0</v>
      </c>
      <c r="Y279" s="272">
        <f t="shared" si="350"/>
        <v>0</v>
      </c>
      <c r="Z279" s="272">
        <f t="shared" si="351"/>
        <v>0</v>
      </c>
      <c r="AA279" s="272"/>
      <c r="AB279" s="272"/>
      <c r="AC279" s="272">
        <f t="shared" si="352"/>
        <v>0</v>
      </c>
      <c r="AD279" s="272">
        <f t="shared" si="353"/>
        <v>0</v>
      </c>
      <c r="AE279" s="122"/>
      <c r="AF279" s="122">
        <f t="shared" ref="AF279:AF284" si="356">SUM(W279:AE279)</f>
        <v>0</v>
      </c>
      <c r="AG279" s="123">
        <f t="shared" ref="AG279:AG284" si="357">((AC279*2)+(W279*2)+(X279*1)+(Y279*0.77)+(Z279*0.68)+(AD279*0.8))</f>
        <v>0</v>
      </c>
      <c r="AH279" s="123">
        <f t="shared" si="354"/>
        <v>0</v>
      </c>
      <c r="AI279" s="262" t="str">
        <f t="shared" ref="AI279:AI284" si="358">IF(AH279&gt;1,AVERAGE(AH278:AH279),"")</f>
        <v/>
      </c>
      <c r="AJ279" s="262" t="str">
        <f>IF(AH279&gt;1,AVERAGE(AH275,AH278,AH279),"")</f>
        <v/>
      </c>
      <c r="AK279" s="262"/>
      <c r="AL279" s="262"/>
    </row>
    <row r="280" spans="1:38" ht="12" customHeight="1">
      <c r="C280" s="17" t="s">
        <v>93</v>
      </c>
      <c r="D280" s="1">
        <f>Z285</f>
        <v>0</v>
      </c>
      <c r="F280" s="193">
        <v>40300</v>
      </c>
      <c r="G280" s="357"/>
      <c r="H280" s="357"/>
      <c r="I280" s="49"/>
      <c r="J280" s="66"/>
      <c r="K280" s="66"/>
      <c r="L280" s="66"/>
      <c r="M280" s="66"/>
      <c r="N280" s="66"/>
      <c r="O280" s="66"/>
      <c r="P280" s="66"/>
      <c r="Q280" s="66"/>
      <c r="R280" s="358"/>
      <c r="S280" s="359"/>
      <c r="T280" s="360"/>
      <c r="U280" s="36"/>
      <c r="V280" s="122">
        <f t="shared" si="348"/>
        <v>1</v>
      </c>
      <c r="W280" s="272">
        <f t="shared" si="349"/>
        <v>0</v>
      </c>
      <c r="X280" s="272">
        <f t="shared" si="355"/>
        <v>0</v>
      </c>
      <c r="Y280" s="272">
        <f t="shared" si="350"/>
        <v>0</v>
      </c>
      <c r="Z280" s="272">
        <f t="shared" si="351"/>
        <v>0</v>
      </c>
      <c r="AA280" s="272"/>
      <c r="AB280" s="272"/>
      <c r="AC280" s="272">
        <f t="shared" si="352"/>
        <v>0</v>
      </c>
      <c r="AD280" s="272">
        <f t="shared" si="353"/>
        <v>0</v>
      </c>
      <c r="AE280" s="122"/>
      <c r="AF280" s="122">
        <f t="shared" si="356"/>
        <v>0</v>
      </c>
      <c r="AG280" s="123">
        <f t="shared" si="357"/>
        <v>0</v>
      </c>
      <c r="AH280" s="123">
        <f t="shared" si="354"/>
        <v>0</v>
      </c>
      <c r="AI280" s="262" t="str">
        <f t="shared" si="358"/>
        <v/>
      </c>
      <c r="AJ280" s="262" t="str">
        <f>IF(AH280&gt;1,AVERAGE(AH278:AH280),"")</f>
        <v/>
      </c>
      <c r="AK280" s="262"/>
      <c r="AL280" s="262"/>
    </row>
    <row r="281" spans="1:38" ht="12" customHeight="1">
      <c r="C281" s="17" t="s">
        <v>79</v>
      </c>
      <c r="D281" s="1">
        <f>AA285</f>
        <v>0</v>
      </c>
      <c r="F281" s="193">
        <v>40301</v>
      </c>
      <c r="G281" s="357"/>
      <c r="H281" s="357"/>
      <c r="I281" s="48"/>
      <c r="J281" s="66"/>
      <c r="K281" s="49"/>
      <c r="L281" s="66"/>
      <c r="M281" s="66"/>
      <c r="N281" s="66"/>
      <c r="O281" s="66"/>
      <c r="P281" s="74"/>
      <c r="Q281" s="66"/>
      <c r="R281" s="358"/>
      <c r="S281" s="359"/>
      <c r="T281" s="360"/>
      <c r="U281" s="36"/>
      <c r="V281" s="122">
        <f t="shared" si="348"/>
        <v>1</v>
      </c>
      <c r="W281" s="272">
        <f t="shared" si="349"/>
        <v>0</v>
      </c>
      <c r="X281" s="272">
        <f t="shared" si="355"/>
        <v>0</v>
      </c>
      <c r="Y281" s="272">
        <f t="shared" si="350"/>
        <v>0</v>
      </c>
      <c r="Z281" s="272">
        <f t="shared" si="351"/>
        <v>0</v>
      </c>
      <c r="AA281" s="272"/>
      <c r="AB281" s="272"/>
      <c r="AC281" s="272">
        <f t="shared" si="352"/>
        <v>0</v>
      </c>
      <c r="AD281" s="272">
        <f t="shared" si="353"/>
        <v>0</v>
      </c>
      <c r="AE281" s="122"/>
      <c r="AF281" s="122">
        <f t="shared" si="356"/>
        <v>0</v>
      </c>
      <c r="AG281" s="123">
        <f t="shared" si="357"/>
        <v>0</v>
      </c>
      <c r="AH281" s="123">
        <f t="shared" si="354"/>
        <v>0</v>
      </c>
      <c r="AI281" s="262" t="str">
        <f t="shared" si="358"/>
        <v/>
      </c>
      <c r="AJ281" s="262" t="str">
        <f>IF(AH281&gt;1,AVERAGE(AH279:AH281),"")</f>
        <v/>
      </c>
      <c r="AK281" s="262"/>
      <c r="AL281" s="262"/>
    </row>
    <row r="282" spans="1:38" ht="12" customHeight="1">
      <c r="C282" s="17" t="s">
        <v>94</v>
      </c>
      <c r="D282" s="1">
        <f>AB285</f>
        <v>0</v>
      </c>
      <c r="F282" s="193">
        <v>40302</v>
      </c>
      <c r="G282" s="357"/>
      <c r="H282" s="357"/>
      <c r="I282" s="48"/>
      <c r="J282" s="65"/>
      <c r="K282" s="65"/>
      <c r="L282" s="65"/>
      <c r="M282" s="65"/>
      <c r="N282" s="65"/>
      <c r="O282" s="65"/>
      <c r="P282" s="65"/>
      <c r="Q282" s="65"/>
      <c r="R282" s="358"/>
      <c r="S282" s="359"/>
      <c r="T282" s="360"/>
      <c r="U282" s="36"/>
      <c r="V282" s="122">
        <f>$V$2</f>
        <v>1</v>
      </c>
      <c r="W282" s="272">
        <f t="shared" si="349"/>
        <v>0</v>
      </c>
      <c r="X282" s="272">
        <f t="shared" si="355"/>
        <v>0</v>
      </c>
      <c r="Y282" s="272">
        <f t="shared" si="350"/>
        <v>0</v>
      </c>
      <c r="Z282" s="272">
        <f t="shared" si="351"/>
        <v>0</v>
      </c>
      <c r="AA282" s="272"/>
      <c r="AB282" s="272"/>
      <c r="AC282" s="272">
        <f t="shared" si="352"/>
        <v>0</v>
      </c>
      <c r="AD282" s="272">
        <f t="shared" si="353"/>
        <v>0</v>
      </c>
      <c r="AE282" s="122"/>
      <c r="AF282" s="122">
        <f t="shared" si="356"/>
        <v>0</v>
      </c>
      <c r="AG282" s="123">
        <f t="shared" si="357"/>
        <v>0</v>
      </c>
      <c r="AH282" s="123">
        <f t="shared" si="354"/>
        <v>0</v>
      </c>
      <c r="AI282" s="262" t="str">
        <f t="shared" si="358"/>
        <v/>
      </c>
      <c r="AJ282" s="262" t="str">
        <f>IF(AH282&gt;1,AVERAGE(AH280:AH282),"")</f>
        <v/>
      </c>
      <c r="AK282" s="262"/>
      <c r="AL282" s="262"/>
    </row>
    <row r="283" spans="1:38" ht="12" customHeight="1">
      <c r="C283" s="57" t="s">
        <v>37</v>
      </c>
      <c r="D283" s="1">
        <f>AC285</f>
        <v>0</v>
      </c>
      <c r="F283" s="193">
        <v>40303</v>
      </c>
      <c r="G283" s="357"/>
      <c r="H283" s="357"/>
      <c r="I283" s="48"/>
      <c r="J283" s="74"/>
      <c r="K283" s="65"/>
      <c r="L283" s="65"/>
      <c r="M283" s="65"/>
      <c r="N283" s="65"/>
      <c r="O283" s="65"/>
      <c r="P283" s="65"/>
      <c r="Q283" s="65"/>
      <c r="R283" s="358"/>
      <c r="S283" s="359"/>
      <c r="T283" s="360"/>
      <c r="U283" s="36"/>
      <c r="V283" s="122">
        <f t="shared" si="348"/>
        <v>1</v>
      </c>
      <c r="W283" s="272">
        <f t="shared" si="349"/>
        <v>0</v>
      </c>
      <c r="X283" s="272">
        <f t="shared" si="355"/>
        <v>0</v>
      </c>
      <c r="Y283" s="272">
        <f t="shared" si="350"/>
        <v>0</v>
      </c>
      <c r="Z283" s="272">
        <f t="shared" si="351"/>
        <v>0</v>
      </c>
      <c r="AA283" s="272"/>
      <c r="AB283" s="272"/>
      <c r="AC283" s="272">
        <f t="shared" si="352"/>
        <v>0</v>
      </c>
      <c r="AD283" s="272">
        <f t="shared" si="353"/>
        <v>0</v>
      </c>
      <c r="AE283" s="122"/>
      <c r="AF283" s="122">
        <f t="shared" si="356"/>
        <v>0</v>
      </c>
      <c r="AG283" s="123">
        <f t="shared" si="357"/>
        <v>0</v>
      </c>
      <c r="AH283" s="123">
        <f t="shared" si="354"/>
        <v>0</v>
      </c>
      <c r="AI283" s="262" t="str">
        <f t="shared" si="358"/>
        <v/>
      </c>
      <c r="AJ283" s="262" t="str">
        <f>IF(AH283&gt;1,AVERAGE(AH281:AH283),"")</f>
        <v/>
      </c>
      <c r="AK283" s="262"/>
      <c r="AL283" s="262"/>
    </row>
    <row r="284" spans="1:38" ht="12" customHeight="1">
      <c r="C284" s="57" t="s">
        <v>38</v>
      </c>
      <c r="D284" s="1">
        <f>AD285</f>
        <v>0</v>
      </c>
      <c r="F284" s="193">
        <v>40304</v>
      </c>
      <c r="G284" s="357"/>
      <c r="H284" s="357"/>
      <c r="I284" s="48"/>
      <c r="J284" s="65"/>
      <c r="K284" s="65"/>
      <c r="L284" s="65"/>
      <c r="M284" s="65"/>
      <c r="N284" s="65"/>
      <c r="O284" s="65"/>
      <c r="P284" s="65"/>
      <c r="Q284" s="65"/>
      <c r="R284" s="358"/>
      <c r="S284" s="359"/>
      <c r="T284" s="360"/>
      <c r="U284" s="36"/>
      <c r="V284" s="122">
        <f t="shared" si="348"/>
        <v>1</v>
      </c>
      <c r="W284" s="272">
        <f t="shared" si="349"/>
        <v>0</v>
      </c>
      <c r="X284" s="272">
        <f t="shared" si="355"/>
        <v>0</v>
      </c>
      <c r="Y284" s="272">
        <f t="shared" si="350"/>
        <v>0</v>
      </c>
      <c r="Z284" s="272">
        <f t="shared" si="351"/>
        <v>0</v>
      </c>
      <c r="AA284" s="272"/>
      <c r="AB284" s="272"/>
      <c r="AC284" s="272">
        <f t="shared" si="352"/>
        <v>0</v>
      </c>
      <c r="AD284" s="272">
        <f t="shared" si="353"/>
        <v>0</v>
      </c>
      <c r="AE284" s="122"/>
      <c r="AF284" s="122">
        <f t="shared" si="356"/>
        <v>0</v>
      </c>
      <c r="AG284" s="123">
        <f t="shared" si="357"/>
        <v>0</v>
      </c>
      <c r="AH284" s="123">
        <f t="shared" si="354"/>
        <v>0</v>
      </c>
      <c r="AI284" s="262" t="str">
        <f t="shared" si="358"/>
        <v/>
      </c>
      <c r="AJ284" s="262" t="str">
        <f>IF(AH284&gt;1,AVERAGE(AH282:AH284),"")</f>
        <v/>
      </c>
      <c r="AK284" s="262"/>
      <c r="AL284" s="262"/>
    </row>
    <row r="285" spans="1:38" ht="12" customHeight="1">
      <c r="C285" s="57" t="s">
        <v>39</v>
      </c>
      <c r="D285" s="1">
        <f>AE285</f>
        <v>0</v>
      </c>
      <c r="E285" s="1"/>
      <c r="F285" s="194"/>
      <c r="G285" s="51"/>
      <c r="H285" s="51"/>
      <c r="I285" s="52">
        <f>SUM(I278:I284)/60</f>
        <v>0</v>
      </c>
      <c r="J285" s="67"/>
      <c r="K285" s="68"/>
      <c r="L285" s="68"/>
      <c r="M285" s="68"/>
      <c r="N285" s="68"/>
      <c r="O285" s="68"/>
      <c r="P285" s="68"/>
      <c r="Q285" s="68"/>
      <c r="R285" s="51"/>
      <c r="S285" s="51"/>
      <c r="T285" s="51"/>
      <c r="U285" s="54" t="s">
        <v>46</v>
      </c>
      <c r="V285" s="114"/>
      <c r="W285" s="255">
        <f t="shared" ref="W285:AG285" si="359">SUM(W278:W284)</f>
        <v>0</v>
      </c>
      <c r="X285" s="255">
        <f t="shared" si="359"/>
        <v>0</v>
      </c>
      <c r="Y285" s="255">
        <f t="shared" si="359"/>
        <v>0</v>
      </c>
      <c r="Z285" s="255">
        <f t="shared" si="359"/>
        <v>0</v>
      </c>
      <c r="AA285" s="255">
        <f t="shared" si="359"/>
        <v>0</v>
      </c>
      <c r="AB285" s="255">
        <f t="shared" si="359"/>
        <v>0</v>
      </c>
      <c r="AC285" s="255">
        <f t="shared" si="359"/>
        <v>0</v>
      </c>
      <c r="AD285" s="255">
        <f t="shared" si="359"/>
        <v>0</v>
      </c>
      <c r="AE285" s="255">
        <f t="shared" si="359"/>
        <v>0</v>
      </c>
      <c r="AF285" s="256">
        <f t="shared" si="359"/>
        <v>0</v>
      </c>
      <c r="AG285" s="256">
        <f t="shared" si="359"/>
        <v>0</v>
      </c>
      <c r="AH285" s="256">
        <f>SUM(AH278:AH284)</f>
        <v>0</v>
      </c>
      <c r="AI285" s="262"/>
      <c r="AJ285" s="262"/>
      <c r="AK285" s="262" t="b">
        <f>IF(AH285&gt;1,AVERAGE(AH285,AH276,AH267,AH258,AH249))</f>
        <v>0</v>
      </c>
      <c r="AL285" s="262" t="b">
        <f>IF(AH285&gt;1,AVERAGE(AH285,AH276))</f>
        <v>0</v>
      </c>
    </row>
    <row r="286" spans="1:38" ht="12" customHeight="1">
      <c r="E286" s="1"/>
      <c r="F286" s="252" t="s">
        <v>203</v>
      </c>
      <c r="W286" s="1"/>
      <c r="X286" s="1"/>
      <c r="Y286" s="1"/>
      <c r="Z286" s="1"/>
      <c r="AA286" s="1"/>
      <c r="AB286" s="1"/>
      <c r="AC286" s="1"/>
      <c r="AD286" s="1"/>
      <c r="AE286" s="1"/>
      <c r="AF286" s="9" t="str">
        <f>IF(SUM(W286:AE286)&gt;0,(SUM(W286:AE286)),"")</f>
        <v/>
      </c>
    </row>
    <row r="287" spans="1:38" ht="12" customHeight="1">
      <c r="A287" s="165" t="s">
        <v>19</v>
      </c>
      <c r="B287" s="18">
        <f>I294</f>
        <v>0</v>
      </c>
      <c r="C287" s="57" t="s">
        <v>35</v>
      </c>
      <c r="D287" s="1">
        <f>X294</f>
        <v>0</v>
      </c>
      <c r="F287" s="193">
        <v>40305</v>
      </c>
      <c r="G287" s="357"/>
      <c r="H287" s="357"/>
      <c r="I287" s="48"/>
      <c r="J287" s="65"/>
      <c r="K287" s="65"/>
      <c r="L287" s="65"/>
      <c r="M287" s="65"/>
      <c r="N287" s="65"/>
      <c r="O287" s="65"/>
      <c r="P287" s="65"/>
      <c r="Q287" s="65"/>
      <c r="R287" s="358"/>
      <c r="S287" s="359"/>
      <c r="T287" s="360"/>
      <c r="U287" s="53"/>
      <c r="V287" s="122">
        <f t="shared" ref="V287:V293" si="360">$V$2</f>
        <v>1</v>
      </c>
      <c r="W287" s="272">
        <f t="shared" ref="W287:W293" si="361">IF(J287&lt;&gt;0,VLOOKUP(J287,Max_tider,2,FALSE),0)</f>
        <v>0</v>
      </c>
      <c r="X287" s="272">
        <f>IF(K287&lt;&gt;0,VLOOKUP(K287,AT_tider,2,FALSE),0)</f>
        <v>0</v>
      </c>
      <c r="Y287" s="272">
        <f t="shared" ref="Y287:Y293" si="362">IF(L287&lt;&gt;0,VLOOKUP(L287,SubAT_tider,2,FALSE),0)</f>
        <v>0</v>
      </c>
      <c r="Z287" s="272">
        <f t="shared" ref="Z287:Z293" si="363">IF(M287&lt;&gt;0,VLOOKUP(M287,IG_tider,2,FALSE),0)</f>
        <v>0</v>
      </c>
      <c r="AA287" s="272"/>
      <c r="AB287" s="272"/>
      <c r="AC287" s="272">
        <f t="shared" ref="AC287:AC293" si="364">IF(P287&lt;&gt;0,VLOOKUP(P287,Power_tider,2,FALSE),0)</f>
        <v>0</v>
      </c>
      <c r="AD287" s="272">
        <f t="shared" ref="AD287:AD293" si="365">IF(Q287&lt;&gt;0,VLOOKUP(Q287,FS_tider,2,FALSE),0)</f>
        <v>0</v>
      </c>
      <c r="AE287" s="122"/>
      <c r="AF287" s="122">
        <f>SUM(W287:AE287)</f>
        <v>0</v>
      </c>
      <c r="AG287" s="123">
        <f>((AC287*2)+(W287*2)+(X287*1)+(Y287*0.77)+(Z287*0.68)+(AD287*0.8))</f>
        <v>0</v>
      </c>
      <c r="AH287" s="123">
        <f t="shared" ref="AH287:AH293" si="366">(AG287+(((I287*V287)-SUM(W287:AE287))*0.3))</f>
        <v>0</v>
      </c>
      <c r="AI287" s="262" t="str">
        <f>IF(AH287&gt;1,AVERAGE(AH284,AH287),"")</f>
        <v/>
      </c>
      <c r="AJ287" s="262" t="str">
        <f>IF(AH287&gt;1,AVERAGE(AH283,AH284,AH287),"")</f>
        <v/>
      </c>
      <c r="AK287" s="262"/>
      <c r="AL287" s="262"/>
    </row>
    <row r="288" spans="1:38" ht="12" customHeight="1">
      <c r="A288" s="168" t="s">
        <v>34</v>
      </c>
      <c r="B288" s="18">
        <f>W294</f>
        <v>0</v>
      </c>
      <c r="C288" s="57" t="s">
        <v>36</v>
      </c>
      <c r="D288" s="1">
        <f>Y294</f>
        <v>0</v>
      </c>
      <c r="F288" s="193">
        <v>40306</v>
      </c>
      <c r="G288" s="357"/>
      <c r="H288" s="357"/>
      <c r="I288" s="48"/>
      <c r="J288" s="65"/>
      <c r="K288" s="49"/>
      <c r="L288" s="66"/>
      <c r="M288" s="66"/>
      <c r="N288" s="66"/>
      <c r="O288" s="66"/>
      <c r="P288" s="74"/>
      <c r="Q288" s="66"/>
      <c r="R288" s="358"/>
      <c r="S288" s="359"/>
      <c r="T288" s="360"/>
      <c r="U288" s="36"/>
      <c r="V288" s="122">
        <f t="shared" si="360"/>
        <v>1</v>
      </c>
      <c r="W288" s="272">
        <f t="shared" si="361"/>
        <v>0</v>
      </c>
      <c r="X288" s="272">
        <f t="shared" ref="X288:X293" si="367">IF(K288&lt;&gt;0,VLOOKUP(K288,AT_tider,2,FALSE),0)</f>
        <v>0</v>
      </c>
      <c r="Y288" s="272">
        <f t="shared" si="362"/>
        <v>0</v>
      </c>
      <c r="Z288" s="272">
        <f t="shared" si="363"/>
        <v>0</v>
      </c>
      <c r="AA288" s="272"/>
      <c r="AB288" s="272"/>
      <c r="AC288" s="272">
        <f t="shared" si="364"/>
        <v>0</v>
      </c>
      <c r="AD288" s="272">
        <f t="shared" si="365"/>
        <v>0</v>
      </c>
      <c r="AE288" s="122"/>
      <c r="AF288" s="122">
        <f t="shared" ref="AF288:AF293" si="368">SUM(W288:AE288)</f>
        <v>0</v>
      </c>
      <c r="AG288" s="123">
        <f t="shared" ref="AG288:AG293" si="369">((AC288*2)+(W288*2)+(X288*1)+(Y288*0.77)+(Z288*0.68)+(AD288*0.8))</f>
        <v>0</v>
      </c>
      <c r="AH288" s="123">
        <f t="shared" si="366"/>
        <v>0</v>
      </c>
      <c r="AI288" s="262" t="str">
        <f t="shared" ref="AI288:AI293" si="370">IF(AH288&gt;1,AVERAGE(AH287:AH288),"")</f>
        <v/>
      </c>
      <c r="AJ288" s="262" t="str">
        <f>IF(AH288&gt;1,AVERAGE(AH284,AH287,AH288),"")</f>
        <v/>
      </c>
      <c r="AK288" s="262"/>
      <c r="AL288" s="262"/>
    </row>
    <row r="289" spans="1:38" ht="12" customHeight="1">
      <c r="C289" s="17" t="s">
        <v>93</v>
      </c>
      <c r="D289" s="1">
        <f>Z294</f>
        <v>0</v>
      </c>
      <c r="F289" s="193">
        <v>40307</v>
      </c>
      <c r="G289" s="357"/>
      <c r="H289" s="357"/>
      <c r="I289" s="49"/>
      <c r="J289" s="66"/>
      <c r="K289" s="66"/>
      <c r="L289" s="66"/>
      <c r="M289" s="66"/>
      <c r="N289" s="66"/>
      <c r="O289" s="66"/>
      <c r="P289" s="66"/>
      <c r="Q289" s="66"/>
      <c r="R289" s="358"/>
      <c r="S289" s="359"/>
      <c r="T289" s="360"/>
      <c r="U289" s="36"/>
      <c r="V289" s="122">
        <f t="shared" si="360"/>
        <v>1</v>
      </c>
      <c r="W289" s="272">
        <f t="shared" si="361"/>
        <v>0</v>
      </c>
      <c r="X289" s="272">
        <f t="shared" si="367"/>
        <v>0</v>
      </c>
      <c r="Y289" s="272">
        <f t="shared" si="362"/>
        <v>0</v>
      </c>
      <c r="Z289" s="272">
        <f t="shared" si="363"/>
        <v>0</v>
      </c>
      <c r="AA289" s="272"/>
      <c r="AB289" s="272"/>
      <c r="AC289" s="272">
        <f t="shared" si="364"/>
        <v>0</v>
      </c>
      <c r="AD289" s="272">
        <f t="shared" si="365"/>
        <v>0</v>
      </c>
      <c r="AE289" s="122"/>
      <c r="AF289" s="122">
        <f t="shared" si="368"/>
        <v>0</v>
      </c>
      <c r="AG289" s="123">
        <f t="shared" si="369"/>
        <v>0</v>
      </c>
      <c r="AH289" s="123">
        <f t="shared" si="366"/>
        <v>0</v>
      </c>
      <c r="AI289" s="262" t="str">
        <f t="shared" si="370"/>
        <v/>
      </c>
      <c r="AJ289" s="262" t="str">
        <f>IF(AH289&gt;1,AVERAGE(AH287:AH289),"")</f>
        <v/>
      </c>
      <c r="AK289" s="262"/>
      <c r="AL289" s="262"/>
    </row>
    <row r="290" spans="1:38" ht="12" customHeight="1">
      <c r="C290" s="17" t="s">
        <v>79</v>
      </c>
      <c r="D290" s="1">
        <f>AA294</f>
        <v>0</v>
      </c>
      <c r="F290" s="193">
        <v>40308</v>
      </c>
      <c r="G290" s="357"/>
      <c r="H290" s="357"/>
      <c r="I290" s="48"/>
      <c r="J290" s="65"/>
      <c r="K290" s="49"/>
      <c r="L290" s="65"/>
      <c r="M290" s="65"/>
      <c r="N290" s="66"/>
      <c r="O290" s="66"/>
      <c r="P290" s="74"/>
      <c r="Q290" s="65"/>
      <c r="R290" s="358"/>
      <c r="S290" s="359"/>
      <c r="T290" s="360"/>
      <c r="U290" s="53"/>
      <c r="V290" s="122">
        <f t="shared" si="360"/>
        <v>1</v>
      </c>
      <c r="W290" s="272">
        <f t="shared" si="361"/>
        <v>0</v>
      </c>
      <c r="X290" s="272">
        <f t="shared" si="367"/>
        <v>0</v>
      </c>
      <c r="Y290" s="272">
        <f t="shared" si="362"/>
        <v>0</v>
      </c>
      <c r="Z290" s="272">
        <f t="shared" si="363"/>
        <v>0</v>
      </c>
      <c r="AA290" s="272"/>
      <c r="AB290" s="272"/>
      <c r="AC290" s="272">
        <f t="shared" si="364"/>
        <v>0</v>
      </c>
      <c r="AD290" s="272">
        <f t="shared" si="365"/>
        <v>0</v>
      </c>
      <c r="AE290" s="122"/>
      <c r="AF290" s="122">
        <f t="shared" si="368"/>
        <v>0</v>
      </c>
      <c r="AG290" s="123">
        <f t="shared" si="369"/>
        <v>0</v>
      </c>
      <c r="AH290" s="123">
        <f t="shared" si="366"/>
        <v>0</v>
      </c>
      <c r="AI290" s="262" t="str">
        <f t="shared" si="370"/>
        <v/>
      </c>
      <c r="AJ290" s="262" t="str">
        <f>IF(AH290&gt;1,AVERAGE(AH288:AH290),"")</f>
        <v/>
      </c>
      <c r="AK290" s="262"/>
      <c r="AL290" s="262"/>
    </row>
    <row r="291" spans="1:38" ht="12" customHeight="1">
      <c r="C291" s="17" t="s">
        <v>94</v>
      </c>
      <c r="D291" s="1">
        <f>AB294</f>
        <v>0</v>
      </c>
      <c r="F291" s="193">
        <v>40309</v>
      </c>
      <c r="G291" s="357"/>
      <c r="H291" s="357"/>
      <c r="I291" s="48"/>
      <c r="J291" s="65"/>
      <c r="K291" s="65"/>
      <c r="L291" s="65"/>
      <c r="M291" s="65"/>
      <c r="N291" s="65"/>
      <c r="O291" s="65"/>
      <c r="P291" s="65"/>
      <c r="Q291" s="65"/>
      <c r="R291" s="358"/>
      <c r="S291" s="359"/>
      <c r="T291" s="360"/>
      <c r="U291" s="36"/>
      <c r="V291" s="122">
        <f>$V$2</f>
        <v>1</v>
      </c>
      <c r="W291" s="272">
        <f t="shared" si="361"/>
        <v>0</v>
      </c>
      <c r="X291" s="272">
        <f t="shared" si="367"/>
        <v>0</v>
      </c>
      <c r="Y291" s="272">
        <f t="shared" si="362"/>
        <v>0</v>
      </c>
      <c r="Z291" s="272">
        <f t="shared" si="363"/>
        <v>0</v>
      </c>
      <c r="AA291" s="272"/>
      <c r="AB291" s="272"/>
      <c r="AC291" s="272">
        <f t="shared" si="364"/>
        <v>0</v>
      </c>
      <c r="AD291" s="272">
        <f t="shared" si="365"/>
        <v>0</v>
      </c>
      <c r="AE291" s="122"/>
      <c r="AF291" s="122">
        <f t="shared" si="368"/>
        <v>0</v>
      </c>
      <c r="AG291" s="123">
        <f t="shared" si="369"/>
        <v>0</v>
      </c>
      <c r="AH291" s="123">
        <f t="shared" si="366"/>
        <v>0</v>
      </c>
      <c r="AI291" s="262" t="str">
        <f t="shared" si="370"/>
        <v/>
      </c>
      <c r="AJ291" s="262" t="str">
        <f>IF(AH291&gt;1,AVERAGE(AH289:AH291),"")</f>
        <v/>
      </c>
      <c r="AK291" s="262"/>
      <c r="AL291" s="262"/>
    </row>
    <row r="292" spans="1:38" ht="12" customHeight="1">
      <c r="C292" s="57" t="s">
        <v>37</v>
      </c>
      <c r="D292" s="1">
        <f>AC294</f>
        <v>0</v>
      </c>
      <c r="F292" s="193">
        <v>40310</v>
      </c>
      <c r="G292" s="357"/>
      <c r="H292" s="357"/>
      <c r="I292" s="48"/>
      <c r="J292" s="74"/>
      <c r="K292" s="65"/>
      <c r="L292" s="65"/>
      <c r="M292" s="65"/>
      <c r="N292" s="65"/>
      <c r="O292" s="65"/>
      <c r="P292" s="65"/>
      <c r="Q292" s="65"/>
      <c r="R292" s="358"/>
      <c r="S292" s="359"/>
      <c r="T292" s="360"/>
      <c r="U292" s="36"/>
      <c r="V292" s="122">
        <f t="shared" si="360"/>
        <v>1</v>
      </c>
      <c r="W292" s="272">
        <f t="shared" si="361"/>
        <v>0</v>
      </c>
      <c r="X292" s="272">
        <f t="shared" si="367"/>
        <v>0</v>
      </c>
      <c r="Y292" s="272">
        <f t="shared" si="362"/>
        <v>0</v>
      </c>
      <c r="Z292" s="272">
        <f t="shared" si="363"/>
        <v>0</v>
      </c>
      <c r="AA292" s="272"/>
      <c r="AB292" s="272"/>
      <c r="AC292" s="272">
        <f t="shared" si="364"/>
        <v>0</v>
      </c>
      <c r="AD292" s="272">
        <f t="shared" si="365"/>
        <v>0</v>
      </c>
      <c r="AE292" s="122"/>
      <c r="AF292" s="122">
        <f t="shared" si="368"/>
        <v>0</v>
      </c>
      <c r="AG292" s="123">
        <f t="shared" si="369"/>
        <v>0</v>
      </c>
      <c r="AH292" s="123">
        <f t="shared" si="366"/>
        <v>0</v>
      </c>
      <c r="AI292" s="262" t="str">
        <f t="shared" si="370"/>
        <v/>
      </c>
      <c r="AJ292" s="262" t="str">
        <f>IF(AH292&gt;1,AVERAGE(AH290:AH292),"")</f>
        <v/>
      </c>
      <c r="AK292" s="262"/>
      <c r="AL292" s="262"/>
    </row>
    <row r="293" spans="1:38" ht="12" customHeight="1">
      <c r="C293" s="57" t="s">
        <v>38</v>
      </c>
      <c r="D293" s="1">
        <f>AD294</f>
        <v>0</v>
      </c>
      <c r="F293" s="193">
        <v>40311</v>
      </c>
      <c r="G293" s="357"/>
      <c r="H293" s="357"/>
      <c r="I293" s="48"/>
      <c r="J293" s="65"/>
      <c r="K293" s="65"/>
      <c r="L293" s="65"/>
      <c r="M293" s="65"/>
      <c r="N293" s="65"/>
      <c r="O293" s="65"/>
      <c r="P293" s="65"/>
      <c r="Q293" s="65"/>
      <c r="R293" s="358"/>
      <c r="S293" s="359"/>
      <c r="T293" s="360"/>
      <c r="U293" s="53"/>
      <c r="V293" s="122">
        <f t="shared" si="360"/>
        <v>1</v>
      </c>
      <c r="W293" s="272">
        <f t="shared" si="361"/>
        <v>0</v>
      </c>
      <c r="X293" s="272">
        <f t="shared" si="367"/>
        <v>0</v>
      </c>
      <c r="Y293" s="272">
        <f t="shared" si="362"/>
        <v>0</v>
      </c>
      <c r="Z293" s="272">
        <f t="shared" si="363"/>
        <v>0</v>
      </c>
      <c r="AA293" s="272"/>
      <c r="AB293" s="272"/>
      <c r="AC293" s="272">
        <f t="shared" si="364"/>
        <v>0</v>
      </c>
      <c r="AD293" s="272">
        <f t="shared" si="365"/>
        <v>0</v>
      </c>
      <c r="AE293" s="122"/>
      <c r="AF293" s="122">
        <f t="shared" si="368"/>
        <v>0</v>
      </c>
      <c r="AG293" s="123">
        <f t="shared" si="369"/>
        <v>0</v>
      </c>
      <c r="AH293" s="123">
        <f t="shared" si="366"/>
        <v>0</v>
      </c>
      <c r="AI293" s="262" t="str">
        <f t="shared" si="370"/>
        <v/>
      </c>
      <c r="AJ293" s="262" t="str">
        <f>IF(AH293&gt;1,AVERAGE(AH291:AH293),"")</f>
        <v/>
      </c>
      <c r="AK293" s="262"/>
      <c r="AL293" s="262"/>
    </row>
    <row r="294" spans="1:38" ht="12" customHeight="1">
      <c r="C294" s="57" t="s">
        <v>39</v>
      </c>
      <c r="D294" s="1">
        <f>AE294</f>
        <v>0</v>
      </c>
      <c r="E294" s="1"/>
      <c r="F294" s="194"/>
      <c r="G294" s="51"/>
      <c r="H294" s="51"/>
      <c r="I294" s="52">
        <f>SUM(I287:I293)/60</f>
        <v>0</v>
      </c>
      <c r="J294" s="67"/>
      <c r="K294" s="68"/>
      <c r="L294" s="68"/>
      <c r="M294" s="68"/>
      <c r="N294" s="68"/>
      <c r="O294" s="68"/>
      <c r="P294" s="68"/>
      <c r="Q294" s="68"/>
      <c r="R294" s="51"/>
      <c r="S294" s="51"/>
      <c r="T294" s="51"/>
      <c r="U294" s="54" t="s">
        <v>46</v>
      </c>
      <c r="V294" s="114"/>
      <c r="W294" s="255">
        <f t="shared" ref="W294:AG294" si="371">SUM(W287:W293)</f>
        <v>0</v>
      </c>
      <c r="X294" s="255">
        <f t="shared" si="371"/>
        <v>0</v>
      </c>
      <c r="Y294" s="255">
        <f t="shared" si="371"/>
        <v>0</v>
      </c>
      <c r="Z294" s="255">
        <f t="shared" si="371"/>
        <v>0</v>
      </c>
      <c r="AA294" s="255">
        <f t="shared" si="371"/>
        <v>0</v>
      </c>
      <c r="AB294" s="255">
        <f t="shared" si="371"/>
        <v>0</v>
      </c>
      <c r="AC294" s="255">
        <f t="shared" si="371"/>
        <v>0</v>
      </c>
      <c r="AD294" s="255">
        <f t="shared" si="371"/>
        <v>0</v>
      </c>
      <c r="AE294" s="255">
        <f t="shared" si="371"/>
        <v>0</v>
      </c>
      <c r="AF294" s="256">
        <f t="shared" si="371"/>
        <v>0</v>
      </c>
      <c r="AG294" s="256">
        <f t="shared" si="371"/>
        <v>0</v>
      </c>
      <c r="AH294" s="256">
        <f>SUM(AH287:AH293)</f>
        <v>0</v>
      </c>
      <c r="AI294" s="262"/>
      <c r="AJ294" s="262"/>
      <c r="AK294" s="262" t="b">
        <f>IF(AH294&gt;1,AVERAGE(AH294,AH285,AH276,AH267,AH258))</f>
        <v>0</v>
      </c>
      <c r="AL294" s="262" t="b">
        <f>IF(AH294&gt;1,AVERAGE(AH294,AH285))</f>
        <v>0</v>
      </c>
    </row>
    <row r="295" spans="1:38" ht="12" customHeight="1">
      <c r="E295" s="1"/>
      <c r="F295" s="252" t="s">
        <v>205</v>
      </c>
      <c r="W295" s="1"/>
      <c r="X295" s="1"/>
      <c r="Y295" s="1"/>
      <c r="Z295" s="1"/>
      <c r="AA295" s="1"/>
      <c r="AB295" s="1"/>
      <c r="AC295" s="1"/>
      <c r="AD295" s="1"/>
      <c r="AE295" s="1"/>
      <c r="AF295" s="9" t="str">
        <f>IF(SUM(W295:AE295)&gt;0,(SUM(W295:AE295)),"")</f>
        <v/>
      </c>
    </row>
    <row r="296" spans="1:38" ht="12" customHeight="1">
      <c r="A296" s="165" t="s">
        <v>19</v>
      </c>
      <c r="B296" s="18">
        <f>I303</f>
        <v>0</v>
      </c>
      <c r="C296" s="57" t="s">
        <v>35</v>
      </c>
      <c r="D296" s="1">
        <f>X303</f>
        <v>0</v>
      </c>
      <c r="F296" s="193">
        <v>40312</v>
      </c>
      <c r="G296" s="357"/>
      <c r="H296" s="357"/>
      <c r="I296" s="48"/>
      <c r="J296" s="65"/>
      <c r="K296" s="65"/>
      <c r="L296" s="65"/>
      <c r="M296" s="65"/>
      <c r="N296" s="65"/>
      <c r="O296" s="65"/>
      <c r="P296" s="65"/>
      <c r="Q296" s="65"/>
      <c r="R296" s="358"/>
      <c r="S296" s="359"/>
      <c r="T296" s="360"/>
      <c r="U296" s="53"/>
      <c r="V296" s="122">
        <f t="shared" ref="V296:V302" si="372">$V$2</f>
        <v>1</v>
      </c>
      <c r="W296" s="272">
        <f t="shared" ref="W296:W302" si="373">IF(J296&lt;&gt;0,VLOOKUP(J296,Max_tider,2,FALSE),0)</f>
        <v>0</v>
      </c>
      <c r="X296" s="272">
        <f>IF(K296&lt;&gt;0,VLOOKUP(K296,AT_tider,2,FALSE),0)</f>
        <v>0</v>
      </c>
      <c r="Y296" s="272">
        <f t="shared" ref="Y296:Y302" si="374">IF(L296&lt;&gt;0,VLOOKUP(L296,SubAT_tider,2,FALSE),0)</f>
        <v>0</v>
      </c>
      <c r="Z296" s="272">
        <f t="shared" ref="Z296:Z302" si="375">IF(M296&lt;&gt;0,VLOOKUP(M296,IG_tider,2,FALSE),0)</f>
        <v>0</v>
      </c>
      <c r="AA296" s="272"/>
      <c r="AB296" s="272"/>
      <c r="AC296" s="272">
        <f t="shared" ref="AC296:AC302" si="376">IF(P296&lt;&gt;0,VLOOKUP(P296,Power_tider,2,FALSE),0)</f>
        <v>0</v>
      </c>
      <c r="AD296" s="272">
        <f t="shared" ref="AD296:AD302" si="377">IF(Q296&lt;&gt;0,VLOOKUP(Q296,FS_tider,2,FALSE),0)</f>
        <v>0</v>
      </c>
      <c r="AE296" s="122"/>
      <c r="AF296" s="122">
        <f>SUM(W296:AE296)</f>
        <v>0</v>
      </c>
      <c r="AG296" s="123">
        <f>((AC296*2)+(W296*2)+(X296*1)+(Y296*0.77)+(Z296*0.68)+(AD296*0.8))</f>
        <v>0</v>
      </c>
      <c r="AH296" s="123">
        <f t="shared" ref="AH296:AH302" si="378">(AG296+(((I296*V296)-SUM(W296:AE296))*0.3))</f>
        <v>0</v>
      </c>
      <c r="AI296" s="262" t="str">
        <f>IF(AH296&gt;1,AVERAGE(AH293,AH296),"")</f>
        <v/>
      </c>
      <c r="AJ296" s="262" t="str">
        <f>IF(AH296&gt;1,AVERAGE(AH292,AH293,AH296),"")</f>
        <v/>
      </c>
      <c r="AK296" s="262"/>
      <c r="AL296" s="262"/>
    </row>
    <row r="297" spans="1:38" ht="12" customHeight="1">
      <c r="A297" s="168" t="s">
        <v>34</v>
      </c>
      <c r="B297" s="18">
        <f>W303</f>
        <v>0</v>
      </c>
      <c r="C297" s="57" t="s">
        <v>36</v>
      </c>
      <c r="D297" s="1">
        <f>Y303</f>
        <v>0</v>
      </c>
      <c r="F297" s="193">
        <v>40313</v>
      </c>
      <c r="G297" s="357"/>
      <c r="H297" s="357"/>
      <c r="I297" s="48"/>
      <c r="J297" s="65"/>
      <c r="K297" s="65"/>
      <c r="L297" s="65"/>
      <c r="M297" s="65"/>
      <c r="N297" s="66"/>
      <c r="O297" s="66"/>
      <c r="P297" s="66"/>
      <c r="Q297" s="65"/>
      <c r="R297" s="358"/>
      <c r="S297" s="359"/>
      <c r="T297" s="360"/>
      <c r="U297" s="53"/>
      <c r="V297" s="122">
        <f t="shared" si="372"/>
        <v>1</v>
      </c>
      <c r="W297" s="272">
        <f t="shared" si="373"/>
        <v>0</v>
      </c>
      <c r="X297" s="272">
        <f t="shared" ref="X297:X302" si="379">IF(K297&lt;&gt;0,VLOOKUP(K297,AT_tider,2,FALSE),0)</f>
        <v>0</v>
      </c>
      <c r="Y297" s="272">
        <f t="shared" si="374"/>
        <v>0</v>
      </c>
      <c r="Z297" s="272">
        <f t="shared" si="375"/>
        <v>0</v>
      </c>
      <c r="AA297" s="272"/>
      <c r="AB297" s="272"/>
      <c r="AC297" s="272">
        <f t="shared" si="376"/>
        <v>0</v>
      </c>
      <c r="AD297" s="272">
        <f t="shared" si="377"/>
        <v>0</v>
      </c>
      <c r="AE297" s="122"/>
      <c r="AF297" s="122">
        <f t="shared" ref="AF297:AF302" si="380">SUM(W297:AE297)</f>
        <v>0</v>
      </c>
      <c r="AG297" s="123">
        <f t="shared" ref="AG297:AG302" si="381">((AC297*2)+(W297*2)+(X297*1)+(Y297*0.77)+(Z297*0.68)+(AD297*0.8))</f>
        <v>0</v>
      </c>
      <c r="AH297" s="123">
        <f t="shared" si="378"/>
        <v>0</v>
      </c>
      <c r="AI297" s="262" t="str">
        <f t="shared" ref="AI297:AI302" si="382">IF(AH297&gt;1,AVERAGE(AH296:AH297),"")</f>
        <v/>
      </c>
      <c r="AJ297" s="262" t="str">
        <f>IF(AH297&gt;1,AVERAGE(AH293,AH296,AH297),"")</f>
        <v/>
      </c>
      <c r="AK297" s="262"/>
      <c r="AL297" s="262"/>
    </row>
    <row r="298" spans="1:38" ht="12" customHeight="1">
      <c r="C298" s="17" t="s">
        <v>93</v>
      </c>
      <c r="D298" s="1">
        <f>Z303</f>
        <v>0</v>
      </c>
      <c r="F298" s="193">
        <v>40314</v>
      </c>
      <c r="G298" s="357"/>
      <c r="H298" s="357"/>
      <c r="I298" s="49"/>
      <c r="J298" s="66"/>
      <c r="K298" s="66"/>
      <c r="L298" s="74"/>
      <c r="M298" s="74"/>
      <c r="N298" s="66"/>
      <c r="O298" s="66"/>
      <c r="P298" s="66"/>
      <c r="Q298" s="66"/>
      <c r="R298" s="358"/>
      <c r="S298" s="359"/>
      <c r="T298" s="360"/>
      <c r="U298" s="36"/>
      <c r="V298" s="122">
        <f t="shared" si="372"/>
        <v>1</v>
      </c>
      <c r="W298" s="272">
        <f t="shared" si="373"/>
        <v>0</v>
      </c>
      <c r="X298" s="272">
        <f t="shared" si="379"/>
        <v>0</v>
      </c>
      <c r="Y298" s="272">
        <f t="shared" si="374"/>
        <v>0</v>
      </c>
      <c r="Z298" s="272">
        <f t="shared" si="375"/>
        <v>0</v>
      </c>
      <c r="AA298" s="272"/>
      <c r="AB298" s="272"/>
      <c r="AC298" s="272">
        <f t="shared" si="376"/>
        <v>0</v>
      </c>
      <c r="AD298" s="272">
        <f t="shared" si="377"/>
        <v>0</v>
      </c>
      <c r="AE298" s="122"/>
      <c r="AF298" s="122">
        <f t="shared" si="380"/>
        <v>0</v>
      </c>
      <c r="AG298" s="123">
        <f t="shared" si="381"/>
        <v>0</v>
      </c>
      <c r="AH298" s="123">
        <f t="shared" si="378"/>
        <v>0</v>
      </c>
      <c r="AI298" s="262" t="str">
        <f t="shared" si="382"/>
        <v/>
      </c>
      <c r="AJ298" s="262" t="str">
        <f>IF(AH298&gt;1,AVERAGE(AH296:AH298),"")</f>
        <v/>
      </c>
      <c r="AK298" s="262"/>
      <c r="AL298" s="262"/>
    </row>
    <row r="299" spans="1:38" ht="12" customHeight="1">
      <c r="C299" s="17" t="s">
        <v>79</v>
      </c>
      <c r="D299" s="1">
        <f>AA303</f>
        <v>0</v>
      </c>
      <c r="F299" s="193">
        <v>40315</v>
      </c>
      <c r="G299" s="357"/>
      <c r="H299" s="357"/>
      <c r="I299" s="48"/>
      <c r="J299" s="74"/>
      <c r="K299" s="65"/>
      <c r="L299" s="65"/>
      <c r="M299" s="65"/>
      <c r="N299" s="65"/>
      <c r="O299" s="65"/>
      <c r="P299" s="65"/>
      <c r="Q299" s="65"/>
      <c r="R299" s="358"/>
      <c r="S299" s="359"/>
      <c r="T299" s="360"/>
      <c r="U299" s="36"/>
      <c r="V299" s="122">
        <f t="shared" si="372"/>
        <v>1</v>
      </c>
      <c r="W299" s="272">
        <f t="shared" si="373"/>
        <v>0</v>
      </c>
      <c r="X299" s="272">
        <f t="shared" si="379"/>
        <v>0</v>
      </c>
      <c r="Y299" s="272">
        <f t="shared" si="374"/>
        <v>0</v>
      </c>
      <c r="Z299" s="272">
        <f t="shared" si="375"/>
        <v>0</v>
      </c>
      <c r="AA299" s="272"/>
      <c r="AB299" s="272"/>
      <c r="AC299" s="272">
        <f t="shared" si="376"/>
        <v>0</v>
      </c>
      <c r="AD299" s="272">
        <f t="shared" si="377"/>
        <v>0</v>
      </c>
      <c r="AE299" s="122"/>
      <c r="AF299" s="122">
        <f t="shared" si="380"/>
        <v>0</v>
      </c>
      <c r="AG299" s="123">
        <f t="shared" si="381"/>
        <v>0</v>
      </c>
      <c r="AH299" s="123">
        <f t="shared" si="378"/>
        <v>0</v>
      </c>
      <c r="AI299" s="262" t="str">
        <f t="shared" si="382"/>
        <v/>
      </c>
      <c r="AJ299" s="262" t="str">
        <f>IF(AH299&gt;1,AVERAGE(AH297:AH299),"")</f>
        <v/>
      </c>
      <c r="AK299" s="262"/>
      <c r="AL299" s="262"/>
    </row>
    <row r="300" spans="1:38" ht="12" customHeight="1">
      <c r="C300" s="17" t="s">
        <v>94</v>
      </c>
      <c r="D300" s="1">
        <f>AB303</f>
        <v>0</v>
      </c>
      <c r="F300" s="193">
        <v>40316</v>
      </c>
      <c r="G300" s="357"/>
      <c r="H300" s="357"/>
      <c r="I300" s="48"/>
      <c r="J300" s="65"/>
      <c r="K300" s="65"/>
      <c r="L300" s="65"/>
      <c r="M300" s="65"/>
      <c r="N300" s="65"/>
      <c r="O300" s="65"/>
      <c r="P300" s="65"/>
      <c r="Q300" s="65"/>
      <c r="R300" s="358"/>
      <c r="S300" s="359"/>
      <c r="T300" s="360"/>
      <c r="U300" s="53"/>
      <c r="V300" s="122">
        <f>$V$2</f>
        <v>1</v>
      </c>
      <c r="W300" s="272">
        <f t="shared" si="373"/>
        <v>0</v>
      </c>
      <c r="X300" s="272">
        <f t="shared" si="379"/>
        <v>0</v>
      </c>
      <c r="Y300" s="272">
        <f t="shared" si="374"/>
        <v>0</v>
      </c>
      <c r="Z300" s="272">
        <f t="shared" si="375"/>
        <v>0</v>
      </c>
      <c r="AA300" s="272"/>
      <c r="AB300" s="272"/>
      <c r="AC300" s="272">
        <f t="shared" si="376"/>
        <v>0</v>
      </c>
      <c r="AD300" s="272">
        <f t="shared" si="377"/>
        <v>0</v>
      </c>
      <c r="AE300" s="122"/>
      <c r="AF300" s="122">
        <f t="shared" si="380"/>
        <v>0</v>
      </c>
      <c r="AG300" s="123">
        <f t="shared" si="381"/>
        <v>0</v>
      </c>
      <c r="AH300" s="123">
        <f t="shared" si="378"/>
        <v>0</v>
      </c>
      <c r="AI300" s="262" t="str">
        <f t="shared" si="382"/>
        <v/>
      </c>
      <c r="AJ300" s="262" t="str">
        <f>IF(AH300&gt;1,AVERAGE(AH298:AH300),"")</f>
        <v/>
      </c>
      <c r="AK300" s="262"/>
      <c r="AL300" s="262"/>
    </row>
    <row r="301" spans="1:38" ht="12" customHeight="1">
      <c r="C301" s="57" t="s">
        <v>37</v>
      </c>
      <c r="D301" s="1">
        <f>AC303</f>
        <v>0</v>
      </c>
      <c r="F301" s="193">
        <v>40317</v>
      </c>
      <c r="G301" s="357"/>
      <c r="H301" s="357"/>
      <c r="I301" s="48"/>
      <c r="J301" s="65"/>
      <c r="K301" s="65"/>
      <c r="L301" s="65"/>
      <c r="M301" s="65"/>
      <c r="N301" s="65"/>
      <c r="O301" s="65"/>
      <c r="P301" s="65"/>
      <c r="Q301" s="65"/>
      <c r="R301" s="358"/>
      <c r="S301" s="359"/>
      <c r="T301" s="360"/>
      <c r="U301" s="36"/>
      <c r="V301" s="122">
        <f t="shared" si="372"/>
        <v>1</v>
      </c>
      <c r="W301" s="272">
        <f t="shared" si="373"/>
        <v>0</v>
      </c>
      <c r="X301" s="272">
        <f t="shared" si="379"/>
        <v>0</v>
      </c>
      <c r="Y301" s="272">
        <f t="shared" si="374"/>
        <v>0</v>
      </c>
      <c r="Z301" s="272">
        <f t="shared" si="375"/>
        <v>0</v>
      </c>
      <c r="AA301" s="272"/>
      <c r="AB301" s="272"/>
      <c r="AC301" s="272">
        <f t="shared" si="376"/>
        <v>0</v>
      </c>
      <c r="AD301" s="272">
        <f t="shared" si="377"/>
        <v>0</v>
      </c>
      <c r="AE301" s="122"/>
      <c r="AF301" s="122">
        <f t="shared" si="380"/>
        <v>0</v>
      </c>
      <c r="AG301" s="123">
        <f t="shared" si="381"/>
        <v>0</v>
      </c>
      <c r="AH301" s="123">
        <f t="shared" si="378"/>
        <v>0</v>
      </c>
      <c r="AI301" s="262" t="str">
        <f t="shared" si="382"/>
        <v/>
      </c>
      <c r="AJ301" s="262" t="str">
        <f>IF(AH301&gt;1,AVERAGE(AH299:AH301),"")</f>
        <v/>
      </c>
      <c r="AK301" s="262"/>
      <c r="AL301" s="262"/>
    </row>
    <row r="302" spans="1:38" ht="12" customHeight="1">
      <c r="C302" s="57" t="s">
        <v>38</v>
      </c>
      <c r="D302" s="1">
        <f>AD303</f>
        <v>0</v>
      </c>
      <c r="F302" s="193">
        <v>40318</v>
      </c>
      <c r="G302" s="357"/>
      <c r="H302" s="357"/>
      <c r="I302" s="48"/>
      <c r="J302" s="65"/>
      <c r="K302" s="65"/>
      <c r="L302" s="65"/>
      <c r="M302" s="65"/>
      <c r="N302" s="65"/>
      <c r="O302" s="65"/>
      <c r="P302" s="65"/>
      <c r="Q302" s="65"/>
      <c r="R302" s="358"/>
      <c r="S302" s="359"/>
      <c r="T302" s="360"/>
      <c r="U302" s="53"/>
      <c r="V302" s="122">
        <f t="shared" si="372"/>
        <v>1</v>
      </c>
      <c r="W302" s="272">
        <f t="shared" si="373"/>
        <v>0</v>
      </c>
      <c r="X302" s="272">
        <f t="shared" si="379"/>
        <v>0</v>
      </c>
      <c r="Y302" s="272">
        <f t="shared" si="374"/>
        <v>0</v>
      </c>
      <c r="Z302" s="272">
        <f t="shared" si="375"/>
        <v>0</v>
      </c>
      <c r="AA302" s="272"/>
      <c r="AB302" s="272"/>
      <c r="AC302" s="272">
        <f t="shared" si="376"/>
        <v>0</v>
      </c>
      <c r="AD302" s="272">
        <f t="shared" si="377"/>
        <v>0</v>
      </c>
      <c r="AE302" s="122"/>
      <c r="AF302" s="122">
        <f t="shared" si="380"/>
        <v>0</v>
      </c>
      <c r="AG302" s="123">
        <f t="shared" si="381"/>
        <v>0</v>
      </c>
      <c r="AH302" s="123">
        <f t="shared" si="378"/>
        <v>0</v>
      </c>
      <c r="AI302" s="262" t="str">
        <f t="shared" si="382"/>
        <v/>
      </c>
      <c r="AJ302" s="262" t="str">
        <f>IF(AH302&gt;1,AVERAGE(AH300:AH302),"")</f>
        <v/>
      </c>
      <c r="AK302" s="262"/>
      <c r="AL302" s="262"/>
    </row>
    <row r="303" spans="1:38" ht="12" customHeight="1">
      <c r="C303" s="57" t="s">
        <v>39</v>
      </c>
      <c r="D303" s="1">
        <f>AE303</f>
        <v>0</v>
      </c>
      <c r="E303" s="1"/>
      <c r="F303" s="194"/>
      <c r="G303" s="51"/>
      <c r="H303" s="51"/>
      <c r="I303" s="52">
        <f>SUM(I296:I302)/60</f>
        <v>0</v>
      </c>
      <c r="J303" s="67"/>
      <c r="K303" s="68"/>
      <c r="L303" s="68"/>
      <c r="M303" s="68"/>
      <c r="N303" s="68"/>
      <c r="O303" s="68"/>
      <c r="P303" s="68"/>
      <c r="Q303" s="68"/>
      <c r="R303" s="51"/>
      <c r="S303" s="51"/>
      <c r="T303" s="51"/>
      <c r="U303" s="54" t="s">
        <v>46</v>
      </c>
      <c r="V303" s="114"/>
      <c r="W303" s="255">
        <f t="shared" ref="W303:AG303" si="383">SUM(W296:W302)</f>
        <v>0</v>
      </c>
      <c r="X303" s="255">
        <f t="shared" si="383"/>
        <v>0</v>
      </c>
      <c r="Y303" s="255">
        <f t="shared" si="383"/>
        <v>0</v>
      </c>
      <c r="Z303" s="255">
        <f t="shared" si="383"/>
        <v>0</v>
      </c>
      <c r="AA303" s="255">
        <f t="shared" si="383"/>
        <v>0</v>
      </c>
      <c r="AB303" s="255">
        <f t="shared" si="383"/>
        <v>0</v>
      </c>
      <c r="AC303" s="255">
        <f t="shared" si="383"/>
        <v>0</v>
      </c>
      <c r="AD303" s="255">
        <f t="shared" si="383"/>
        <v>0</v>
      </c>
      <c r="AE303" s="255">
        <f t="shared" si="383"/>
        <v>0</v>
      </c>
      <c r="AF303" s="256">
        <f t="shared" si="383"/>
        <v>0</v>
      </c>
      <c r="AG303" s="256">
        <f t="shared" si="383"/>
        <v>0</v>
      </c>
      <c r="AH303" s="256">
        <f>SUM(AH296:AH302)</f>
        <v>0</v>
      </c>
      <c r="AI303" s="262"/>
      <c r="AJ303" s="262"/>
      <c r="AK303" s="262" t="b">
        <f>IF(AH303&gt;1,AVERAGE(AH303,AH294,AH285,AH276,AH267))</f>
        <v>0</v>
      </c>
      <c r="AL303" s="262" t="b">
        <f>IF(AH303&gt;1,AVERAGE(AH303,AH294))</f>
        <v>0</v>
      </c>
    </row>
    <row r="304" spans="1:38" ht="12" customHeight="1">
      <c r="E304" s="1"/>
      <c r="F304" s="252" t="s">
        <v>206</v>
      </c>
      <c r="W304" s="1"/>
      <c r="X304" s="1"/>
      <c r="Y304" s="1"/>
      <c r="Z304" s="1"/>
      <c r="AA304" s="1"/>
      <c r="AB304" s="1"/>
      <c r="AC304" s="1"/>
      <c r="AD304" s="1"/>
      <c r="AE304" s="1"/>
      <c r="AF304" s="9" t="str">
        <f>IF(SUM(W304:AE304)&gt;0,(SUM(W304:AE304)),"")</f>
        <v/>
      </c>
    </row>
    <row r="305" spans="1:38" ht="12" customHeight="1">
      <c r="A305" s="165" t="s">
        <v>19</v>
      </c>
      <c r="B305" s="18">
        <f>I312</f>
        <v>0</v>
      </c>
      <c r="C305" s="57" t="s">
        <v>35</v>
      </c>
      <c r="D305" s="1">
        <f>X312</f>
        <v>0</v>
      </c>
      <c r="F305" s="193">
        <v>40319</v>
      </c>
      <c r="G305" s="357"/>
      <c r="H305" s="357"/>
      <c r="I305" s="48"/>
      <c r="J305" s="65"/>
      <c r="K305" s="65"/>
      <c r="L305" s="65"/>
      <c r="M305" s="65"/>
      <c r="N305" s="65"/>
      <c r="O305" s="65"/>
      <c r="P305" s="65"/>
      <c r="Q305" s="65"/>
      <c r="R305" s="358"/>
      <c r="S305" s="359"/>
      <c r="T305" s="360"/>
      <c r="U305" s="53"/>
      <c r="V305" s="122">
        <f t="shared" ref="V305:V311" si="384">$V$2</f>
        <v>1</v>
      </c>
      <c r="W305" s="272">
        <f t="shared" ref="W305:W311" si="385">IF(J305&lt;&gt;0,VLOOKUP(J305,Max_tider,2,FALSE),0)</f>
        <v>0</v>
      </c>
      <c r="X305" s="272">
        <f>IF(K305&lt;&gt;0,VLOOKUP(K305,AT_tider,2,FALSE),0)</f>
        <v>0</v>
      </c>
      <c r="Y305" s="272">
        <f t="shared" ref="Y305:Y311" si="386">IF(L305&lt;&gt;0,VLOOKUP(L305,SubAT_tider,2,FALSE),0)</f>
        <v>0</v>
      </c>
      <c r="Z305" s="272">
        <f t="shared" ref="Z305:Z311" si="387">IF(M305&lt;&gt;0,VLOOKUP(M305,IG_tider,2,FALSE),0)</f>
        <v>0</v>
      </c>
      <c r="AA305" s="272"/>
      <c r="AB305" s="272"/>
      <c r="AC305" s="272">
        <f t="shared" ref="AC305:AC311" si="388">IF(P305&lt;&gt;0,VLOOKUP(P305,Power_tider,2,FALSE),0)</f>
        <v>0</v>
      </c>
      <c r="AD305" s="272">
        <f t="shared" ref="AD305:AD311" si="389">IF(Q305&lt;&gt;0,VLOOKUP(Q305,FS_tider,2,FALSE),0)</f>
        <v>0</v>
      </c>
      <c r="AE305" s="122"/>
      <c r="AF305" s="122">
        <f>SUM(W305:AE305)</f>
        <v>0</v>
      </c>
      <c r="AG305" s="123">
        <f>((AC305*2)+(W305*2)+(X305*1)+(Y305*0.77)+(Z305*0.68)+(AD305*0.8))</f>
        <v>0</v>
      </c>
      <c r="AH305" s="123">
        <f t="shared" ref="AH305:AH311" si="390">(AG305+(((I305*V305)-SUM(W305:AE305))*0.3))</f>
        <v>0</v>
      </c>
      <c r="AI305" s="262" t="str">
        <f>IF(AH305&gt;1,AVERAGE(AH302,AH305),"")</f>
        <v/>
      </c>
      <c r="AJ305" s="262" t="str">
        <f>IF(AH305&gt;1,AVERAGE(AH301,AH302,AH305),"")</f>
        <v/>
      </c>
      <c r="AK305" s="262"/>
      <c r="AL305" s="262"/>
    </row>
    <row r="306" spans="1:38" ht="12" customHeight="1">
      <c r="A306" s="168" t="s">
        <v>34</v>
      </c>
      <c r="B306" s="18">
        <f>W312</f>
        <v>0</v>
      </c>
      <c r="C306" s="57" t="s">
        <v>36</v>
      </c>
      <c r="D306" s="1">
        <f>Y312</f>
        <v>0</v>
      </c>
      <c r="F306" s="193">
        <v>40320</v>
      </c>
      <c r="G306" s="357"/>
      <c r="H306" s="357"/>
      <c r="I306" s="48"/>
      <c r="J306" s="65"/>
      <c r="K306" s="65"/>
      <c r="L306" s="65"/>
      <c r="M306" s="65"/>
      <c r="N306" s="66"/>
      <c r="O306" s="66"/>
      <c r="P306" s="66"/>
      <c r="Q306" s="65"/>
      <c r="R306" s="358"/>
      <c r="S306" s="359"/>
      <c r="T306" s="360"/>
      <c r="U306" s="53"/>
      <c r="V306" s="122">
        <f t="shared" si="384"/>
        <v>1</v>
      </c>
      <c r="W306" s="272">
        <f t="shared" si="385"/>
        <v>0</v>
      </c>
      <c r="X306" s="272">
        <f t="shared" ref="X306:X311" si="391">IF(K306&lt;&gt;0,VLOOKUP(K306,AT_tider,2,FALSE),0)</f>
        <v>0</v>
      </c>
      <c r="Y306" s="272">
        <f t="shared" si="386"/>
        <v>0</v>
      </c>
      <c r="Z306" s="272">
        <f t="shared" si="387"/>
        <v>0</v>
      </c>
      <c r="AA306" s="272"/>
      <c r="AB306" s="272"/>
      <c r="AC306" s="272">
        <f t="shared" si="388"/>
        <v>0</v>
      </c>
      <c r="AD306" s="272">
        <f t="shared" si="389"/>
        <v>0</v>
      </c>
      <c r="AE306" s="122"/>
      <c r="AF306" s="122">
        <f t="shared" ref="AF306:AF311" si="392">SUM(W306:AE306)</f>
        <v>0</v>
      </c>
      <c r="AG306" s="123">
        <f t="shared" ref="AG306:AG311" si="393">((AC306*2)+(W306*2)+(X306*1)+(Y306*0.77)+(Z306*0.68)+(AD306*0.8))</f>
        <v>0</v>
      </c>
      <c r="AH306" s="123">
        <f t="shared" si="390"/>
        <v>0</v>
      </c>
      <c r="AI306" s="262" t="str">
        <f t="shared" ref="AI306:AI311" si="394">IF(AH306&gt;1,AVERAGE(AH305:AH306),"")</f>
        <v/>
      </c>
      <c r="AJ306" s="262" t="str">
        <f>IF(AH306&gt;1,AVERAGE(AH302,AH305,AH306),"")</f>
        <v/>
      </c>
      <c r="AK306" s="262"/>
      <c r="AL306" s="262"/>
    </row>
    <row r="307" spans="1:38" ht="12" customHeight="1">
      <c r="C307" s="17" t="s">
        <v>93</v>
      </c>
      <c r="D307" s="1">
        <f>Z312</f>
        <v>0</v>
      </c>
      <c r="F307" s="193">
        <v>40321</v>
      </c>
      <c r="G307" s="357"/>
      <c r="H307" s="357"/>
      <c r="I307" s="49"/>
      <c r="J307" s="66"/>
      <c r="K307" s="66"/>
      <c r="L307" s="66"/>
      <c r="M307" s="66"/>
      <c r="N307" s="66"/>
      <c r="O307" s="66"/>
      <c r="P307" s="66"/>
      <c r="Q307" s="66"/>
      <c r="R307" s="358"/>
      <c r="S307" s="359"/>
      <c r="T307" s="360"/>
      <c r="U307" s="36"/>
      <c r="V307" s="122">
        <f t="shared" si="384"/>
        <v>1</v>
      </c>
      <c r="W307" s="272">
        <f t="shared" si="385"/>
        <v>0</v>
      </c>
      <c r="X307" s="272">
        <f t="shared" si="391"/>
        <v>0</v>
      </c>
      <c r="Y307" s="272">
        <f t="shared" si="386"/>
        <v>0</v>
      </c>
      <c r="Z307" s="272">
        <f t="shared" si="387"/>
        <v>0</v>
      </c>
      <c r="AA307" s="272"/>
      <c r="AB307" s="272"/>
      <c r="AC307" s="272">
        <f t="shared" si="388"/>
        <v>0</v>
      </c>
      <c r="AD307" s="272">
        <f t="shared" si="389"/>
        <v>0</v>
      </c>
      <c r="AE307" s="122"/>
      <c r="AF307" s="122">
        <f t="shared" si="392"/>
        <v>0</v>
      </c>
      <c r="AG307" s="123">
        <f t="shared" si="393"/>
        <v>0</v>
      </c>
      <c r="AH307" s="123">
        <f t="shared" si="390"/>
        <v>0</v>
      </c>
      <c r="AI307" s="262" t="str">
        <f t="shared" si="394"/>
        <v/>
      </c>
      <c r="AJ307" s="262" t="str">
        <f>IF(AH307&gt;1,AVERAGE(AH305:AH307),"")</f>
        <v/>
      </c>
      <c r="AK307" s="262"/>
      <c r="AL307" s="262"/>
    </row>
    <row r="308" spans="1:38" ht="12" customHeight="1">
      <c r="C308" s="17" t="s">
        <v>79</v>
      </c>
      <c r="D308" s="1">
        <f>AA312</f>
        <v>0</v>
      </c>
      <c r="F308" s="193">
        <v>40322</v>
      </c>
      <c r="G308" s="357"/>
      <c r="H308" s="357"/>
      <c r="I308" s="48"/>
      <c r="J308" s="65"/>
      <c r="K308" s="65"/>
      <c r="L308" s="65"/>
      <c r="M308" s="65"/>
      <c r="N308" s="65"/>
      <c r="O308" s="65"/>
      <c r="P308" s="74"/>
      <c r="Q308" s="65"/>
      <c r="R308" s="358"/>
      <c r="S308" s="359"/>
      <c r="T308" s="360"/>
      <c r="U308" s="53"/>
      <c r="V308" s="122">
        <f t="shared" si="384"/>
        <v>1</v>
      </c>
      <c r="W308" s="272">
        <f t="shared" si="385"/>
        <v>0</v>
      </c>
      <c r="X308" s="272">
        <f t="shared" si="391"/>
        <v>0</v>
      </c>
      <c r="Y308" s="272">
        <f t="shared" si="386"/>
        <v>0</v>
      </c>
      <c r="Z308" s="272">
        <f t="shared" si="387"/>
        <v>0</v>
      </c>
      <c r="AA308" s="272"/>
      <c r="AB308" s="272"/>
      <c r="AC308" s="272">
        <f t="shared" si="388"/>
        <v>0</v>
      </c>
      <c r="AD308" s="272">
        <f t="shared" si="389"/>
        <v>0</v>
      </c>
      <c r="AE308" s="122"/>
      <c r="AF308" s="122">
        <f t="shared" si="392"/>
        <v>0</v>
      </c>
      <c r="AG308" s="123">
        <f t="shared" si="393"/>
        <v>0</v>
      </c>
      <c r="AH308" s="123">
        <f t="shared" si="390"/>
        <v>0</v>
      </c>
      <c r="AI308" s="262" t="str">
        <f t="shared" si="394"/>
        <v/>
      </c>
      <c r="AJ308" s="262" t="str">
        <f>IF(AH308&gt;1,AVERAGE(AH306:AH308),"")</f>
        <v/>
      </c>
      <c r="AK308" s="262"/>
      <c r="AL308" s="262"/>
    </row>
    <row r="309" spans="1:38" ht="12" customHeight="1">
      <c r="C309" s="17" t="s">
        <v>94</v>
      </c>
      <c r="D309" s="1">
        <f>AB312</f>
        <v>0</v>
      </c>
      <c r="F309" s="193">
        <v>40323</v>
      </c>
      <c r="G309" s="357"/>
      <c r="H309" s="357"/>
      <c r="I309" s="48"/>
      <c r="J309" s="74"/>
      <c r="K309" s="65"/>
      <c r="L309" s="65"/>
      <c r="M309" s="65"/>
      <c r="N309" s="65"/>
      <c r="O309" s="65"/>
      <c r="P309" s="65"/>
      <c r="Q309" s="65"/>
      <c r="R309" s="358"/>
      <c r="S309" s="359"/>
      <c r="T309" s="360"/>
      <c r="U309" s="36"/>
      <c r="V309" s="122">
        <f>$V$2</f>
        <v>1</v>
      </c>
      <c r="W309" s="272">
        <f t="shared" si="385"/>
        <v>0</v>
      </c>
      <c r="X309" s="272">
        <f t="shared" si="391"/>
        <v>0</v>
      </c>
      <c r="Y309" s="272">
        <f t="shared" si="386"/>
        <v>0</v>
      </c>
      <c r="Z309" s="272">
        <f t="shared" si="387"/>
        <v>0</v>
      </c>
      <c r="AA309" s="272"/>
      <c r="AB309" s="272"/>
      <c r="AC309" s="272">
        <f t="shared" si="388"/>
        <v>0</v>
      </c>
      <c r="AD309" s="272">
        <f t="shared" si="389"/>
        <v>0</v>
      </c>
      <c r="AE309" s="122"/>
      <c r="AF309" s="122">
        <f t="shared" si="392"/>
        <v>0</v>
      </c>
      <c r="AG309" s="123">
        <f t="shared" si="393"/>
        <v>0</v>
      </c>
      <c r="AH309" s="123">
        <f t="shared" si="390"/>
        <v>0</v>
      </c>
      <c r="AI309" s="262" t="str">
        <f t="shared" si="394"/>
        <v/>
      </c>
      <c r="AJ309" s="262" t="str">
        <f>IF(AH309&gt;1,AVERAGE(AH307:AH309),"")</f>
        <v/>
      </c>
      <c r="AK309" s="262"/>
      <c r="AL309" s="262"/>
    </row>
    <row r="310" spans="1:38" ht="12" customHeight="1">
      <c r="C310" s="57" t="s">
        <v>37</v>
      </c>
      <c r="D310" s="1">
        <f>AC312</f>
        <v>0</v>
      </c>
      <c r="F310" s="193">
        <v>40324</v>
      </c>
      <c r="G310" s="357"/>
      <c r="H310" s="357"/>
      <c r="I310" s="48"/>
      <c r="J310" s="65"/>
      <c r="K310" s="65"/>
      <c r="L310" s="65"/>
      <c r="M310" s="65"/>
      <c r="N310" s="65"/>
      <c r="O310" s="65"/>
      <c r="P310" s="65"/>
      <c r="Q310" s="65"/>
      <c r="R310" s="358"/>
      <c r="S310" s="359"/>
      <c r="T310" s="360"/>
      <c r="U310" s="53"/>
      <c r="V310" s="122">
        <f t="shared" si="384"/>
        <v>1</v>
      </c>
      <c r="W310" s="272">
        <f t="shared" si="385"/>
        <v>0</v>
      </c>
      <c r="X310" s="272">
        <f t="shared" si="391"/>
        <v>0</v>
      </c>
      <c r="Y310" s="272">
        <f t="shared" si="386"/>
        <v>0</v>
      </c>
      <c r="Z310" s="272">
        <f t="shared" si="387"/>
        <v>0</v>
      </c>
      <c r="AA310" s="272"/>
      <c r="AB310" s="272"/>
      <c r="AC310" s="272">
        <f t="shared" si="388"/>
        <v>0</v>
      </c>
      <c r="AD310" s="272">
        <f t="shared" si="389"/>
        <v>0</v>
      </c>
      <c r="AE310" s="122"/>
      <c r="AF310" s="122">
        <f t="shared" si="392"/>
        <v>0</v>
      </c>
      <c r="AG310" s="123">
        <f t="shared" si="393"/>
        <v>0</v>
      </c>
      <c r="AH310" s="123">
        <f t="shared" si="390"/>
        <v>0</v>
      </c>
      <c r="AI310" s="262" t="str">
        <f t="shared" si="394"/>
        <v/>
      </c>
      <c r="AJ310" s="262" t="str">
        <f>IF(AH310&gt;1,AVERAGE(AH308:AH310),"")</f>
        <v/>
      </c>
      <c r="AK310" s="262"/>
      <c r="AL310" s="262"/>
    </row>
    <row r="311" spans="1:38" ht="12" customHeight="1">
      <c r="C311" s="57" t="s">
        <v>38</v>
      </c>
      <c r="D311" s="1">
        <f>AD312</f>
        <v>0</v>
      </c>
      <c r="F311" s="193">
        <v>40325</v>
      </c>
      <c r="G311" s="357"/>
      <c r="H311" s="357"/>
      <c r="I311" s="48"/>
      <c r="J311" s="65"/>
      <c r="K311" s="65"/>
      <c r="L311" s="65"/>
      <c r="M311" s="65"/>
      <c r="N311" s="65"/>
      <c r="O311" s="65"/>
      <c r="P311" s="65"/>
      <c r="Q311" s="65"/>
      <c r="R311" s="358"/>
      <c r="S311" s="359"/>
      <c r="T311" s="360"/>
      <c r="U311" s="53"/>
      <c r="V311" s="122">
        <f t="shared" si="384"/>
        <v>1</v>
      </c>
      <c r="W311" s="272">
        <f t="shared" si="385"/>
        <v>0</v>
      </c>
      <c r="X311" s="272">
        <f t="shared" si="391"/>
        <v>0</v>
      </c>
      <c r="Y311" s="272">
        <f t="shared" si="386"/>
        <v>0</v>
      </c>
      <c r="Z311" s="272">
        <f t="shared" si="387"/>
        <v>0</v>
      </c>
      <c r="AA311" s="272"/>
      <c r="AB311" s="272"/>
      <c r="AC311" s="272">
        <f t="shared" si="388"/>
        <v>0</v>
      </c>
      <c r="AD311" s="272">
        <f t="shared" si="389"/>
        <v>0</v>
      </c>
      <c r="AE311" s="122"/>
      <c r="AF311" s="122">
        <f t="shared" si="392"/>
        <v>0</v>
      </c>
      <c r="AG311" s="123">
        <f t="shared" si="393"/>
        <v>0</v>
      </c>
      <c r="AH311" s="123">
        <f t="shared" si="390"/>
        <v>0</v>
      </c>
      <c r="AI311" s="262" t="str">
        <f t="shared" si="394"/>
        <v/>
      </c>
      <c r="AJ311" s="262" t="str">
        <f>IF(AH311&gt;1,AVERAGE(AH309:AH311),"")</f>
        <v/>
      </c>
      <c r="AK311" s="262"/>
      <c r="AL311" s="262"/>
    </row>
    <row r="312" spans="1:38" ht="12" customHeight="1">
      <c r="C312" s="57" t="s">
        <v>39</v>
      </c>
      <c r="D312" s="1">
        <f>AE312</f>
        <v>0</v>
      </c>
      <c r="E312" s="1"/>
      <c r="F312" s="194"/>
      <c r="G312" s="51"/>
      <c r="H312" s="51"/>
      <c r="I312" s="52">
        <f>SUM(I305:I311)/60</f>
        <v>0</v>
      </c>
      <c r="J312" s="67"/>
      <c r="K312" s="68"/>
      <c r="L312" s="68"/>
      <c r="M312" s="68"/>
      <c r="N312" s="68"/>
      <c r="O312" s="68"/>
      <c r="P312" s="68"/>
      <c r="Q312" s="68"/>
      <c r="R312" s="51"/>
      <c r="S312" s="51"/>
      <c r="T312" s="51"/>
      <c r="U312" s="54" t="s">
        <v>46</v>
      </c>
      <c r="V312" s="114"/>
      <c r="W312" s="255">
        <f t="shared" ref="W312:AG312" si="395">SUM(W305:W311)</f>
        <v>0</v>
      </c>
      <c r="X312" s="255">
        <f t="shared" si="395"/>
        <v>0</v>
      </c>
      <c r="Y312" s="255">
        <f t="shared" si="395"/>
        <v>0</v>
      </c>
      <c r="Z312" s="255">
        <f t="shared" si="395"/>
        <v>0</v>
      </c>
      <c r="AA312" s="255">
        <f t="shared" si="395"/>
        <v>0</v>
      </c>
      <c r="AB312" s="255">
        <f t="shared" si="395"/>
        <v>0</v>
      </c>
      <c r="AC312" s="255">
        <f t="shared" si="395"/>
        <v>0</v>
      </c>
      <c r="AD312" s="255">
        <f t="shared" si="395"/>
        <v>0</v>
      </c>
      <c r="AE312" s="255">
        <f t="shared" si="395"/>
        <v>0</v>
      </c>
      <c r="AF312" s="256">
        <f t="shared" si="395"/>
        <v>0</v>
      </c>
      <c r="AG312" s="256">
        <f t="shared" si="395"/>
        <v>0</v>
      </c>
      <c r="AH312" s="256">
        <f>SUM(AH305:AH311)</f>
        <v>0</v>
      </c>
      <c r="AI312" s="262"/>
      <c r="AJ312" s="262"/>
      <c r="AK312" s="262" t="b">
        <f>IF(AH312&gt;1,AVERAGE(AH312,AH303,AH294,AH285,AH276))</f>
        <v>0</v>
      </c>
      <c r="AL312" s="262" t="b">
        <f>IF(AH312&gt;1,AVERAGE(AH312,AH303))</f>
        <v>0</v>
      </c>
    </row>
    <row r="313" spans="1:38" ht="12" customHeight="1">
      <c r="E313" s="1"/>
      <c r="F313" s="252" t="s">
        <v>207</v>
      </c>
      <c r="W313" s="1"/>
      <c r="X313" s="1"/>
      <c r="Y313" s="1"/>
      <c r="Z313" s="1"/>
      <c r="AA313" s="1"/>
      <c r="AB313" s="1"/>
      <c r="AC313" s="1"/>
      <c r="AD313" s="1"/>
      <c r="AE313" s="1"/>
      <c r="AF313" s="9" t="str">
        <f>IF(SUM(W313:AE313)&gt;0,(SUM(W313:AE313)),"")</f>
        <v/>
      </c>
    </row>
    <row r="314" spans="1:38" ht="12" customHeight="1">
      <c r="A314" s="165" t="s">
        <v>19</v>
      </c>
      <c r="B314" s="18">
        <f>I321</f>
        <v>0</v>
      </c>
      <c r="C314" s="57" t="s">
        <v>35</v>
      </c>
      <c r="D314" s="1">
        <f>X321</f>
        <v>0</v>
      </c>
      <c r="F314" s="193">
        <v>40326</v>
      </c>
      <c r="G314" s="357"/>
      <c r="H314" s="357"/>
      <c r="I314" s="48"/>
      <c r="J314" s="65"/>
      <c r="K314" s="65"/>
      <c r="L314" s="65"/>
      <c r="M314" s="65"/>
      <c r="N314" s="65"/>
      <c r="O314" s="65"/>
      <c r="P314" s="65"/>
      <c r="Q314" s="65"/>
      <c r="R314" s="358"/>
      <c r="S314" s="359"/>
      <c r="T314" s="360"/>
      <c r="U314" s="53"/>
      <c r="V314" s="122">
        <f t="shared" ref="V314:V320" si="396">$V$2</f>
        <v>1</v>
      </c>
      <c r="W314" s="272">
        <f t="shared" ref="W314:W320" si="397">IF(J314&lt;&gt;0,VLOOKUP(J314,Max_tider,2,FALSE),0)</f>
        <v>0</v>
      </c>
      <c r="X314" s="272">
        <f>IF(K314&lt;&gt;0,VLOOKUP(K314,AT_tider,2,FALSE),0)</f>
        <v>0</v>
      </c>
      <c r="Y314" s="272">
        <f t="shared" ref="Y314:Y320" si="398">IF(L314&lt;&gt;0,VLOOKUP(L314,SubAT_tider,2,FALSE),0)</f>
        <v>0</v>
      </c>
      <c r="Z314" s="272">
        <f t="shared" ref="Z314:Z320" si="399">IF(M314&lt;&gt;0,VLOOKUP(M314,IG_tider,2,FALSE),0)</f>
        <v>0</v>
      </c>
      <c r="AA314" s="272"/>
      <c r="AB314" s="272"/>
      <c r="AC314" s="272">
        <f t="shared" ref="AC314:AC320" si="400">IF(P314&lt;&gt;0,VLOOKUP(P314,Power_tider,2,FALSE),0)</f>
        <v>0</v>
      </c>
      <c r="AD314" s="272">
        <f t="shared" ref="AD314:AD320" si="401">IF(Q314&lt;&gt;0,VLOOKUP(Q314,FS_tider,2,FALSE),0)</f>
        <v>0</v>
      </c>
      <c r="AE314" s="122"/>
      <c r="AF314" s="122">
        <f>SUM(W314:AE314)</f>
        <v>0</v>
      </c>
      <c r="AG314" s="123">
        <f>((AC314*2)+(W314*2)+(X314*1)+(Y314*0.77)+(Z314*0.68)+(AD314*0.8))</f>
        <v>0</v>
      </c>
      <c r="AH314" s="123">
        <f t="shared" ref="AH314:AH320" si="402">(AG314+(((I314*V314)-SUM(W314:AE314))*0.3))</f>
        <v>0</v>
      </c>
      <c r="AI314" s="262" t="str">
        <f>IF(AH314&gt;1,AVERAGE(AH311,AH314),"")</f>
        <v/>
      </c>
      <c r="AJ314" s="262" t="str">
        <f>IF(AH314&gt;1,AVERAGE(AH310,AH311,AH314),"")</f>
        <v/>
      </c>
      <c r="AK314" s="262"/>
      <c r="AL314" s="262"/>
    </row>
    <row r="315" spans="1:38" ht="12" customHeight="1">
      <c r="A315" s="168" t="s">
        <v>34</v>
      </c>
      <c r="B315" s="18">
        <f>W321</f>
        <v>0</v>
      </c>
      <c r="C315" s="57" t="s">
        <v>36</v>
      </c>
      <c r="D315" s="1">
        <f>Y321</f>
        <v>0</v>
      </c>
      <c r="F315" s="193">
        <v>40327</v>
      </c>
      <c r="G315" s="357"/>
      <c r="H315" s="357"/>
      <c r="I315" s="48"/>
      <c r="J315" s="65"/>
      <c r="K315" s="65"/>
      <c r="L315" s="65"/>
      <c r="M315" s="65"/>
      <c r="N315" s="66"/>
      <c r="O315" s="66"/>
      <c r="P315" s="66"/>
      <c r="Q315" s="65"/>
      <c r="R315" s="358"/>
      <c r="S315" s="359"/>
      <c r="T315" s="360"/>
      <c r="U315" s="53"/>
      <c r="V315" s="122">
        <f t="shared" si="396"/>
        <v>1</v>
      </c>
      <c r="W315" s="272">
        <f t="shared" si="397"/>
        <v>0</v>
      </c>
      <c r="X315" s="272">
        <f t="shared" ref="X315:X320" si="403">IF(K315&lt;&gt;0,VLOOKUP(K315,AT_tider,2,FALSE),0)</f>
        <v>0</v>
      </c>
      <c r="Y315" s="272">
        <f t="shared" si="398"/>
        <v>0</v>
      </c>
      <c r="Z315" s="272">
        <f t="shared" si="399"/>
        <v>0</v>
      </c>
      <c r="AA315" s="272"/>
      <c r="AB315" s="272"/>
      <c r="AC315" s="272">
        <f t="shared" si="400"/>
        <v>0</v>
      </c>
      <c r="AD315" s="272">
        <f t="shared" si="401"/>
        <v>0</v>
      </c>
      <c r="AE315" s="122"/>
      <c r="AF315" s="122">
        <f t="shared" ref="AF315:AF320" si="404">SUM(W315:AE315)</f>
        <v>0</v>
      </c>
      <c r="AG315" s="123">
        <f t="shared" ref="AG315:AG320" si="405">((AC315*2)+(W315*2)+(X315*1)+(Y315*0.77)+(Z315*0.68)+(AD315*0.8))</f>
        <v>0</v>
      </c>
      <c r="AH315" s="123">
        <f t="shared" si="402"/>
        <v>0</v>
      </c>
      <c r="AI315" s="262" t="str">
        <f t="shared" ref="AI315:AI320" si="406">IF(AH315&gt;1,AVERAGE(AH314:AH315),"")</f>
        <v/>
      </c>
      <c r="AJ315" s="262" t="str">
        <f>IF(AH315&gt;1,AVERAGE(AH311,AH314,AH315),"")</f>
        <v/>
      </c>
      <c r="AK315" s="262"/>
      <c r="AL315" s="262"/>
    </row>
    <row r="316" spans="1:38" ht="12" customHeight="1">
      <c r="C316" s="17" t="s">
        <v>93</v>
      </c>
      <c r="D316" s="1">
        <f>Z321</f>
        <v>0</v>
      </c>
      <c r="F316" s="193">
        <v>40328</v>
      </c>
      <c r="G316" s="357"/>
      <c r="H316" s="357"/>
      <c r="I316" s="49"/>
      <c r="J316" s="66"/>
      <c r="K316" s="66"/>
      <c r="L316" s="66"/>
      <c r="M316" s="66"/>
      <c r="N316" s="66"/>
      <c r="O316" s="66"/>
      <c r="P316" s="66"/>
      <c r="Q316" s="66"/>
      <c r="R316" s="358"/>
      <c r="S316" s="359"/>
      <c r="T316" s="360"/>
      <c r="U316" s="36"/>
      <c r="V316" s="122">
        <f t="shared" si="396"/>
        <v>1</v>
      </c>
      <c r="W316" s="272">
        <f t="shared" si="397"/>
        <v>0</v>
      </c>
      <c r="X316" s="272">
        <f t="shared" si="403"/>
        <v>0</v>
      </c>
      <c r="Y316" s="272">
        <f t="shared" si="398"/>
        <v>0</v>
      </c>
      <c r="Z316" s="272">
        <f t="shared" si="399"/>
        <v>0</v>
      </c>
      <c r="AA316" s="272"/>
      <c r="AB316" s="272"/>
      <c r="AC316" s="272">
        <f t="shared" si="400"/>
        <v>0</v>
      </c>
      <c r="AD316" s="272">
        <f t="shared" si="401"/>
        <v>0</v>
      </c>
      <c r="AE316" s="122"/>
      <c r="AF316" s="122">
        <f t="shared" si="404"/>
        <v>0</v>
      </c>
      <c r="AG316" s="123">
        <f t="shared" si="405"/>
        <v>0</v>
      </c>
      <c r="AH316" s="123">
        <f t="shared" si="402"/>
        <v>0</v>
      </c>
      <c r="AI316" s="262" t="str">
        <f t="shared" si="406"/>
        <v/>
      </c>
      <c r="AJ316" s="262" t="str">
        <f>IF(AH316&gt;1,AVERAGE(AH314:AH316),"")</f>
        <v/>
      </c>
      <c r="AK316" s="262"/>
      <c r="AL316" s="262"/>
    </row>
    <row r="317" spans="1:38" ht="12" customHeight="1">
      <c r="C317" s="17" t="s">
        <v>79</v>
      </c>
      <c r="D317" s="1">
        <f>AA321</f>
        <v>0</v>
      </c>
      <c r="F317" s="193">
        <v>40329</v>
      </c>
      <c r="G317" s="357"/>
      <c r="H317" s="357"/>
      <c r="I317" s="48"/>
      <c r="J317" s="65"/>
      <c r="K317" s="65"/>
      <c r="L317" s="65"/>
      <c r="M317" s="65"/>
      <c r="N317" s="65"/>
      <c r="O317" s="65"/>
      <c r="P317" s="65"/>
      <c r="Q317" s="65"/>
      <c r="R317" s="358"/>
      <c r="S317" s="359"/>
      <c r="T317" s="360"/>
      <c r="U317" s="53"/>
      <c r="V317" s="122">
        <f t="shared" si="396"/>
        <v>1</v>
      </c>
      <c r="W317" s="272">
        <f t="shared" si="397"/>
        <v>0</v>
      </c>
      <c r="X317" s="272">
        <f t="shared" si="403"/>
        <v>0</v>
      </c>
      <c r="Y317" s="272">
        <f t="shared" si="398"/>
        <v>0</v>
      </c>
      <c r="Z317" s="272">
        <f t="shared" si="399"/>
        <v>0</v>
      </c>
      <c r="AA317" s="272"/>
      <c r="AB317" s="272"/>
      <c r="AC317" s="272">
        <f t="shared" si="400"/>
        <v>0</v>
      </c>
      <c r="AD317" s="272">
        <f t="shared" si="401"/>
        <v>0</v>
      </c>
      <c r="AE317" s="122"/>
      <c r="AF317" s="122">
        <f t="shared" si="404"/>
        <v>0</v>
      </c>
      <c r="AG317" s="123">
        <f t="shared" si="405"/>
        <v>0</v>
      </c>
      <c r="AH317" s="123">
        <f t="shared" si="402"/>
        <v>0</v>
      </c>
      <c r="AI317" s="262" t="str">
        <f t="shared" si="406"/>
        <v/>
      </c>
      <c r="AJ317" s="262" t="str">
        <f>IF(AH317&gt;1,AVERAGE(AH315:AH317),"")</f>
        <v/>
      </c>
      <c r="AK317" s="262"/>
      <c r="AL317" s="262"/>
    </row>
    <row r="318" spans="1:38" ht="12" customHeight="1">
      <c r="C318" s="17" t="s">
        <v>94</v>
      </c>
      <c r="D318" s="1">
        <f>AB321</f>
        <v>0</v>
      </c>
      <c r="F318" s="193">
        <v>40330</v>
      </c>
      <c r="G318" s="357"/>
      <c r="H318" s="357"/>
      <c r="I318" s="48"/>
      <c r="J318" s="65"/>
      <c r="K318" s="65"/>
      <c r="L318" s="65"/>
      <c r="M318" s="65"/>
      <c r="N318" s="65"/>
      <c r="O318" s="65"/>
      <c r="P318" s="65"/>
      <c r="Q318" s="65"/>
      <c r="R318" s="358"/>
      <c r="S318" s="359"/>
      <c r="T318" s="360"/>
      <c r="U318" s="36"/>
      <c r="V318" s="122">
        <f>$V$2</f>
        <v>1</v>
      </c>
      <c r="W318" s="272">
        <f t="shared" si="397"/>
        <v>0</v>
      </c>
      <c r="X318" s="272">
        <f t="shared" si="403"/>
        <v>0</v>
      </c>
      <c r="Y318" s="272">
        <f t="shared" si="398"/>
        <v>0</v>
      </c>
      <c r="Z318" s="272">
        <f t="shared" si="399"/>
        <v>0</v>
      </c>
      <c r="AA318" s="272"/>
      <c r="AB318" s="272"/>
      <c r="AC318" s="272">
        <f t="shared" si="400"/>
        <v>0</v>
      </c>
      <c r="AD318" s="272">
        <f t="shared" si="401"/>
        <v>0</v>
      </c>
      <c r="AE318" s="122"/>
      <c r="AF318" s="122">
        <f t="shared" si="404"/>
        <v>0</v>
      </c>
      <c r="AG318" s="123">
        <f t="shared" si="405"/>
        <v>0</v>
      </c>
      <c r="AH318" s="123">
        <f t="shared" si="402"/>
        <v>0</v>
      </c>
      <c r="AI318" s="262" t="str">
        <f t="shared" si="406"/>
        <v/>
      </c>
      <c r="AJ318" s="262" t="str">
        <f>IF(AH318&gt;1,AVERAGE(AH316:AH318),"")</f>
        <v/>
      </c>
      <c r="AK318" s="262"/>
      <c r="AL318" s="262"/>
    </row>
    <row r="319" spans="1:38" ht="12" customHeight="1">
      <c r="C319" s="57" t="s">
        <v>37</v>
      </c>
      <c r="D319" s="1">
        <f>AC321</f>
        <v>0</v>
      </c>
      <c r="F319" s="193">
        <v>40331</v>
      </c>
      <c r="G319" s="357"/>
      <c r="H319" s="357"/>
      <c r="I319" s="48"/>
      <c r="J319" s="65"/>
      <c r="K319" s="65"/>
      <c r="L319" s="65"/>
      <c r="M319" s="65"/>
      <c r="N319" s="65"/>
      <c r="O319" s="65"/>
      <c r="P319" s="65"/>
      <c r="Q319" s="65"/>
      <c r="R319" s="358"/>
      <c r="S319" s="359"/>
      <c r="T319" s="360"/>
      <c r="U319" s="36"/>
      <c r="V319" s="122">
        <f t="shared" si="396"/>
        <v>1</v>
      </c>
      <c r="W319" s="272">
        <f t="shared" si="397"/>
        <v>0</v>
      </c>
      <c r="X319" s="272">
        <f t="shared" si="403"/>
        <v>0</v>
      </c>
      <c r="Y319" s="272">
        <f t="shared" si="398"/>
        <v>0</v>
      </c>
      <c r="Z319" s="272">
        <f t="shared" si="399"/>
        <v>0</v>
      </c>
      <c r="AA319" s="272"/>
      <c r="AB319" s="272"/>
      <c r="AC319" s="272">
        <f t="shared" si="400"/>
        <v>0</v>
      </c>
      <c r="AD319" s="272">
        <f t="shared" si="401"/>
        <v>0</v>
      </c>
      <c r="AE319" s="122"/>
      <c r="AF319" s="122">
        <f t="shared" si="404"/>
        <v>0</v>
      </c>
      <c r="AG319" s="123">
        <f t="shared" si="405"/>
        <v>0</v>
      </c>
      <c r="AH319" s="123">
        <f t="shared" si="402"/>
        <v>0</v>
      </c>
      <c r="AI319" s="262" t="str">
        <f t="shared" si="406"/>
        <v/>
      </c>
      <c r="AJ319" s="262" t="str">
        <f>IF(AH319&gt;1,AVERAGE(AH317:AH319),"")</f>
        <v/>
      </c>
      <c r="AK319" s="262"/>
      <c r="AL319" s="262"/>
    </row>
    <row r="320" spans="1:38" ht="12" customHeight="1">
      <c r="C320" s="57" t="s">
        <v>38</v>
      </c>
      <c r="D320" s="1">
        <f>AD321</f>
        <v>0</v>
      </c>
      <c r="F320" s="193">
        <v>40332</v>
      </c>
      <c r="G320" s="357"/>
      <c r="H320" s="357"/>
      <c r="I320" s="48"/>
      <c r="J320" s="65"/>
      <c r="K320" s="65"/>
      <c r="L320" s="65"/>
      <c r="M320" s="65"/>
      <c r="N320" s="65"/>
      <c r="O320" s="65"/>
      <c r="P320" s="65"/>
      <c r="Q320" s="65"/>
      <c r="R320" s="358"/>
      <c r="S320" s="359"/>
      <c r="T320" s="360"/>
      <c r="U320" s="53"/>
      <c r="V320" s="122">
        <f t="shared" si="396"/>
        <v>1</v>
      </c>
      <c r="W320" s="272">
        <f t="shared" si="397"/>
        <v>0</v>
      </c>
      <c r="X320" s="272">
        <f t="shared" si="403"/>
        <v>0</v>
      </c>
      <c r="Y320" s="272">
        <f t="shared" si="398"/>
        <v>0</v>
      </c>
      <c r="Z320" s="272">
        <f t="shared" si="399"/>
        <v>0</v>
      </c>
      <c r="AA320" s="272"/>
      <c r="AB320" s="272"/>
      <c r="AC320" s="272">
        <f t="shared" si="400"/>
        <v>0</v>
      </c>
      <c r="AD320" s="272">
        <f t="shared" si="401"/>
        <v>0</v>
      </c>
      <c r="AE320" s="122"/>
      <c r="AF320" s="122">
        <f t="shared" si="404"/>
        <v>0</v>
      </c>
      <c r="AG320" s="123">
        <f t="shared" si="405"/>
        <v>0</v>
      </c>
      <c r="AH320" s="123">
        <f t="shared" si="402"/>
        <v>0</v>
      </c>
      <c r="AI320" s="262" t="str">
        <f t="shared" si="406"/>
        <v/>
      </c>
      <c r="AJ320" s="262" t="str">
        <f>IF(AH320&gt;1,AVERAGE(AH318:AH320),"")</f>
        <v/>
      </c>
      <c r="AK320" s="262"/>
      <c r="AL320" s="262"/>
    </row>
    <row r="321" spans="1:38" ht="12" customHeight="1">
      <c r="C321" s="57" t="s">
        <v>39</v>
      </c>
      <c r="D321" s="1">
        <f>AE321</f>
        <v>0</v>
      </c>
      <c r="E321" s="1"/>
      <c r="F321" s="194"/>
      <c r="G321" s="51"/>
      <c r="H321" s="51"/>
      <c r="I321" s="52">
        <f>SUM(I314:I320)/60</f>
        <v>0</v>
      </c>
      <c r="J321" s="67"/>
      <c r="K321" s="68"/>
      <c r="L321" s="68"/>
      <c r="M321" s="68"/>
      <c r="N321" s="68"/>
      <c r="O321" s="68"/>
      <c r="P321" s="68"/>
      <c r="Q321" s="68"/>
      <c r="R321" s="51"/>
      <c r="S321" s="51"/>
      <c r="T321" s="51"/>
      <c r="U321" s="54" t="s">
        <v>46</v>
      </c>
      <c r="V321" s="114"/>
      <c r="W321" s="255">
        <f t="shared" ref="W321:AG321" si="407">SUM(W314:W320)</f>
        <v>0</v>
      </c>
      <c r="X321" s="255">
        <f t="shared" si="407"/>
        <v>0</v>
      </c>
      <c r="Y321" s="255">
        <f t="shared" si="407"/>
        <v>0</v>
      </c>
      <c r="Z321" s="255">
        <f t="shared" si="407"/>
        <v>0</v>
      </c>
      <c r="AA321" s="255">
        <f t="shared" si="407"/>
        <v>0</v>
      </c>
      <c r="AB321" s="255">
        <f t="shared" si="407"/>
        <v>0</v>
      </c>
      <c r="AC321" s="255">
        <f t="shared" si="407"/>
        <v>0</v>
      </c>
      <c r="AD321" s="255">
        <f t="shared" si="407"/>
        <v>0</v>
      </c>
      <c r="AE321" s="255">
        <f t="shared" si="407"/>
        <v>0</v>
      </c>
      <c r="AF321" s="256">
        <f t="shared" si="407"/>
        <v>0</v>
      </c>
      <c r="AG321" s="256">
        <f t="shared" si="407"/>
        <v>0</v>
      </c>
      <c r="AH321" s="256">
        <f>SUM(AH314:AH320)</f>
        <v>0</v>
      </c>
      <c r="AI321" s="262"/>
      <c r="AJ321" s="262"/>
      <c r="AK321" s="262" t="b">
        <f>IF(AH321&gt;1,AVERAGE(AH321,AH312,AH303,AH294,AH285))</f>
        <v>0</v>
      </c>
      <c r="AL321" s="262" t="b">
        <f>IF(AH321&gt;1,AVERAGE(AH321,AH312))</f>
        <v>0</v>
      </c>
    </row>
    <row r="322" spans="1:38" ht="12" customHeight="1">
      <c r="E322" s="1"/>
      <c r="F322" s="252" t="s">
        <v>208</v>
      </c>
      <c r="W322" s="1"/>
      <c r="X322" s="1"/>
      <c r="Y322" s="1"/>
      <c r="Z322" s="1"/>
      <c r="AA322" s="1"/>
      <c r="AB322" s="1"/>
      <c r="AC322" s="1"/>
      <c r="AD322" s="1"/>
      <c r="AE322" s="1"/>
      <c r="AF322" s="9" t="str">
        <f>IF(SUM(W322:AE322)&gt;0,(SUM(W322:AE322)),"")</f>
        <v/>
      </c>
    </row>
    <row r="323" spans="1:38" ht="12" customHeight="1">
      <c r="A323" s="165" t="s">
        <v>19</v>
      </c>
      <c r="B323" s="18">
        <f>I330</f>
        <v>0</v>
      </c>
      <c r="C323" s="57" t="s">
        <v>35</v>
      </c>
      <c r="D323" s="1">
        <f>X330</f>
        <v>0</v>
      </c>
      <c r="F323" s="193">
        <v>40333</v>
      </c>
      <c r="G323" s="357"/>
      <c r="H323" s="357"/>
      <c r="I323" s="48"/>
      <c r="J323" s="65"/>
      <c r="K323" s="65"/>
      <c r="L323" s="65"/>
      <c r="M323" s="65"/>
      <c r="N323" s="65"/>
      <c r="O323" s="65"/>
      <c r="P323" s="65"/>
      <c r="Q323" s="65"/>
      <c r="R323" s="358"/>
      <c r="S323" s="359"/>
      <c r="T323" s="360"/>
      <c r="U323" s="53"/>
      <c r="V323" s="122">
        <f t="shared" ref="V323:V329" si="408">$V$2</f>
        <v>1</v>
      </c>
      <c r="W323" s="272">
        <f t="shared" ref="W323:W329" si="409">IF(J323&lt;&gt;0,VLOOKUP(J323,Max_tider,2,FALSE),0)</f>
        <v>0</v>
      </c>
      <c r="X323" s="272">
        <f>IF(K323&lt;&gt;0,VLOOKUP(K323,AT_tider,2,FALSE),0)</f>
        <v>0</v>
      </c>
      <c r="Y323" s="272">
        <f t="shared" ref="Y323:Y329" si="410">IF(L323&lt;&gt;0,VLOOKUP(L323,SubAT_tider,2,FALSE),0)</f>
        <v>0</v>
      </c>
      <c r="Z323" s="272">
        <f t="shared" ref="Z323:Z329" si="411">IF(M323&lt;&gt;0,VLOOKUP(M323,IG_tider,2,FALSE),0)</f>
        <v>0</v>
      </c>
      <c r="AA323" s="272"/>
      <c r="AB323" s="272"/>
      <c r="AC323" s="272">
        <f t="shared" ref="AC323:AC329" si="412">IF(P323&lt;&gt;0,VLOOKUP(P323,Power_tider,2,FALSE),0)</f>
        <v>0</v>
      </c>
      <c r="AD323" s="272">
        <f t="shared" ref="AD323:AD329" si="413">IF(Q323&lt;&gt;0,VLOOKUP(Q323,FS_tider,2,FALSE),0)</f>
        <v>0</v>
      </c>
      <c r="AE323" s="122"/>
      <c r="AF323" s="122">
        <f>SUM(W323:AE323)</f>
        <v>0</v>
      </c>
      <c r="AG323" s="123">
        <f>((AC323*2)+(W323*2)+(X323*1)+(Y323*0.77)+(Z323*0.68)+(AD323*0.8))</f>
        <v>0</v>
      </c>
      <c r="AH323" s="123">
        <f t="shared" ref="AH323:AH329" si="414">(AG323+(((I323*V323)-SUM(W323:AE323))*0.3))</f>
        <v>0</v>
      </c>
      <c r="AI323" s="262" t="str">
        <f>IF(AH323&gt;1,AVERAGE(AH320,AH323),"")</f>
        <v/>
      </c>
      <c r="AJ323" s="262" t="str">
        <f>IF(AH323&gt;1,AVERAGE(AH319,AH320,AH323),"")</f>
        <v/>
      </c>
      <c r="AK323" s="262"/>
      <c r="AL323" s="262"/>
    </row>
    <row r="324" spans="1:38" ht="12" customHeight="1">
      <c r="A324" s="168" t="s">
        <v>34</v>
      </c>
      <c r="B324" s="18">
        <f>W330</f>
        <v>0</v>
      </c>
      <c r="C324" s="57" t="s">
        <v>36</v>
      </c>
      <c r="D324" s="1">
        <f>Y330</f>
        <v>0</v>
      </c>
      <c r="F324" s="193">
        <v>40334</v>
      </c>
      <c r="G324" s="357"/>
      <c r="H324" s="357"/>
      <c r="I324" s="48"/>
      <c r="J324" s="65"/>
      <c r="K324" s="65"/>
      <c r="L324" s="49"/>
      <c r="M324" s="65"/>
      <c r="N324" s="65"/>
      <c r="O324" s="65"/>
      <c r="P324" s="65"/>
      <c r="Q324" s="65"/>
      <c r="R324" s="358"/>
      <c r="S324" s="359"/>
      <c r="T324" s="360"/>
      <c r="U324" s="53"/>
      <c r="V324" s="122">
        <f t="shared" si="408"/>
        <v>1</v>
      </c>
      <c r="W324" s="272">
        <f t="shared" si="409"/>
        <v>0</v>
      </c>
      <c r="X324" s="272">
        <f t="shared" ref="X324:X329" si="415">IF(K324&lt;&gt;0,VLOOKUP(K324,AT_tider,2,FALSE),0)</f>
        <v>0</v>
      </c>
      <c r="Y324" s="272">
        <f t="shared" si="410"/>
        <v>0</v>
      </c>
      <c r="Z324" s="272">
        <f t="shared" si="411"/>
        <v>0</v>
      </c>
      <c r="AA324" s="272"/>
      <c r="AB324" s="272"/>
      <c r="AC324" s="272">
        <f t="shared" si="412"/>
        <v>0</v>
      </c>
      <c r="AD324" s="272">
        <f t="shared" si="413"/>
        <v>0</v>
      </c>
      <c r="AE324" s="122"/>
      <c r="AF324" s="122">
        <f t="shared" ref="AF324:AF329" si="416">SUM(W324:AE324)</f>
        <v>0</v>
      </c>
      <c r="AG324" s="123">
        <f t="shared" ref="AG324:AG329" si="417">((AC324*2)+(W324*2)+(X324*1)+(Y324*0.77)+(Z324*0.68)+(AD324*0.8))</f>
        <v>0</v>
      </c>
      <c r="AH324" s="123">
        <f t="shared" si="414"/>
        <v>0</v>
      </c>
      <c r="AI324" s="262" t="str">
        <f t="shared" ref="AI324:AI329" si="418">IF(AH324&gt;1,AVERAGE(AH323:AH324),"")</f>
        <v/>
      </c>
      <c r="AJ324" s="262" t="str">
        <f>IF(AH324&gt;1,AVERAGE(AH320,AH323,AH324),"")</f>
        <v/>
      </c>
      <c r="AK324" s="262"/>
      <c r="AL324" s="262"/>
    </row>
    <row r="325" spans="1:38" ht="12" customHeight="1">
      <c r="C325" s="17" t="s">
        <v>93</v>
      </c>
      <c r="D325" s="1">
        <f>Z330</f>
        <v>0</v>
      </c>
      <c r="F325" s="193">
        <v>40335</v>
      </c>
      <c r="G325" s="357"/>
      <c r="H325" s="357"/>
      <c r="I325" s="49"/>
      <c r="J325" s="66"/>
      <c r="K325" s="66"/>
      <c r="L325" s="66"/>
      <c r="M325" s="66"/>
      <c r="N325" s="66"/>
      <c r="O325" s="66"/>
      <c r="P325" s="66"/>
      <c r="Q325" s="66"/>
      <c r="R325" s="358"/>
      <c r="S325" s="359"/>
      <c r="T325" s="360"/>
      <c r="U325" s="36"/>
      <c r="V325" s="122">
        <f t="shared" si="408"/>
        <v>1</v>
      </c>
      <c r="W325" s="272">
        <f t="shared" si="409"/>
        <v>0</v>
      </c>
      <c r="X325" s="272">
        <f t="shared" si="415"/>
        <v>0</v>
      </c>
      <c r="Y325" s="272">
        <f t="shared" si="410"/>
        <v>0</v>
      </c>
      <c r="Z325" s="272">
        <f t="shared" si="411"/>
        <v>0</v>
      </c>
      <c r="AA325" s="272"/>
      <c r="AB325" s="272"/>
      <c r="AC325" s="272">
        <f t="shared" si="412"/>
        <v>0</v>
      </c>
      <c r="AD325" s="272">
        <f t="shared" si="413"/>
        <v>0</v>
      </c>
      <c r="AE325" s="122"/>
      <c r="AF325" s="122">
        <f t="shared" si="416"/>
        <v>0</v>
      </c>
      <c r="AG325" s="123">
        <f t="shared" si="417"/>
        <v>0</v>
      </c>
      <c r="AH325" s="123">
        <f t="shared" si="414"/>
        <v>0</v>
      </c>
      <c r="AI325" s="262" t="str">
        <f t="shared" si="418"/>
        <v/>
      </c>
      <c r="AJ325" s="262" t="str">
        <f>IF(AH325&gt;1,AVERAGE(AH323:AH325),"")</f>
        <v/>
      </c>
      <c r="AK325" s="262"/>
      <c r="AL325" s="262"/>
    </row>
    <row r="326" spans="1:38" ht="12" customHeight="1">
      <c r="C326" s="17" t="s">
        <v>79</v>
      </c>
      <c r="D326" s="1">
        <f>AA330</f>
        <v>0</v>
      </c>
      <c r="F326" s="193">
        <v>40336</v>
      </c>
      <c r="G326" s="357"/>
      <c r="H326" s="357"/>
      <c r="I326" s="48"/>
      <c r="J326" s="65"/>
      <c r="K326" s="65"/>
      <c r="L326" s="49"/>
      <c r="M326" s="65"/>
      <c r="N326" s="65"/>
      <c r="O326" s="65"/>
      <c r="P326" s="65"/>
      <c r="Q326" s="65"/>
      <c r="R326" s="358"/>
      <c r="S326" s="359"/>
      <c r="T326" s="360"/>
      <c r="U326" s="53"/>
      <c r="V326" s="122">
        <f t="shared" si="408"/>
        <v>1</v>
      </c>
      <c r="W326" s="272">
        <f t="shared" si="409"/>
        <v>0</v>
      </c>
      <c r="X326" s="272">
        <f t="shared" si="415"/>
        <v>0</v>
      </c>
      <c r="Y326" s="272">
        <f t="shared" si="410"/>
        <v>0</v>
      </c>
      <c r="Z326" s="272">
        <f t="shared" si="411"/>
        <v>0</v>
      </c>
      <c r="AA326" s="272"/>
      <c r="AB326" s="272"/>
      <c r="AC326" s="272">
        <f t="shared" si="412"/>
        <v>0</v>
      </c>
      <c r="AD326" s="272">
        <f t="shared" si="413"/>
        <v>0</v>
      </c>
      <c r="AE326" s="122"/>
      <c r="AF326" s="122">
        <f t="shared" si="416"/>
        <v>0</v>
      </c>
      <c r="AG326" s="123">
        <f t="shared" si="417"/>
        <v>0</v>
      </c>
      <c r="AH326" s="123">
        <f t="shared" si="414"/>
        <v>0</v>
      </c>
      <c r="AI326" s="262" t="str">
        <f t="shared" si="418"/>
        <v/>
      </c>
      <c r="AJ326" s="262" t="str">
        <f>IF(AH326&gt;1,AVERAGE(AH324:AH326),"")</f>
        <v/>
      </c>
      <c r="AK326" s="262"/>
      <c r="AL326" s="262"/>
    </row>
    <row r="327" spans="1:38" ht="12" customHeight="1">
      <c r="C327" s="17" t="s">
        <v>94</v>
      </c>
      <c r="D327" s="1">
        <f>AB330</f>
        <v>0</v>
      </c>
      <c r="F327" s="193">
        <v>40337</v>
      </c>
      <c r="G327" s="357"/>
      <c r="H327" s="357"/>
      <c r="I327" s="48"/>
      <c r="J327" s="74"/>
      <c r="K327" s="65"/>
      <c r="L327" s="65"/>
      <c r="M327" s="65"/>
      <c r="N327" s="65"/>
      <c r="O327" s="65"/>
      <c r="P327" s="65"/>
      <c r="Q327" s="65"/>
      <c r="R327" s="358"/>
      <c r="S327" s="359"/>
      <c r="T327" s="360"/>
      <c r="U327" s="36"/>
      <c r="V327" s="122">
        <f>$V$2</f>
        <v>1</v>
      </c>
      <c r="W327" s="272">
        <f t="shared" si="409"/>
        <v>0</v>
      </c>
      <c r="X327" s="272">
        <f t="shared" si="415"/>
        <v>0</v>
      </c>
      <c r="Y327" s="272">
        <f t="shared" si="410"/>
        <v>0</v>
      </c>
      <c r="Z327" s="272">
        <f t="shared" si="411"/>
        <v>0</v>
      </c>
      <c r="AA327" s="272"/>
      <c r="AB327" s="272"/>
      <c r="AC327" s="272">
        <f t="shared" si="412"/>
        <v>0</v>
      </c>
      <c r="AD327" s="272">
        <f t="shared" si="413"/>
        <v>0</v>
      </c>
      <c r="AE327" s="122"/>
      <c r="AF327" s="122">
        <f t="shared" si="416"/>
        <v>0</v>
      </c>
      <c r="AG327" s="123">
        <f t="shared" si="417"/>
        <v>0</v>
      </c>
      <c r="AH327" s="123">
        <f t="shared" si="414"/>
        <v>0</v>
      </c>
      <c r="AI327" s="262" t="str">
        <f t="shared" si="418"/>
        <v/>
      </c>
      <c r="AJ327" s="262" t="str">
        <f>IF(AH327&gt;1,AVERAGE(AH325:AH327),"")</f>
        <v/>
      </c>
      <c r="AK327" s="262"/>
      <c r="AL327" s="262"/>
    </row>
    <row r="328" spans="1:38" ht="12" customHeight="1">
      <c r="C328" s="57" t="s">
        <v>37</v>
      </c>
      <c r="D328" s="1">
        <f>AC330</f>
        <v>0</v>
      </c>
      <c r="F328" s="193">
        <v>40338</v>
      </c>
      <c r="G328" s="357"/>
      <c r="H328" s="357"/>
      <c r="I328" s="48"/>
      <c r="J328" s="65"/>
      <c r="K328" s="65"/>
      <c r="L328" s="65"/>
      <c r="M328" s="65"/>
      <c r="N328" s="65"/>
      <c r="O328" s="65"/>
      <c r="P328" s="65"/>
      <c r="Q328" s="65"/>
      <c r="R328" s="358"/>
      <c r="S328" s="359"/>
      <c r="T328" s="360"/>
      <c r="U328" s="53"/>
      <c r="V328" s="122">
        <f t="shared" si="408"/>
        <v>1</v>
      </c>
      <c r="W328" s="272">
        <f t="shared" si="409"/>
        <v>0</v>
      </c>
      <c r="X328" s="272">
        <f t="shared" si="415"/>
        <v>0</v>
      </c>
      <c r="Y328" s="272">
        <f t="shared" si="410"/>
        <v>0</v>
      </c>
      <c r="Z328" s="272">
        <f t="shared" si="411"/>
        <v>0</v>
      </c>
      <c r="AA328" s="272"/>
      <c r="AB328" s="272"/>
      <c r="AC328" s="272">
        <f t="shared" si="412"/>
        <v>0</v>
      </c>
      <c r="AD328" s="272">
        <f t="shared" si="413"/>
        <v>0</v>
      </c>
      <c r="AE328" s="122"/>
      <c r="AF328" s="122">
        <f t="shared" si="416"/>
        <v>0</v>
      </c>
      <c r="AG328" s="123">
        <f t="shared" si="417"/>
        <v>0</v>
      </c>
      <c r="AH328" s="123">
        <f t="shared" si="414"/>
        <v>0</v>
      </c>
      <c r="AI328" s="262" t="str">
        <f t="shared" si="418"/>
        <v/>
      </c>
      <c r="AJ328" s="262" t="str">
        <f>IF(AH328&gt;1,AVERAGE(AH326:AH328),"")</f>
        <v/>
      </c>
      <c r="AK328" s="262"/>
      <c r="AL328" s="262"/>
    </row>
    <row r="329" spans="1:38" ht="12" customHeight="1">
      <c r="C329" s="57" t="s">
        <v>38</v>
      </c>
      <c r="D329" s="1">
        <f>AD330</f>
        <v>0</v>
      </c>
      <c r="F329" s="193">
        <v>40339</v>
      </c>
      <c r="G329" s="357"/>
      <c r="H329" s="357"/>
      <c r="I329" s="48"/>
      <c r="J329" s="65"/>
      <c r="K329" s="65"/>
      <c r="L329" s="65"/>
      <c r="M329" s="65"/>
      <c r="N329" s="65"/>
      <c r="O329" s="65"/>
      <c r="P329" s="65"/>
      <c r="Q329" s="65"/>
      <c r="R329" s="358"/>
      <c r="S329" s="359"/>
      <c r="T329" s="360"/>
      <c r="U329" s="53"/>
      <c r="V329" s="122">
        <f t="shared" si="408"/>
        <v>1</v>
      </c>
      <c r="W329" s="272">
        <f t="shared" si="409"/>
        <v>0</v>
      </c>
      <c r="X329" s="272">
        <f t="shared" si="415"/>
        <v>0</v>
      </c>
      <c r="Y329" s="272">
        <f t="shared" si="410"/>
        <v>0</v>
      </c>
      <c r="Z329" s="272">
        <f t="shared" si="411"/>
        <v>0</v>
      </c>
      <c r="AA329" s="272"/>
      <c r="AB329" s="272"/>
      <c r="AC329" s="272">
        <f t="shared" si="412"/>
        <v>0</v>
      </c>
      <c r="AD329" s="272">
        <f t="shared" si="413"/>
        <v>0</v>
      </c>
      <c r="AE329" s="122"/>
      <c r="AF329" s="122">
        <f t="shared" si="416"/>
        <v>0</v>
      </c>
      <c r="AG329" s="123">
        <f t="shared" si="417"/>
        <v>0</v>
      </c>
      <c r="AH329" s="123">
        <f t="shared" si="414"/>
        <v>0</v>
      </c>
      <c r="AI329" s="262" t="str">
        <f t="shared" si="418"/>
        <v/>
      </c>
      <c r="AJ329" s="262" t="str">
        <f>IF(AH329&gt;1,AVERAGE(AH327:AH329),"")</f>
        <v/>
      </c>
      <c r="AK329" s="262"/>
      <c r="AL329" s="262"/>
    </row>
    <row r="330" spans="1:38" ht="12" customHeight="1">
      <c r="C330" s="57" t="s">
        <v>39</v>
      </c>
      <c r="D330" s="1">
        <f>AE330</f>
        <v>0</v>
      </c>
      <c r="E330" s="1"/>
      <c r="F330" s="194"/>
      <c r="G330" s="51"/>
      <c r="H330" s="51"/>
      <c r="I330" s="52">
        <f>SUM(I323:I329)/60</f>
        <v>0</v>
      </c>
      <c r="J330" s="67"/>
      <c r="K330" s="68"/>
      <c r="L330" s="68"/>
      <c r="M330" s="68"/>
      <c r="N330" s="68"/>
      <c r="O330" s="68"/>
      <c r="P330" s="68"/>
      <c r="Q330" s="68"/>
      <c r="R330" s="51"/>
      <c r="S330" s="51"/>
      <c r="T330" s="51"/>
      <c r="U330" s="54" t="s">
        <v>46</v>
      </c>
      <c r="V330" s="114"/>
      <c r="W330" s="255">
        <f t="shared" ref="W330:AG330" si="419">SUM(W323:W329)</f>
        <v>0</v>
      </c>
      <c r="X330" s="255">
        <f t="shared" si="419"/>
        <v>0</v>
      </c>
      <c r="Y330" s="255">
        <f t="shared" si="419"/>
        <v>0</v>
      </c>
      <c r="Z330" s="255">
        <f t="shared" si="419"/>
        <v>0</v>
      </c>
      <c r="AA330" s="255">
        <f t="shared" si="419"/>
        <v>0</v>
      </c>
      <c r="AB330" s="255">
        <f t="shared" si="419"/>
        <v>0</v>
      </c>
      <c r="AC330" s="255">
        <f t="shared" si="419"/>
        <v>0</v>
      </c>
      <c r="AD330" s="255">
        <f t="shared" si="419"/>
        <v>0</v>
      </c>
      <c r="AE330" s="255">
        <f t="shared" si="419"/>
        <v>0</v>
      </c>
      <c r="AF330" s="256">
        <f t="shared" si="419"/>
        <v>0</v>
      </c>
      <c r="AG330" s="256">
        <f t="shared" si="419"/>
        <v>0</v>
      </c>
      <c r="AH330" s="256">
        <f>SUM(AH323:AH329)</f>
        <v>0</v>
      </c>
      <c r="AI330" s="262"/>
      <c r="AJ330" s="262"/>
      <c r="AK330" s="262" t="b">
        <f>IF(AH330&gt;1,AVERAGE(AH330,AH321,AH312,AH303,AH294))</f>
        <v>0</v>
      </c>
      <c r="AL330" s="262" t="b">
        <f>IF(AH330&gt;1,AVERAGE(AH330,AH321))</f>
        <v>0</v>
      </c>
    </row>
    <row r="331" spans="1:38" ht="12" customHeight="1">
      <c r="E331" s="1"/>
      <c r="F331" s="252" t="s">
        <v>209</v>
      </c>
      <c r="W331" s="1"/>
      <c r="X331" s="1"/>
      <c r="Y331" s="1"/>
      <c r="Z331" s="1"/>
      <c r="AA331" s="1"/>
      <c r="AB331" s="1"/>
      <c r="AC331" s="1"/>
      <c r="AD331" s="1"/>
      <c r="AE331" s="1"/>
      <c r="AF331" s="9" t="str">
        <f>IF(SUM(W331:AE331)&gt;0,(SUM(W331:AE331)),"")</f>
        <v/>
      </c>
    </row>
    <row r="332" spans="1:38" ht="12" customHeight="1">
      <c r="A332" s="165" t="s">
        <v>19</v>
      </c>
      <c r="B332" s="18">
        <f>I339</f>
        <v>0</v>
      </c>
      <c r="C332" s="57" t="s">
        <v>35</v>
      </c>
      <c r="D332" s="1">
        <f>X339</f>
        <v>0</v>
      </c>
      <c r="F332" s="193">
        <v>40340</v>
      </c>
      <c r="G332" s="357"/>
      <c r="H332" s="357"/>
      <c r="I332" s="48"/>
      <c r="J332" s="65"/>
      <c r="K332" s="65"/>
      <c r="L332" s="65"/>
      <c r="M332" s="65"/>
      <c r="N332" s="65"/>
      <c r="O332" s="65"/>
      <c r="P332" s="65"/>
      <c r="Q332" s="65"/>
      <c r="R332" s="358"/>
      <c r="S332" s="359"/>
      <c r="T332" s="360"/>
      <c r="U332" s="53"/>
      <c r="V332" s="122">
        <f t="shared" ref="V332:V338" si="420">$V$2</f>
        <v>1</v>
      </c>
      <c r="W332" s="272">
        <f t="shared" ref="W332:W338" si="421">IF(J332&lt;&gt;0,VLOOKUP(J332,Max_tider,2,FALSE),0)</f>
        <v>0</v>
      </c>
      <c r="X332" s="272">
        <f>IF(K332&lt;&gt;0,VLOOKUP(K332,AT_tider,2,FALSE),0)</f>
        <v>0</v>
      </c>
      <c r="Y332" s="272">
        <f t="shared" ref="Y332:Y338" si="422">IF(L332&lt;&gt;0,VLOOKUP(L332,SubAT_tider,2,FALSE),0)</f>
        <v>0</v>
      </c>
      <c r="Z332" s="272">
        <f t="shared" ref="Z332:Z338" si="423">IF(M332&lt;&gt;0,VLOOKUP(M332,IG_tider,2,FALSE),0)</f>
        <v>0</v>
      </c>
      <c r="AA332" s="272"/>
      <c r="AB332" s="272"/>
      <c r="AC332" s="272">
        <f t="shared" ref="AC332:AC338" si="424">IF(P332&lt;&gt;0,VLOOKUP(P332,Power_tider,2,FALSE),0)</f>
        <v>0</v>
      </c>
      <c r="AD332" s="272">
        <f t="shared" ref="AD332:AD338" si="425">IF(Q332&lt;&gt;0,VLOOKUP(Q332,FS_tider,2,FALSE),0)</f>
        <v>0</v>
      </c>
      <c r="AE332" s="122"/>
      <c r="AF332" s="122">
        <f>SUM(W332:AE332)</f>
        <v>0</v>
      </c>
      <c r="AG332" s="123">
        <f>((AC332*2)+(W332*2)+(X332*1)+(Y332*0.77)+(Z332*0.68)+(AD332*0.8))</f>
        <v>0</v>
      </c>
      <c r="AH332" s="123">
        <f t="shared" ref="AH332:AH338" si="426">(AG332+(((I332*V332)-SUM(W332:AE332))*0.3))</f>
        <v>0</v>
      </c>
      <c r="AI332" s="262" t="str">
        <f>IF(AH332&gt;1,AVERAGE(AH329,AH332),"")</f>
        <v/>
      </c>
      <c r="AJ332" s="262" t="str">
        <f>IF(AH332&gt;1,AVERAGE(AH328,AH329,AH332),"")</f>
        <v/>
      </c>
      <c r="AK332" s="262"/>
      <c r="AL332" s="262"/>
    </row>
    <row r="333" spans="1:38" ht="12" customHeight="1">
      <c r="A333" s="168" t="s">
        <v>34</v>
      </c>
      <c r="B333" s="18">
        <f>W339</f>
        <v>0</v>
      </c>
      <c r="C333" s="57" t="s">
        <v>36</v>
      </c>
      <c r="D333" s="1">
        <f>Y339</f>
        <v>0</v>
      </c>
      <c r="F333" s="193">
        <v>40341</v>
      </c>
      <c r="G333" s="357"/>
      <c r="H333" s="357"/>
      <c r="I333" s="48"/>
      <c r="J333" s="65"/>
      <c r="K333" s="65"/>
      <c r="L333" s="65"/>
      <c r="M333" s="65"/>
      <c r="N333" s="66"/>
      <c r="O333" s="66"/>
      <c r="P333" s="66"/>
      <c r="Q333" s="65"/>
      <c r="R333" s="358"/>
      <c r="S333" s="359"/>
      <c r="T333" s="360"/>
      <c r="U333" s="53"/>
      <c r="V333" s="122">
        <f t="shared" si="420"/>
        <v>1</v>
      </c>
      <c r="W333" s="272">
        <f t="shared" si="421"/>
        <v>0</v>
      </c>
      <c r="X333" s="272">
        <f t="shared" ref="X333:X338" si="427">IF(K333&lt;&gt;0,VLOOKUP(K333,AT_tider,2,FALSE),0)</f>
        <v>0</v>
      </c>
      <c r="Y333" s="272">
        <f t="shared" si="422"/>
        <v>0</v>
      </c>
      <c r="Z333" s="272">
        <f t="shared" si="423"/>
        <v>0</v>
      </c>
      <c r="AA333" s="272"/>
      <c r="AB333" s="272"/>
      <c r="AC333" s="272">
        <f t="shared" si="424"/>
        <v>0</v>
      </c>
      <c r="AD333" s="272">
        <f t="shared" si="425"/>
        <v>0</v>
      </c>
      <c r="AE333" s="122"/>
      <c r="AF333" s="122">
        <f t="shared" ref="AF333:AF338" si="428">SUM(W333:AE333)</f>
        <v>0</v>
      </c>
      <c r="AG333" s="123">
        <f t="shared" ref="AG333:AG338" si="429">((AC333*2)+(W333*2)+(X333*1)+(Y333*0.77)+(Z333*0.68)+(AD333*0.8))</f>
        <v>0</v>
      </c>
      <c r="AH333" s="123">
        <f t="shared" si="426"/>
        <v>0</v>
      </c>
      <c r="AI333" s="262" t="str">
        <f t="shared" ref="AI333:AI338" si="430">IF(AH333&gt;1,AVERAGE(AH332:AH333),"")</f>
        <v/>
      </c>
      <c r="AJ333" s="262" t="str">
        <f>IF(AH333&gt;1,AVERAGE(AH329,AH332,AH333),"")</f>
        <v/>
      </c>
      <c r="AK333" s="262"/>
      <c r="AL333" s="262"/>
    </row>
    <row r="334" spans="1:38" ht="12" customHeight="1">
      <c r="C334" s="17" t="s">
        <v>93</v>
      </c>
      <c r="D334" s="1">
        <f>Z339</f>
        <v>0</v>
      </c>
      <c r="F334" s="193">
        <v>40342</v>
      </c>
      <c r="G334" s="357"/>
      <c r="H334" s="357"/>
      <c r="I334" s="49"/>
      <c r="J334" s="66"/>
      <c r="K334" s="66"/>
      <c r="L334" s="66"/>
      <c r="M334" s="66"/>
      <c r="N334" s="66"/>
      <c r="O334" s="66"/>
      <c r="P334" s="66"/>
      <c r="Q334" s="66"/>
      <c r="R334" s="358"/>
      <c r="S334" s="359"/>
      <c r="T334" s="360"/>
      <c r="U334" s="36"/>
      <c r="V334" s="122">
        <f t="shared" si="420"/>
        <v>1</v>
      </c>
      <c r="W334" s="272">
        <f t="shared" si="421"/>
        <v>0</v>
      </c>
      <c r="X334" s="272">
        <f t="shared" si="427"/>
        <v>0</v>
      </c>
      <c r="Y334" s="272">
        <f t="shared" si="422"/>
        <v>0</v>
      </c>
      <c r="Z334" s="272">
        <f t="shared" si="423"/>
        <v>0</v>
      </c>
      <c r="AA334" s="272"/>
      <c r="AB334" s="272"/>
      <c r="AC334" s="272">
        <f t="shared" si="424"/>
        <v>0</v>
      </c>
      <c r="AD334" s="272">
        <f t="shared" si="425"/>
        <v>0</v>
      </c>
      <c r="AE334" s="122"/>
      <c r="AF334" s="122">
        <f t="shared" si="428"/>
        <v>0</v>
      </c>
      <c r="AG334" s="123">
        <f t="shared" si="429"/>
        <v>0</v>
      </c>
      <c r="AH334" s="123">
        <f t="shared" si="426"/>
        <v>0</v>
      </c>
      <c r="AI334" s="262" t="str">
        <f t="shared" si="430"/>
        <v/>
      </c>
      <c r="AJ334" s="262" t="str">
        <f>IF(AH334&gt;1,AVERAGE(AH332:AH334),"")</f>
        <v/>
      </c>
      <c r="AK334" s="262"/>
      <c r="AL334" s="262"/>
    </row>
    <row r="335" spans="1:38" ht="12" customHeight="1">
      <c r="C335" s="17" t="s">
        <v>79</v>
      </c>
      <c r="D335" s="1">
        <f>AA339</f>
        <v>0</v>
      </c>
      <c r="F335" s="193">
        <v>40343</v>
      </c>
      <c r="G335" s="357"/>
      <c r="H335" s="357"/>
      <c r="I335" s="48"/>
      <c r="J335" s="49"/>
      <c r="K335" s="65"/>
      <c r="L335" s="65"/>
      <c r="M335" s="65"/>
      <c r="N335" s="66"/>
      <c r="O335" s="66"/>
      <c r="P335" s="74"/>
      <c r="Q335" s="65"/>
      <c r="R335" s="358"/>
      <c r="S335" s="359"/>
      <c r="T335" s="360"/>
      <c r="U335" s="53"/>
      <c r="V335" s="122">
        <f t="shared" si="420"/>
        <v>1</v>
      </c>
      <c r="W335" s="272">
        <f t="shared" si="421"/>
        <v>0</v>
      </c>
      <c r="X335" s="272">
        <f t="shared" si="427"/>
        <v>0</v>
      </c>
      <c r="Y335" s="272">
        <f t="shared" si="422"/>
        <v>0</v>
      </c>
      <c r="Z335" s="272">
        <f t="shared" si="423"/>
        <v>0</v>
      </c>
      <c r="AA335" s="272"/>
      <c r="AB335" s="272"/>
      <c r="AC335" s="272">
        <f t="shared" si="424"/>
        <v>0</v>
      </c>
      <c r="AD335" s="272">
        <f t="shared" si="425"/>
        <v>0</v>
      </c>
      <c r="AE335" s="122"/>
      <c r="AF335" s="122">
        <f t="shared" si="428"/>
        <v>0</v>
      </c>
      <c r="AG335" s="123">
        <f t="shared" si="429"/>
        <v>0</v>
      </c>
      <c r="AH335" s="123">
        <f t="shared" si="426"/>
        <v>0</v>
      </c>
      <c r="AI335" s="262" t="str">
        <f t="shared" si="430"/>
        <v/>
      </c>
      <c r="AJ335" s="262" t="str">
        <f>IF(AH335&gt;1,AVERAGE(AH333:AH335),"")</f>
        <v/>
      </c>
      <c r="AK335" s="262"/>
      <c r="AL335" s="262"/>
    </row>
    <row r="336" spans="1:38" ht="12" customHeight="1">
      <c r="C336" s="17" t="s">
        <v>94</v>
      </c>
      <c r="D336" s="1">
        <f>AB339</f>
        <v>0</v>
      </c>
      <c r="F336" s="193">
        <v>40344</v>
      </c>
      <c r="G336" s="357"/>
      <c r="H336" s="357"/>
      <c r="I336" s="48"/>
      <c r="J336" s="65"/>
      <c r="K336" s="65"/>
      <c r="L336" s="65"/>
      <c r="M336" s="65"/>
      <c r="N336" s="65"/>
      <c r="O336" s="65"/>
      <c r="P336" s="65"/>
      <c r="Q336" s="65"/>
      <c r="R336" s="358"/>
      <c r="S336" s="359"/>
      <c r="T336" s="360"/>
      <c r="U336" s="36"/>
      <c r="V336" s="122">
        <f>$V$2</f>
        <v>1</v>
      </c>
      <c r="W336" s="272">
        <f t="shared" si="421"/>
        <v>0</v>
      </c>
      <c r="X336" s="272">
        <f t="shared" si="427"/>
        <v>0</v>
      </c>
      <c r="Y336" s="272">
        <f t="shared" si="422"/>
        <v>0</v>
      </c>
      <c r="Z336" s="272">
        <f t="shared" si="423"/>
        <v>0</v>
      </c>
      <c r="AA336" s="272"/>
      <c r="AB336" s="272"/>
      <c r="AC336" s="272">
        <f t="shared" si="424"/>
        <v>0</v>
      </c>
      <c r="AD336" s="272">
        <f t="shared" si="425"/>
        <v>0</v>
      </c>
      <c r="AE336" s="122"/>
      <c r="AF336" s="122">
        <f t="shared" si="428"/>
        <v>0</v>
      </c>
      <c r="AG336" s="123">
        <f t="shared" si="429"/>
        <v>0</v>
      </c>
      <c r="AH336" s="123">
        <f t="shared" si="426"/>
        <v>0</v>
      </c>
      <c r="AI336" s="262" t="str">
        <f t="shared" si="430"/>
        <v/>
      </c>
      <c r="AJ336" s="262" t="str">
        <f>IF(AH336&gt;1,AVERAGE(AH334:AH336),"")</f>
        <v/>
      </c>
      <c r="AK336" s="262"/>
      <c r="AL336" s="262"/>
    </row>
    <row r="337" spans="1:38" ht="12" customHeight="1">
      <c r="C337" s="57" t="s">
        <v>37</v>
      </c>
      <c r="D337" s="1">
        <f>AC339</f>
        <v>0</v>
      </c>
      <c r="F337" s="193">
        <v>40345</v>
      </c>
      <c r="G337" s="357"/>
      <c r="H337" s="357"/>
      <c r="I337" s="48"/>
      <c r="J337" s="74"/>
      <c r="K337" s="65"/>
      <c r="L337" s="65"/>
      <c r="M337" s="65"/>
      <c r="N337" s="65"/>
      <c r="O337" s="65"/>
      <c r="P337" s="65"/>
      <c r="Q337" s="65"/>
      <c r="R337" s="358"/>
      <c r="S337" s="359"/>
      <c r="T337" s="360"/>
      <c r="U337" s="36"/>
      <c r="V337" s="122">
        <f t="shared" si="420"/>
        <v>1</v>
      </c>
      <c r="W337" s="272">
        <f t="shared" si="421"/>
        <v>0</v>
      </c>
      <c r="X337" s="272">
        <f t="shared" si="427"/>
        <v>0</v>
      </c>
      <c r="Y337" s="272">
        <f t="shared" si="422"/>
        <v>0</v>
      </c>
      <c r="Z337" s="272">
        <f t="shared" si="423"/>
        <v>0</v>
      </c>
      <c r="AA337" s="272"/>
      <c r="AB337" s="272"/>
      <c r="AC337" s="272">
        <f t="shared" si="424"/>
        <v>0</v>
      </c>
      <c r="AD337" s="272">
        <f t="shared" si="425"/>
        <v>0</v>
      </c>
      <c r="AE337" s="122"/>
      <c r="AF337" s="122">
        <f t="shared" si="428"/>
        <v>0</v>
      </c>
      <c r="AG337" s="123">
        <f t="shared" si="429"/>
        <v>0</v>
      </c>
      <c r="AH337" s="123">
        <f t="shared" si="426"/>
        <v>0</v>
      </c>
      <c r="AI337" s="262" t="str">
        <f t="shared" si="430"/>
        <v/>
      </c>
      <c r="AJ337" s="262" t="str">
        <f>IF(AH337&gt;1,AVERAGE(AH335:AH337),"")</f>
        <v/>
      </c>
      <c r="AK337" s="262"/>
      <c r="AL337" s="262"/>
    </row>
    <row r="338" spans="1:38" ht="12" customHeight="1">
      <c r="C338" s="57" t="s">
        <v>38</v>
      </c>
      <c r="D338" s="1">
        <f>AD339</f>
        <v>0</v>
      </c>
      <c r="F338" s="193">
        <v>40346</v>
      </c>
      <c r="G338" s="357"/>
      <c r="H338" s="357"/>
      <c r="I338" s="48"/>
      <c r="J338" s="65"/>
      <c r="K338" s="65"/>
      <c r="L338" s="65"/>
      <c r="M338" s="65"/>
      <c r="N338" s="65"/>
      <c r="O338" s="65"/>
      <c r="P338" s="65"/>
      <c r="Q338" s="65"/>
      <c r="R338" s="358"/>
      <c r="S338" s="359"/>
      <c r="T338" s="360"/>
      <c r="U338" s="53"/>
      <c r="V338" s="122">
        <f t="shared" si="420"/>
        <v>1</v>
      </c>
      <c r="W338" s="272">
        <f t="shared" si="421"/>
        <v>0</v>
      </c>
      <c r="X338" s="272">
        <f t="shared" si="427"/>
        <v>0</v>
      </c>
      <c r="Y338" s="272">
        <f t="shared" si="422"/>
        <v>0</v>
      </c>
      <c r="Z338" s="272">
        <f t="shared" si="423"/>
        <v>0</v>
      </c>
      <c r="AA338" s="272"/>
      <c r="AB338" s="272"/>
      <c r="AC338" s="272">
        <f t="shared" si="424"/>
        <v>0</v>
      </c>
      <c r="AD338" s="272">
        <f t="shared" si="425"/>
        <v>0</v>
      </c>
      <c r="AE338" s="122"/>
      <c r="AF338" s="122">
        <f t="shared" si="428"/>
        <v>0</v>
      </c>
      <c r="AG338" s="123">
        <f t="shared" si="429"/>
        <v>0</v>
      </c>
      <c r="AH338" s="123">
        <f t="shared" si="426"/>
        <v>0</v>
      </c>
      <c r="AI338" s="262" t="str">
        <f t="shared" si="430"/>
        <v/>
      </c>
      <c r="AJ338" s="262" t="str">
        <f>IF(AH338&gt;1,AVERAGE(AH336:AH338),"")</f>
        <v/>
      </c>
      <c r="AK338" s="262"/>
      <c r="AL338" s="262"/>
    </row>
    <row r="339" spans="1:38" ht="12" customHeight="1">
      <c r="C339" s="57" t="s">
        <v>39</v>
      </c>
      <c r="D339" s="1">
        <f>AE339</f>
        <v>0</v>
      </c>
      <c r="E339" s="1"/>
      <c r="F339" s="194"/>
      <c r="G339" s="51"/>
      <c r="H339" s="51"/>
      <c r="I339" s="52">
        <f>SUM(I332:I338)/60</f>
        <v>0</v>
      </c>
      <c r="J339" s="67"/>
      <c r="K339" s="68"/>
      <c r="L339" s="68"/>
      <c r="M339" s="68"/>
      <c r="N339" s="68"/>
      <c r="O339" s="68"/>
      <c r="P339" s="68"/>
      <c r="Q339" s="68"/>
      <c r="R339" s="51"/>
      <c r="S339" s="51"/>
      <c r="T339" s="51"/>
      <c r="U339" s="54" t="s">
        <v>46</v>
      </c>
      <c r="V339" s="114"/>
      <c r="W339" s="255">
        <f t="shared" ref="W339:AG339" si="431">SUM(W332:W338)</f>
        <v>0</v>
      </c>
      <c r="X339" s="255">
        <f t="shared" si="431"/>
        <v>0</v>
      </c>
      <c r="Y339" s="255">
        <f t="shared" si="431"/>
        <v>0</v>
      </c>
      <c r="Z339" s="255">
        <f t="shared" si="431"/>
        <v>0</v>
      </c>
      <c r="AA339" s="255">
        <f t="shared" si="431"/>
        <v>0</v>
      </c>
      <c r="AB339" s="255">
        <f t="shared" si="431"/>
        <v>0</v>
      </c>
      <c r="AC339" s="255">
        <f t="shared" si="431"/>
        <v>0</v>
      </c>
      <c r="AD339" s="255">
        <f t="shared" si="431"/>
        <v>0</v>
      </c>
      <c r="AE339" s="255">
        <f t="shared" si="431"/>
        <v>0</v>
      </c>
      <c r="AF339" s="256">
        <f t="shared" si="431"/>
        <v>0</v>
      </c>
      <c r="AG339" s="256">
        <f t="shared" si="431"/>
        <v>0</v>
      </c>
      <c r="AH339" s="256">
        <f>SUM(AH332:AH338)</f>
        <v>0</v>
      </c>
      <c r="AI339" s="262"/>
      <c r="AJ339" s="262"/>
      <c r="AK339" s="262" t="b">
        <f>IF(AH339&gt;1,AVERAGE(AH339,AH330,AH321,AH312,AH303))</f>
        <v>0</v>
      </c>
      <c r="AL339" s="262" t="b">
        <f>IF(AH339&gt;1,AVERAGE(AH339,AH330))</f>
        <v>0</v>
      </c>
    </row>
    <row r="340" spans="1:38" ht="12" customHeight="1">
      <c r="E340" s="1"/>
      <c r="F340" s="252" t="s">
        <v>210</v>
      </c>
      <c r="W340" s="1"/>
      <c r="X340" s="1"/>
      <c r="Y340" s="1"/>
      <c r="Z340" s="1"/>
      <c r="AA340" s="1"/>
      <c r="AB340" s="1"/>
      <c r="AC340" s="1"/>
      <c r="AD340" s="1"/>
      <c r="AE340" s="1"/>
      <c r="AF340" s="9" t="str">
        <f>IF(SUM(W340:AE340)&gt;0,(SUM(W340:AE340)),"")</f>
        <v/>
      </c>
    </row>
    <row r="341" spans="1:38" ht="12" customHeight="1">
      <c r="A341" s="165" t="s">
        <v>19</v>
      </c>
      <c r="B341" s="18">
        <f>I348</f>
        <v>0</v>
      </c>
      <c r="C341" s="57" t="s">
        <v>35</v>
      </c>
      <c r="D341" s="1">
        <f>X348</f>
        <v>0</v>
      </c>
      <c r="F341" s="193">
        <v>40347</v>
      </c>
      <c r="G341" s="357"/>
      <c r="H341" s="357"/>
      <c r="I341" s="48"/>
      <c r="J341" s="65"/>
      <c r="K341" s="65"/>
      <c r="L341" s="65"/>
      <c r="M341" s="65"/>
      <c r="N341" s="65"/>
      <c r="O341" s="65"/>
      <c r="P341" s="65"/>
      <c r="Q341" s="65"/>
      <c r="R341" s="358"/>
      <c r="S341" s="359"/>
      <c r="T341" s="360"/>
      <c r="U341" s="53"/>
      <c r="V341" s="122">
        <f t="shared" ref="V341:V347" si="432">$V$2</f>
        <v>1</v>
      </c>
      <c r="W341" s="272">
        <f t="shared" ref="W341:W347" si="433">IF(J341&lt;&gt;0,VLOOKUP(J341,Max_tider,2,FALSE),0)</f>
        <v>0</v>
      </c>
      <c r="X341" s="272">
        <f>IF(K341&lt;&gt;0,VLOOKUP(K341,AT_tider,2,FALSE),0)</f>
        <v>0</v>
      </c>
      <c r="Y341" s="272">
        <f t="shared" ref="Y341:Y347" si="434">IF(L341&lt;&gt;0,VLOOKUP(L341,SubAT_tider,2,FALSE),0)</f>
        <v>0</v>
      </c>
      <c r="Z341" s="272">
        <f t="shared" ref="Z341:Z347" si="435">IF(M341&lt;&gt;0,VLOOKUP(M341,IG_tider,2,FALSE),0)</f>
        <v>0</v>
      </c>
      <c r="AA341" s="272"/>
      <c r="AB341" s="272"/>
      <c r="AC341" s="272">
        <f t="shared" ref="AC341:AC347" si="436">IF(P341&lt;&gt;0,VLOOKUP(P341,Power_tider,2,FALSE),0)</f>
        <v>0</v>
      </c>
      <c r="AD341" s="272">
        <f t="shared" ref="AD341:AD347" si="437">IF(Q341&lt;&gt;0,VLOOKUP(Q341,FS_tider,2,FALSE),0)</f>
        <v>0</v>
      </c>
      <c r="AE341" s="122"/>
      <c r="AF341" s="122">
        <f>SUM(W341:AE341)</f>
        <v>0</v>
      </c>
      <c r="AG341" s="123">
        <f>((AC341*2)+(W341*2)+(X341*1)+(Y341*0.77)+(Z341*0.68)+(AD341*0.8))</f>
        <v>0</v>
      </c>
      <c r="AH341" s="123">
        <f t="shared" ref="AH341:AH347" si="438">(AG341+(((I341*V341)-SUM(W341:AE341))*0.3))</f>
        <v>0</v>
      </c>
      <c r="AI341" s="262" t="str">
        <f>IF(AH341&gt;1,AVERAGE(AH338,AH341),"")</f>
        <v/>
      </c>
      <c r="AJ341" s="262" t="str">
        <f>IF(AH341&gt;1,AVERAGE(AH337,AH338,AH341),"")</f>
        <v/>
      </c>
      <c r="AK341" s="262"/>
      <c r="AL341" s="262"/>
    </row>
    <row r="342" spans="1:38" ht="12" customHeight="1">
      <c r="A342" s="168" t="s">
        <v>34</v>
      </c>
      <c r="B342" s="18">
        <f>W348</f>
        <v>0</v>
      </c>
      <c r="C342" s="57" t="s">
        <v>36</v>
      </c>
      <c r="D342" s="1">
        <f>Y348</f>
        <v>0</v>
      </c>
      <c r="F342" s="193">
        <v>40348</v>
      </c>
      <c r="G342" s="357"/>
      <c r="H342" s="357"/>
      <c r="I342" s="48"/>
      <c r="J342" s="65"/>
      <c r="K342" s="65"/>
      <c r="L342" s="65"/>
      <c r="M342" s="65"/>
      <c r="N342" s="66"/>
      <c r="O342" s="66"/>
      <c r="P342" s="66"/>
      <c r="Q342" s="65"/>
      <c r="R342" s="358"/>
      <c r="S342" s="359"/>
      <c r="T342" s="360"/>
      <c r="U342" s="53"/>
      <c r="V342" s="122">
        <f t="shared" si="432"/>
        <v>1</v>
      </c>
      <c r="W342" s="272">
        <f t="shared" si="433"/>
        <v>0</v>
      </c>
      <c r="X342" s="272">
        <f t="shared" ref="X342:X347" si="439">IF(K342&lt;&gt;0,VLOOKUP(K342,AT_tider,2,FALSE),0)</f>
        <v>0</v>
      </c>
      <c r="Y342" s="272">
        <f t="shared" si="434"/>
        <v>0</v>
      </c>
      <c r="Z342" s="272">
        <f t="shared" si="435"/>
        <v>0</v>
      </c>
      <c r="AA342" s="272"/>
      <c r="AB342" s="272"/>
      <c r="AC342" s="272">
        <f t="shared" si="436"/>
        <v>0</v>
      </c>
      <c r="AD342" s="272">
        <f t="shared" si="437"/>
        <v>0</v>
      </c>
      <c r="AE342" s="122"/>
      <c r="AF342" s="122">
        <f t="shared" ref="AF342:AF347" si="440">SUM(W342:AE342)</f>
        <v>0</v>
      </c>
      <c r="AG342" s="123">
        <f t="shared" ref="AG342:AG347" si="441">((AC342*2)+(W342*2)+(X342*1)+(Y342*0.77)+(Z342*0.68)+(AD342*0.8))</f>
        <v>0</v>
      </c>
      <c r="AH342" s="123">
        <f t="shared" si="438"/>
        <v>0</v>
      </c>
      <c r="AI342" s="262" t="str">
        <f t="shared" ref="AI342:AI347" si="442">IF(AH342&gt;1,AVERAGE(AH341:AH342),"")</f>
        <v/>
      </c>
      <c r="AJ342" s="262" t="str">
        <f>IF(AH342&gt;1,AVERAGE(AH338,AH341,AH342),"")</f>
        <v/>
      </c>
      <c r="AK342" s="262"/>
      <c r="AL342" s="262"/>
    </row>
    <row r="343" spans="1:38" ht="12" customHeight="1">
      <c r="C343" s="17" t="s">
        <v>93</v>
      </c>
      <c r="D343" s="1">
        <f>Z348</f>
        <v>0</v>
      </c>
      <c r="F343" s="193">
        <v>40349</v>
      </c>
      <c r="G343" s="357"/>
      <c r="H343" s="357"/>
      <c r="I343" s="49"/>
      <c r="J343" s="66"/>
      <c r="K343" s="66"/>
      <c r="L343" s="66"/>
      <c r="M343" s="66"/>
      <c r="N343" s="66"/>
      <c r="O343" s="66"/>
      <c r="P343" s="66"/>
      <c r="Q343" s="66"/>
      <c r="R343" s="358"/>
      <c r="S343" s="359"/>
      <c r="T343" s="360"/>
      <c r="U343" s="36"/>
      <c r="V343" s="122">
        <f t="shared" si="432"/>
        <v>1</v>
      </c>
      <c r="W343" s="272">
        <f t="shared" si="433"/>
        <v>0</v>
      </c>
      <c r="X343" s="272">
        <f t="shared" si="439"/>
        <v>0</v>
      </c>
      <c r="Y343" s="272">
        <f t="shared" si="434"/>
        <v>0</v>
      </c>
      <c r="Z343" s="272">
        <f t="shared" si="435"/>
        <v>0</v>
      </c>
      <c r="AA343" s="272"/>
      <c r="AB343" s="272"/>
      <c r="AC343" s="272">
        <f t="shared" si="436"/>
        <v>0</v>
      </c>
      <c r="AD343" s="272">
        <f t="shared" si="437"/>
        <v>0</v>
      </c>
      <c r="AE343" s="122"/>
      <c r="AF343" s="122">
        <f t="shared" si="440"/>
        <v>0</v>
      </c>
      <c r="AG343" s="123">
        <f t="shared" si="441"/>
        <v>0</v>
      </c>
      <c r="AH343" s="123">
        <f t="shared" si="438"/>
        <v>0</v>
      </c>
      <c r="AI343" s="262" t="str">
        <f t="shared" si="442"/>
        <v/>
      </c>
      <c r="AJ343" s="262" t="str">
        <f>IF(AH343&gt;1,AVERAGE(AH341:AH343),"")</f>
        <v/>
      </c>
      <c r="AK343" s="262"/>
      <c r="AL343" s="262"/>
    </row>
    <row r="344" spans="1:38" ht="12" customHeight="1">
      <c r="C344" s="17" t="s">
        <v>79</v>
      </c>
      <c r="D344" s="1">
        <f>AA348</f>
        <v>0</v>
      </c>
      <c r="F344" s="193">
        <v>40350</v>
      </c>
      <c r="G344" s="357"/>
      <c r="H344" s="357"/>
      <c r="I344" s="48"/>
      <c r="J344" s="65"/>
      <c r="K344" s="65"/>
      <c r="L344" s="65"/>
      <c r="M344" s="65"/>
      <c r="N344" s="65"/>
      <c r="O344" s="65"/>
      <c r="P344" s="65"/>
      <c r="Q344" s="65"/>
      <c r="R344" s="358"/>
      <c r="S344" s="359"/>
      <c r="T344" s="360"/>
      <c r="U344" s="53"/>
      <c r="V344" s="122">
        <f t="shared" si="432"/>
        <v>1</v>
      </c>
      <c r="W344" s="272">
        <f t="shared" si="433"/>
        <v>0</v>
      </c>
      <c r="X344" s="272">
        <f t="shared" si="439"/>
        <v>0</v>
      </c>
      <c r="Y344" s="272">
        <f t="shared" si="434"/>
        <v>0</v>
      </c>
      <c r="Z344" s="272">
        <f t="shared" si="435"/>
        <v>0</v>
      </c>
      <c r="AA344" s="272"/>
      <c r="AB344" s="272"/>
      <c r="AC344" s="272">
        <f t="shared" si="436"/>
        <v>0</v>
      </c>
      <c r="AD344" s="272">
        <f t="shared" si="437"/>
        <v>0</v>
      </c>
      <c r="AE344" s="122"/>
      <c r="AF344" s="122">
        <f t="shared" si="440"/>
        <v>0</v>
      </c>
      <c r="AG344" s="123">
        <f t="shared" si="441"/>
        <v>0</v>
      </c>
      <c r="AH344" s="123">
        <f t="shared" si="438"/>
        <v>0</v>
      </c>
      <c r="AI344" s="262" t="str">
        <f t="shared" si="442"/>
        <v/>
      </c>
      <c r="AJ344" s="262" t="str">
        <f>IF(AH344&gt;1,AVERAGE(AH342:AH344),"")</f>
        <v/>
      </c>
      <c r="AK344" s="262"/>
      <c r="AL344" s="262"/>
    </row>
    <row r="345" spans="1:38" ht="12" customHeight="1">
      <c r="C345" s="17" t="s">
        <v>94</v>
      </c>
      <c r="D345" s="1">
        <f>AB348</f>
        <v>0</v>
      </c>
      <c r="F345" s="193">
        <v>40351</v>
      </c>
      <c r="G345" s="357"/>
      <c r="H345" s="357"/>
      <c r="I345" s="48"/>
      <c r="J345" s="65"/>
      <c r="K345" s="65"/>
      <c r="L345" s="65"/>
      <c r="M345" s="65"/>
      <c r="N345" s="65"/>
      <c r="O345" s="65"/>
      <c r="P345" s="65"/>
      <c r="Q345" s="65"/>
      <c r="R345" s="358"/>
      <c r="S345" s="359"/>
      <c r="T345" s="360"/>
      <c r="U345" s="36"/>
      <c r="V345" s="122">
        <f>$V$2</f>
        <v>1</v>
      </c>
      <c r="W345" s="272">
        <f t="shared" si="433"/>
        <v>0</v>
      </c>
      <c r="X345" s="272">
        <f t="shared" si="439"/>
        <v>0</v>
      </c>
      <c r="Y345" s="272">
        <f t="shared" si="434"/>
        <v>0</v>
      </c>
      <c r="Z345" s="272">
        <f t="shared" si="435"/>
        <v>0</v>
      </c>
      <c r="AA345" s="272"/>
      <c r="AB345" s="272"/>
      <c r="AC345" s="272">
        <f t="shared" si="436"/>
        <v>0</v>
      </c>
      <c r="AD345" s="272">
        <f t="shared" si="437"/>
        <v>0</v>
      </c>
      <c r="AE345" s="122"/>
      <c r="AF345" s="122">
        <f t="shared" si="440"/>
        <v>0</v>
      </c>
      <c r="AG345" s="123">
        <f t="shared" si="441"/>
        <v>0</v>
      </c>
      <c r="AH345" s="123">
        <f t="shared" si="438"/>
        <v>0</v>
      </c>
      <c r="AI345" s="262" t="str">
        <f t="shared" si="442"/>
        <v/>
      </c>
      <c r="AJ345" s="262" t="str">
        <f>IF(AH345&gt;1,AVERAGE(AH343:AH345),"")</f>
        <v/>
      </c>
      <c r="AK345" s="262"/>
      <c r="AL345" s="262"/>
    </row>
    <row r="346" spans="1:38" ht="12" customHeight="1">
      <c r="C346" s="57" t="s">
        <v>37</v>
      </c>
      <c r="D346" s="1">
        <f>AC348</f>
        <v>0</v>
      </c>
      <c r="F346" s="193">
        <v>40352</v>
      </c>
      <c r="G346" s="357"/>
      <c r="H346" s="357"/>
      <c r="I346" s="48"/>
      <c r="J346" s="74"/>
      <c r="K346" s="65"/>
      <c r="L346" s="65"/>
      <c r="M346" s="65"/>
      <c r="N346" s="65"/>
      <c r="O346" s="65"/>
      <c r="P346" s="65"/>
      <c r="Q346" s="65"/>
      <c r="R346" s="358"/>
      <c r="S346" s="359"/>
      <c r="T346" s="360"/>
      <c r="U346" s="36"/>
      <c r="V346" s="122">
        <f t="shared" si="432"/>
        <v>1</v>
      </c>
      <c r="W346" s="272">
        <f t="shared" si="433"/>
        <v>0</v>
      </c>
      <c r="X346" s="272">
        <f t="shared" si="439"/>
        <v>0</v>
      </c>
      <c r="Y346" s="272">
        <f t="shared" si="434"/>
        <v>0</v>
      </c>
      <c r="Z346" s="272">
        <f t="shared" si="435"/>
        <v>0</v>
      </c>
      <c r="AA346" s="272"/>
      <c r="AB346" s="272"/>
      <c r="AC346" s="272">
        <f t="shared" si="436"/>
        <v>0</v>
      </c>
      <c r="AD346" s="272">
        <f t="shared" si="437"/>
        <v>0</v>
      </c>
      <c r="AE346" s="122"/>
      <c r="AF346" s="122">
        <f t="shared" si="440"/>
        <v>0</v>
      </c>
      <c r="AG346" s="123">
        <f t="shared" si="441"/>
        <v>0</v>
      </c>
      <c r="AH346" s="123">
        <f t="shared" si="438"/>
        <v>0</v>
      </c>
      <c r="AI346" s="262" t="str">
        <f t="shared" si="442"/>
        <v/>
      </c>
      <c r="AJ346" s="262" t="str">
        <f>IF(AH346&gt;1,AVERAGE(AH344:AH346),"")</f>
        <v/>
      </c>
      <c r="AK346" s="262"/>
      <c r="AL346" s="262"/>
    </row>
    <row r="347" spans="1:38" ht="12" customHeight="1">
      <c r="C347" s="57" t="s">
        <v>38</v>
      </c>
      <c r="D347" s="1">
        <f>AD348</f>
        <v>0</v>
      </c>
      <c r="F347" s="193">
        <v>40353</v>
      </c>
      <c r="G347" s="357"/>
      <c r="H347" s="357"/>
      <c r="I347" s="48"/>
      <c r="J347" s="65"/>
      <c r="K347" s="65"/>
      <c r="L347" s="65"/>
      <c r="M347" s="65"/>
      <c r="N347" s="65"/>
      <c r="O347" s="65"/>
      <c r="P347" s="65"/>
      <c r="Q347" s="65"/>
      <c r="R347" s="358"/>
      <c r="S347" s="359"/>
      <c r="T347" s="360"/>
      <c r="U347" s="53"/>
      <c r="V347" s="122">
        <f t="shared" si="432"/>
        <v>1</v>
      </c>
      <c r="W347" s="272">
        <f t="shared" si="433"/>
        <v>0</v>
      </c>
      <c r="X347" s="272">
        <f t="shared" si="439"/>
        <v>0</v>
      </c>
      <c r="Y347" s="272">
        <f t="shared" si="434"/>
        <v>0</v>
      </c>
      <c r="Z347" s="272">
        <f t="shared" si="435"/>
        <v>0</v>
      </c>
      <c r="AA347" s="272"/>
      <c r="AB347" s="272"/>
      <c r="AC347" s="272">
        <f t="shared" si="436"/>
        <v>0</v>
      </c>
      <c r="AD347" s="272">
        <f t="shared" si="437"/>
        <v>0</v>
      </c>
      <c r="AE347" s="122"/>
      <c r="AF347" s="122">
        <f t="shared" si="440"/>
        <v>0</v>
      </c>
      <c r="AG347" s="123">
        <f t="shared" si="441"/>
        <v>0</v>
      </c>
      <c r="AH347" s="123">
        <f t="shared" si="438"/>
        <v>0</v>
      </c>
      <c r="AI347" s="262" t="str">
        <f t="shared" si="442"/>
        <v/>
      </c>
      <c r="AJ347" s="262" t="str">
        <f>IF(AH347&gt;1,AVERAGE(AH345:AH347),"")</f>
        <v/>
      </c>
      <c r="AK347" s="262"/>
      <c r="AL347" s="262"/>
    </row>
    <row r="348" spans="1:38" ht="12" customHeight="1">
      <c r="C348" s="57" t="s">
        <v>39</v>
      </c>
      <c r="D348" s="1">
        <f>AE348</f>
        <v>0</v>
      </c>
      <c r="E348" s="1"/>
      <c r="F348" s="194"/>
      <c r="G348" s="51"/>
      <c r="H348" s="51"/>
      <c r="I348" s="52">
        <f>SUM(I341:I347)/60</f>
        <v>0</v>
      </c>
      <c r="J348" s="67"/>
      <c r="K348" s="68"/>
      <c r="L348" s="68"/>
      <c r="M348" s="68"/>
      <c r="N348" s="68"/>
      <c r="O348" s="68"/>
      <c r="P348" s="68"/>
      <c r="Q348" s="68"/>
      <c r="R348" s="51"/>
      <c r="S348" s="51"/>
      <c r="T348" s="51"/>
      <c r="U348" s="54" t="s">
        <v>46</v>
      </c>
      <c r="V348" s="114"/>
      <c r="W348" s="255">
        <f t="shared" ref="W348:AG348" si="443">SUM(W341:W347)</f>
        <v>0</v>
      </c>
      <c r="X348" s="255">
        <f t="shared" si="443"/>
        <v>0</v>
      </c>
      <c r="Y348" s="255">
        <f t="shared" si="443"/>
        <v>0</v>
      </c>
      <c r="Z348" s="255">
        <f t="shared" si="443"/>
        <v>0</v>
      </c>
      <c r="AA348" s="255">
        <f t="shared" si="443"/>
        <v>0</v>
      </c>
      <c r="AB348" s="255">
        <f t="shared" si="443"/>
        <v>0</v>
      </c>
      <c r="AC348" s="255">
        <f t="shared" si="443"/>
        <v>0</v>
      </c>
      <c r="AD348" s="255">
        <f t="shared" si="443"/>
        <v>0</v>
      </c>
      <c r="AE348" s="255">
        <f t="shared" si="443"/>
        <v>0</v>
      </c>
      <c r="AF348" s="256">
        <f t="shared" si="443"/>
        <v>0</v>
      </c>
      <c r="AG348" s="256">
        <f t="shared" si="443"/>
        <v>0</v>
      </c>
      <c r="AH348" s="256">
        <f>SUM(AH341:AH347)</f>
        <v>0</v>
      </c>
      <c r="AI348" s="262"/>
      <c r="AJ348" s="262"/>
      <c r="AK348" s="262" t="b">
        <f>IF(AH348&gt;1,AVERAGE(AH348,AH339,AH330,AH321,AH312))</f>
        <v>0</v>
      </c>
      <c r="AL348" s="262" t="b">
        <f>IF(AH348&gt;1,AVERAGE(AH348,AH339))</f>
        <v>0</v>
      </c>
    </row>
    <row r="349" spans="1:38" ht="12" customHeight="1">
      <c r="E349" s="1"/>
      <c r="F349" s="252" t="s">
        <v>214</v>
      </c>
      <c r="W349" s="1"/>
      <c r="X349" s="1"/>
      <c r="Y349" s="1"/>
      <c r="Z349" s="1"/>
      <c r="AA349" s="1"/>
      <c r="AB349" s="1"/>
      <c r="AC349" s="1"/>
      <c r="AD349" s="1"/>
      <c r="AE349" s="1"/>
      <c r="AF349" s="9" t="str">
        <f>IF(SUM(W349:AE349)&gt;0,(SUM(W349:AE349)),"")</f>
        <v/>
      </c>
    </row>
    <row r="350" spans="1:38" ht="12" customHeight="1">
      <c r="A350" s="165" t="s">
        <v>19</v>
      </c>
      <c r="B350" s="18">
        <f>I357</f>
        <v>0</v>
      </c>
      <c r="C350" s="57" t="s">
        <v>35</v>
      </c>
      <c r="D350" s="1">
        <f>X357</f>
        <v>0</v>
      </c>
      <c r="F350" s="193">
        <v>40354</v>
      </c>
      <c r="G350" s="357"/>
      <c r="H350" s="357"/>
      <c r="I350" s="48"/>
      <c r="J350" s="65"/>
      <c r="K350" s="65"/>
      <c r="L350" s="65"/>
      <c r="M350" s="65"/>
      <c r="N350" s="65"/>
      <c r="O350" s="65"/>
      <c r="P350" s="65"/>
      <c r="Q350" s="65"/>
      <c r="R350" s="358"/>
      <c r="S350" s="359"/>
      <c r="T350" s="360"/>
      <c r="U350" s="53"/>
      <c r="V350" s="122">
        <f t="shared" ref="V350:V356" si="444">$V$2</f>
        <v>1</v>
      </c>
      <c r="W350" s="272">
        <f t="shared" ref="W350:W356" si="445">IF(J350&lt;&gt;0,VLOOKUP(J350,Max_tider,2,FALSE),0)</f>
        <v>0</v>
      </c>
      <c r="X350" s="272">
        <f>IF(K350&lt;&gt;0,VLOOKUP(K350,AT_tider,2,FALSE),0)</f>
        <v>0</v>
      </c>
      <c r="Y350" s="272">
        <f t="shared" ref="Y350:Y352" si="446">IF(L350&lt;&gt;0,VLOOKUP(L350,SubAT_tider,2,FALSE),0)</f>
        <v>0</v>
      </c>
      <c r="Z350" s="272">
        <f t="shared" ref="Z350:Z356" si="447">IF(M350&lt;&gt;0,VLOOKUP(M350,IG_tider,2,FALSE),0)</f>
        <v>0</v>
      </c>
      <c r="AA350" s="272"/>
      <c r="AB350" s="272"/>
      <c r="AC350" s="272">
        <f t="shared" ref="AC350:AC352" si="448">IF(P350&lt;&gt;0,VLOOKUP(P350,Power_tider,2,FALSE),0)</f>
        <v>0</v>
      </c>
      <c r="AD350" s="272">
        <f t="shared" ref="AD350:AD356" si="449">IF(Q350&lt;&gt;0,VLOOKUP(Q350,FS_tider,2,FALSE),0)</f>
        <v>0</v>
      </c>
      <c r="AE350" s="122"/>
      <c r="AF350" s="122">
        <f>SUM(W350:AE350)</f>
        <v>0</v>
      </c>
      <c r="AG350" s="123">
        <f>((AC350*2)+(W350*2)+(X350*1)+(Y350*0.77)+(Z350*0.68)+(AD350*0.8))</f>
        <v>0</v>
      </c>
      <c r="AH350" s="123">
        <f t="shared" ref="AH350:AH356" si="450">(AG350+(((I350*V350)-SUM(W350:AE350))*0.3))</f>
        <v>0</v>
      </c>
      <c r="AI350" s="262" t="str">
        <f>IF(AH350&gt;1,AVERAGE(AH347,AH350),"")</f>
        <v/>
      </c>
      <c r="AJ350" s="262" t="str">
        <f>IF(AH350&gt;1,AVERAGE(AH346,AH347,AH350),"")</f>
        <v/>
      </c>
      <c r="AK350" s="262"/>
      <c r="AL350" s="262"/>
    </row>
    <row r="351" spans="1:38" ht="12" customHeight="1">
      <c r="A351" s="168" t="s">
        <v>34</v>
      </c>
      <c r="B351" s="18">
        <f>W357</f>
        <v>0</v>
      </c>
      <c r="C351" s="57" t="s">
        <v>36</v>
      </c>
      <c r="D351" s="1">
        <f>Y357</f>
        <v>0</v>
      </c>
      <c r="F351" s="193">
        <v>40355</v>
      </c>
      <c r="G351" s="357"/>
      <c r="H351" s="357"/>
      <c r="I351" s="48"/>
      <c r="J351" s="65"/>
      <c r="K351" s="65"/>
      <c r="L351" s="65"/>
      <c r="M351" s="65"/>
      <c r="N351" s="66"/>
      <c r="O351" s="66"/>
      <c r="P351" s="66"/>
      <c r="Q351" s="65"/>
      <c r="R351" s="358"/>
      <c r="S351" s="359"/>
      <c r="T351" s="360"/>
      <c r="U351" s="53"/>
      <c r="V351" s="122">
        <f t="shared" si="444"/>
        <v>1</v>
      </c>
      <c r="W351" s="272">
        <f t="shared" si="445"/>
        <v>0</v>
      </c>
      <c r="X351" s="272">
        <f t="shared" ref="X351:X356" si="451">IF(K351&lt;&gt;0,VLOOKUP(K351,AT_tider,2,FALSE),0)</f>
        <v>0</v>
      </c>
      <c r="Y351" s="272">
        <f t="shared" si="446"/>
        <v>0</v>
      </c>
      <c r="Z351" s="272">
        <f t="shared" si="447"/>
        <v>0</v>
      </c>
      <c r="AA351" s="272"/>
      <c r="AB351" s="272"/>
      <c r="AC351" s="272">
        <f t="shared" si="448"/>
        <v>0</v>
      </c>
      <c r="AD351" s="272">
        <f t="shared" si="449"/>
        <v>0</v>
      </c>
      <c r="AE351" s="122"/>
      <c r="AF351" s="122">
        <f t="shared" ref="AF351:AF356" si="452">SUM(W351:AE351)</f>
        <v>0</v>
      </c>
      <c r="AG351" s="123">
        <f t="shared" ref="AG351:AG356" si="453">((AC351*2)+(W351*2)+(X351*1)+(Y351*0.77)+(Z351*0.68)+(AD351*0.8))</f>
        <v>0</v>
      </c>
      <c r="AH351" s="123">
        <f t="shared" si="450"/>
        <v>0</v>
      </c>
      <c r="AI351" s="262" t="str">
        <f t="shared" ref="AI351:AI356" si="454">IF(AH351&gt;1,AVERAGE(AH350:AH351),"")</f>
        <v/>
      </c>
      <c r="AJ351" s="262" t="str">
        <f>IF(AH351&gt;1,AVERAGE(AH347,AH350,AH351),"")</f>
        <v/>
      </c>
      <c r="AK351" s="262"/>
      <c r="AL351" s="262"/>
    </row>
    <row r="352" spans="1:38" ht="12" customHeight="1">
      <c r="C352" s="17" t="s">
        <v>93</v>
      </c>
      <c r="D352" s="1">
        <f>Z357</f>
        <v>0</v>
      </c>
      <c r="F352" s="193">
        <v>40356</v>
      </c>
      <c r="G352" s="357"/>
      <c r="H352" s="357"/>
      <c r="I352" s="49"/>
      <c r="J352" s="65"/>
      <c r="K352" s="65"/>
      <c r="L352" s="49"/>
      <c r="M352" s="65"/>
      <c r="N352" s="65"/>
      <c r="O352" s="65"/>
      <c r="P352" s="65"/>
      <c r="Q352" s="65"/>
      <c r="R352" s="358"/>
      <c r="S352" s="359"/>
      <c r="T352" s="360"/>
      <c r="U352" s="53"/>
      <c r="V352" s="122">
        <f t="shared" si="444"/>
        <v>1</v>
      </c>
      <c r="W352" s="272">
        <f t="shared" si="445"/>
        <v>0</v>
      </c>
      <c r="X352" s="272">
        <f t="shared" si="451"/>
        <v>0</v>
      </c>
      <c r="Y352" s="272">
        <f t="shared" si="446"/>
        <v>0</v>
      </c>
      <c r="Z352" s="272">
        <f t="shared" si="447"/>
        <v>0</v>
      </c>
      <c r="AA352" s="272"/>
      <c r="AB352" s="272"/>
      <c r="AC352" s="272">
        <f t="shared" si="448"/>
        <v>0</v>
      </c>
      <c r="AD352" s="272">
        <f t="shared" si="449"/>
        <v>0</v>
      </c>
      <c r="AE352" s="122"/>
      <c r="AF352" s="122">
        <f t="shared" si="452"/>
        <v>0</v>
      </c>
      <c r="AG352" s="123">
        <f t="shared" si="453"/>
        <v>0</v>
      </c>
      <c r="AH352" s="123">
        <f>(AG352+(((I352*V352)-SUM(W352:AE352))*0.3))</f>
        <v>0</v>
      </c>
      <c r="AI352" s="262" t="str">
        <f t="shared" si="454"/>
        <v/>
      </c>
      <c r="AJ352" s="262" t="str">
        <f>IF(AH352&gt;1,AVERAGE(AH350:AH352),"")</f>
        <v/>
      </c>
      <c r="AK352" s="262"/>
      <c r="AL352" s="262"/>
    </row>
    <row r="353" spans="1:38" ht="12" customHeight="1">
      <c r="C353" s="17" t="s">
        <v>79</v>
      </c>
      <c r="D353" s="1">
        <f>AA357</f>
        <v>0</v>
      </c>
      <c r="F353" s="193">
        <v>40357</v>
      </c>
      <c r="G353" s="357"/>
      <c r="H353" s="357"/>
      <c r="I353" s="48"/>
      <c r="J353" s="65"/>
      <c r="K353" s="65"/>
      <c r="L353" s="65"/>
      <c r="M353" s="65"/>
      <c r="N353" s="65"/>
      <c r="O353" s="65"/>
      <c r="P353" s="65"/>
      <c r="Q353" s="65"/>
      <c r="R353" s="358"/>
      <c r="S353" s="359"/>
      <c r="T353" s="360"/>
      <c r="U353" s="53"/>
      <c r="V353" s="122">
        <f t="shared" si="444"/>
        <v>1</v>
      </c>
      <c r="W353" s="272">
        <f t="shared" si="445"/>
        <v>0</v>
      </c>
      <c r="X353" s="272">
        <f t="shared" si="451"/>
        <v>0</v>
      </c>
      <c r="Y353" s="272">
        <f>IF(L353&lt;&gt;0,VLOOKUP(L353,SubAT_tider,2,FALSE),0)</f>
        <v>0</v>
      </c>
      <c r="Z353" s="272">
        <f t="shared" si="447"/>
        <v>0</v>
      </c>
      <c r="AA353" s="272"/>
      <c r="AB353" s="272"/>
      <c r="AC353" s="272">
        <f>IF(P353&lt;&gt;0,VLOOKUP(P353,Power_tider,2,FALSE),0)</f>
        <v>0</v>
      </c>
      <c r="AD353" s="272">
        <f t="shared" si="449"/>
        <v>0</v>
      </c>
      <c r="AE353" s="122"/>
      <c r="AF353" s="122">
        <f t="shared" si="452"/>
        <v>0</v>
      </c>
      <c r="AG353" s="123">
        <f t="shared" si="453"/>
        <v>0</v>
      </c>
      <c r="AH353" s="123">
        <f t="shared" si="450"/>
        <v>0</v>
      </c>
      <c r="AI353" s="262" t="str">
        <f t="shared" si="454"/>
        <v/>
      </c>
      <c r="AJ353" s="262" t="str">
        <f>IF(AH353&gt;1,AVERAGE(AH351:AH353),"")</f>
        <v/>
      </c>
      <c r="AK353" s="262"/>
      <c r="AL353" s="262"/>
    </row>
    <row r="354" spans="1:38" ht="12" customHeight="1">
      <c r="C354" s="17" t="s">
        <v>94</v>
      </c>
      <c r="D354" s="1">
        <f>AB357</f>
        <v>0</v>
      </c>
      <c r="F354" s="193">
        <v>40358</v>
      </c>
      <c r="G354" s="357"/>
      <c r="H354" s="357"/>
      <c r="I354" s="48"/>
      <c r="J354" s="65"/>
      <c r="K354" s="65"/>
      <c r="L354" s="65"/>
      <c r="M354" s="65"/>
      <c r="N354" s="65"/>
      <c r="O354" s="65"/>
      <c r="P354" s="65"/>
      <c r="Q354" s="65"/>
      <c r="R354" s="358"/>
      <c r="S354" s="359"/>
      <c r="T354" s="360"/>
      <c r="U354" s="36"/>
      <c r="V354" s="122">
        <f>$V$2</f>
        <v>1</v>
      </c>
      <c r="W354" s="272">
        <f t="shared" si="445"/>
        <v>0</v>
      </c>
      <c r="X354" s="272">
        <f t="shared" si="451"/>
        <v>0</v>
      </c>
      <c r="Y354" s="272">
        <f>IF(L354&lt;&gt;0,VLOOKUP(L354,SubAT_tider,2,FALSE),0)</f>
        <v>0</v>
      </c>
      <c r="Z354" s="272">
        <f t="shared" si="447"/>
        <v>0</v>
      </c>
      <c r="AA354" s="272"/>
      <c r="AB354" s="272"/>
      <c r="AC354" s="272">
        <f>IF(P354&lt;&gt;0,VLOOKUP(P354,Power_tider,2,FALSE),0)</f>
        <v>0</v>
      </c>
      <c r="AD354" s="272">
        <f t="shared" si="449"/>
        <v>0</v>
      </c>
      <c r="AE354" s="122"/>
      <c r="AF354" s="122">
        <f t="shared" si="452"/>
        <v>0</v>
      </c>
      <c r="AG354" s="123">
        <f t="shared" si="453"/>
        <v>0</v>
      </c>
      <c r="AH354" s="123">
        <f t="shared" si="450"/>
        <v>0</v>
      </c>
      <c r="AI354" s="262" t="str">
        <f t="shared" si="454"/>
        <v/>
      </c>
      <c r="AJ354" s="262" t="str">
        <f>IF(AH354&gt;1,AVERAGE(AH352:AH354),"")</f>
        <v/>
      </c>
      <c r="AK354" s="262"/>
      <c r="AL354" s="262"/>
    </row>
    <row r="355" spans="1:38" ht="12" customHeight="1">
      <c r="C355" s="57" t="s">
        <v>37</v>
      </c>
      <c r="D355" s="1">
        <f>AC357</f>
        <v>0</v>
      </c>
      <c r="F355" s="193">
        <v>40359</v>
      </c>
      <c r="G355" s="357"/>
      <c r="H355" s="357"/>
      <c r="I355" s="48"/>
      <c r="J355" s="65"/>
      <c r="K355" s="65"/>
      <c r="L355" s="65"/>
      <c r="M355" s="65"/>
      <c r="N355" s="65"/>
      <c r="O355" s="65"/>
      <c r="P355" s="65"/>
      <c r="Q355" s="65"/>
      <c r="R355" s="358"/>
      <c r="S355" s="359"/>
      <c r="T355" s="360"/>
      <c r="U355" s="36"/>
      <c r="V355" s="122">
        <f t="shared" si="444"/>
        <v>1</v>
      </c>
      <c r="W355" s="272">
        <f t="shared" si="445"/>
        <v>0</v>
      </c>
      <c r="X355" s="272">
        <f t="shared" si="451"/>
        <v>0</v>
      </c>
      <c r="Y355" s="272">
        <f>IF(L355&lt;&gt;0,VLOOKUP(L355,SubAT_tider,2,FALSE),0)</f>
        <v>0</v>
      </c>
      <c r="Z355" s="272">
        <f t="shared" si="447"/>
        <v>0</v>
      </c>
      <c r="AA355" s="272"/>
      <c r="AB355" s="272"/>
      <c r="AC355" s="272">
        <f>IF(P355&lt;&gt;0,VLOOKUP(P355,Power_tider,2,FALSE),0)</f>
        <v>0</v>
      </c>
      <c r="AD355" s="272">
        <f t="shared" si="449"/>
        <v>0</v>
      </c>
      <c r="AE355" s="122"/>
      <c r="AF355" s="122">
        <f t="shared" si="452"/>
        <v>0</v>
      </c>
      <c r="AG355" s="123">
        <f t="shared" si="453"/>
        <v>0</v>
      </c>
      <c r="AH355" s="123">
        <f t="shared" si="450"/>
        <v>0</v>
      </c>
      <c r="AI355" s="262" t="str">
        <f t="shared" si="454"/>
        <v/>
      </c>
      <c r="AJ355" s="262" t="str">
        <f>IF(AH355&gt;1,AVERAGE(AH353:AH355),"")</f>
        <v/>
      </c>
      <c r="AK355" s="262"/>
      <c r="AL355" s="262"/>
    </row>
    <row r="356" spans="1:38" ht="12" customHeight="1">
      <c r="C356" s="57" t="s">
        <v>38</v>
      </c>
      <c r="D356" s="1">
        <f>AD357</f>
        <v>0</v>
      </c>
      <c r="F356" s="193">
        <v>40360</v>
      </c>
      <c r="G356" s="357"/>
      <c r="H356" s="357"/>
      <c r="I356" s="48"/>
      <c r="J356" s="65"/>
      <c r="K356" s="65"/>
      <c r="L356" s="65"/>
      <c r="M356" s="65"/>
      <c r="N356" s="65"/>
      <c r="O356" s="65"/>
      <c r="P356" s="65"/>
      <c r="Q356" s="65"/>
      <c r="R356" s="358"/>
      <c r="S356" s="359"/>
      <c r="T356" s="360"/>
      <c r="U356" s="36"/>
      <c r="V356" s="122">
        <f t="shared" si="444"/>
        <v>1</v>
      </c>
      <c r="W356" s="272">
        <f t="shared" si="445"/>
        <v>0</v>
      </c>
      <c r="X356" s="272">
        <f t="shared" si="451"/>
        <v>0</v>
      </c>
      <c r="Y356" s="272">
        <f>IF(L356&lt;&gt;0,VLOOKUP(L356,SubAT_tider,2,FALSE),0)</f>
        <v>0</v>
      </c>
      <c r="Z356" s="272">
        <f t="shared" si="447"/>
        <v>0</v>
      </c>
      <c r="AA356" s="272"/>
      <c r="AB356" s="272"/>
      <c r="AC356" s="272">
        <f>IF(P356&lt;&gt;0,VLOOKUP(P356,Power_tider,2,FALSE),0)</f>
        <v>0</v>
      </c>
      <c r="AD356" s="272">
        <f t="shared" si="449"/>
        <v>0</v>
      </c>
      <c r="AE356" s="122"/>
      <c r="AF356" s="122">
        <f t="shared" si="452"/>
        <v>0</v>
      </c>
      <c r="AG356" s="123">
        <f t="shared" si="453"/>
        <v>0</v>
      </c>
      <c r="AH356" s="123">
        <f t="shared" si="450"/>
        <v>0</v>
      </c>
      <c r="AI356" s="262" t="str">
        <f t="shared" si="454"/>
        <v/>
      </c>
      <c r="AJ356" s="262" t="str">
        <f>IF(AH356&gt;1,AVERAGE(AH354:AH356),"")</f>
        <v/>
      </c>
      <c r="AK356" s="262"/>
      <c r="AL356" s="262"/>
    </row>
    <row r="357" spans="1:38" ht="12" customHeight="1">
      <c r="C357" s="57" t="s">
        <v>39</v>
      </c>
      <c r="D357" s="1">
        <f>AE357</f>
        <v>0</v>
      </c>
      <c r="E357" s="1"/>
      <c r="F357" s="194"/>
      <c r="G357" s="51"/>
      <c r="H357" s="51"/>
      <c r="I357" s="52">
        <f>SUM(I350:I356)/60</f>
        <v>0</v>
      </c>
      <c r="J357" s="67"/>
      <c r="K357" s="68"/>
      <c r="L357" s="68"/>
      <c r="M357" s="68"/>
      <c r="N357" s="68"/>
      <c r="O357" s="68"/>
      <c r="P357" s="68"/>
      <c r="Q357" s="68"/>
      <c r="R357" s="51"/>
      <c r="S357" s="51"/>
      <c r="T357" s="51"/>
      <c r="U357" s="54" t="s">
        <v>46</v>
      </c>
      <c r="V357" s="114"/>
      <c r="W357" s="255">
        <f t="shared" ref="W357:AG357" si="455">SUM(W350:W356)</f>
        <v>0</v>
      </c>
      <c r="X357" s="255">
        <f t="shared" si="455"/>
        <v>0</v>
      </c>
      <c r="Y357" s="255">
        <f t="shared" si="455"/>
        <v>0</v>
      </c>
      <c r="Z357" s="255">
        <f t="shared" si="455"/>
        <v>0</v>
      </c>
      <c r="AA357" s="255">
        <f t="shared" si="455"/>
        <v>0</v>
      </c>
      <c r="AB357" s="255">
        <f t="shared" si="455"/>
        <v>0</v>
      </c>
      <c r="AC357" s="255">
        <f t="shared" si="455"/>
        <v>0</v>
      </c>
      <c r="AD357" s="255">
        <f t="shared" si="455"/>
        <v>0</v>
      </c>
      <c r="AE357" s="255">
        <f t="shared" si="455"/>
        <v>0</v>
      </c>
      <c r="AF357" s="256">
        <f t="shared" si="455"/>
        <v>0</v>
      </c>
      <c r="AG357" s="256">
        <f t="shared" si="455"/>
        <v>0</v>
      </c>
      <c r="AH357" s="256">
        <f>SUM(AH350:AH356)</f>
        <v>0</v>
      </c>
      <c r="AI357" s="262"/>
      <c r="AJ357" s="262"/>
      <c r="AK357" s="262" t="b">
        <f>IF(AH357&gt;1,AVERAGE(AH357,AH348,AH339,AH330,AH321))</f>
        <v>0</v>
      </c>
      <c r="AL357" s="262" t="b">
        <f>IF(AH357&gt;1,AVERAGE(AH357,AH348))</f>
        <v>0</v>
      </c>
    </row>
    <row r="358" spans="1:38" ht="12" customHeight="1">
      <c r="E358" s="1"/>
      <c r="F358" s="252" t="s">
        <v>211</v>
      </c>
      <c r="W358" s="1"/>
      <c r="X358" s="1"/>
      <c r="Y358" s="1"/>
      <c r="Z358" s="1"/>
      <c r="AA358" s="1"/>
      <c r="AB358" s="1"/>
      <c r="AC358" s="1"/>
      <c r="AD358" s="1"/>
      <c r="AE358" s="1"/>
      <c r="AF358" s="9" t="str">
        <f>IF(SUM(W358:AE358)&gt;0,(SUM(W358:AE358)),"")</f>
        <v/>
      </c>
    </row>
    <row r="359" spans="1:38" ht="12" customHeight="1">
      <c r="A359" s="165" t="s">
        <v>19</v>
      </c>
      <c r="B359" s="18">
        <f>I366</f>
        <v>0</v>
      </c>
      <c r="C359" s="57" t="s">
        <v>35</v>
      </c>
      <c r="D359" s="1">
        <f>X366</f>
        <v>0</v>
      </c>
      <c r="F359" s="193">
        <v>40361</v>
      </c>
      <c r="G359" s="357"/>
      <c r="H359" s="357"/>
      <c r="I359" s="48"/>
      <c r="J359" s="65"/>
      <c r="K359" s="65"/>
      <c r="L359" s="65"/>
      <c r="M359" s="65"/>
      <c r="N359" s="65"/>
      <c r="O359" s="65"/>
      <c r="P359" s="65"/>
      <c r="Q359" s="65"/>
      <c r="R359" s="358"/>
      <c r="S359" s="359"/>
      <c r="T359" s="360"/>
      <c r="U359" s="53"/>
      <c r="V359" s="122">
        <f t="shared" ref="V359:V365" si="456">$V$2</f>
        <v>1</v>
      </c>
      <c r="W359" s="272">
        <f t="shared" ref="W359:W365" si="457">IF(J359&lt;&gt;0,VLOOKUP(J359,Max_tider,2,FALSE),0)</f>
        <v>0</v>
      </c>
      <c r="X359" s="272">
        <f>IF(K359&lt;&gt;0,VLOOKUP(K359,AT_tider,2,FALSE),0)</f>
        <v>0</v>
      </c>
      <c r="Y359" s="272">
        <f t="shared" ref="Y359:Y365" si="458">IF(L359&lt;&gt;0,VLOOKUP(L359,SubAT_tider,2,FALSE),0)</f>
        <v>0</v>
      </c>
      <c r="Z359" s="272">
        <f t="shared" ref="Z359:Z365" si="459">IF(M359&lt;&gt;0,VLOOKUP(M359,IG_tider,2,FALSE),0)</f>
        <v>0</v>
      </c>
      <c r="AA359" s="272"/>
      <c r="AB359" s="272"/>
      <c r="AC359" s="272">
        <f t="shared" ref="AC359:AC365" si="460">IF(P359&lt;&gt;0,VLOOKUP(P359,Power_tider,2,FALSE),0)</f>
        <v>0</v>
      </c>
      <c r="AD359" s="272">
        <f t="shared" ref="AD359:AD365" si="461">IF(Q359&lt;&gt;0,VLOOKUP(Q359,FS_tider,2,FALSE),0)</f>
        <v>0</v>
      </c>
      <c r="AE359" s="122"/>
      <c r="AF359" s="122">
        <f>SUM(W359:AE359)</f>
        <v>0</v>
      </c>
      <c r="AG359" s="123">
        <f>((AC359*2)+(W359*2)+(X359*1)+(Y359*0.77)+(Z359*0.68)+(AD359*0.8))</f>
        <v>0</v>
      </c>
      <c r="AH359" s="123">
        <f t="shared" ref="AH359:AH365" si="462">(AG359+(((I359*V359)-SUM(W359:AE359))*0.3))</f>
        <v>0</v>
      </c>
      <c r="AI359" s="262" t="str">
        <f>IF(AH359&gt;1,AVERAGE(AH356,AH359),"")</f>
        <v/>
      </c>
      <c r="AJ359" s="262" t="str">
        <f>IF(AH359&gt;1,AVERAGE(AH355,AH356,AH359),"")</f>
        <v/>
      </c>
      <c r="AK359" s="262"/>
      <c r="AL359" s="262"/>
    </row>
    <row r="360" spans="1:38" ht="12" customHeight="1">
      <c r="A360" s="168" t="s">
        <v>34</v>
      </c>
      <c r="B360" s="18">
        <f>W366</f>
        <v>0</v>
      </c>
      <c r="C360" s="57" t="s">
        <v>36</v>
      </c>
      <c r="D360" s="1">
        <f>Y366</f>
        <v>0</v>
      </c>
      <c r="F360" s="193">
        <v>40362</v>
      </c>
      <c r="G360" s="357"/>
      <c r="H360" s="357"/>
      <c r="I360" s="48"/>
      <c r="J360" s="65"/>
      <c r="K360" s="65"/>
      <c r="L360" s="65"/>
      <c r="M360" s="65"/>
      <c r="N360" s="66"/>
      <c r="O360" s="66"/>
      <c r="P360" s="66"/>
      <c r="Q360" s="65"/>
      <c r="R360" s="358"/>
      <c r="S360" s="359"/>
      <c r="T360" s="360"/>
      <c r="U360" s="53"/>
      <c r="V360" s="122">
        <f t="shared" si="456"/>
        <v>1</v>
      </c>
      <c r="W360" s="272">
        <f t="shared" si="457"/>
        <v>0</v>
      </c>
      <c r="X360" s="272">
        <f t="shared" ref="X360:X365" si="463">IF(K360&lt;&gt;0,VLOOKUP(K360,AT_tider,2,FALSE),0)</f>
        <v>0</v>
      </c>
      <c r="Y360" s="272">
        <f t="shared" si="458"/>
        <v>0</v>
      </c>
      <c r="Z360" s="272">
        <f t="shared" si="459"/>
        <v>0</v>
      </c>
      <c r="AA360" s="272"/>
      <c r="AB360" s="272"/>
      <c r="AC360" s="272">
        <f t="shared" si="460"/>
        <v>0</v>
      </c>
      <c r="AD360" s="272">
        <f t="shared" si="461"/>
        <v>0</v>
      </c>
      <c r="AE360" s="122"/>
      <c r="AF360" s="122">
        <f t="shared" ref="AF360:AF365" si="464">SUM(W360:AE360)</f>
        <v>0</v>
      </c>
      <c r="AG360" s="123">
        <f t="shared" ref="AG360:AG365" si="465">((AC360*2)+(W360*2)+(X360*1)+(Y360*0.77)+(Z360*0.68)+(AD360*0.8))</f>
        <v>0</v>
      </c>
      <c r="AH360" s="123">
        <f t="shared" si="462"/>
        <v>0</v>
      </c>
      <c r="AI360" s="262" t="str">
        <f t="shared" ref="AI360:AI365" si="466">IF(AH360&gt;1,AVERAGE(AH359:AH360),"")</f>
        <v/>
      </c>
      <c r="AJ360" s="262" t="str">
        <f>IF(AH360&gt;1,AVERAGE(AH356,AH359,AH360),"")</f>
        <v/>
      </c>
      <c r="AK360" s="262"/>
      <c r="AL360" s="262"/>
    </row>
    <row r="361" spans="1:38" ht="12" customHeight="1">
      <c r="C361" s="17" t="s">
        <v>93</v>
      </c>
      <c r="D361" s="1">
        <f>Z366</f>
        <v>0</v>
      </c>
      <c r="F361" s="193">
        <v>40363</v>
      </c>
      <c r="G361" s="357"/>
      <c r="H361" s="357"/>
      <c r="I361" s="49"/>
      <c r="J361" s="66"/>
      <c r="K361" s="66"/>
      <c r="L361" s="66"/>
      <c r="M361" s="66"/>
      <c r="N361" s="66"/>
      <c r="O361" s="66"/>
      <c r="P361" s="66"/>
      <c r="Q361" s="66"/>
      <c r="R361" s="358"/>
      <c r="S361" s="359"/>
      <c r="T361" s="360"/>
      <c r="U361" s="36"/>
      <c r="V361" s="122">
        <f t="shared" si="456"/>
        <v>1</v>
      </c>
      <c r="W361" s="272">
        <f t="shared" si="457"/>
        <v>0</v>
      </c>
      <c r="X361" s="272">
        <f t="shared" si="463"/>
        <v>0</v>
      </c>
      <c r="Y361" s="272">
        <f t="shared" si="458"/>
        <v>0</v>
      </c>
      <c r="Z361" s="272">
        <f t="shared" si="459"/>
        <v>0</v>
      </c>
      <c r="AA361" s="272"/>
      <c r="AB361" s="272"/>
      <c r="AC361" s="272">
        <f t="shared" si="460"/>
        <v>0</v>
      </c>
      <c r="AD361" s="272">
        <f t="shared" si="461"/>
        <v>0</v>
      </c>
      <c r="AE361" s="122"/>
      <c r="AF361" s="122">
        <f t="shared" si="464"/>
        <v>0</v>
      </c>
      <c r="AG361" s="123">
        <f t="shared" si="465"/>
        <v>0</v>
      </c>
      <c r="AH361" s="123">
        <f t="shared" si="462"/>
        <v>0</v>
      </c>
      <c r="AI361" s="262" t="str">
        <f t="shared" si="466"/>
        <v/>
      </c>
      <c r="AJ361" s="262" t="str">
        <f>IF(AH361&gt;1,AVERAGE(AH359:AH361),"")</f>
        <v/>
      </c>
      <c r="AK361" s="262"/>
      <c r="AL361" s="262"/>
    </row>
    <row r="362" spans="1:38" ht="12" customHeight="1">
      <c r="C362" s="17" t="s">
        <v>79</v>
      </c>
      <c r="D362" s="1">
        <f>AA366</f>
        <v>0</v>
      </c>
      <c r="F362" s="193">
        <v>40364</v>
      </c>
      <c r="G362" s="357"/>
      <c r="H362" s="357"/>
      <c r="I362" s="48"/>
      <c r="J362" s="65"/>
      <c r="K362" s="65"/>
      <c r="L362" s="74"/>
      <c r="M362" s="65"/>
      <c r="N362" s="65"/>
      <c r="O362" s="65"/>
      <c r="P362" s="65"/>
      <c r="Q362" s="65"/>
      <c r="R362" s="358"/>
      <c r="S362" s="359"/>
      <c r="T362" s="360"/>
      <c r="U362" s="53"/>
      <c r="V362" s="122">
        <f t="shared" si="456"/>
        <v>1</v>
      </c>
      <c r="W362" s="272">
        <f t="shared" si="457"/>
        <v>0</v>
      </c>
      <c r="X362" s="272">
        <f t="shared" si="463"/>
        <v>0</v>
      </c>
      <c r="Y362" s="272">
        <f t="shared" si="458"/>
        <v>0</v>
      </c>
      <c r="Z362" s="272">
        <f t="shared" si="459"/>
        <v>0</v>
      </c>
      <c r="AA362" s="272"/>
      <c r="AB362" s="272"/>
      <c r="AC362" s="272">
        <f t="shared" si="460"/>
        <v>0</v>
      </c>
      <c r="AD362" s="272">
        <f t="shared" si="461"/>
        <v>0</v>
      </c>
      <c r="AE362" s="122"/>
      <c r="AF362" s="122">
        <f t="shared" si="464"/>
        <v>0</v>
      </c>
      <c r="AG362" s="123">
        <f t="shared" si="465"/>
        <v>0</v>
      </c>
      <c r="AH362" s="123">
        <f t="shared" si="462"/>
        <v>0</v>
      </c>
      <c r="AI362" s="262" t="str">
        <f t="shared" si="466"/>
        <v/>
      </c>
      <c r="AJ362" s="262" t="str">
        <f>IF(AH362&gt;1,AVERAGE(AH360:AH362),"")</f>
        <v/>
      </c>
      <c r="AK362" s="262"/>
      <c r="AL362" s="262"/>
    </row>
    <row r="363" spans="1:38" ht="12" customHeight="1">
      <c r="C363" s="17" t="s">
        <v>94</v>
      </c>
      <c r="D363" s="1">
        <f>AB366</f>
        <v>0</v>
      </c>
      <c r="F363" s="193">
        <v>40365</v>
      </c>
      <c r="G363" s="357"/>
      <c r="H363" s="357"/>
      <c r="I363" s="48"/>
      <c r="J363" s="65"/>
      <c r="K363" s="65"/>
      <c r="L363" s="65"/>
      <c r="M363" s="65"/>
      <c r="N363" s="65"/>
      <c r="O363" s="65"/>
      <c r="P363" s="65"/>
      <c r="Q363" s="65"/>
      <c r="R363" s="358"/>
      <c r="S363" s="359"/>
      <c r="T363" s="360"/>
      <c r="U363" s="36"/>
      <c r="V363" s="122">
        <f>$V$2</f>
        <v>1</v>
      </c>
      <c r="W363" s="272">
        <f t="shared" si="457"/>
        <v>0</v>
      </c>
      <c r="X363" s="272">
        <f t="shared" si="463"/>
        <v>0</v>
      </c>
      <c r="Y363" s="272">
        <f t="shared" si="458"/>
        <v>0</v>
      </c>
      <c r="Z363" s="272">
        <f t="shared" si="459"/>
        <v>0</v>
      </c>
      <c r="AA363" s="272"/>
      <c r="AB363" s="272"/>
      <c r="AC363" s="272">
        <f t="shared" si="460"/>
        <v>0</v>
      </c>
      <c r="AD363" s="272">
        <f t="shared" si="461"/>
        <v>0</v>
      </c>
      <c r="AE363" s="122"/>
      <c r="AF363" s="122">
        <f t="shared" si="464"/>
        <v>0</v>
      </c>
      <c r="AG363" s="123">
        <f t="shared" si="465"/>
        <v>0</v>
      </c>
      <c r="AH363" s="123">
        <f t="shared" si="462"/>
        <v>0</v>
      </c>
      <c r="AI363" s="262" t="str">
        <f t="shared" si="466"/>
        <v/>
      </c>
      <c r="AJ363" s="262" t="str">
        <f>IF(AH363&gt;1,AVERAGE(AH361:AH363),"")</f>
        <v/>
      </c>
      <c r="AK363" s="262"/>
      <c r="AL363" s="262"/>
    </row>
    <row r="364" spans="1:38" ht="12" customHeight="1">
      <c r="C364" s="57" t="s">
        <v>37</v>
      </c>
      <c r="D364" s="1">
        <f>AC366</f>
        <v>0</v>
      </c>
      <c r="F364" s="193">
        <v>40366</v>
      </c>
      <c r="G364" s="357"/>
      <c r="H364" s="357"/>
      <c r="I364" s="48"/>
      <c r="J364" s="65"/>
      <c r="K364" s="65"/>
      <c r="L364" s="65"/>
      <c r="M364" s="65"/>
      <c r="N364" s="65"/>
      <c r="O364" s="65"/>
      <c r="P364" s="77"/>
      <c r="Q364" s="65"/>
      <c r="R364" s="358"/>
      <c r="S364" s="359"/>
      <c r="T364" s="360"/>
      <c r="U364" s="36"/>
      <c r="V364" s="122">
        <f t="shared" si="456"/>
        <v>1</v>
      </c>
      <c r="W364" s="272">
        <f t="shared" si="457"/>
        <v>0</v>
      </c>
      <c r="X364" s="272">
        <f t="shared" si="463"/>
        <v>0</v>
      </c>
      <c r="Y364" s="272">
        <f t="shared" si="458"/>
        <v>0</v>
      </c>
      <c r="Z364" s="272">
        <f t="shared" si="459"/>
        <v>0</v>
      </c>
      <c r="AA364" s="272"/>
      <c r="AB364" s="272"/>
      <c r="AC364" s="272">
        <f t="shared" si="460"/>
        <v>0</v>
      </c>
      <c r="AD364" s="272">
        <f t="shared" si="461"/>
        <v>0</v>
      </c>
      <c r="AE364" s="122"/>
      <c r="AF364" s="122">
        <f t="shared" si="464"/>
        <v>0</v>
      </c>
      <c r="AG364" s="123">
        <f t="shared" si="465"/>
        <v>0</v>
      </c>
      <c r="AH364" s="123">
        <f t="shared" si="462"/>
        <v>0</v>
      </c>
      <c r="AI364" s="262" t="str">
        <f t="shared" si="466"/>
        <v/>
      </c>
      <c r="AJ364" s="262" t="str">
        <f>IF(AH364&gt;1,AVERAGE(AH362:AH364),"")</f>
        <v/>
      </c>
      <c r="AK364" s="262"/>
      <c r="AL364" s="262"/>
    </row>
    <row r="365" spans="1:38" ht="12" customHeight="1">
      <c r="C365" s="57" t="s">
        <v>38</v>
      </c>
      <c r="D365" s="1">
        <f>AD366</f>
        <v>0</v>
      </c>
      <c r="F365" s="193">
        <v>40367</v>
      </c>
      <c r="G365" s="357"/>
      <c r="H365" s="357"/>
      <c r="I365" s="48"/>
      <c r="J365" s="65"/>
      <c r="K365" s="65"/>
      <c r="L365" s="65"/>
      <c r="M365" s="65"/>
      <c r="N365" s="65"/>
      <c r="O365" s="65"/>
      <c r="P365" s="65"/>
      <c r="Q365" s="65"/>
      <c r="R365" s="358"/>
      <c r="S365" s="359"/>
      <c r="T365" s="360"/>
      <c r="U365" s="36"/>
      <c r="V365" s="122">
        <f t="shared" si="456"/>
        <v>1</v>
      </c>
      <c r="W365" s="272">
        <f t="shared" si="457"/>
        <v>0</v>
      </c>
      <c r="X365" s="272">
        <f t="shared" si="463"/>
        <v>0</v>
      </c>
      <c r="Y365" s="272">
        <f t="shared" si="458"/>
        <v>0</v>
      </c>
      <c r="Z365" s="272">
        <f t="shared" si="459"/>
        <v>0</v>
      </c>
      <c r="AA365" s="272"/>
      <c r="AB365" s="272"/>
      <c r="AC365" s="272">
        <f t="shared" si="460"/>
        <v>0</v>
      </c>
      <c r="AD365" s="272">
        <f t="shared" si="461"/>
        <v>0</v>
      </c>
      <c r="AE365" s="122"/>
      <c r="AF365" s="122">
        <f t="shared" si="464"/>
        <v>0</v>
      </c>
      <c r="AG365" s="123">
        <f t="shared" si="465"/>
        <v>0</v>
      </c>
      <c r="AH365" s="123">
        <f t="shared" si="462"/>
        <v>0</v>
      </c>
      <c r="AI365" s="262" t="str">
        <f t="shared" si="466"/>
        <v/>
      </c>
      <c r="AJ365" s="262" t="str">
        <f>IF(AH365&gt;1,AVERAGE(AH363:AH365),"")</f>
        <v/>
      </c>
      <c r="AK365" s="262"/>
      <c r="AL365" s="262"/>
    </row>
    <row r="366" spans="1:38" ht="12" customHeight="1">
      <c r="C366" s="57" t="s">
        <v>39</v>
      </c>
      <c r="D366" s="1">
        <f>AE366</f>
        <v>0</v>
      </c>
      <c r="E366" s="1"/>
      <c r="F366" s="194"/>
      <c r="G366" s="51"/>
      <c r="H366" s="51"/>
      <c r="I366" s="52">
        <f>SUM(I359:I365)/60</f>
        <v>0</v>
      </c>
      <c r="J366" s="67"/>
      <c r="K366" s="68"/>
      <c r="L366" s="68"/>
      <c r="M366" s="68"/>
      <c r="N366" s="68"/>
      <c r="O366" s="68"/>
      <c r="P366" s="68"/>
      <c r="Q366" s="68"/>
      <c r="R366" s="51"/>
      <c r="S366" s="51"/>
      <c r="T366" s="51"/>
      <c r="U366" s="54" t="s">
        <v>46</v>
      </c>
      <c r="V366" s="114"/>
      <c r="W366" s="255">
        <f t="shared" ref="W366:AG366" si="467">SUM(W359:W365)</f>
        <v>0</v>
      </c>
      <c r="X366" s="255">
        <f t="shared" si="467"/>
        <v>0</v>
      </c>
      <c r="Y366" s="255">
        <f t="shared" si="467"/>
        <v>0</v>
      </c>
      <c r="Z366" s="255">
        <f t="shared" si="467"/>
        <v>0</v>
      </c>
      <c r="AA366" s="255">
        <f t="shared" si="467"/>
        <v>0</v>
      </c>
      <c r="AB366" s="255">
        <f t="shared" si="467"/>
        <v>0</v>
      </c>
      <c r="AC366" s="255">
        <f t="shared" si="467"/>
        <v>0</v>
      </c>
      <c r="AD366" s="255">
        <f t="shared" si="467"/>
        <v>0</v>
      </c>
      <c r="AE366" s="255">
        <f t="shared" si="467"/>
        <v>0</v>
      </c>
      <c r="AF366" s="256">
        <f t="shared" si="467"/>
        <v>0</v>
      </c>
      <c r="AG366" s="256">
        <f t="shared" si="467"/>
        <v>0</v>
      </c>
      <c r="AH366" s="256">
        <f>SUM(AH359:AH365)</f>
        <v>0</v>
      </c>
      <c r="AI366" s="262"/>
      <c r="AJ366" s="262"/>
      <c r="AK366" s="262" t="b">
        <f>IF(AH366&gt;1,AVERAGE(AH366,AH357,AH348,AH339,AH330))</f>
        <v>0</v>
      </c>
      <c r="AL366" s="262" t="b">
        <f>IF(AH366&gt;1,AVERAGE(AH366,AH357))</f>
        <v>0</v>
      </c>
    </row>
    <row r="367" spans="1:38" ht="12" customHeight="1">
      <c r="E367" s="1"/>
      <c r="F367" s="252" t="s">
        <v>212</v>
      </c>
      <c r="W367" s="1"/>
      <c r="X367" s="1"/>
      <c r="Y367" s="1"/>
      <c r="Z367" s="1"/>
      <c r="AA367" s="1"/>
      <c r="AB367" s="1"/>
      <c r="AC367" s="1"/>
      <c r="AD367" s="1"/>
      <c r="AE367" s="1"/>
      <c r="AF367" s="266"/>
    </row>
    <row r="368" spans="1:38" ht="12" customHeight="1">
      <c r="A368" s="165" t="s">
        <v>19</v>
      </c>
      <c r="B368" s="18">
        <f>I375</f>
        <v>0</v>
      </c>
      <c r="C368" s="57" t="s">
        <v>35</v>
      </c>
      <c r="D368" s="1">
        <f>X375</f>
        <v>0</v>
      </c>
      <c r="F368" s="193">
        <v>40368</v>
      </c>
      <c r="G368" s="357"/>
      <c r="H368" s="357"/>
      <c r="I368" s="48"/>
      <c r="J368" s="65"/>
      <c r="K368" s="65"/>
      <c r="L368" s="65"/>
      <c r="M368" s="65"/>
      <c r="N368" s="65"/>
      <c r="O368" s="65"/>
      <c r="P368" s="65"/>
      <c r="Q368" s="65"/>
      <c r="R368" s="358"/>
      <c r="S368" s="359"/>
      <c r="T368" s="360"/>
      <c r="U368" s="53"/>
      <c r="V368" s="122">
        <f t="shared" ref="V368:V374" si="468">$V$2</f>
        <v>1</v>
      </c>
      <c r="W368" s="272">
        <f t="shared" ref="W368:W374" si="469">IF(J368&lt;&gt;0,VLOOKUP(J368,Max_tider,2,FALSE),0)</f>
        <v>0</v>
      </c>
      <c r="X368" s="272">
        <f>IF(K368&lt;&gt;0,VLOOKUP(K368,AT_tider,2,FALSE),0)</f>
        <v>0</v>
      </c>
      <c r="Y368" s="272">
        <f t="shared" ref="Y368:Y374" si="470">IF(L368&lt;&gt;0,VLOOKUP(L368,SubAT_tider,2,FALSE),0)</f>
        <v>0</v>
      </c>
      <c r="Z368" s="272">
        <f t="shared" ref="Z368:Z374" si="471">IF(M368&lt;&gt;0,VLOOKUP(M368,IG_tider,2,FALSE),0)</f>
        <v>0</v>
      </c>
      <c r="AA368" s="272"/>
      <c r="AB368" s="272"/>
      <c r="AC368" s="272">
        <f t="shared" ref="AC368:AC374" si="472">IF(P368&lt;&gt;0,VLOOKUP(P368,Power_tider,2,FALSE),0)</f>
        <v>0</v>
      </c>
      <c r="AD368" s="272">
        <f t="shared" ref="AD368:AD374" si="473">IF(Q368&lt;&gt;0,VLOOKUP(Q368,FS_tider,2,FALSE),0)</f>
        <v>0</v>
      </c>
      <c r="AE368" s="122"/>
      <c r="AF368" s="122">
        <f>SUM(W368:AE368)</f>
        <v>0</v>
      </c>
      <c r="AG368" s="123">
        <f>((AC368*2)+(W368*2)+(X368*1)+(Y368*0.77)+(Z368*0.68)+(AD368*0.8))</f>
        <v>0</v>
      </c>
      <c r="AH368" s="123">
        <f t="shared" ref="AH368:AH374" si="474">(AG368+(((I368*V368)-SUM(W368:AE368))*0.3))</f>
        <v>0</v>
      </c>
      <c r="AI368" s="262" t="str">
        <f>IF(AH368&gt;1,AVERAGE(AH365,AH368),"")</f>
        <v/>
      </c>
      <c r="AJ368" s="262" t="str">
        <f>IF(AH368&gt;1,AVERAGE(AH364,AH365,AH368),"")</f>
        <v/>
      </c>
      <c r="AK368" s="262"/>
      <c r="AL368" s="262"/>
    </row>
    <row r="369" spans="1:38" ht="12" customHeight="1">
      <c r="A369" s="168" t="s">
        <v>34</v>
      </c>
      <c r="B369" s="18">
        <f>W375</f>
        <v>0</v>
      </c>
      <c r="C369" s="57" t="s">
        <v>36</v>
      </c>
      <c r="D369" s="1">
        <f>Y375</f>
        <v>0</v>
      </c>
      <c r="F369" s="193">
        <v>40369</v>
      </c>
      <c r="G369" s="357"/>
      <c r="H369" s="357"/>
      <c r="I369" s="48"/>
      <c r="J369" s="65"/>
      <c r="K369" s="65"/>
      <c r="L369" s="74"/>
      <c r="M369" s="65"/>
      <c r="N369" s="66"/>
      <c r="O369" s="66"/>
      <c r="P369" s="77"/>
      <c r="Q369" s="65"/>
      <c r="R369" s="358"/>
      <c r="S369" s="359"/>
      <c r="T369" s="360"/>
      <c r="U369" s="53"/>
      <c r="V369" s="122">
        <f t="shared" si="468"/>
        <v>1</v>
      </c>
      <c r="W369" s="272">
        <f t="shared" si="469"/>
        <v>0</v>
      </c>
      <c r="X369" s="272">
        <f t="shared" ref="X369:X374" si="475">IF(K369&lt;&gt;0,VLOOKUP(K369,AT_tider,2,FALSE),0)</f>
        <v>0</v>
      </c>
      <c r="Y369" s="272">
        <f t="shared" si="470"/>
        <v>0</v>
      </c>
      <c r="Z369" s="272">
        <f t="shared" si="471"/>
        <v>0</v>
      </c>
      <c r="AA369" s="272"/>
      <c r="AB369" s="272"/>
      <c r="AC369" s="272">
        <f t="shared" si="472"/>
        <v>0</v>
      </c>
      <c r="AD369" s="272">
        <f t="shared" si="473"/>
        <v>0</v>
      </c>
      <c r="AE369" s="122"/>
      <c r="AF369" s="122">
        <f t="shared" ref="AF369:AF374" si="476">SUM(W369:AE369)</f>
        <v>0</v>
      </c>
      <c r="AG369" s="123">
        <f t="shared" ref="AG369:AG374" si="477">((AC369*2)+(W369*2)+(X369*1)+(Y369*0.77)+(Z369*0.68)+(AD369*0.8))</f>
        <v>0</v>
      </c>
      <c r="AH369" s="123">
        <f t="shared" si="474"/>
        <v>0</v>
      </c>
      <c r="AI369" s="262" t="str">
        <f t="shared" ref="AI369:AI374" si="478">IF(AH369&gt;1,AVERAGE(AH368:AH369),"")</f>
        <v/>
      </c>
      <c r="AJ369" s="262" t="str">
        <f>IF(AH369&gt;1,AVERAGE(AH365,AH368,AH369),"")</f>
        <v/>
      </c>
      <c r="AK369" s="262"/>
      <c r="AL369" s="262"/>
    </row>
    <row r="370" spans="1:38" ht="12" customHeight="1">
      <c r="C370" s="17" t="s">
        <v>93</v>
      </c>
      <c r="D370" s="1">
        <f>Z375</f>
        <v>0</v>
      </c>
      <c r="F370" s="193">
        <v>40370</v>
      </c>
      <c r="G370" s="357"/>
      <c r="H370" s="357"/>
      <c r="I370" s="49"/>
      <c r="J370" s="66"/>
      <c r="K370" s="66"/>
      <c r="L370" s="66"/>
      <c r="M370" s="66"/>
      <c r="N370" s="66"/>
      <c r="O370" s="66"/>
      <c r="P370" s="66"/>
      <c r="Q370" s="66"/>
      <c r="R370" s="358"/>
      <c r="S370" s="359"/>
      <c r="T370" s="360"/>
      <c r="U370" s="36"/>
      <c r="V370" s="122">
        <f t="shared" si="468"/>
        <v>1</v>
      </c>
      <c r="W370" s="272">
        <f t="shared" si="469"/>
        <v>0</v>
      </c>
      <c r="X370" s="272">
        <f t="shared" si="475"/>
        <v>0</v>
      </c>
      <c r="Y370" s="272">
        <f t="shared" si="470"/>
        <v>0</v>
      </c>
      <c r="Z370" s="272">
        <f t="shared" si="471"/>
        <v>0</v>
      </c>
      <c r="AA370" s="272"/>
      <c r="AB370" s="272"/>
      <c r="AC370" s="272">
        <f t="shared" si="472"/>
        <v>0</v>
      </c>
      <c r="AD370" s="272">
        <f t="shared" si="473"/>
        <v>0</v>
      </c>
      <c r="AE370" s="122"/>
      <c r="AF370" s="122">
        <f t="shared" si="476"/>
        <v>0</v>
      </c>
      <c r="AG370" s="123">
        <f t="shared" si="477"/>
        <v>0</v>
      </c>
      <c r="AH370" s="123">
        <f t="shared" si="474"/>
        <v>0</v>
      </c>
      <c r="AI370" s="262" t="str">
        <f t="shared" si="478"/>
        <v/>
      </c>
      <c r="AJ370" s="262" t="str">
        <f>IF(AH370&gt;1,AVERAGE(AH368:AH370),"")</f>
        <v/>
      </c>
      <c r="AK370" s="262"/>
      <c r="AL370" s="262"/>
    </row>
    <row r="371" spans="1:38" ht="12" customHeight="1">
      <c r="C371" s="17" t="s">
        <v>79</v>
      </c>
      <c r="D371" s="1">
        <f>AA375</f>
        <v>0</v>
      </c>
      <c r="F371" s="193">
        <v>40371</v>
      </c>
      <c r="G371" s="357"/>
      <c r="H371" s="357"/>
      <c r="I371" s="48"/>
      <c r="J371" s="65"/>
      <c r="K371" s="65"/>
      <c r="L371" s="65"/>
      <c r="M371" s="65"/>
      <c r="N371" s="65"/>
      <c r="O371" s="65"/>
      <c r="P371" s="65"/>
      <c r="Q371" s="65"/>
      <c r="R371" s="358"/>
      <c r="S371" s="359"/>
      <c r="T371" s="360"/>
      <c r="U371" s="53"/>
      <c r="V371" s="122">
        <f t="shared" si="468"/>
        <v>1</v>
      </c>
      <c r="W371" s="272">
        <f t="shared" si="469"/>
        <v>0</v>
      </c>
      <c r="X371" s="272">
        <f t="shared" si="475"/>
        <v>0</v>
      </c>
      <c r="Y371" s="272">
        <f t="shared" si="470"/>
        <v>0</v>
      </c>
      <c r="Z371" s="272">
        <f t="shared" si="471"/>
        <v>0</v>
      </c>
      <c r="AA371" s="272"/>
      <c r="AB371" s="272"/>
      <c r="AC371" s="272">
        <f t="shared" si="472"/>
        <v>0</v>
      </c>
      <c r="AD371" s="272">
        <f t="shared" si="473"/>
        <v>0</v>
      </c>
      <c r="AE371" s="122"/>
      <c r="AF371" s="122">
        <f t="shared" si="476"/>
        <v>0</v>
      </c>
      <c r="AG371" s="123">
        <f t="shared" si="477"/>
        <v>0</v>
      </c>
      <c r="AH371" s="123">
        <f t="shared" si="474"/>
        <v>0</v>
      </c>
      <c r="AI371" s="262" t="str">
        <f t="shared" si="478"/>
        <v/>
      </c>
      <c r="AJ371" s="262" t="str">
        <f>IF(AH371&gt;1,AVERAGE(AH369:AH371),"")</f>
        <v/>
      </c>
      <c r="AK371" s="262"/>
      <c r="AL371" s="262"/>
    </row>
    <row r="372" spans="1:38" ht="12" customHeight="1">
      <c r="C372" s="17" t="s">
        <v>94</v>
      </c>
      <c r="D372" s="1">
        <f>AB375</f>
        <v>0</v>
      </c>
      <c r="F372" s="193">
        <v>40372</v>
      </c>
      <c r="G372" s="357"/>
      <c r="H372" s="357"/>
      <c r="I372" s="48"/>
      <c r="J372" s="65"/>
      <c r="K372" s="65"/>
      <c r="L372" s="65"/>
      <c r="M372" s="65"/>
      <c r="N372" s="65"/>
      <c r="O372" s="65"/>
      <c r="P372" s="65"/>
      <c r="Q372" s="65"/>
      <c r="R372" s="358"/>
      <c r="S372" s="359"/>
      <c r="T372" s="360"/>
      <c r="U372" s="36"/>
      <c r="V372" s="122">
        <f>$V$2</f>
        <v>1</v>
      </c>
      <c r="W372" s="272">
        <f t="shared" si="469"/>
        <v>0</v>
      </c>
      <c r="X372" s="272">
        <f t="shared" si="475"/>
        <v>0</v>
      </c>
      <c r="Y372" s="272">
        <f t="shared" si="470"/>
        <v>0</v>
      </c>
      <c r="Z372" s="272">
        <f t="shared" si="471"/>
        <v>0</v>
      </c>
      <c r="AA372" s="272"/>
      <c r="AB372" s="272"/>
      <c r="AC372" s="272">
        <f t="shared" si="472"/>
        <v>0</v>
      </c>
      <c r="AD372" s="272">
        <f t="shared" si="473"/>
        <v>0</v>
      </c>
      <c r="AE372" s="122"/>
      <c r="AF372" s="122">
        <f t="shared" si="476"/>
        <v>0</v>
      </c>
      <c r="AG372" s="123">
        <f t="shared" si="477"/>
        <v>0</v>
      </c>
      <c r="AH372" s="123">
        <f t="shared" si="474"/>
        <v>0</v>
      </c>
      <c r="AI372" s="262" t="str">
        <f t="shared" si="478"/>
        <v/>
      </c>
      <c r="AJ372" s="262" t="str">
        <f>IF(AH372&gt;1,AVERAGE(AH370:AH372),"")</f>
        <v/>
      </c>
      <c r="AK372" s="262"/>
      <c r="AL372" s="262"/>
    </row>
    <row r="373" spans="1:38" ht="12" customHeight="1">
      <c r="C373" s="57" t="s">
        <v>37</v>
      </c>
      <c r="D373" s="1">
        <f>AC375</f>
        <v>0</v>
      </c>
      <c r="F373" s="193">
        <v>40373</v>
      </c>
      <c r="G373" s="357"/>
      <c r="H373" s="357"/>
      <c r="I373" s="48"/>
      <c r="J373" s="65"/>
      <c r="K373" s="49"/>
      <c r="L373" s="65"/>
      <c r="M373" s="74"/>
      <c r="N373" s="65"/>
      <c r="O373" s="65"/>
      <c r="P373" s="65"/>
      <c r="Q373" s="65"/>
      <c r="R373" s="361"/>
      <c r="S373" s="362"/>
      <c r="T373" s="363"/>
      <c r="U373" s="36"/>
      <c r="V373" s="122">
        <f t="shared" si="468"/>
        <v>1</v>
      </c>
      <c r="W373" s="272">
        <f t="shared" si="469"/>
        <v>0</v>
      </c>
      <c r="X373" s="272">
        <f t="shared" si="475"/>
        <v>0</v>
      </c>
      <c r="Y373" s="272">
        <f t="shared" si="470"/>
        <v>0</v>
      </c>
      <c r="Z373" s="272">
        <f t="shared" si="471"/>
        <v>0</v>
      </c>
      <c r="AA373" s="272"/>
      <c r="AB373" s="272"/>
      <c r="AC373" s="272">
        <f t="shared" si="472"/>
        <v>0</v>
      </c>
      <c r="AD373" s="272">
        <f t="shared" si="473"/>
        <v>0</v>
      </c>
      <c r="AE373" s="122"/>
      <c r="AF373" s="122">
        <f t="shared" si="476"/>
        <v>0</v>
      </c>
      <c r="AG373" s="123">
        <f t="shared" si="477"/>
        <v>0</v>
      </c>
      <c r="AH373" s="123">
        <f t="shared" si="474"/>
        <v>0</v>
      </c>
      <c r="AI373" s="262" t="str">
        <f t="shared" si="478"/>
        <v/>
      </c>
      <c r="AJ373" s="262" t="str">
        <f>IF(AH373&gt;1,AVERAGE(AH371:AH373),"")</f>
        <v/>
      </c>
      <c r="AK373" s="262"/>
      <c r="AL373" s="262"/>
    </row>
    <row r="374" spans="1:38" ht="12" customHeight="1">
      <c r="C374" s="57" t="s">
        <v>38</v>
      </c>
      <c r="D374" s="1">
        <f>AD375</f>
        <v>0</v>
      </c>
      <c r="F374" s="193">
        <v>40374</v>
      </c>
      <c r="G374" s="357"/>
      <c r="H374" s="357"/>
      <c r="I374" s="48"/>
      <c r="J374" s="65"/>
      <c r="K374" s="65"/>
      <c r="L374" s="65"/>
      <c r="M374" s="65"/>
      <c r="N374" s="65"/>
      <c r="O374" s="65"/>
      <c r="P374" s="65"/>
      <c r="Q374" s="65"/>
      <c r="R374" s="361"/>
      <c r="S374" s="362"/>
      <c r="T374" s="363"/>
      <c r="U374" s="36"/>
      <c r="V374" s="122">
        <f t="shared" si="468"/>
        <v>1</v>
      </c>
      <c r="W374" s="272">
        <f t="shared" si="469"/>
        <v>0</v>
      </c>
      <c r="X374" s="272">
        <f t="shared" si="475"/>
        <v>0</v>
      </c>
      <c r="Y374" s="272">
        <f t="shared" si="470"/>
        <v>0</v>
      </c>
      <c r="Z374" s="272">
        <f t="shared" si="471"/>
        <v>0</v>
      </c>
      <c r="AA374" s="272"/>
      <c r="AB374" s="272"/>
      <c r="AC374" s="272">
        <f t="shared" si="472"/>
        <v>0</v>
      </c>
      <c r="AD374" s="272">
        <f t="shared" si="473"/>
        <v>0</v>
      </c>
      <c r="AE374" s="122"/>
      <c r="AF374" s="122">
        <f t="shared" si="476"/>
        <v>0</v>
      </c>
      <c r="AG374" s="123">
        <f t="shared" si="477"/>
        <v>0</v>
      </c>
      <c r="AH374" s="123">
        <f t="shared" si="474"/>
        <v>0</v>
      </c>
      <c r="AI374" s="262" t="str">
        <f t="shared" si="478"/>
        <v/>
      </c>
      <c r="AJ374" s="262" t="str">
        <f>IF(AH374&gt;1,AVERAGE(AH372:AH374),"")</f>
        <v/>
      </c>
      <c r="AK374" s="262"/>
      <c r="AL374" s="262"/>
    </row>
    <row r="375" spans="1:38" ht="12" customHeight="1">
      <c r="C375" s="57" t="s">
        <v>39</v>
      </c>
      <c r="D375" s="1">
        <f>AE375</f>
        <v>0</v>
      </c>
      <c r="E375" s="1"/>
      <c r="F375" s="194"/>
      <c r="G375" s="51"/>
      <c r="H375" s="51"/>
      <c r="I375" s="52">
        <f>SUM(I368:I374)/60</f>
        <v>0</v>
      </c>
      <c r="J375" s="67"/>
      <c r="K375" s="68"/>
      <c r="L375" s="68"/>
      <c r="M375" s="68"/>
      <c r="N375" s="68"/>
      <c r="O375" s="68"/>
      <c r="P375" s="68"/>
      <c r="Q375" s="68"/>
      <c r="R375" s="51"/>
      <c r="S375" s="51"/>
      <c r="T375" s="51"/>
      <c r="U375" s="54" t="s">
        <v>46</v>
      </c>
      <c r="V375" s="114"/>
      <c r="W375" s="255">
        <f t="shared" ref="W375:AG375" si="479">SUM(W368:W374)</f>
        <v>0</v>
      </c>
      <c r="X375" s="255">
        <f t="shared" si="479"/>
        <v>0</v>
      </c>
      <c r="Y375" s="255">
        <f t="shared" si="479"/>
        <v>0</v>
      </c>
      <c r="Z375" s="255">
        <f t="shared" si="479"/>
        <v>0</v>
      </c>
      <c r="AA375" s="255">
        <f t="shared" si="479"/>
        <v>0</v>
      </c>
      <c r="AB375" s="255">
        <f t="shared" si="479"/>
        <v>0</v>
      </c>
      <c r="AC375" s="255">
        <f t="shared" si="479"/>
        <v>0</v>
      </c>
      <c r="AD375" s="255">
        <f t="shared" si="479"/>
        <v>0</v>
      </c>
      <c r="AE375" s="255">
        <f t="shared" si="479"/>
        <v>0</v>
      </c>
      <c r="AF375" s="256">
        <f t="shared" si="479"/>
        <v>0</v>
      </c>
      <c r="AG375" s="256">
        <f t="shared" si="479"/>
        <v>0</v>
      </c>
      <c r="AH375" s="256">
        <f>SUM(AH368:AH374)</f>
        <v>0</v>
      </c>
      <c r="AI375" s="262"/>
      <c r="AJ375" s="262"/>
      <c r="AK375" s="262" t="b">
        <f>IF(AH375&gt;1,AVERAGE(AH375,AH366,AH357,AH348,AH339))</f>
        <v>0</v>
      </c>
      <c r="AL375" s="262" t="b">
        <f>IF(AH375&gt;1,AVERAGE(AH375,AH366))</f>
        <v>0</v>
      </c>
    </row>
    <row r="376" spans="1:38" ht="12" customHeight="1">
      <c r="E376" s="1"/>
      <c r="F376" s="252" t="s">
        <v>213</v>
      </c>
      <c r="W376" s="1"/>
      <c r="X376" s="1"/>
      <c r="Y376" s="1"/>
      <c r="Z376" s="1"/>
      <c r="AA376" s="1"/>
      <c r="AB376" s="1"/>
      <c r="AC376" s="1"/>
      <c r="AD376" s="1"/>
      <c r="AE376" s="1"/>
      <c r="AF376" s="9" t="str">
        <f>IF(SUM(W376:AE376)&gt;0,(SUM(W376:AE376)),"")</f>
        <v/>
      </c>
    </row>
    <row r="377" spans="1:38" ht="12" customHeight="1">
      <c r="A377" s="165" t="s">
        <v>19</v>
      </c>
      <c r="B377" s="18">
        <f>I384</f>
        <v>0</v>
      </c>
      <c r="C377" s="57" t="s">
        <v>35</v>
      </c>
      <c r="D377" s="1">
        <f>X384</f>
        <v>0</v>
      </c>
      <c r="F377" s="193">
        <v>40375</v>
      </c>
      <c r="G377" s="357"/>
      <c r="H377" s="357"/>
      <c r="I377" s="48"/>
      <c r="J377" s="65"/>
      <c r="K377" s="65"/>
      <c r="L377" s="65"/>
      <c r="M377" s="65"/>
      <c r="N377" s="65"/>
      <c r="O377" s="65"/>
      <c r="P377" s="65"/>
      <c r="Q377" s="65"/>
      <c r="R377" s="358"/>
      <c r="S377" s="359"/>
      <c r="T377" s="360"/>
      <c r="U377" s="53"/>
      <c r="V377" s="122">
        <f t="shared" ref="V377:V383" si="480">$V$2</f>
        <v>1</v>
      </c>
      <c r="W377" s="272">
        <f t="shared" ref="W377:W383" si="481">IF(J377&lt;&gt;0,VLOOKUP(J377,Max_tider,2,FALSE),0)</f>
        <v>0</v>
      </c>
      <c r="X377" s="272">
        <f>IF(K377&lt;&gt;0,VLOOKUP(K377,AT_tider,2,FALSE),0)</f>
        <v>0</v>
      </c>
      <c r="Y377" s="272">
        <f t="shared" ref="Y377:Y383" si="482">IF(L377&lt;&gt;0,VLOOKUP(L377,SubAT_tider,2,FALSE),0)</f>
        <v>0</v>
      </c>
      <c r="Z377" s="272">
        <f t="shared" ref="Z377:Z383" si="483">IF(M377&lt;&gt;0,VLOOKUP(M377,IG_tider,2,FALSE),0)</f>
        <v>0</v>
      </c>
      <c r="AA377" s="272"/>
      <c r="AB377" s="272"/>
      <c r="AC377" s="272">
        <f t="shared" ref="AC377:AC383" si="484">IF(P377&lt;&gt;0,VLOOKUP(P377,Power_tider,2,FALSE),0)</f>
        <v>0</v>
      </c>
      <c r="AD377" s="272">
        <f t="shared" ref="AD377:AD383" si="485">IF(Q377&lt;&gt;0,VLOOKUP(Q377,FS_tider,2,FALSE),0)</f>
        <v>0</v>
      </c>
      <c r="AE377" s="122"/>
      <c r="AF377" s="122">
        <f>SUM(W377:AE377)</f>
        <v>0</v>
      </c>
      <c r="AG377" s="123">
        <f>((AC377*2)+(W377*2)+(X377*1)+(Y377*0.77)+(Z377*0.68)+(AD377*0.8))</f>
        <v>0</v>
      </c>
      <c r="AH377" s="123">
        <f t="shared" ref="AH377:AH383" si="486">(AG377+(((I377*V377)-SUM(W377:AE377))*0.3))</f>
        <v>0</v>
      </c>
      <c r="AI377" s="262" t="str">
        <f>IF(AH377&gt;1,AVERAGE(AH374,AH377),"")</f>
        <v/>
      </c>
      <c r="AJ377" s="262" t="str">
        <f>IF(AH377&gt;1,AVERAGE(AH373,AH374,AH377),"")</f>
        <v/>
      </c>
      <c r="AK377" s="262"/>
      <c r="AL377" s="262"/>
    </row>
    <row r="378" spans="1:38" ht="12" customHeight="1">
      <c r="A378" s="168" t="s">
        <v>34</v>
      </c>
      <c r="B378" s="18">
        <f>W384</f>
        <v>0</v>
      </c>
      <c r="C378" s="57" t="s">
        <v>36</v>
      </c>
      <c r="D378" s="1">
        <f>Y384</f>
        <v>0</v>
      </c>
      <c r="F378" s="193">
        <v>40376</v>
      </c>
      <c r="G378" s="357"/>
      <c r="H378" s="357"/>
      <c r="I378" s="48"/>
      <c r="J378" s="65"/>
      <c r="K378" s="74"/>
      <c r="L378" s="74"/>
      <c r="M378" s="65"/>
      <c r="N378" s="66"/>
      <c r="O378" s="66"/>
      <c r="P378" s="74"/>
      <c r="Q378" s="65"/>
      <c r="R378" s="358"/>
      <c r="S378" s="359"/>
      <c r="T378" s="360"/>
      <c r="U378" s="53"/>
      <c r="V378" s="122">
        <f t="shared" si="480"/>
        <v>1</v>
      </c>
      <c r="W378" s="272">
        <f t="shared" si="481"/>
        <v>0</v>
      </c>
      <c r="X378" s="272">
        <f t="shared" ref="X378:X383" si="487">IF(K378&lt;&gt;0,VLOOKUP(K378,AT_tider,2,FALSE),0)</f>
        <v>0</v>
      </c>
      <c r="Y378" s="272">
        <f t="shared" si="482"/>
        <v>0</v>
      </c>
      <c r="Z378" s="272">
        <f t="shared" si="483"/>
        <v>0</v>
      </c>
      <c r="AA378" s="272"/>
      <c r="AB378" s="272"/>
      <c r="AC378" s="272">
        <f t="shared" si="484"/>
        <v>0</v>
      </c>
      <c r="AD378" s="272">
        <f t="shared" si="485"/>
        <v>0</v>
      </c>
      <c r="AE378" s="122"/>
      <c r="AF378" s="122">
        <f t="shared" ref="AF378:AF383" si="488">SUM(W378:AE378)</f>
        <v>0</v>
      </c>
      <c r="AG378" s="123">
        <f t="shared" ref="AG378:AG383" si="489">((AC378*2)+(W378*2)+(X378*1)+(Y378*0.77)+(Z378*0.68)+(AD378*0.8))</f>
        <v>0</v>
      </c>
      <c r="AH378" s="123">
        <f t="shared" si="486"/>
        <v>0</v>
      </c>
      <c r="AI378" s="262" t="str">
        <f t="shared" ref="AI378:AI383" si="490">IF(AH378&gt;1,AVERAGE(AH377:AH378),"")</f>
        <v/>
      </c>
      <c r="AJ378" s="262" t="str">
        <f>IF(AH378&gt;1,AVERAGE(AH374,AH377,AH378),"")</f>
        <v/>
      </c>
      <c r="AK378" s="262"/>
      <c r="AL378" s="262"/>
    </row>
    <row r="379" spans="1:38" ht="12" customHeight="1">
      <c r="C379" s="17" t="s">
        <v>93</v>
      </c>
      <c r="D379" s="1">
        <f>Z384</f>
        <v>0</v>
      </c>
      <c r="F379" s="193">
        <v>40377</v>
      </c>
      <c r="G379" s="357"/>
      <c r="H379" s="357"/>
      <c r="I379" s="49"/>
      <c r="J379" s="66"/>
      <c r="K379" s="265"/>
      <c r="L379" s="66"/>
      <c r="M379" s="66"/>
      <c r="N379" s="66"/>
      <c r="O379" s="66"/>
      <c r="P379" s="66"/>
      <c r="Q379" s="66"/>
      <c r="R379" s="358"/>
      <c r="S379" s="359"/>
      <c r="T379" s="360"/>
      <c r="U379" s="36"/>
      <c r="V379" s="122">
        <f t="shared" si="480"/>
        <v>1</v>
      </c>
      <c r="W379" s="272">
        <f t="shared" si="481"/>
        <v>0</v>
      </c>
      <c r="X379" s="272">
        <f t="shared" si="487"/>
        <v>0</v>
      </c>
      <c r="Y379" s="272">
        <f t="shared" si="482"/>
        <v>0</v>
      </c>
      <c r="Z379" s="272">
        <f t="shared" si="483"/>
        <v>0</v>
      </c>
      <c r="AA379" s="272"/>
      <c r="AB379" s="272"/>
      <c r="AC379" s="272">
        <f t="shared" si="484"/>
        <v>0</v>
      </c>
      <c r="AD379" s="272">
        <f t="shared" si="485"/>
        <v>0</v>
      </c>
      <c r="AE379" s="122"/>
      <c r="AF379" s="122">
        <f t="shared" si="488"/>
        <v>0</v>
      </c>
      <c r="AG379" s="123">
        <f t="shared" si="489"/>
        <v>0</v>
      </c>
      <c r="AH379" s="123">
        <f t="shared" si="486"/>
        <v>0</v>
      </c>
      <c r="AI379" s="262" t="str">
        <f t="shared" si="490"/>
        <v/>
      </c>
      <c r="AJ379" s="262" t="str">
        <f>IF(AH379&gt;1,AVERAGE(AH377:AH379),"")</f>
        <v/>
      </c>
      <c r="AK379" s="262"/>
      <c r="AL379" s="262"/>
    </row>
    <row r="380" spans="1:38" ht="12" customHeight="1">
      <c r="C380" s="17" t="s">
        <v>79</v>
      </c>
      <c r="D380" s="1">
        <f>AA384</f>
        <v>0</v>
      </c>
      <c r="F380" s="193">
        <v>40378</v>
      </c>
      <c r="G380" s="357"/>
      <c r="H380" s="357"/>
      <c r="I380" s="48"/>
      <c r="J380" s="65"/>
      <c r="K380" s="65"/>
      <c r="L380" s="65"/>
      <c r="M380" s="65"/>
      <c r="N380" s="65"/>
      <c r="O380" s="65"/>
      <c r="P380" s="65"/>
      <c r="Q380" s="65"/>
      <c r="R380" s="358"/>
      <c r="S380" s="359"/>
      <c r="T380" s="360"/>
      <c r="U380" s="53"/>
      <c r="V380" s="122">
        <f t="shared" si="480"/>
        <v>1</v>
      </c>
      <c r="W380" s="272">
        <f t="shared" si="481"/>
        <v>0</v>
      </c>
      <c r="X380" s="272">
        <f t="shared" si="487"/>
        <v>0</v>
      </c>
      <c r="Y380" s="272">
        <f t="shared" si="482"/>
        <v>0</v>
      </c>
      <c r="Z380" s="272">
        <f t="shared" si="483"/>
        <v>0</v>
      </c>
      <c r="AA380" s="272"/>
      <c r="AB380" s="272"/>
      <c r="AC380" s="272">
        <f t="shared" si="484"/>
        <v>0</v>
      </c>
      <c r="AD380" s="272">
        <f t="shared" si="485"/>
        <v>0</v>
      </c>
      <c r="AE380" s="122"/>
      <c r="AF380" s="122">
        <f t="shared" si="488"/>
        <v>0</v>
      </c>
      <c r="AG380" s="123">
        <f t="shared" si="489"/>
        <v>0</v>
      </c>
      <c r="AH380" s="123">
        <f t="shared" si="486"/>
        <v>0</v>
      </c>
      <c r="AI380" s="262" t="str">
        <f t="shared" si="490"/>
        <v/>
      </c>
      <c r="AJ380" s="262" t="str">
        <f>IF(AH380&gt;1,AVERAGE(AH378:AH380),"")</f>
        <v/>
      </c>
      <c r="AK380" s="262"/>
      <c r="AL380" s="262"/>
    </row>
    <row r="381" spans="1:38" ht="12" customHeight="1">
      <c r="C381" s="17" t="s">
        <v>94</v>
      </c>
      <c r="D381" s="1">
        <f>AB384</f>
        <v>0</v>
      </c>
      <c r="F381" s="193">
        <v>40379</v>
      </c>
      <c r="G381" s="357"/>
      <c r="H381" s="357"/>
      <c r="I381" s="48"/>
      <c r="J381" s="74"/>
      <c r="K381" s="65"/>
      <c r="L381" s="65"/>
      <c r="M381" s="65"/>
      <c r="N381" s="65"/>
      <c r="O381" s="65"/>
      <c r="P381" s="65"/>
      <c r="Q381" s="65"/>
      <c r="R381" s="358"/>
      <c r="S381" s="359"/>
      <c r="T381" s="360"/>
      <c r="U381" s="36"/>
      <c r="V381" s="122">
        <f>$V$2</f>
        <v>1</v>
      </c>
      <c r="W381" s="272">
        <f t="shared" si="481"/>
        <v>0</v>
      </c>
      <c r="X381" s="272">
        <f t="shared" si="487"/>
        <v>0</v>
      </c>
      <c r="Y381" s="272">
        <f t="shared" si="482"/>
        <v>0</v>
      </c>
      <c r="Z381" s="272">
        <f t="shared" si="483"/>
        <v>0</v>
      </c>
      <c r="AA381" s="272"/>
      <c r="AB381" s="272"/>
      <c r="AC381" s="272">
        <f t="shared" si="484"/>
        <v>0</v>
      </c>
      <c r="AD381" s="272">
        <f t="shared" si="485"/>
        <v>0</v>
      </c>
      <c r="AE381" s="122"/>
      <c r="AF381" s="122">
        <f t="shared" si="488"/>
        <v>0</v>
      </c>
      <c r="AG381" s="123">
        <f t="shared" si="489"/>
        <v>0</v>
      </c>
      <c r="AH381" s="123">
        <f t="shared" si="486"/>
        <v>0</v>
      </c>
      <c r="AI381" s="262" t="str">
        <f t="shared" si="490"/>
        <v/>
      </c>
      <c r="AJ381" s="262" t="str">
        <f>IF(AH381&gt;1,AVERAGE(AH379:AH381),"")</f>
        <v/>
      </c>
      <c r="AK381" s="262"/>
      <c r="AL381" s="262"/>
    </row>
    <row r="382" spans="1:38" ht="12" customHeight="1">
      <c r="C382" s="57" t="s">
        <v>37</v>
      </c>
      <c r="D382" s="1">
        <f>AC384</f>
        <v>0</v>
      </c>
      <c r="F382" s="193">
        <v>40380</v>
      </c>
      <c r="G382" s="357"/>
      <c r="H382" s="357"/>
      <c r="I382" s="48"/>
      <c r="J382" s="65"/>
      <c r="K382" s="65"/>
      <c r="L382" s="65"/>
      <c r="M382" s="65"/>
      <c r="N382" s="65"/>
      <c r="O382" s="65"/>
      <c r="P382" s="65"/>
      <c r="Q382" s="65"/>
      <c r="R382" s="358"/>
      <c r="S382" s="359"/>
      <c r="T382" s="360"/>
      <c r="U382" s="36"/>
      <c r="V382" s="122">
        <f t="shared" si="480"/>
        <v>1</v>
      </c>
      <c r="W382" s="272">
        <f t="shared" si="481"/>
        <v>0</v>
      </c>
      <c r="X382" s="272">
        <f t="shared" si="487"/>
        <v>0</v>
      </c>
      <c r="Y382" s="272">
        <f t="shared" si="482"/>
        <v>0</v>
      </c>
      <c r="Z382" s="272">
        <f t="shared" si="483"/>
        <v>0</v>
      </c>
      <c r="AA382" s="272"/>
      <c r="AB382" s="272"/>
      <c r="AC382" s="272">
        <f t="shared" si="484"/>
        <v>0</v>
      </c>
      <c r="AD382" s="272">
        <f t="shared" si="485"/>
        <v>0</v>
      </c>
      <c r="AE382" s="122"/>
      <c r="AF382" s="122">
        <f t="shared" si="488"/>
        <v>0</v>
      </c>
      <c r="AG382" s="123">
        <f t="shared" si="489"/>
        <v>0</v>
      </c>
      <c r="AH382" s="123">
        <f t="shared" si="486"/>
        <v>0</v>
      </c>
      <c r="AI382" s="262" t="str">
        <f t="shared" si="490"/>
        <v/>
      </c>
      <c r="AJ382" s="262" t="str">
        <f>IF(AH382&gt;1,AVERAGE(AH380:AH382),"")</f>
        <v/>
      </c>
      <c r="AK382" s="262"/>
      <c r="AL382" s="262"/>
    </row>
    <row r="383" spans="1:38" ht="12" customHeight="1">
      <c r="C383" s="57" t="s">
        <v>38</v>
      </c>
      <c r="D383" s="1">
        <f>AD384</f>
        <v>0</v>
      </c>
      <c r="F383" s="193">
        <v>40381</v>
      </c>
      <c r="G383" s="357"/>
      <c r="H383" s="357"/>
      <c r="I383" s="48"/>
      <c r="J383" s="65"/>
      <c r="K383" s="65"/>
      <c r="L383" s="65"/>
      <c r="M383" s="65"/>
      <c r="N383" s="65"/>
      <c r="O383" s="65"/>
      <c r="P383" s="65"/>
      <c r="Q383" s="65"/>
      <c r="R383" s="358"/>
      <c r="S383" s="359"/>
      <c r="T383" s="360"/>
      <c r="U383" s="36"/>
      <c r="V383" s="122">
        <f t="shared" si="480"/>
        <v>1</v>
      </c>
      <c r="W383" s="272">
        <f t="shared" si="481"/>
        <v>0</v>
      </c>
      <c r="X383" s="272">
        <f t="shared" si="487"/>
        <v>0</v>
      </c>
      <c r="Y383" s="272">
        <f t="shared" si="482"/>
        <v>0</v>
      </c>
      <c r="Z383" s="272">
        <f t="shared" si="483"/>
        <v>0</v>
      </c>
      <c r="AA383" s="272"/>
      <c r="AB383" s="272"/>
      <c r="AC383" s="272">
        <f t="shared" si="484"/>
        <v>0</v>
      </c>
      <c r="AD383" s="272">
        <f t="shared" si="485"/>
        <v>0</v>
      </c>
      <c r="AE383" s="122"/>
      <c r="AF383" s="122">
        <f t="shared" si="488"/>
        <v>0</v>
      </c>
      <c r="AG383" s="123">
        <f t="shared" si="489"/>
        <v>0</v>
      </c>
      <c r="AH383" s="123">
        <f t="shared" si="486"/>
        <v>0</v>
      </c>
      <c r="AI383" s="262" t="str">
        <f t="shared" si="490"/>
        <v/>
      </c>
      <c r="AJ383" s="262" t="str">
        <f>IF(AH383&gt;1,AVERAGE(AH381:AH383),"")</f>
        <v/>
      </c>
      <c r="AK383" s="262"/>
      <c r="AL383" s="262"/>
    </row>
    <row r="384" spans="1:38" ht="12" customHeight="1">
      <c r="C384" s="57" t="s">
        <v>39</v>
      </c>
      <c r="D384" s="1">
        <f>AE384</f>
        <v>0</v>
      </c>
      <c r="E384" s="1"/>
      <c r="F384" s="194"/>
      <c r="G384" s="51"/>
      <c r="H384" s="51"/>
      <c r="I384" s="52">
        <f>SUM(I377:I383)/60</f>
        <v>0</v>
      </c>
      <c r="J384" s="67"/>
      <c r="K384" s="68"/>
      <c r="L384" s="68"/>
      <c r="M384" s="68"/>
      <c r="N384" s="68"/>
      <c r="O384" s="68"/>
      <c r="P384" s="68"/>
      <c r="Q384" s="68"/>
      <c r="R384" s="51"/>
      <c r="S384" s="51"/>
      <c r="T384" s="51"/>
      <c r="U384" s="54" t="s">
        <v>46</v>
      </c>
      <c r="V384" s="114"/>
      <c r="W384" s="255">
        <f t="shared" ref="W384:AG384" si="491">SUM(W377:W383)</f>
        <v>0</v>
      </c>
      <c r="X384" s="255">
        <f t="shared" si="491"/>
        <v>0</v>
      </c>
      <c r="Y384" s="255">
        <f t="shared" si="491"/>
        <v>0</v>
      </c>
      <c r="Z384" s="255">
        <f t="shared" si="491"/>
        <v>0</v>
      </c>
      <c r="AA384" s="255">
        <f t="shared" si="491"/>
        <v>0</v>
      </c>
      <c r="AB384" s="255">
        <f t="shared" si="491"/>
        <v>0</v>
      </c>
      <c r="AC384" s="255">
        <f t="shared" si="491"/>
        <v>0</v>
      </c>
      <c r="AD384" s="255">
        <f t="shared" si="491"/>
        <v>0</v>
      </c>
      <c r="AE384" s="255">
        <f t="shared" si="491"/>
        <v>0</v>
      </c>
      <c r="AF384" s="256">
        <f t="shared" si="491"/>
        <v>0</v>
      </c>
      <c r="AG384" s="256">
        <f t="shared" si="491"/>
        <v>0</v>
      </c>
      <c r="AH384" s="256">
        <f>SUM(AH377:AH383)</f>
        <v>0</v>
      </c>
      <c r="AI384" s="262"/>
      <c r="AJ384" s="262"/>
      <c r="AK384" s="262" t="b">
        <f>IF(AH384&gt;1,AVERAGE(AH384,AH375,AH366,AH357,AH348))</f>
        <v>0</v>
      </c>
      <c r="AL384" s="262" t="b">
        <f>IF(AH384&gt;1,AVERAGE(AH384,AH375))</f>
        <v>0</v>
      </c>
    </row>
    <row r="385" spans="1:38" ht="12" customHeight="1">
      <c r="E385" s="1"/>
      <c r="F385" s="252" t="s">
        <v>215</v>
      </c>
      <c r="W385" s="1"/>
      <c r="X385" s="1"/>
      <c r="Y385" s="1"/>
      <c r="Z385" s="1"/>
      <c r="AA385" s="1"/>
      <c r="AB385" s="1"/>
      <c r="AC385" s="1"/>
      <c r="AD385" s="1"/>
      <c r="AE385" s="1"/>
      <c r="AF385" s="9" t="str">
        <f>IF(SUM(W385:AE385)&gt;0,(SUM(W385:AE385)),"")</f>
        <v/>
      </c>
    </row>
    <row r="386" spans="1:38" ht="12" customHeight="1">
      <c r="A386" s="165" t="s">
        <v>19</v>
      </c>
      <c r="B386" s="18">
        <f>I393</f>
        <v>0</v>
      </c>
      <c r="C386" s="57" t="s">
        <v>35</v>
      </c>
      <c r="D386" s="1">
        <f>X393</f>
        <v>0</v>
      </c>
      <c r="F386" s="193">
        <v>40382</v>
      </c>
      <c r="G386" s="357"/>
      <c r="H386" s="357"/>
      <c r="I386" s="48"/>
      <c r="J386" s="65"/>
      <c r="K386" s="65"/>
      <c r="L386" s="65"/>
      <c r="M386" s="65"/>
      <c r="N386" s="65"/>
      <c r="O386" s="65"/>
      <c r="P386" s="65"/>
      <c r="Q386" s="65"/>
      <c r="R386" s="358"/>
      <c r="S386" s="359"/>
      <c r="T386" s="360"/>
      <c r="U386" s="53"/>
      <c r="V386" s="122">
        <f t="shared" ref="V386:V392" si="492">$V$2</f>
        <v>1</v>
      </c>
      <c r="W386" s="272">
        <f t="shared" ref="W386:W392" si="493">IF(J386&lt;&gt;0,VLOOKUP(J386,Max_tider,2,FALSE),0)</f>
        <v>0</v>
      </c>
      <c r="X386" s="272">
        <f>IF(K386&lt;&gt;0,VLOOKUP(K386,AT_tider,2,FALSE),0)</f>
        <v>0</v>
      </c>
      <c r="Y386" s="272">
        <f t="shared" ref="Y386:Y392" si="494">IF(L386&lt;&gt;0,VLOOKUP(L386,SubAT_tider,2,FALSE),0)</f>
        <v>0</v>
      </c>
      <c r="Z386" s="272">
        <f t="shared" ref="Z386:Z392" si="495">IF(M386&lt;&gt;0,VLOOKUP(M386,IG_tider,2,FALSE),0)</f>
        <v>0</v>
      </c>
      <c r="AA386" s="272"/>
      <c r="AB386" s="272"/>
      <c r="AC386" s="272">
        <f t="shared" ref="AC386:AC392" si="496">IF(P386&lt;&gt;0,VLOOKUP(P386,Power_tider,2,FALSE),0)</f>
        <v>0</v>
      </c>
      <c r="AD386" s="272">
        <f t="shared" ref="AD386:AD392" si="497">IF(Q386&lt;&gt;0,VLOOKUP(Q386,FS_tider,2,FALSE),0)</f>
        <v>0</v>
      </c>
      <c r="AE386" s="122"/>
      <c r="AF386" s="122">
        <f>SUM(W386:AE386)</f>
        <v>0</v>
      </c>
      <c r="AG386" s="123">
        <f>((AC386*2)+(W386*2)+(X386*1)+(Y386*0.77)+(Z386*0.68)+(AD386*0.8))</f>
        <v>0</v>
      </c>
      <c r="AH386" s="123">
        <f t="shared" ref="AH386:AH392" si="498">(AG386+(((I386*V386)-SUM(W386:AE386))*0.3))</f>
        <v>0</v>
      </c>
      <c r="AI386" s="262" t="str">
        <f>IF(AH386&gt;1,AVERAGE(AH383,AH386),"")</f>
        <v/>
      </c>
      <c r="AJ386" s="262" t="str">
        <f>IF(AH386&gt;1,AVERAGE(AH382,AH383,AH386),"")</f>
        <v/>
      </c>
      <c r="AK386" s="262"/>
      <c r="AL386" s="262"/>
    </row>
    <row r="387" spans="1:38" ht="12" customHeight="1">
      <c r="A387" s="168" t="s">
        <v>34</v>
      </c>
      <c r="B387" s="18">
        <f>W393</f>
        <v>0</v>
      </c>
      <c r="C387" s="57" t="s">
        <v>36</v>
      </c>
      <c r="D387" s="1">
        <f>Y393</f>
        <v>0</v>
      </c>
      <c r="F387" s="193">
        <v>40383</v>
      </c>
      <c r="G387" s="357"/>
      <c r="H387" s="357"/>
      <c r="I387" s="48"/>
      <c r="J387" s="65"/>
      <c r="K387" s="65"/>
      <c r="L387" s="65"/>
      <c r="M387" s="65"/>
      <c r="N387" s="66"/>
      <c r="O387" s="66"/>
      <c r="P387" s="66"/>
      <c r="Q387" s="65"/>
      <c r="R387" s="358"/>
      <c r="S387" s="359"/>
      <c r="T387" s="360"/>
      <c r="U387" s="53"/>
      <c r="V387" s="122">
        <f t="shared" si="492"/>
        <v>1</v>
      </c>
      <c r="W387" s="272">
        <f t="shared" si="493"/>
        <v>0</v>
      </c>
      <c r="X387" s="272">
        <f t="shared" ref="X387:X392" si="499">IF(K387&lt;&gt;0,VLOOKUP(K387,AT_tider,2,FALSE),0)</f>
        <v>0</v>
      </c>
      <c r="Y387" s="272">
        <f t="shared" si="494"/>
        <v>0</v>
      </c>
      <c r="Z387" s="272">
        <f t="shared" si="495"/>
        <v>0</v>
      </c>
      <c r="AA387" s="272"/>
      <c r="AB387" s="272"/>
      <c r="AC387" s="272">
        <f t="shared" si="496"/>
        <v>0</v>
      </c>
      <c r="AD387" s="272">
        <f t="shared" si="497"/>
        <v>0</v>
      </c>
      <c r="AE387" s="122"/>
      <c r="AF387" s="122">
        <f t="shared" ref="AF387:AF392" si="500">SUM(W387:AE387)</f>
        <v>0</v>
      </c>
      <c r="AG387" s="123">
        <f t="shared" ref="AG387:AG392" si="501">((AC387*2)+(W387*2)+(X387*1)+(Y387*0.77)+(Z387*0.68)+(AD387*0.8))</f>
        <v>0</v>
      </c>
      <c r="AH387" s="123">
        <f t="shared" si="498"/>
        <v>0</v>
      </c>
      <c r="AI387" s="262" t="str">
        <f t="shared" ref="AI387:AI392" si="502">IF(AH387&gt;1,AVERAGE(AH386:AH387),"")</f>
        <v/>
      </c>
      <c r="AJ387" s="262" t="str">
        <f>IF(AH387&gt;1,AVERAGE(AH383,AH386,AH387),"")</f>
        <v/>
      </c>
      <c r="AK387" s="262"/>
      <c r="AL387" s="262"/>
    </row>
    <row r="388" spans="1:38" ht="12" customHeight="1">
      <c r="C388" s="17" t="s">
        <v>93</v>
      </c>
      <c r="D388" s="1">
        <f>Z393</f>
        <v>0</v>
      </c>
      <c r="F388" s="193">
        <v>40384</v>
      </c>
      <c r="G388" s="357"/>
      <c r="H388" s="357"/>
      <c r="I388" s="49"/>
      <c r="J388" s="66"/>
      <c r="K388" s="66"/>
      <c r="L388" s="66"/>
      <c r="M388" s="66"/>
      <c r="N388" s="66"/>
      <c r="O388" s="66"/>
      <c r="P388" s="66"/>
      <c r="Q388" s="66"/>
      <c r="R388" s="358"/>
      <c r="S388" s="359"/>
      <c r="T388" s="360"/>
      <c r="U388" s="36"/>
      <c r="V388" s="122">
        <f t="shared" si="492"/>
        <v>1</v>
      </c>
      <c r="W388" s="272">
        <f t="shared" si="493"/>
        <v>0</v>
      </c>
      <c r="X388" s="272">
        <f t="shared" si="499"/>
        <v>0</v>
      </c>
      <c r="Y388" s="272">
        <f t="shared" si="494"/>
        <v>0</v>
      </c>
      <c r="Z388" s="272">
        <f t="shared" si="495"/>
        <v>0</v>
      </c>
      <c r="AA388" s="272"/>
      <c r="AB388" s="272"/>
      <c r="AC388" s="272">
        <f t="shared" si="496"/>
        <v>0</v>
      </c>
      <c r="AD388" s="272">
        <f t="shared" si="497"/>
        <v>0</v>
      </c>
      <c r="AE388" s="122"/>
      <c r="AF388" s="122">
        <f t="shared" si="500"/>
        <v>0</v>
      </c>
      <c r="AG388" s="123">
        <f t="shared" si="501"/>
        <v>0</v>
      </c>
      <c r="AH388" s="123">
        <f t="shared" si="498"/>
        <v>0</v>
      </c>
      <c r="AI388" s="262" t="str">
        <f t="shared" si="502"/>
        <v/>
      </c>
      <c r="AJ388" s="262" t="str">
        <f>IF(AH388&gt;1,AVERAGE(AH386:AH388),"")</f>
        <v/>
      </c>
      <c r="AK388" s="262"/>
      <c r="AL388" s="262"/>
    </row>
    <row r="389" spans="1:38" ht="12" customHeight="1">
      <c r="C389" s="17" t="s">
        <v>79</v>
      </c>
      <c r="D389" s="1">
        <f>AA393</f>
        <v>0</v>
      </c>
      <c r="F389" s="193">
        <v>40385</v>
      </c>
      <c r="G389" s="357"/>
      <c r="H389" s="357"/>
      <c r="I389" s="48"/>
      <c r="J389" s="65"/>
      <c r="K389" s="65"/>
      <c r="L389" s="65"/>
      <c r="M389" s="65"/>
      <c r="N389" s="65"/>
      <c r="O389" s="65"/>
      <c r="P389" s="65"/>
      <c r="Q389" s="65"/>
      <c r="R389" s="358"/>
      <c r="S389" s="359"/>
      <c r="T389" s="360"/>
      <c r="U389" s="53"/>
      <c r="V389" s="122">
        <f t="shared" si="492"/>
        <v>1</v>
      </c>
      <c r="W389" s="272">
        <f t="shared" si="493"/>
        <v>0</v>
      </c>
      <c r="X389" s="272">
        <f t="shared" si="499"/>
        <v>0</v>
      </c>
      <c r="Y389" s="272">
        <f t="shared" si="494"/>
        <v>0</v>
      </c>
      <c r="Z389" s="272">
        <f t="shared" si="495"/>
        <v>0</v>
      </c>
      <c r="AA389" s="272"/>
      <c r="AB389" s="272"/>
      <c r="AC389" s="272">
        <f t="shared" si="496"/>
        <v>0</v>
      </c>
      <c r="AD389" s="272">
        <f t="shared" si="497"/>
        <v>0</v>
      </c>
      <c r="AE389" s="122"/>
      <c r="AF389" s="122">
        <f t="shared" si="500"/>
        <v>0</v>
      </c>
      <c r="AG389" s="123">
        <f t="shared" si="501"/>
        <v>0</v>
      </c>
      <c r="AH389" s="123">
        <f t="shared" si="498"/>
        <v>0</v>
      </c>
      <c r="AI389" s="262" t="str">
        <f t="shared" si="502"/>
        <v/>
      </c>
      <c r="AJ389" s="262" t="str">
        <f>IF(AH389&gt;1,AVERAGE(AH387:AH389),"")</f>
        <v/>
      </c>
      <c r="AK389" s="262"/>
      <c r="AL389" s="262"/>
    </row>
    <row r="390" spans="1:38" ht="12" customHeight="1">
      <c r="C390" s="17" t="s">
        <v>94</v>
      </c>
      <c r="D390" s="1">
        <f>AB393</f>
        <v>0</v>
      </c>
      <c r="F390" s="193">
        <v>40386</v>
      </c>
      <c r="G390" s="357"/>
      <c r="H390" s="357"/>
      <c r="I390" s="48"/>
      <c r="J390" s="65"/>
      <c r="K390" s="65"/>
      <c r="L390" s="65"/>
      <c r="M390" s="65"/>
      <c r="N390" s="65"/>
      <c r="O390" s="65"/>
      <c r="P390" s="65"/>
      <c r="Q390" s="65"/>
      <c r="R390" s="358"/>
      <c r="S390" s="359"/>
      <c r="T390" s="360"/>
      <c r="U390" s="36"/>
      <c r="V390" s="122">
        <f>$V$2</f>
        <v>1</v>
      </c>
      <c r="W390" s="272">
        <f t="shared" si="493"/>
        <v>0</v>
      </c>
      <c r="X390" s="272">
        <f t="shared" si="499"/>
        <v>0</v>
      </c>
      <c r="Y390" s="272">
        <f t="shared" si="494"/>
        <v>0</v>
      </c>
      <c r="Z390" s="272">
        <f t="shared" si="495"/>
        <v>0</v>
      </c>
      <c r="AA390" s="272"/>
      <c r="AB390" s="272"/>
      <c r="AC390" s="272">
        <f t="shared" si="496"/>
        <v>0</v>
      </c>
      <c r="AD390" s="272">
        <f t="shared" si="497"/>
        <v>0</v>
      </c>
      <c r="AE390" s="122"/>
      <c r="AF390" s="122">
        <f t="shared" si="500"/>
        <v>0</v>
      </c>
      <c r="AG390" s="123">
        <f t="shared" si="501"/>
        <v>0</v>
      </c>
      <c r="AH390" s="123">
        <f t="shared" si="498"/>
        <v>0</v>
      </c>
      <c r="AI390" s="262" t="str">
        <f t="shared" si="502"/>
        <v/>
      </c>
      <c r="AJ390" s="262" t="str">
        <f>IF(AH390&gt;1,AVERAGE(AH388:AH390),"")</f>
        <v/>
      </c>
      <c r="AK390" s="262"/>
      <c r="AL390" s="262"/>
    </row>
    <row r="391" spans="1:38" ht="12" customHeight="1">
      <c r="C391" s="57" t="s">
        <v>37</v>
      </c>
      <c r="D391" s="1">
        <f>AC393</f>
        <v>0</v>
      </c>
      <c r="F391" s="193">
        <v>40387</v>
      </c>
      <c r="G391" s="357"/>
      <c r="H391" s="357"/>
      <c r="I391" s="48"/>
      <c r="J391" s="65"/>
      <c r="K391" s="65"/>
      <c r="L391" s="65"/>
      <c r="M391" s="65"/>
      <c r="N391" s="65"/>
      <c r="O391" s="65"/>
      <c r="P391" s="65"/>
      <c r="Q391" s="65"/>
      <c r="R391" s="358"/>
      <c r="S391" s="359"/>
      <c r="T391" s="360"/>
      <c r="U391" s="36"/>
      <c r="V391" s="122">
        <f t="shared" si="492"/>
        <v>1</v>
      </c>
      <c r="W391" s="272">
        <f t="shared" si="493"/>
        <v>0</v>
      </c>
      <c r="X391" s="272">
        <f t="shared" si="499"/>
        <v>0</v>
      </c>
      <c r="Y391" s="272">
        <f t="shared" si="494"/>
        <v>0</v>
      </c>
      <c r="Z391" s="272">
        <f t="shared" si="495"/>
        <v>0</v>
      </c>
      <c r="AA391" s="272"/>
      <c r="AB391" s="272"/>
      <c r="AC391" s="272">
        <f t="shared" si="496"/>
        <v>0</v>
      </c>
      <c r="AD391" s="272">
        <f t="shared" si="497"/>
        <v>0</v>
      </c>
      <c r="AE391" s="122"/>
      <c r="AF391" s="122">
        <f t="shared" si="500"/>
        <v>0</v>
      </c>
      <c r="AG391" s="123">
        <f t="shared" si="501"/>
        <v>0</v>
      </c>
      <c r="AH391" s="123">
        <f t="shared" si="498"/>
        <v>0</v>
      </c>
      <c r="AI391" s="262" t="str">
        <f t="shared" si="502"/>
        <v/>
      </c>
      <c r="AJ391" s="262" t="str">
        <f>IF(AH391&gt;1,AVERAGE(AH389:AH391),"")</f>
        <v/>
      </c>
      <c r="AK391" s="262"/>
      <c r="AL391" s="262"/>
    </row>
    <row r="392" spans="1:38" ht="12" customHeight="1">
      <c r="C392" s="57" t="s">
        <v>38</v>
      </c>
      <c r="D392" s="1">
        <f>AD393</f>
        <v>0</v>
      </c>
      <c r="F392" s="193">
        <v>40388</v>
      </c>
      <c r="G392" s="357"/>
      <c r="H392" s="357"/>
      <c r="I392" s="48"/>
      <c r="J392" s="65"/>
      <c r="K392" s="65"/>
      <c r="L392" s="65"/>
      <c r="M392" s="65"/>
      <c r="N392" s="65"/>
      <c r="O392" s="65"/>
      <c r="P392" s="65"/>
      <c r="Q392" s="65"/>
      <c r="R392" s="358"/>
      <c r="S392" s="359"/>
      <c r="T392" s="360"/>
      <c r="U392" s="36"/>
      <c r="V392" s="122">
        <f t="shared" si="492"/>
        <v>1</v>
      </c>
      <c r="W392" s="272">
        <f t="shared" si="493"/>
        <v>0</v>
      </c>
      <c r="X392" s="272">
        <f t="shared" si="499"/>
        <v>0</v>
      </c>
      <c r="Y392" s="272">
        <f t="shared" si="494"/>
        <v>0</v>
      </c>
      <c r="Z392" s="272">
        <f t="shared" si="495"/>
        <v>0</v>
      </c>
      <c r="AA392" s="272"/>
      <c r="AB392" s="272"/>
      <c r="AC392" s="272">
        <f t="shared" si="496"/>
        <v>0</v>
      </c>
      <c r="AD392" s="272">
        <f t="shared" si="497"/>
        <v>0</v>
      </c>
      <c r="AE392" s="122"/>
      <c r="AF392" s="122">
        <f t="shared" si="500"/>
        <v>0</v>
      </c>
      <c r="AG392" s="123">
        <f t="shared" si="501"/>
        <v>0</v>
      </c>
      <c r="AH392" s="123">
        <f t="shared" si="498"/>
        <v>0</v>
      </c>
      <c r="AI392" s="262" t="str">
        <f t="shared" si="502"/>
        <v/>
      </c>
      <c r="AJ392" s="262" t="str">
        <f>IF(AH392&gt;1,AVERAGE(AH390:AH392),"")</f>
        <v/>
      </c>
      <c r="AK392" s="262"/>
      <c r="AL392" s="262"/>
    </row>
    <row r="393" spans="1:38" ht="12" customHeight="1">
      <c r="C393" s="57" t="s">
        <v>39</v>
      </c>
      <c r="D393" s="1">
        <f>AE393</f>
        <v>0</v>
      </c>
      <c r="E393" s="1"/>
      <c r="F393" s="194"/>
      <c r="G393" s="51"/>
      <c r="H393" s="51"/>
      <c r="I393" s="52">
        <f>SUM(I386:I392)/60</f>
        <v>0</v>
      </c>
      <c r="J393" s="67"/>
      <c r="K393" s="68"/>
      <c r="L393" s="68"/>
      <c r="M393" s="68"/>
      <c r="N393" s="68"/>
      <c r="O393" s="68"/>
      <c r="P393" s="68"/>
      <c r="Q393" s="68"/>
      <c r="R393" s="51"/>
      <c r="S393" s="51"/>
      <c r="T393" s="51"/>
      <c r="U393" s="54" t="s">
        <v>46</v>
      </c>
      <c r="V393" s="114"/>
      <c r="W393" s="255">
        <f t="shared" ref="W393:AG393" si="503">SUM(W386:W392)</f>
        <v>0</v>
      </c>
      <c r="X393" s="255">
        <f t="shared" si="503"/>
        <v>0</v>
      </c>
      <c r="Y393" s="255">
        <f t="shared" si="503"/>
        <v>0</v>
      </c>
      <c r="Z393" s="255">
        <f t="shared" si="503"/>
        <v>0</v>
      </c>
      <c r="AA393" s="255">
        <f t="shared" si="503"/>
        <v>0</v>
      </c>
      <c r="AB393" s="255">
        <f t="shared" si="503"/>
        <v>0</v>
      </c>
      <c r="AC393" s="255">
        <f t="shared" si="503"/>
        <v>0</v>
      </c>
      <c r="AD393" s="255">
        <f t="shared" si="503"/>
        <v>0</v>
      </c>
      <c r="AE393" s="255">
        <f t="shared" si="503"/>
        <v>0</v>
      </c>
      <c r="AF393" s="256">
        <f t="shared" si="503"/>
        <v>0</v>
      </c>
      <c r="AG393" s="256">
        <f t="shared" si="503"/>
        <v>0</v>
      </c>
      <c r="AH393" s="256">
        <f>SUM(AH386:AH392)</f>
        <v>0</v>
      </c>
      <c r="AI393" s="262"/>
      <c r="AJ393" s="262"/>
      <c r="AK393" s="262" t="b">
        <f>IF(AH393&gt;1,AVERAGE(AH393,AH384,AH375,AH366,AH357))</f>
        <v>0</v>
      </c>
      <c r="AL393" s="262" t="b">
        <f>IF(AH393&gt;1,AVERAGE(AH393,AH384))</f>
        <v>0</v>
      </c>
    </row>
    <row r="394" spans="1:38" ht="12" customHeight="1">
      <c r="E394" s="1"/>
      <c r="F394" s="252" t="s">
        <v>216</v>
      </c>
      <c r="W394" s="1"/>
      <c r="X394" s="1"/>
      <c r="Y394" s="1"/>
      <c r="Z394" s="1"/>
      <c r="AA394" s="1"/>
      <c r="AB394" s="1"/>
      <c r="AC394" s="1"/>
      <c r="AD394" s="1"/>
      <c r="AE394" s="1"/>
      <c r="AF394" s="9" t="str">
        <f>IF(SUM(W394:AE394)&gt;0,(SUM(W394:AE394)),"")</f>
        <v/>
      </c>
    </row>
    <row r="395" spans="1:38" ht="12" customHeight="1">
      <c r="A395" s="165" t="s">
        <v>19</v>
      </c>
      <c r="B395" s="18">
        <f>I402</f>
        <v>0</v>
      </c>
      <c r="C395" s="57" t="s">
        <v>35</v>
      </c>
      <c r="D395" s="1">
        <f>X402</f>
        <v>0</v>
      </c>
      <c r="F395" s="193">
        <v>40389</v>
      </c>
      <c r="G395" s="357"/>
      <c r="H395" s="357"/>
      <c r="I395" s="48"/>
      <c r="J395" s="65"/>
      <c r="K395" s="65"/>
      <c r="L395" s="65"/>
      <c r="M395" s="65"/>
      <c r="N395" s="65"/>
      <c r="O395" s="65"/>
      <c r="P395" s="65"/>
      <c r="Q395" s="65"/>
      <c r="R395" s="358"/>
      <c r="S395" s="359"/>
      <c r="T395" s="360"/>
      <c r="U395" s="53"/>
      <c r="V395" s="122">
        <f t="shared" ref="V395:V401" si="504">$V$2</f>
        <v>1</v>
      </c>
      <c r="W395" s="272">
        <f t="shared" ref="W395:W401" si="505">IF(J395&lt;&gt;0,VLOOKUP(J395,Max_tider,2,FALSE),0)</f>
        <v>0</v>
      </c>
      <c r="X395" s="272">
        <f>IF(K395&lt;&gt;0,VLOOKUP(K395,AT_tider,2,FALSE),0)</f>
        <v>0</v>
      </c>
      <c r="Y395" s="272">
        <f t="shared" ref="Y395:Y401" si="506">IF(L395&lt;&gt;0,VLOOKUP(L395,SubAT_tider,2,FALSE),0)</f>
        <v>0</v>
      </c>
      <c r="Z395" s="272">
        <f t="shared" ref="Z395:Z401" si="507">IF(M395&lt;&gt;0,VLOOKUP(M395,IG_tider,2,FALSE),0)</f>
        <v>0</v>
      </c>
      <c r="AA395" s="272"/>
      <c r="AB395" s="272"/>
      <c r="AC395" s="272">
        <f t="shared" ref="AC395:AC401" si="508">IF(P395&lt;&gt;0,VLOOKUP(P395,Power_tider,2,FALSE),0)</f>
        <v>0</v>
      </c>
      <c r="AD395" s="272">
        <f t="shared" ref="AD395:AD401" si="509">IF(Q395&lt;&gt;0,VLOOKUP(Q395,FS_tider,2,FALSE),0)</f>
        <v>0</v>
      </c>
      <c r="AE395" s="122"/>
      <c r="AF395" s="122">
        <f>SUM(W395:AE395)</f>
        <v>0</v>
      </c>
      <c r="AG395" s="123">
        <f>((AC395*2)+(W395*2)+(X395*1)+(Y395*0.77)+(Z395*0.68)+(AD395*0.8))</f>
        <v>0</v>
      </c>
      <c r="AH395" s="123">
        <f t="shared" ref="AH395:AH401" si="510">(AG395+(((I395*V395)-SUM(W395:AE395))*0.3))</f>
        <v>0</v>
      </c>
      <c r="AI395" s="262" t="str">
        <f>IF(AH395&gt;1,AVERAGE(AH392,AH395),"")</f>
        <v/>
      </c>
      <c r="AJ395" s="262" t="str">
        <f>IF(AH395&gt;1,AVERAGE(AH391,AH392,AH395),"")</f>
        <v/>
      </c>
      <c r="AK395" s="262"/>
      <c r="AL395" s="262"/>
    </row>
    <row r="396" spans="1:38" ht="12" customHeight="1">
      <c r="A396" s="168" t="s">
        <v>34</v>
      </c>
      <c r="B396" s="18">
        <f>W402</f>
        <v>0</v>
      </c>
      <c r="C396" s="57" t="s">
        <v>36</v>
      </c>
      <c r="D396" s="1">
        <f>Y402</f>
        <v>0</v>
      </c>
      <c r="F396" s="193">
        <v>40390</v>
      </c>
      <c r="G396" s="357"/>
      <c r="H396" s="357"/>
      <c r="I396" s="48"/>
      <c r="J396" s="65"/>
      <c r="K396" s="65"/>
      <c r="L396" s="65"/>
      <c r="M396" s="65"/>
      <c r="N396" s="66"/>
      <c r="O396" s="66"/>
      <c r="P396" s="66"/>
      <c r="Q396" s="65"/>
      <c r="R396" s="358"/>
      <c r="S396" s="359"/>
      <c r="T396" s="360"/>
      <c r="U396" s="53"/>
      <c r="V396" s="122">
        <f t="shared" si="504"/>
        <v>1</v>
      </c>
      <c r="W396" s="272">
        <f t="shared" si="505"/>
        <v>0</v>
      </c>
      <c r="X396" s="272">
        <f t="shared" ref="X396:X401" si="511">IF(K396&lt;&gt;0,VLOOKUP(K396,AT_tider,2,FALSE),0)</f>
        <v>0</v>
      </c>
      <c r="Y396" s="272">
        <f t="shared" si="506"/>
        <v>0</v>
      </c>
      <c r="Z396" s="272">
        <f t="shared" si="507"/>
        <v>0</v>
      </c>
      <c r="AA396" s="272"/>
      <c r="AB396" s="272"/>
      <c r="AC396" s="272">
        <f t="shared" si="508"/>
        <v>0</v>
      </c>
      <c r="AD396" s="272">
        <f t="shared" si="509"/>
        <v>0</v>
      </c>
      <c r="AE396" s="122"/>
      <c r="AF396" s="122">
        <f t="shared" ref="AF396:AF401" si="512">SUM(W396:AE396)</f>
        <v>0</v>
      </c>
      <c r="AG396" s="123">
        <f t="shared" ref="AG396:AG401" si="513">((AC396*2)+(W396*2)+(X396*1)+(Y396*0.77)+(Z396*0.68)+(AD396*0.8))</f>
        <v>0</v>
      </c>
      <c r="AH396" s="123">
        <f t="shared" si="510"/>
        <v>0</v>
      </c>
      <c r="AI396" s="262" t="str">
        <f t="shared" ref="AI396:AI401" si="514">IF(AH396&gt;1,AVERAGE(AH395:AH396),"")</f>
        <v/>
      </c>
      <c r="AJ396" s="262" t="str">
        <f>IF(AH396&gt;1,AVERAGE(AH392,AH395,AH396),"")</f>
        <v/>
      </c>
      <c r="AK396" s="262"/>
      <c r="AL396" s="262"/>
    </row>
    <row r="397" spans="1:38" ht="12" customHeight="1">
      <c r="C397" s="17" t="s">
        <v>93</v>
      </c>
      <c r="D397" s="1">
        <f>Z402</f>
        <v>0</v>
      </c>
      <c r="F397" s="193">
        <v>40391</v>
      </c>
      <c r="G397" s="357"/>
      <c r="H397" s="357"/>
      <c r="I397" s="49"/>
      <c r="J397" s="66"/>
      <c r="K397" s="66"/>
      <c r="L397" s="66"/>
      <c r="M397" s="66"/>
      <c r="N397" s="66"/>
      <c r="O397" s="66"/>
      <c r="P397" s="66"/>
      <c r="Q397" s="66"/>
      <c r="R397" s="358"/>
      <c r="S397" s="359"/>
      <c r="T397" s="360"/>
      <c r="U397" s="36"/>
      <c r="V397" s="122">
        <f t="shared" si="504"/>
        <v>1</v>
      </c>
      <c r="W397" s="272">
        <f t="shared" si="505"/>
        <v>0</v>
      </c>
      <c r="X397" s="272">
        <f t="shared" si="511"/>
        <v>0</v>
      </c>
      <c r="Y397" s="272">
        <f t="shared" si="506"/>
        <v>0</v>
      </c>
      <c r="Z397" s="272">
        <f t="shared" si="507"/>
        <v>0</v>
      </c>
      <c r="AA397" s="272"/>
      <c r="AB397" s="272"/>
      <c r="AC397" s="272">
        <f t="shared" si="508"/>
        <v>0</v>
      </c>
      <c r="AD397" s="272">
        <f t="shared" si="509"/>
        <v>0</v>
      </c>
      <c r="AE397" s="122"/>
      <c r="AF397" s="122">
        <f t="shared" si="512"/>
        <v>0</v>
      </c>
      <c r="AG397" s="123">
        <f t="shared" si="513"/>
        <v>0</v>
      </c>
      <c r="AH397" s="123">
        <f t="shared" si="510"/>
        <v>0</v>
      </c>
      <c r="AI397" s="262" t="str">
        <f t="shared" si="514"/>
        <v/>
      </c>
      <c r="AJ397" s="262" t="str">
        <f>IF(AH397&gt;1,AVERAGE(AH395:AH397),"")</f>
        <v/>
      </c>
      <c r="AK397" s="262"/>
      <c r="AL397" s="262"/>
    </row>
    <row r="398" spans="1:38" ht="12" customHeight="1">
      <c r="C398" s="17" t="s">
        <v>79</v>
      </c>
      <c r="D398" s="1">
        <f>AA402</f>
        <v>0</v>
      </c>
      <c r="F398" s="193">
        <v>40392</v>
      </c>
      <c r="G398" s="357"/>
      <c r="H398" s="357"/>
      <c r="I398" s="48"/>
      <c r="J398" s="65"/>
      <c r="K398" s="65"/>
      <c r="L398" s="65"/>
      <c r="M398" s="65"/>
      <c r="N398" s="65"/>
      <c r="O398" s="65"/>
      <c r="P398" s="65"/>
      <c r="Q398" s="65"/>
      <c r="R398" s="358"/>
      <c r="S398" s="359"/>
      <c r="T398" s="360"/>
      <c r="U398" s="53"/>
      <c r="V398" s="122">
        <f t="shared" si="504"/>
        <v>1</v>
      </c>
      <c r="W398" s="272">
        <f t="shared" si="505"/>
        <v>0</v>
      </c>
      <c r="X398" s="272">
        <f t="shared" si="511"/>
        <v>0</v>
      </c>
      <c r="Y398" s="272">
        <f t="shared" si="506"/>
        <v>0</v>
      </c>
      <c r="Z398" s="272">
        <f t="shared" si="507"/>
        <v>0</v>
      </c>
      <c r="AA398" s="272"/>
      <c r="AB398" s="272"/>
      <c r="AC398" s="272">
        <f t="shared" si="508"/>
        <v>0</v>
      </c>
      <c r="AD398" s="272">
        <f t="shared" si="509"/>
        <v>0</v>
      </c>
      <c r="AE398" s="122"/>
      <c r="AF398" s="122">
        <f t="shared" si="512"/>
        <v>0</v>
      </c>
      <c r="AG398" s="123">
        <f t="shared" si="513"/>
        <v>0</v>
      </c>
      <c r="AH398" s="123">
        <f t="shared" si="510"/>
        <v>0</v>
      </c>
      <c r="AI398" s="262" t="str">
        <f t="shared" si="514"/>
        <v/>
      </c>
      <c r="AJ398" s="262" t="str">
        <f>IF(AH398&gt;1,AVERAGE(AH396:AH398),"")</f>
        <v/>
      </c>
      <c r="AK398" s="262"/>
      <c r="AL398" s="262"/>
    </row>
    <row r="399" spans="1:38" ht="12" customHeight="1">
      <c r="C399" s="17" t="s">
        <v>94</v>
      </c>
      <c r="D399" s="1">
        <f>AB402</f>
        <v>0</v>
      </c>
      <c r="F399" s="193">
        <v>40393</v>
      </c>
      <c r="G399" s="357"/>
      <c r="H399" s="357"/>
      <c r="I399" s="48"/>
      <c r="J399" s="65"/>
      <c r="K399" s="65"/>
      <c r="L399" s="65"/>
      <c r="M399" s="65"/>
      <c r="N399" s="65"/>
      <c r="O399" s="65"/>
      <c r="P399" s="65"/>
      <c r="Q399" s="65"/>
      <c r="R399" s="358"/>
      <c r="S399" s="359"/>
      <c r="T399" s="360"/>
      <c r="U399" s="36"/>
      <c r="V399" s="122">
        <f>$V$2</f>
        <v>1</v>
      </c>
      <c r="W399" s="272">
        <f t="shared" si="505"/>
        <v>0</v>
      </c>
      <c r="X399" s="272">
        <f t="shared" si="511"/>
        <v>0</v>
      </c>
      <c r="Y399" s="272">
        <f t="shared" si="506"/>
        <v>0</v>
      </c>
      <c r="Z399" s="272">
        <f t="shared" si="507"/>
        <v>0</v>
      </c>
      <c r="AA399" s="272"/>
      <c r="AB399" s="272"/>
      <c r="AC399" s="272">
        <f t="shared" si="508"/>
        <v>0</v>
      </c>
      <c r="AD399" s="272">
        <f t="shared" si="509"/>
        <v>0</v>
      </c>
      <c r="AE399" s="122"/>
      <c r="AF399" s="122">
        <f t="shared" si="512"/>
        <v>0</v>
      </c>
      <c r="AG399" s="123">
        <f t="shared" si="513"/>
        <v>0</v>
      </c>
      <c r="AH399" s="123">
        <f t="shared" si="510"/>
        <v>0</v>
      </c>
      <c r="AI399" s="262" t="str">
        <f t="shared" si="514"/>
        <v/>
      </c>
      <c r="AJ399" s="262" t="str">
        <f>IF(AH399&gt;1,AVERAGE(AH397:AH399),"")</f>
        <v/>
      </c>
      <c r="AK399" s="262"/>
      <c r="AL399" s="262"/>
    </row>
    <row r="400" spans="1:38" ht="12" customHeight="1">
      <c r="C400" s="57" t="s">
        <v>37</v>
      </c>
      <c r="D400" s="1">
        <f>AC402</f>
        <v>0</v>
      </c>
      <c r="F400" s="193">
        <v>40394</v>
      </c>
      <c r="G400" s="357"/>
      <c r="H400" s="357"/>
      <c r="I400" s="48"/>
      <c r="J400" s="65"/>
      <c r="K400" s="65"/>
      <c r="L400" s="65"/>
      <c r="M400" s="65"/>
      <c r="N400" s="65"/>
      <c r="O400" s="65"/>
      <c r="P400" s="65"/>
      <c r="Q400" s="65"/>
      <c r="R400" s="358"/>
      <c r="S400" s="359"/>
      <c r="T400" s="360"/>
      <c r="U400" s="36"/>
      <c r="V400" s="122">
        <f t="shared" si="504"/>
        <v>1</v>
      </c>
      <c r="W400" s="272">
        <f t="shared" si="505"/>
        <v>0</v>
      </c>
      <c r="X400" s="272">
        <f t="shared" si="511"/>
        <v>0</v>
      </c>
      <c r="Y400" s="272">
        <f t="shared" si="506"/>
        <v>0</v>
      </c>
      <c r="Z400" s="272">
        <f t="shared" si="507"/>
        <v>0</v>
      </c>
      <c r="AA400" s="272"/>
      <c r="AB400" s="272"/>
      <c r="AC400" s="272">
        <f t="shared" si="508"/>
        <v>0</v>
      </c>
      <c r="AD400" s="272">
        <f t="shared" si="509"/>
        <v>0</v>
      </c>
      <c r="AE400" s="122"/>
      <c r="AF400" s="122">
        <f t="shared" si="512"/>
        <v>0</v>
      </c>
      <c r="AG400" s="123">
        <f t="shared" si="513"/>
        <v>0</v>
      </c>
      <c r="AH400" s="123">
        <f t="shared" si="510"/>
        <v>0</v>
      </c>
      <c r="AI400" s="262" t="str">
        <f t="shared" si="514"/>
        <v/>
      </c>
      <c r="AJ400" s="262" t="str">
        <f>IF(AH400&gt;1,AVERAGE(AH398:AH400),"")</f>
        <v/>
      </c>
      <c r="AK400" s="262"/>
      <c r="AL400" s="262"/>
    </row>
    <row r="401" spans="1:38" ht="12" customHeight="1">
      <c r="C401" s="57" t="s">
        <v>38</v>
      </c>
      <c r="D401" s="1">
        <f>AD402</f>
        <v>0</v>
      </c>
      <c r="F401" s="193">
        <v>40395</v>
      </c>
      <c r="G401" s="357"/>
      <c r="H401" s="357"/>
      <c r="I401" s="48"/>
      <c r="J401" s="65"/>
      <c r="K401" s="65"/>
      <c r="L401" s="65"/>
      <c r="M401" s="65"/>
      <c r="N401" s="65"/>
      <c r="O401" s="65"/>
      <c r="P401" s="65"/>
      <c r="Q401" s="65"/>
      <c r="R401" s="358"/>
      <c r="S401" s="359"/>
      <c r="T401" s="360"/>
      <c r="U401" s="36"/>
      <c r="V401" s="122">
        <f t="shared" si="504"/>
        <v>1</v>
      </c>
      <c r="W401" s="272">
        <f t="shared" si="505"/>
        <v>0</v>
      </c>
      <c r="X401" s="272">
        <f t="shared" si="511"/>
        <v>0</v>
      </c>
      <c r="Y401" s="272">
        <f t="shared" si="506"/>
        <v>0</v>
      </c>
      <c r="Z401" s="272">
        <f t="shared" si="507"/>
        <v>0</v>
      </c>
      <c r="AA401" s="272"/>
      <c r="AB401" s="272"/>
      <c r="AC401" s="272">
        <f t="shared" si="508"/>
        <v>0</v>
      </c>
      <c r="AD401" s="272">
        <f t="shared" si="509"/>
        <v>0</v>
      </c>
      <c r="AE401" s="122"/>
      <c r="AF401" s="122">
        <f t="shared" si="512"/>
        <v>0</v>
      </c>
      <c r="AG401" s="123">
        <f t="shared" si="513"/>
        <v>0</v>
      </c>
      <c r="AH401" s="123">
        <f t="shared" si="510"/>
        <v>0</v>
      </c>
      <c r="AI401" s="262" t="str">
        <f t="shared" si="514"/>
        <v/>
      </c>
      <c r="AJ401" s="262" t="str">
        <f>IF(AH401&gt;1,AVERAGE(AH399:AH401),"")</f>
        <v/>
      </c>
      <c r="AK401" s="262"/>
      <c r="AL401" s="262"/>
    </row>
    <row r="402" spans="1:38" ht="12" customHeight="1">
      <c r="C402" s="57" t="s">
        <v>39</v>
      </c>
      <c r="D402" s="1">
        <f>AE402</f>
        <v>0</v>
      </c>
      <c r="E402" s="1"/>
      <c r="F402" s="194"/>
      <c r="G402" s="51"/>
      <c r="H402" s="51"/>
      <c r="I402" s="52">
        <f>SUM(I395:I401)/60</f>
        <v>0</v>
      </c>
      <c r="J402" s="67"/>
      <c r="K402" s="68"/>
      <c r="L402" s="68"/>
      <c r="M402" s="68"/>
      <c r="N402" s="68"/>
      <c r="O402" s="68"/>
      <c r="P402" s="68"/>
      <c r="Q402" s="68"/>
      <c r="R402" s="51"/>
      <c r="S402" s="51"/>
      <c r="T402" s="51"/>
      <c r="U402" s="54" t="s">
        <v>46</v>
      </c>
      <c r="V402" s="114"/>
      <c r="W402" s="255">
        <f t="shared" ref="W402:AG402" si="515">SUM(W395:W401)</f>
        <v>0</v>
      </c>
      <c r="X402" s="255">
        <f t="shared" si="515"/>
        <v>0</v>
      </c>
      <c r="Y402" s="255">
        <f t="shared" si="515"/>
        <v>0</v>
      </c>
      <c r="Z402" s="255">
        <f t="shared" si="515"/>
        <v>0</v>
      </c>
      <c r="AA402" s="255">
        <f t="shared" si="515"/>
        <v>0</v>
      </c>
      <c r="AB402" s="255">
        <f t="shared" si="515"/>
        <v>0</v>
      </c>
      <c r="AC402" s="255">
        <f t="shared" si="515"/>
        <v>0</v>
      </c>
      <c r="AD402" s="255">
        <f t="shared" si="515"/>
        <v>0</v>
      </c>
      <c r="AE402" s="255">
        <f t="shared" si="515"/>
        <v>0</v>
      </c>
      <c r="AF402" s="256">
        <f t="shared" si="515"/>
        <v>0</v>
      </c>
      <c r="AG402" s="256">
        <f t="shared" si="515"/>
        <v>0</v>
      </c>
      <c r="AH402" s="256">
        <f>SUM(AH395:AH401)</f>
        <v>0</v>
      </c>
      <c r="AI402" s="262"/>
      <c r="AJ402" s="262"/>
      <c r="AK402" s="262" t="b">
        <f>IF(AH402&gt;1,AVERAGE(AH402,AH393,AH384,AH375,AH366))</f>
        <v>0</v>
      </c>
      <c r="AL402" s="262" t="b">
        <f>IF(AH402&gt;1,AVERAGE(AH402,AH393))</f>
        <v>0</v>
      </c>
    </row>
    <row r="403" spans="1:38" ht="12" customHeight="1">
      <c r="E403" s="1"/>
      <c r="F403" s="252" t="s">
        <v>217</v>
      </c>
      <c r="W403" s="1"/>
      <c r="X403" s="1"/>
      <c r="Y403" s="1"/>
      <c r="Z403" s="1"/>
      <c r="AA403" s="1"/>
      <c r="AB403" s="1"/>
      <c r="AC403" s="1"/>
      <c r="AD403" s="1"/>
      <c r="AE403" s="1"/>
      <c r="AF403" s="9" t="str">
        <f>IF(SUM(W403:AE403)&gt;0,(SUM(W403:AE403)),"")</f>
        <v/>
      </c>
    </row>
    <row r="404" spans="1:38" ht="12" customHeight="1">
      <c r="A404" s="165" t="s">
        <v>19</v>
      </c>
      <c r="B404" s="18">
        <f>I411</f>
        <v>0</v>
      </c>
      <c r="C404" s="57" t="s">
        <v>35</v>
      </c>
      <c r="D404" s="1">
        <f>X411</f>
        <v>0</v>
      </c>
      <c r="F404" s="193">
        <v>40396</v>
      </c>
      <c r="G404" s="357"/>
      <c r="H404" s="357"/>
      <c r="I404" s="48"/>
      <c r="J404" s="65"/>
      <c r="K404" s="65"/>
      <c r="L404" s="65"/>
      <c r="M404" s="65"/>
      <c r="N404" s="65"/>
      <c r="O404" s="65"/>
      <c r="P404" s="65"/>
      <c r="Q404" s="65"/>
      <c r="R404" s="358"/>
      <c r="S404" s="359"/>
      <c r="T404" s="360"/>
      <c r="U404" s="53"/>
      <c r="V404" s="122">
        <f t="shared" ref="V404:V410" si="516">$V$2</f>
        <v>1</v>
      </c>
      <c r="W404" s="272">
        <f t="shared" ref="W404:W410" si="517">IF(J404&lt;&gt;0,VLOOKUP(J404,Max_tider,2,FALSE),0)</f>
        <v>0</v>
      </c>
      <c r="X404" s="272">
        <f>IF(K404&lt;&gt;0,VLOOKUP(K404,AT_tider,2,FALSE),0)</f>
        <v>0</v>
      </c>
      <c r="Y404" s="272">
        <f t="shared" ref="Y404:Y410" si="518">IF(L404&lt;&gt;0,VLOOKUP(L404,SubAT_tider,2,FALSE),0)</f>
        <v>0</v>
      </c>
      <c r="Z404" s="272">
        <f t="shared" ref="Z404:Z410" si="519">IF(M404&lt;&gt;0,VLOOKUP(M404,IG_tider,2,FALSE),0)</f>
        <v>0</v>
      </c>
      <c r="AA404" s="272"/>
      <c r="AB404" s="272"/>
      <c r="AC404" s="272">
        <f t="shared" ref="AC404:AC410" si="520">IF(P404&lt;&gt;0,VLOOKUP(P404,Power_tider,2,FALSE),0)</f>
        <v>0</v>
      </c>
      <c r="AD404" s="272">
        <f t="shared" ref="AD404:AD410" si="521">IF(Q404&lt;&gt;0,VLOOKUP(Q404,FS_tider,2,FALSE),0)</f>
        <v>0</v>
      </c>
      <c r="AE404" s="122"/>
      <c r="AF404" s="122">
        <f>SUM(W404:AE404)</f>
        <v>0</v>
      </c>
      <c r="AG404" s="123">
        <f>((AC404*2)+(W404*2)+(X404*1)+(Y404*0.77)+(Z404*0.68)+(AD404*0.8))</f>
        <v>0</v>
      </c>
      <c r="AH404" s="123">
        <f t="shared" ref="AH404:AH410" si="522">(AG404+(((I404*V404)-SUM(W404:AE404))*0.3))</f>
        <v>0</v>
      </c>
      <c r="AI404" s="262" t="str">
        <f>IF(AH404&gt;1,AVERAGE(AH401,AH404),"")</f>
        <v/>
      </c>
      <c r="AJ404" s="262" t="str">
        <f>IF(AH404&gt;1,AVERAGE(AH400,AH401,AH404),"")</f>
        <v/>
      </c>
      <c r="AK404" s="262"/>
      <c r="AL404" s="262"/>
    </row>
    <row r="405" spans="1:38" ht="12" customHeight="1">
      <c r="A405" s="168" t="s">
        <v>34</v>
      </c>
      <c r="B405" s="18">
        <f>W411</f>
        <v>0</v>
      </c>
      <c r="C405" s="57" t="s">
        <v>36</v>
      </c>
      <c r="D405" s="1">
        <f>Y411</f>
        <v>0</v>
      </c>
      <c r="F405" s="193">
        <v>40397</v>
      </c>
      <c r="G405" s="357"/>
      <c r="H405" s="357"/>
      <c r="I405" s="48"/>
      <c r="J405" s="65"/>
      <c r="K405" s="65"/>
      <c r="L405" s="65"/>
      <c r="M405" s="65"/>
      <c r="N405" s="66"/>
      <c r="O405" s="66"/>
      <c r="P405" s="66"/>
      <c r="Q405" s="65"/>
      <c r="R405" s="358"/>
      <c r="S405" s="359"/>
      <c r="T405" s="360"/>
      <c r="U405" s="53"/>
      <c r="V405" s="122">
        <f t="shared" si="516"/>
        <v>1</v>
      </c>
      <c r="W405" s="272">
        <f t="shared" si="517"/>
        <v>0</v>
      </c>
      <c r="X405" s="272">
        <f t="shared" ref="X405:X410" si="523">IF(K405&lt;&gt;0,VLOOKUP(K405,AT_tider,2,FALSE),0)</f>
        <v>0</v>
      </c>
      <c r="Y405" s="272">
        <f t="shared" si="518"/>
        <v>0</v>
      </c>
      <c r="Z405" s="272">
        <f t="shared" si="519"/>
        <v>0</v>
      </c>
      <c r="AA405" s="272"/>
      <c r="AB405" s="272"/>
      <c r="AC405" s="272">
        <f t="shared" si="520"/>
        <v>0</v>
      </c>
      <c r="AD405" s="272">
        <f t="shared" si="521"/>
        <v>0</v>
      </c>
      <c r="AE405" s="122"/>
      <c r="AF405" s="122">
        <f t="shared" ref="AF405:AF410" si="524">SUM(W405:AE405)</f>
        <v>0</v>
      </c>
      <c r="AG405" s="123">
        <f t="shared" ref="AG405:AG410" si="525">((AC405*2)+(W405*2)+(X405*1)+(Y405*0.77)+(Z405*0.68)+(AD405*0.8))</f>
        <v>0</v>
      </c>
      <c r="AH405" s="123">
        <f t="shared" si="522"/>
        <v>0</v>
      </c>
      <c r="AI405" s="262" t="str">
        <f t="shared" ref="AI405:AI410" si="526">IF(AH405&gt;1,AVERAGE(AH404:AH405),"")</f>
        <v/>
      </c>
      <c r="AJ405" s="262" t="str">
        <f>IF(AH405&gt;1,AVERAGE(AH401,AH404,AH405),"")</f>
        <v/>
      </c>
      <c r="AK405" s="262"/>
      <c r="AL405" s="262"/>
    </row>
    <row r="406" spans="1:38" ht="12" customHeight="1">
      <c r="C406" s="17" t="s">
        <v>93</v>
      </c>
      <c r="D406" s="1">
        <f>Z411</f>
        <v>0</v>
      </c>
      <c r="F406" s="193">
        <v>40398</v>
      </c>
      <c r="G406" s="357"/>
      <c r="H406" s="357"/>
      <c r="I406" s="49"/>
      <c r="J406" s="66"/>
      <c r="K406" s="66"/>
      <c r="L406" s="66"/>
      <c r="M406" s="66"/>
      <c r="N406" s="66"/>
      <c r="O406" s="66"/>
      <c r="P406" s="66"/>
      <c r="Q406" s="66"/>
      <c r="R406" s="358"/>
      <c r="S406" s="359"/>
      <c r="T406" s="360"/>
      <c r="U406" s="36"/>
      <c r="V406" s="122">
        <f t="shared" si="516"/>
        <v>1</v>
      </c>
      <c r="W406" s="272">
        <f t="shared" si="517"/>
        <v>0</v>
      </c>
      <c r="X406" s="272">
        <f t="shared" si="523"/>
        <v>0</v>
      </c>
      <c r="Y406" s="272">
        <f t="shared" si="518"/>
        <v>0</v>
      </c>
      <c r="Z406" s="272">
        <f t="shared" si="519"/>
        <v>0</v>
      </c>
      <c r="AA406" s="272"/>
      <c r="AB406" s="272"/>
      <c r="AC406" s="272">
        <f t="shared" si="520"/>
        <v>0</v>
      </c>
      <c r="AD406" s="272">
        <f t="shared" si="521"/>
        <v>0</v>
      </c>
      <c r="AE406" s="122"/>
      <c r="AF406" s="122">
        <f t="shared" si="524"/>
        <v>0</v>
      </c>
      <c r="AG406" s="123">
        <f t="shared" si="525"/>
        <v>0</v>
      </c>
      <c r="AH406" s="123">
        <f t="shared" si="522"/>
        <v>0</v>
      </c>
      <c r="AI406" s="262" t="str">
        <f t="shared" si="526"/>
        <v/>
      </c>
      <c r="AJ406" s="262" t="str">
        <f>IF(AH406&gt;1,AVERAGE(AH404:AH406),"")</f>
        <v/>
      </c>
      <c r="AK406" s="262"/>
      <c r="AL406" s="262"/>
    </row>
    <row r="407" spans="1:38" ht="12" customHeight="1">
      <c r="C407" s="17" t="s">
        <v>79</v>
      </c>
      <c r="D407" s="1">
        <f>AA411</f>
        <v>0</v>
      </c>
      <c r="F407" s="193">
        <v>40399</v>
      </c>
      <c r="G407" s="357"/>
      <c r="H407" s="357"/>
      <c r="I407" s="48"/>
      <c r="J407" s="65"/>
      <c r="K407" s="65"/>
      <c r="L407" s="65"/>
      <c r="M407" s="65"/>
      <c r="N407" s="65"/>
      <c r="O407" s="65"/>
      <c r="P407" s="65"/>
      <c r="Q407" s="65"/>
      <c r="R407" s="358"/>
      <c r="S407" s="359"/>
      <c r="T407" s="360"/>
      <c r="U407" s="53"/>
      <c r="V407" s="122">
        <f t="shared" si="516"/>
        <v>1</v>
      </c>
      <c r="W407" s="272">
        <f t="shared" si="517"/>
        <v>0</v>
      </c>
      <c r="X407" s="272">
        <f t="shared" si="523"/>
        <v>0</v>
      </c>
      <c r="Y407" s="272">
        <f t="shared" si="518"/>
        <v>0</v>
      </c>
      <c r="Z407" s="272">
        <f t="shared" si="519"/>
        <v>0</v>
      </c>
      <c r="AA407" s="272"/>
      <c r="AB407" s="272"/>
      <c r="AC407" s="272">
        <f t="shared" si="520"/>
        <v>0</v>
      </c>
      <c r="AD407" s="272">
        <f t="shared" si="521"/>
        <v>0</v>
      </c>
      <c r="AE407" s="122"/>
      <c r="AF407" s="122">
        <f t="shared" si="524"/>
        <v>0</v>
      </c>
      <c r="AG407" s="123">
        <f t="shared" si="525"/>
        <v>0</v>
      </c>
      <c r="AH407" s="123">
        <f t="shared" si="522"/>
        <v>0</v>
      </c>
      <c r="AI407" s="262" t="str">
        <f t="shared" si="526"/>
        <v/>
      </c>
      <c r="AJ407" s="262" t="str">
        <f>IF(AH407&gt;1,AVERAGE(AH405:AH407),"")</f>
        <v/>
      </c>
      <c r="AK407" s="262"/>
      <c r="AL407" s="262"/>
    </row>
    <row r="408" spans="1:38" ht="12" customHeight="1">
      <c r="C408" s="17" t="s">
        <v>94</v>
      </c>
      <c r="D408" s="1">
        <f>AB411</f>
        <v>0</v>
      </c>
      <c r="F408" s="193">
        <v>40400</v>
      </c>
      <c r="G408" s="357"/>
      <c r="H408" s="357"/>
      <c r="I408" s="48"/>
      <c r="J408" s="65"/>
      <c r="K408" s="65"/>
      <c r="L408" s="65"/>
      <c r="M408" s="65"/>
      <c r="N408" s="65"/>
      <c r="O408" s="65"/>
      <c r="P408" s="65"/>
      <c r="Q408" s="65"/>
      <c r="R408" s="358"/>
      <c r="S408" s="359"/>
      <c r="T408" s="360"/>
      <c r="U408" s="36"/>
      <c r="V408" s="122">
        <f>$V$2</f>
        <v>1</v>
      </c>
      <c r="W408" s="272">
        <f t="shared" si="517"/>
        <v>0</v>
      </c>
      <c r="X408" s="272">
        <f t="shared" si="523"/>
        <v>0</v>
      </c>
      <c r="Y408" s="272">
        <f t="shared" si="518"/>
        <v>0</v>
      </c>
      <c r="Z408" s="272">
        <f t="shared" si="519"/>
        <v>0</v>
      </c>
      <c r="AA408" s="272"/>
      <c r="AB408" s="272"/>
      <c r="AC408" s="272">
        <f t="shared" si="520"/>
        <v>0</v>
      </c>
      <c r="AD408" s="272">
        <f t="shared" si="521"/>
        <v>0</v>
      </c>
      <c r="AE408" s="122"/>
      <c r="AF408" s="122">
        <f t="shared" si="524"/>
        <v>0</v>
      </c>
      <c r="AG408" s="123">
        <f t="shared" si="525"/>
        <v>0</v>
      </c>
      <c r="AH408" s="123">
        <f t="shared" si="522"/>
        <v>0</v>
      </c>
      <c r="AI408" s="262" t="str">
        <f t="shared" si="526"/>
        <v/>
      </c>
      <c r="AJ408" s="262" t="str">
        <f>IF(AH408&gt;1,AVERAGE(AH406:AH408),"")</f>
        <v/>
      </c>
      <c r="AK408" s="262"/>
      <c r="AL408" s="262"/>
    </row>
    <row r="409" spans="1:38" ht="12" customHeight="1">
      <c r="C409" s="57" t="s">
        <v>37</v>
      </c>
      <c r="D409" s="1">
        <f>AC411</f>
        <v>0</v>
      </c>
      <c r="F409" s="193">
        <v>40401</v>
      </c>
      <c r="G409" s="357"/>
      <c r="H409" s="357"/>
      <c r="I409" s="48"/>
      <c r="J409" s="65"/>
      <c r="K409" s="65"/>
      <c r="L409" s="65"/>
      <c r="M409" s="65"/>
      <c r="N409" s="65"/>
      <c r="O409" s="65"/>
      <c r="P409" s="65"/>
      <c r="Q409" s="65"/>
      <c r="R409" s="358"/>
      <c r="S409" s="359"/>
      <c r="T409" s="360"/>
      <c r="U409" s="36"/>
      <c r="V409" s="122">
        <f t="shared" si="516"/>
        <v>1</v>
      </c>
      <c r="W409" s="272">
        <f t="shared" si="517"/>
        <v>0</v>
      </c>
      <c r="X409" s="272">
        <f t="shared" si="523"/>
        <v>0</v>
      </c>
      <c r="Y409" s="272">
        <f t="shared" si="518"/>
        <v>0</v>
      </c>
      <c r="Z409" s="272">
        <f t="shared" si="519"/>
        <v>0</v>
      </c>
      <c r="AA409" s="272"/>
      <c r="AB409" s="272"/>
      <c r="AC409" s="272">
        <f t="shared" si="520"/>
        <v>0</v>
      </c>
      <c r="AD409" s="272">
        <f t="shared" si="521"/>
        <v>0</v>
      </c>
      <c r="AE409" s="122"/>
      <c r="AF409" s="122">
        <f t="shared" si="524"/>
        <v>0</v>
      </c>
      <c r="AG409" s="123">
        <f t="shared" si="525"/>
        <v>0</v>
      </c>
      <c r="AH409" s="123">
        <f t="shared" si="522"/>
        <v>0</v>
      </c>
      <c r="AI409" s="262" t="str">
        <f t="shared" si="526"/>
        <v/>
      </c>
      <c r="AJ409" s="262" t="str">
        <f>IF(AH409&gt;1,AVERAGE(AH407:AH409),"")</f>
        <v/>
      </c>
      <c r="AK409" s="262"/>
      <c r="AL409" s="262"/>
    </row>
    <row r="410" spans="1:38" ht="12" customHeight="1">
      <c r="C410" s="57" t="s">
        <v>38</v>
      </c>
      <c r="D410" s="1">
        <f>AD411</f>
        <v>0</v>
      </c>
      <c r="F410" s="193">
        <v>40402</v>
      </c>
      <c r="G410" s="357"/>
      <c r="H410" s="357"/>
      <c r="I410" s="48"/>
      <c r="J410" s="65"/>
      <c r="K410" s="65"/>
      <c r="L410" s="65"/>
      <c r="M410" s="65"/>
      <c r="N410" s="65"/>
      <c r="O410" s="65"/>
      <c r="P410" s="65"/>
      <c r="Q410" s="65"/>
      <c r="R410" s="361"/>
      <c r="S410" s="362"/>
      <c r="T410" s="363"/>
      <c r="U410" s="36"/>
      <c r="V410" s="122">
        <f t="shared" si="516"/>
        <v>1</v>
      </c>
      <c r="W410" s="272">
        <f t="shared" si="517"/>
        <v>0</v>
      </c>
      <c r="X410" s="272">
        <f t="shared" si="523"/>
        <v>0</v>
      </c>
      <c r="Y410" s="272">
        <f t="shared" si="518"/>
        <v>0</v>
      </c>
      <c r="Z410" s="272">
        <f t="shared" si="519"/>
        <v>0</v>
      </c>
      <c r="AA410" s="272"/>
      <c r="AB410" s="272"/>
      <c r="AC410" s="272">
        <f t="shared" si="520"/>
        <v>0</v>
      </c>
      <c r="AD410" s="272">
        <f t="shared" si="521"/>
        <v>0</v>
      </c>
      <c r="AE410" s="122"/>
      <c r="AF410" s="122">
        <f t="shared" si="524"/>
        <v>0</v>
      </c>
      <c r="AG410" s="123">
        <f t="shared" si="525"/>
        <v>0</v>
      </c>
      <c r="AH410" s="123">
        <f t="shared" si="522"/>
        <v>0</v>
      </c>
      <c r="AI410" s="262" t="str">
        <f t="shared" si="526"/>
        <v/>
      </c>
      <c r="AJ410" s="262" t="str">
        <f>IF(AH410&gt;1,AVERAGE(AH408:AH410),"")</f>
        <v/>
      </c>
      <c r="AK410" s="262"/>
      <c r="AL410" s="262"/>
    </row>
    <row r="411" spans="1:38" ht="12" customHeight="1">
      <c r="C411" s="57" t="s">
        <v>39</v>
      </c>
      <c r="D411" s="1">
        <f>AE411</f>
        <v>0</v>
      </c>
      <c r="E411" s="1"/>
      <c r="F411" s="194"/>
      <c r="G411" s="51"/>
      <c r="H411" s="51"/>
      <c r="I411" s="52">
        <f>SUM(I404:I410)/60</f>
        <v>0</v>
      </c>
      <c r="J411" s="67"/>
      <c r="K411" s="68"/>
      <c r="L411" s="68"/>
      <c r="M411" s="68"/>
      <c r="N411" s="68"/>
      <c r="O411" s="68"/>
      <c r="P411" s="68"/>
      <c r="Q411" s="68"/>
      <c r="R411" s="51"/>
      <c r="S411" s="51"/>
      <c r="T411" s="51"/>
      <c r="U411" s="54" t="s">
        <v>46</v>
      </c>
      <c r="V411" s="114"/>
      <c r="W411" s="255">
        <f t="shared" ref="W411:AG411" si="527">SUM(W404:W410)</f>
        <v>0</v>
      </c>
      <c r="X411" s="255">
        <f t="shared" si="527"/>
        <v>0</v>
      </c>
      <c r="Y411" s="255">
        <f t="shared" si="527"/>
        <v>0</v>
      </c>
      <c r="Z411" s="255">
        <f t="shared" si="527"/>
        <v>0</v>
      </c>
      <c r="AA411" s="255">
        <f t="shared" si="527"/>
        <v>0</v>
      </c>
      <c r="AB411" s="255">
        <f t="shared" si="527"/>
        <v>0</v>
      </c>
      <c r="AC411" s="255">
        <f t="shared" si="527"/>
        <v>0</v>
      </c>
      <c r="AD411" s="255">
        <f t="shared" si="527"/>
        <v>0</v>
      </c>
      <c r="AE411" s="255">
        <f t="shared" si="527"/>
        <v>0</v>
      </c>
      <c r="AF411" s="256">
        <f t="shared" si="527"/>
        <v>0</v>
      </c>
      <c r="AG411" s="256">
        <f t="shared" si="527"/>
        <v>0</v>
      </c>
      <c r="AH411" s="256">
        <f>SUM(AH404:AH410)</f>
        <v>0</v>
      </c>
      <c r="AI411" s="262"/>
      <c r="AJ411" s="262"/>
      <c r="AK411" s="262" t="b">
        <f>IF(AH411&gt;1,AVERAGE(AH411,AH402,AH393,AH384,AH375))</f>
        <v>0</v>
      </c>
      <c r="AL411" s="262" t="b">
        <f>IF(AH411&gt;1,AVERAGE(AH411,AH402))</f>
        <v>0</v>
      </c>
    </row>
    <row r="412" spans="1:38" ht="12" customHeight="1">
      <c r="E412" s="1"/>
      <c r="F412" s="252" t="s">
        <v>218</v>
      </c>
      <c r="W412" s="1"/>
      <c r="X412" s="1"/>
      <c r="Y412" s="1"/>
      <c r="Z412" s="1"/>
      <c r="AA412" s="1"/>
      <c r="AB412" s="1"/>
      <c r="AC412" s="1"/>
      <c r="AD412" s="1"/>
      <c r="AE412" s="1"/>
      <c r="AF412" s="9" t="str">
        <f>IF(SUM(W412:AE412)&gt;0,(SUM(W412:AE412)),"")</f>
        <v/>
      </c>
    </row>
    <row r="413" spans="1:38" ht="12" customHeight="1">
      <c r="A413" s="165" t="s">
        <v>19</v>
      </c>
      <c r="B413" s="18">
        <f>I420</f>
        <v>0</v>
      </c>
      <c r="C413" s="57" t="s">
        <v>35</v>
      </c>
      <c r="D413" s="1">
        <f>X420</f>
        <v>0</v>
      </c>
      <c r="F413" s="193">
        <v>40403</v>
      </c>
      <c r="G413" s="357"/>
      <c r="H413" s="357"/>
      <c r="I413" s="48"/>
      <c r="J413" s="65"/>
      <c r="K413" s="65"/>
      <c r="L413" s="65"/>
      <c r="M413" s="65"/>
      <c r="N413" s="65"/>
      <c r="O413" s="65"/>
      <c r="P413" s="65"/>
      <c r="Q413" s="65"/>
      <c r="R413" s="358"/>
      <c r="S413" s="359"/>
      <c r="T413" s="360"/>
      <c r="U413" s="53"/>
      <c r="V413" s="122">
        <f t="shared" ref="V413:V419" si="528">$V$2</f>
        <v>1</v>
      </c>
      <c r="W413" s="272">
        <f t="shared" ref="W413:W419" si="529">IF(J413&lt;&gt;0,VLOOKUP(J413,Max_tider,2,FALSE),0)</f>
        <v>0</v>
      </c>
      <c r="X413" s="272">
        <f>IF(K413&lt;&gt;0,VLOOKUP(K413,AT_tider,2,FALSE),0)</f>
        <v>0</v>
      </c>
      <c r="Y413" s="272">
        <f t="shared" ref="Y413:Y419" si="530">IF(L413&lt;&gt;0,VLOOKUP(L413,SubAT_tider,2,FALSE),0)</f>
        <v>0</v>
      </c>
      <c r="Z413" s="272">
        <f t="shared" ref="Z413:Z419" si="531">IF(M413&lt;&gt;0,VLOOKUP(M413,IG_tider,2,FALSE),0)</f>
        <v>0</v>
      </c>
      <c r="AA413" s="272"/>
      <c r="AB413" s="272"/>
      <c r="AC413" s="272">
        <f t="shared" ref="AC413:AC419" si="532">IF(P413&lt;&gt;0,VLOOKUP(P413,Power_tider,2,FALSE),0)</f>
        <v>0</v>
      </c>
      <c r="AD413" s="272">
        <f t="shared" ref="AD413:AD419" si="533">IF(Q413&lt;&gt;0,VLOOKUP(Q413,FS_tider,2,FALSE),0)</f>
        <v>0</v>
      </c>
      <c r="AE413" s="122"/>
      <c r="AF413" s="122">
        <f>SUM(W413:AE413)</f>
        <v>0</v>
      </c>
      <c r="AG413" s="123">
        <f>((AC413*2)+(W413*2)+(X413*1)+(Y413*0.77)+(Z413*0.68)+(AD413*0.8))</f>
        <v>0</v>
      </c>
      <c r="AH413" s="123">
        <f t="shared" ref="AH413:AH419" si="534">(AG413+(((I413*V413)-SUM(W413:AE413))*0.3))</f>
        <v>0</v>
      </c>
      <c r="AI413" s="262" t="str">
        <f>IF(AH413&gt;1,AVERAGE(AH410,AH413),"")</f>
        <v/>
      </c>
      <c r="AJ413" s="262" t="str">
        <f>IF(AH413&gt;1,AVERAGE(AH409,AH410,AH413),"")</f>
        <v/>
      </c>
      <c r="AK413" s="262"/>
      <c r="AL413" s="262"/>
    </row>
    <row r="414" spans="1:38" ht="12" customHeight="1">
      <c r="A414" s="168" t="s">
        <v>34</v>
      </c>
      <c r="B414" s="18">
        <f>W420</f>
        <v>0</v>
      </c>
      <c r="C414" s="57" t="s">
        <v>36</v>
      </c>
      <c r="D414" s="1">
        <f>Y420</f>
        <v>0</v>
      </c>
      <c r="F414" s="193">
        <v>40404</v>
      </c>
      <c r="G414" s="357"/>
      <c r="H414" s="357"/>
      <c r="I414" s="48"/>
      <c r="J414" s="65"/>
      <c r="K414" s="65"/>
      <c r="L414" s="65"/>
      <c r="M414" s="65"/>
      <c r="N414" s="66"/>
      <c r="O414" s="66"/>
      <c r="P414" s="66"/>
      <c r="Q414" s="65"/>
      <c r="R414" s="358"/>
      <c r="S414" s="359"/>
      <c r="T414" s="360"/>
      <c r="U414" s="53"/>
      <c r="V414" s="122">
        <f t="shared" si="528"/>
        <v>1</v>
      </c>
      <c r="W414" s="272">
        <f t="shared" si="529"/>
        <v>0</v>
      </c>
      <c r="X414" s="272">
        <f t="shared" ref="X414:X419" si="535">IF(K414&lt;&gt;0,VLOOKUP(K414,AT_tider,2,FALSE),0)</f>
        <v>0</v>
      </c>
      <c r="Y414" s="272">
        <f t="shared" si="530"/>
        <v>0</v>
      </c>
      <c r="Z414" s="272">
        <f t="shared" si="531"/>
        <v>0</v>
      </c>
      <c r="AA414" s="272"/>
      <c r="AB414" s="272"/>
      <c r="AC414" s="272">
        <f t="shared" si="532"/>
        <v>0</v>
      </c>
      <c r="AD414" s="272">
        <f t="shared" si="533"/>
        <v>0</v>
      </c>
      <c r="AE414" s="122"/>
      <c r="AF414" s="122">
        <f t="shared" ref="AF414:AF419" si="536">SUM(W414:AE414)</f>
        <v>0</v>
      </c>
      <c r="AG414" s="123">
        <f t="shared" ref="AG414:AG419" si="537">((AC414*2)+(W414*2)+(X414*1)+(Y414*0.77)+(Z414*0.68)+(AD414*0.8))</f>
        <v>0</v>
      </c>
      <c r="AH414" s="123">
        <f t="shared" si="534"/>
        <v>0</v>
      </c>
      <c r="AI414" s="262" t="str">
        <f t="shared" ref="AI414:AI419" si="538">IF(AH414&gt;1,AVERAGE(AH413:AH414),"")</f>
        <v/>
      </c>
      <c r="AJ414" s="262" t="str">
        <f>IF(AH414&gt;1,AVERAGE(AH410,AH413,AH414),"")</f>
        <v/>
      </c>
      <c r="AK414" s="262"/>
      <c r="AL414" s="262"/>
    </row>
    <row r="415" spans="1:38" ht="12" customHeight="1">
      <c r="C415" s="17" t="s">
        <v>93</v>
      </c>
      <c r="D415" s="1">
        <f>Z420</f>
        <v>0</v>
      </c>
      <c r="F415" s="193">
        <v>40405</v>
      </c>
      <c r="G415" s="357"/>
      <c r="H415" s="357"/>
      <c r="I415" s="49"/>
      <c r="J415" s="66"/>
      <c r="K415" s="66"/>
      <c r="L415" s="66"/>
      <c r="M415" s="66"/>
      <c r="N415" s="66"/>
      <c r="O415" s="66"/>
      <c r="P415" s="66"/>
      <c r="Q415" s="66"/>
      <c r="R415" s="358"/>
      <c r="S415" s="359"/>
      <c r="T415" s="360"/>
      <c r="U415" s="36"/>
      <c r="V415" s="122">
        <f t="shared" si="528"/>
        <v>1</v>
      </c>
      <c r="W415" s="272">
        <f t="shared" si="529"/>
        <v>0</v>
      </c>
      <c r="X415" s="272">
        <f t="shared" si="535"/>
        <v>0</v>
      </c>
      <c r="Y415" s="272">
        <f t="shared" si="530"/>
        <v>0</v>
      </c>
      <c r="Z415" s="272">
        <f t="shared" si="531"/>
        <v>0</v>
      </c>
      <c r="AA415" s="272"/>
      <c r="AB415" s="272"/>
      <c r="AC415" s="272">
        <f t="shared" si="532"/>
        <v>0</v>
      </c>
      <c r="AD415" s="272">
        <f t="shared" si="533"/>
        <v>0</v>
      </c>
      <c r="AE415" s="122"/>
      <c r="AF415" s="122">
        <f t="shared" si="536"/>
        <v>0</v>
      </c>
      <c r="AG415" s="123">
        <f t="shared" si="537"/>
        <v>0</v>
      </c>
      <c r="AH415" s="123">
        <f t="shared" si="534"/>
        <v>0</v>
      </c>
      <c r="AI415" s="262" t="str">
        <f t="shared" si="538"/>
        <v/>
      </c>
      <c r="AJ415" s="262" t="str">
        <f>IF(AH415&gt;1,AVERAGE(AH413:AH415),"")</f>
        <v/>
      </c>
      <c r="AK415" s="262"/>
      <c r="AL415" s="262"/>
    </row>
    <row r="416" spans="1:38" ht="12" customHeight="1">
      <c r="C416" s="17" t="s">
        <v>79</v>
      </c>
      <c r="D416" s="1">
        <f>AA420</f>
        <v>0</v>
      </c>
      <c r="F416" s="193">
        <v>40406</v>
      </c>
      <c r="G416" s="357"/>
      <c r="H416" s="357"/>
      <c r="I416" s="48"/>
      <c r="J416" s="65"/>
      <c r="K416" s="65"/>
      <c r="L416" s="65"/>
      <c r="M416" s="65"/>
      <c r="N416" s="65"/>
      <c r="O416" s="65"/>
      <c r="P416" s="65"/>
      <c r="Q416" s="65"/>
      <c r="R416" s="358"/>
      <c r="S416" s="359"/>
      <c r="T416" s="360"/>
      <c r="U416" s="53"/>
      <c r="V416" s="122">
        <f t="shared" si="528"/>
        <v>1</v>
      </c>
      <c r="W416" s="272">
        <f t="shared" si="529"/>
        <v>0</v>
      </c>
      <c r="X416" s="272">
        <f t="shared" si="535"/>
        <v>0</v>
      </c>
      <c r="Y416" s="272">
        <f t="shared" si="530"/>
        <v>0</v>
      </c>
      <c r="Z416" s="272">
        <f t="shared" si="531"/>
        <v>0</v>
      </c>
      <c r="AA416" s="272"/>
      <c r="AB416" s="272"/>
      <c r="AC416" s="272">
        <f t="shared" si="532"/>
        <v>0</v>
      </c>
      <c r="AD416" s="272">
        <f t="shared" si="533"/>
        <v>0</v>
      </c>
      <c r="AE416" s="122"/>
      <c r="AF416" s="122">
        <f t="shared" si="536"/>
        <v>0</v>
      </c>
      <c r="AG416" s="123">
        <f t="shared" si="537"/>
        <v>0</v>
      </c>
      <c r="AH416" s="123">
        <f t="shared" si="534"/>
        <v>0</v>
      </c>
      <c r="AI416" s="262" t="str">
        <f t="shared" si="538"/>
        <v/>
      </c>
      <c r="AJ416" s="262" t="str">
        <f>IF(AH416&gt;1,AVERAGE(AH414:AH416),"")</f>
        <v/>
      </c>
      <c r="AK416" s="262"/>
      <c r="AL416" s="262"/>
    </row>
    <row r="417" spans="1:38" ht="12" customHeight="1">
      <c r="C417" s="17" t="s">
        <v>94</v>
      </c>
      <c r="D417" s="1">
        <f>AB420</f>
        <v>0</v>
      </c>
      <c r="F417" s="193">
        <v>40407</v>
      </c>
      <c r="G417" s="357"/>
      <c r="H417" s="357"/>
      <c r="I417" s="48"/>
      <c r="J417" s="65"/>
      <c r="K417" s="65"/>
      <c r="L417" s="65"/>
      <c r="M417" s="65"/>
      <c r="N417" s="65"/>
      <c r="O417" s="65"/>
      <c r="P417" s="65"/>
      <c r="Q417" s="65"/>
      <c r="R417" s="358"/>
      <c r="S417" s="359"/>
      <c r="T417" s="360"/>
      <c r="U417" s="36"/>
      <c r="V417" s="122">
        <f>$V$2</f>
        <v>1</v>
      </c>
      <c r="W417" s="272">
        <f t="shared" si="529"/>
        <v>0</v>
      </c>
      <c r="X417" s="272">
        <f t="shared" si="535"/>
        <v>0</v>
      </c>
      <c r="Y417" s="272">
        <f t="shared" si="530"/>
        <v>0</v>
      </c>
      <c r="Z417" s="272">
        <f t="shared" si="531"/>
        <v>0</v>
      </c>
      <c r="AA417" s="272"/>
      <c r="AB417" s="272"/>
      <c r="AC417" s="272">
        <f t="shared" si="532"/>
        <v>0</v>
      </c>
      <c r="AD417" s="272">
        <f t="shared" si="533"/>
        <v>0</v>
      </c>
      <c r="AE417" s="122"/>
      <c r="AF417" s="122">
        <f t="shared" si="536"/>
        <v>0</v>
      </c>
      <c r="AG417" s="123">
        <f t="shared" si="537"/>
        <v>0</v>
      </c>
      <c r="AH417" s="123">
        <f t="shared" si="534"/>
        <v>0</v>
      </c>
      <c r="AI417" s="262" t="str">
        <f t="shared" si="538"/>
        <v/>
      </c>
      <c r="AJ417" s="262" t="str">
        <f>IF(AH417&gt;1,AVERAGE(AH415:AH417),"")</f>
        <v/>
      </c>
      <c r="AK417" s="262"/>
      <c r="AL417" s="262"/>
    </row>
    <row r="418" spans="1:38" ht="12" customHeight="1">
      <c r="C418" s="57" t="s">
        <v>37</v>
      </c>
      <c r="D418" s="1">
        <f>AC420</f>
        <v>0</v>
      </c>
      <c r="F418" s="193">
        <v>40408</v>
      </c>
      <c r="G418" s="357"/>
      <c r="H418" s="357"/>
      <c r="I418" s="48"/>
      <c r="J418" s="65"/>
      <c r="K418" s="65"/>
      <c r="L418" s="65"/>
      <c r="M418" s="65"/>
      <c r="N418" s="65"/>
      <c r="O418" s="65"/>
      <c r="P418" s="65"/>
      <c r="Q418" s="65"/>
      <c r="R418" s="358"/>
      <c r="S418" s="359"/>
      <c r="T418" s="360"/>
      <c r="U418" s="36"/>
      <c r="V418" s="122">
        <f t="shared" si="528"/>
        <v>1</v>
      </c>
      <c r="W418" s="272">
        <f t="shared" si="529"/>
        <v>0</v>
      </c>
      <c r="X418" s="272">
        <f t="shared" si="535"/>
        <v>0</v>
      </c>
      <c r="Y418" s="272">
        <f t="shared" si="530"/>
        <v>0</v>
      </c>
      <c r="Z418" s="272">
        <f t="shared" si="531"/>
        <v>0</v>
      </c>
      <c r="AA418" s="272"/>
      <c r="AB418" s="272"/>
      <c r="AC418" s="272">
        <f t="shared" si="532"/>
        <v>0</v>
      </c>
      <c r="AD418" s="272">
        <f t="shared" si="533"/>
        <v>0</v>
      </c>
      <c r="AE418" s="122"/>
      <c r="AF418" s="122">
        <f t="shared" si="536"/>
        <v>0</v>
      </c>
      <c r="AG418" s="123">
        <f t="shared" si="537"/>
        <v>0</v>
      </c>
      <c r="AH418" s="123">
        <f t="shared" si="534"/>
        <v>0</v>
      </c>
      <c r="AI418" s="262" t="str">
        <f t="shared" si="538"/>
        <v/>
      </c>
      <c r="AJ418" s="262" t="str">
        <f>IF(AH418&gt;1,AVERAGE(AH416:AH418),"")</f>
        <v/>
      </c>
      <c r="AK418" s="262"/>
      <c r="AL418" s="262"/>
    </row>
    <row r="419" spans="1:38" ht="12" customHeight="1">
      <c r="C419" s="57" t="s">
        <v>38</v>
      </c>
      <c r="D419" s="1">
        <f>AD420</f>
        <v>0</v>
      </c>
      <c r="F419" s="193">
        <v>40409</v>
      </c>
      <c r="G419" s="357"/>
      <c r="H419" s="357"/>
      <c r="I419" s="48"/>
      <c r="J419" s="65"/>
      <c r="K419" s="65"/>
      <c r="L419" s="65"/>
      <c r="M419" s="65"/>
      <c r="N419" s="65"/>
      <c r="O419" s="65"/>
      <c r="P419" s="65"/>
      <c r="Q419" s="65"/>
      <c r="R419" s="358"/>
      <c r="S419" s="359"/>
      <c r="T419" s="360"/>
      <c r="U419" s="36"/>
      <c r="V419" s="122">
        <f t="shared" si="528"/>
        <v>1</v>
      </c>
      <c r="W419" s="272">
        <f t="shared" si="529"/>
        <v>0</v>
      </c>
      <c r="X419" s="272">
        <f t="shared" si="535"/>
        <v>0</v>
      </c>
      <c r="Y419" s="272">
        <f t="shared" si="530"/>
        <v>0</v>
      </c>
      <c r="Z419" s="272">
        <f t="shared" si="531"/>
        <v>0</v>
      </c>
      <c r="AA419" s="272"/>
      <c r="AB419" s="272"/>
      <c r="AC419" s="272">
        <f t="shared" si="532"/>
        <v>0</v>
      </c>
      <c r="AD419" s="272">
        <f t="shared" si="533"/>
        <v>0</v>
      </c>
      <c r="AE419" s="122"/>
      <c r="AF419" s="122">
        <f t="shared" si="536"/>
        <v>0</v>
      </c>
      <c r="AG419" s="123">
        <f t="shared" si="537"/>
        <v>0</v>
      </c>
      <c r="AH419" s="123">
        <f t="shared" si="534"/>
        <v>0</v>
      </c>
      <c r="AI419" s="262" t="str">
        <f t="shared" si="538"/>
        <v/>
      </c>
      <c r="AJ419" s="262" t="str">
        <f>IF(AH419&gt;1,AVERAGE(AH417:AH419),"")</f>
        <v/>
      </c>
      <c r="AK419" s="262"/>
      <c r="AL419" s="262"/>
    </row>
    <row r="420" spans="1:38" ht="12" customHeight="1">
      <c r="C420" s="57" t="s">
        <v>39</v>
      </c>
      <c r="D420" s="1">
        <f>AE420</f>
        <v>0</v>
      </c>
      <c r="E420" s="1"/>
      <c r="F420" s="194"/>
      <c r="G420" s="51"/>
      <c r="H420" s="51"/>
      <c r="I420" s="52">
        <f>SUM(I413:I419)/60</f>
        <v>0</v>
      </c>
      <c r="J420" s="67"/>
      <c r="K420" s="68"/>
      <c r="L420" s="68"/>
      <c r="M420" s="68"/>
      <c r="N420" s="68"/>
      <c r="O420" s="68"/>
      <c r="P420" s="68"/>
      <c r="Q420" s="68"/>
      <c r="R420" s="51"/>
      <c r="S420" s="51"/>
      <c r="T420" s="51"/>
      <c r="U420" s="54" t="s">
        <v>46</v>
      </c>
      <c r="V420" s="114"/>
      <c r="W420" s="255">
        <f t="shared" ref="W420:AG420" si="539">SUM(W413:W419)</f>
        <v>0</v>
      </c>
      <c r="X420" s="255">
        <f t="shared" si="539"/>
        <v>0</v>
      </c>
      <c r="Y420" s="255">
        <f t="shared" si="539"/>
        <v>0</v>
      </c>
      <c r="Z420" s="255">
        <f t="shared" si="539"/>
        <v>0</v>
      </c>
      <c r="AA420" s="255">
        <f t="shared" si="539"/>
        <v>0</v>
      </c>
      <c r="AB420" s="255">
        <f t="shared" si="539"/>
        <v>0</v>
      </c>
      <c r="AC420" s="255">
        <f t="shared" si="539"/>
        <v>0</v>
      </c>
      <c r="AD420" s="255">
        <f t="shared" si="539"/>
        <v>0</v>
      </c>
      <c r="AE420" s="255">
        <f t="shared" si="539"/>
        <v>0</v>
      </c>
      <c r="AF420" s="256">
        <f t="shared" si="539"/>
        <v>0</v>
      </c>
      <c r="AG420" s="256">
        <f t="shared" si="539"/>
        <v>0</v>
      </c>
      <c r="AH420" s="256">
        <f>SUM(AH413:AH419)</f>
        <v>0</v>
      </c>
      <c r="AI420" s="262"/>
      <c r="AJ420" s="262"/>
      <c r="AK420" s="262" t="b">
        <f>IF(AH420&gt;1,AVERAGE(AH420,AH411,AH402,AH393,AH384))</f>
        <v>0</v>
      </c>
      <c r="AL420" s="262" t="b">
        <f>IF(AH420&gt;1,AVERAGE(AH420,AH411))</f>
        <v>0</v>
      </c>
    </row>
    <row r="421" spans="1:38" ht="12" customHeight="1">
      <c r="E421" s="1"/>
      <c r="F421" s="252" t="s">
        <v>219</v>
      </c>
      <c r="W421" s="1"/>
      <c r="X421" s="1"/>
      <c r="Y421" s="1"/>
      <c r="Z421" s="1"/>
      <c r="AA421" s="1"/>
      <c r="AB421" s="1"/>
      <c r="AC421" s="1"/>
      <c r="AD421" s="1"/>
      <c r="AE421" s="1"/>
      <c r="AF421" s="9" t="str">
        <f>IF(SUM(W421:AE421)&gt;0,(SUM(W421:AE421)),"")</f>
        <v/>
      </c>
    </row>
    <row r="422" spans="1:38" ht="12" customHeight="1">
      <c r="A422" s="165" t="s">
        <v>19</v>
      </c>
      <c r="B422" s="18">
        <f>I429</f>
        <v>0</v>
      </c>
      <c r="C422" s="57" t="s">
        <v>35</v>
      </c>
      <c r="D422" s="1">
        <f>X429</f>
        <v>0</v>
      </c>
      <c r="F422" s="193">
        <v>40410</v>
      </c>
      <c r="G422" s="357"/>
      <c r="H422" s="357"/>
      <c r="I422" s="48"/>
      <c r="J422" s="65"/>
      <c r="K422" s="65"/>
      <c r="L422" s="65"/>
      <c r="M422" s="65"/>
      <c r="N422" s="65"/>
      <c r="O422" s="65"/>
      <c r="P422" s="65"/>
      <c r="Q422" s="65"/>
      <c r="R422" s="358"/>
      <c r="S422" s="359"/>
      <c r="T422" s="360"/>
      <c r="U422" s="53"/>
      <c r="V422" s="122">
        <f t="shared" ref="V422:V428" si="540">$V$2</f>
        <v>1</v>
      </c>
      <c r="W422" s="272">
        <f t="shared" ref="W422:W428" si="541">IF(J422&lt;&gt;0,VLOOKUP(J422,Max_tider,2,FALSE),0)</f>
        <v>0</v>
      </c>
      <c r="X422" s="272">
        <f>IF(K422&lt;&gt;0,VLOOKUP(K422,AT_tider,2,FALSE),0)</f>
        <v>0</v>
      </c>
      <c r="Y422" s="272">
        <f t="shared" ref="Y422:Y428" si="542">IF(L422&lt;&gt;0,VLOOKUP(L422,SubAT_tider,2,FALSE),0)</f>
        <v>0</v>
      </c>
      <c r="Z422" s="272">
        <f t="shared" ref="Z422:Z428" si="543">IF(M422&lt;&gt;0,VLOOKUP(M422,IG_tider,2,FALSE),0)</f>
        <v>0</v>
      </c>
      <c r="AA422" s="272"/>
      <c r="AB422" s="272"/>
      <c r="AC422" s="272">
        <f t="shared" ref="AC422:AC428" si="544">IF(P422&lt;&gt;0,VLOOKUP(P422,Power_tider,2,FALSE),0)</f>
        <v>0</v>
      </c>
      <c r="AD422" s="272">
        <f t="shared" ref="AD422:AD428" si="545">IF(Q422&lt;&gt;0,VLOOKUP(Q422,FS_tider,2,FALSE),0)</f>
        <v>0</v>
      </c>
      <c r="AE422" s="122"/>
      <c r="AF422" s="122">
        <f>SUM(W422:AE422)</f>
        <v>0</v>
      </c>
      <c r="AG422" s="123">
        <f>((AC422*2)+(W422*2)+(X422*1)+(Y422*0.77)+(Z422*0.68)+(AD422*0.8))</f>
        <v>0</v>
      </c>
      <c r="AH422" s="123">
        <f t="shared" ref="AH422:AH428" si="546">(AG422+(((I422*V422)-SUM(W422:AE422))*0.3))</f>
        <v>0</v>
      </c>
      <c r="AI422" s="262" t="str">
        <f>IF(AH422&gt;1,AVERAGE(AH419,AH422),"")</f>
        <v/>
      </c>
      <c r="AJ422" s="262" t="str">
        <f>IF(AH422&gt;1,AVERAGE(AH418,AH419,AH422),"")</f>
        <v/>
      </c>
      <c r="AK422" s="262"/>
      <c r="AL422" s="262"/>
    </row>
    <row r="423" spans="1:38" ht="12" customHeight="1">
      <c r="A423" s="168" t="s">
        <v>34</v>
      </c>
      <c r="B423" s="18">
        <f>W429</f>
        <v>0</v>
      </c>
      <c r="C423" s="57" t="s">
        <v>36</v>
      </c>
      <c r="D423" s="1">
        <f>Y429</f>
        <v>0</v>
      </c>
      <c r="F423" s="193">
        <v>40411</v>
      </c>
      <c r="G423" s="357"/>
      <c r="H423" s="357"/>
      <c r="I423" s="48"/>
      <c r="J423" s="65"/>
      <c r="K423" s="65"/>
      <c r="L423" s="74"/>
      <c r="M423" s="65"/>
      <c r="N423" s="66"/>
      <c r="O423" s="66"/>
      <c r="P423" s="66"/>
      <c r="Q423" s="65"/>
      <c r="R423" s="358"/>
      <c r="S423" s="359"/>
      <c r="T423" s="360"/>
      <c r="U423" s="53"/>
      <c r="V423" s="122">
        <f t="shared" si="540"/>
        <v>1</v>
      </c>
      <c r="W423" s="272">
        <f t="shared" si="541"/>
        <v>0</v>
      </c>
      <c r="X423" s="272">
        <f t="shared" ref="X423:X428" si="547">IF(K423&lt;&gt;0,VLOOKUP(K423,AT_tider,2,FALSE),0)</f>
        <v>0</v>
      </c>
      <c r="Y423" s="272">
        <f t="shared" si="542"/>
        <v>0</v>
      </c>
      <c r="Z423" s="272">
        <f t="shared" si="543"/>
        <v>0</v>
      </c>
      <c r="AA423" s="272"/>
      <c r="AB423" s="272"/>
      <c r="AC423" s="272">
        <f t="shared" si="544"/>
        <v>0</v>
      </c>
      <c r="AD423" s="272">
        <f t="shared" si="545"/>
        <v>0</v>
      </c>
      <c r="AE423" s="122"/>
      <c r="AF423" s="122">
        <f t="shared" ref="AF423:AF428" si="548">SUM(W423:AE423)</f>
        <v>0</v>
      </c>
      <c r="AG423" s="123">
        <f t="shared" ref="AG423:AG428" si="549">((AC423*2)+(W423*2)+(X423*1)+(Y423*0.77)+(Z423*0.68)+(AD423*0.8))</f>
        <v>0</v>
      </c>
      <c r="AH423" s="123">
        <f t="shared" si="546"/>
        <v>0</v>
      </c>
      <c r="AI423" s="262" t="str">
        <f t="shared" ref="AI423:AI428" si="550">IF(AH423&gt;1,AVERAGE(AH422:AH423),"")</f>
        <v/>
      </c>
      <c r="AJ423" s="262" t="str">
        <f>IF(AH423&gt;1,AVERAGE(AH419,AH422,AH423),"")</f>
        <v/>
      </c>
      <c r="AK423" s="262"/>
      <c r="AL423" s="262"/>
    </row>
    <row r="424" spans="1:38" ht="12" customHeight="1">
      <c r="C424" s="17" t="s">
        <v>93</v>
      </c>
      <c r="D424" s="1">
        <f>Z429</f>
        <v>0</v>
      </c>
      <c r="F424" s="193">
        <v>40412</v>
      </c>
      <c r="G424" s="357"/>
      <c r="H424" s="357"/>
      <c r="I424" s="49"/>
      <c r="J424" s="66"/>
      <c r="K424" s="66"/>
      <c r="L424" s="66"/>
      <c r="M424" s="66"/>
      <c r="N424" s="66"/>
      <c r="O424" s="66"/>
      <c r="P424" s="66"/>
      <c r="Q424" s="66"/>
      <c r="R424" s="358"/>
      <c r="S424" s="359"/>
      <c r="T424" s="360"/>
      <c r="U424" s="36"/>
      <c r="V424" s="122">
        <f t="shared" si="540"/>
        <v>1</v>
      </c>
      <c r="W424" s="272">
        <f t="shared" si="541"/>
        <v>0</v>
      </c>
      <c r="X424" s="272">
        <f t="shared" si="547"/>
        <v>0</v>
      </c>
      <c r="Y424" s="272">
        <f t="shared" si="542"/>
        <v>0</v>
      </c>
      <c r="Z424" s="272">
        <f t="shared" si="543"/>
        <v>0</v>
      </c>
      <c r="AA424" s="272"/>
      <c r="AB424" s="272"/>
      <c r="AC424" s="272">
        <f t="shared" si="544"/>
        <v>0</v>
      </c>
      <c r="AD424" s="272">
        <f t="shared" si="545"/>
        <v>0</v>
      </c>
      <c r="AE424" s="122"/>
      <c r="AF424" s="122">
        <f t="shared" si="548"/>
        <v>0</v>
      </c>
      <c r="AG424" s="123">
        <f t="shared" si="549"/>
        <v>0</v>
      </c>
      <c r="AH424" s="123">
        <f t="shared" si="546"/>
        <v>0</v>
      </c>
      <c r="AI424" s="262" t="str">
        <f t="shared" si="550"/>
        <v/>
      </c>
      <c r="AJ424" s="262" t="str">
        <f>IF(AH424&gt;1,AVERAGE(AH422:AH424),"")</f>
        <v/>
      </c>
      <c r="AK424" s="262"/>
      <c r="AL424" s="262"/>
    </row>
    <row r="425" spans="1:38" ht="12" customHeight="1">
      <c r="C425" s="17" t="s">
        <v>79</v>
      </c>
      <c r="D425" s="1">
        <f>AA429</f>
        <v>0</v>
      </c>
      <c r="F425" s="193">
        <v>40413</v>
      </c>
      <c r="G425" s="357"/>
      <c r="H425" s="357"/>
      <c r="I425" s="48"/>
      <c r="J425" s="65"/>
      <c r="K425" s="65"/>
      <c r="L425" s="65"/>
      <c r="M425" s="65"/>
      <c r="N425" s="65"/>
      <c r="O425" s="65"/>
      <c r="P425" s="65"/>
      <c r="Q425" s="65"/>
      <c r="R425" s="358"/>
      <c r="S425" s="359"/>
      <c r="T425" s="360"/>
      <c r="U425" s="53"/>
      <c r="V425" s="122">
        <f t="shared" si="540"/>
        <v>1</v>
      </c>
      <c r="W425" s="272">
        <f t="shared" si="541"/>
        <v>0</v>
      </c>
      <c r="X425" s="272">
        <f t="shared" si="547"/>
        <v>0</v>
      </c>
      <c r="Y425" s="272">
        <f t="shared" si="542"/>
        <v>0</v>
      </c>
      <c r="Z425" s="272">
        <f t="shared" si="543"/>
        <v>0</v>
      </c>
      <c r="AA425" s="272"/>
      <c r="AB425" s="272"/>
      <c r="AC425" s="272">
        <f t="shared" si="544"/>
        <v>0</v>
      </c>
      <c r="AD425" s="272">
        <f t="shared" si="545"/>
        <v>0</v>
      </c>
      <c r="AE425" s="122"/>
      <c r="AF425" s="122">
        <f t="shared" si="548"/>
        <v>0</v>
      </c>
      <c r="AG425" s="123">
        <f t="shared" si="549"/>
        <v>0</v>
      </c>
      <c r="AH425" s="123">
        <f t="shared" si="546"/>
        <v>0</v>
      </c>
      <c r="AI425" s="262" t="str">
        <f t="shared" si="550"/>
        <v/>
      </c>
      <c r="AJ425" s="262" t="str">
        <f>IF(AH425&gt;1,AVERAGE(AH423:AH425),"")</f>
        <v/>
      </c>
      <c r="AK425" s="262"/>
      <c r="AL425" s="262"/>
    </row>
    <row r="426" spans="1:38" ht="12" customHeight="1">
      <c r="C426" s="17" t="s">
        <v>94</v>
      </c>
      <c r="D426" s="1">
        <f>AB429</f>
        <v>0</v>
      </c>
      <c r="F426" s="193">
        <v>40414</v>
      </c>
      <c r="G426" s="357"/>
      <c r="H426" s="357"/>
      <c r="I426" s="48"/>
      <c r="J426" s="65"/>
      <c r="K426" s="65"/>
      <c r="L426" s="65"/>
      <c r="M426" s="65"/>
      <c r="N426" s="65"/>
      <c r="O426" s="65"/>
      <c r="P426" s="65"/>
      <c r="Q426" s="65"/>
      <c r="R426" s="358"/>
      <c r="S426" s="359"/>
      <c r="T426" s="360"/>
      <c r="U426" s="36"/>
      <c r="V426" s="122">
        <f>$V$2</f>
        <v>1</v>
      </c>
      <c r="W426" s="272">
        <f t="shared" si="541"/>
        <v>0</v>
      </c>
      <c r="X426" s="272">
        <f t="shared" si="547"/>
        <v>0</v>
      </c>
      <c r="Y426" s="272">
        <f t="shared" si="542"/>
        <v>0</v>
      </c>
      <c r="Z426" s="272">
        <f t="shared" si="543"/>
        <v>0</v>
      </c>
      <c r="AA426" s="272"/>
      <c r="AB426" s="272"/>
      <c r="AC426" s="272">
        <f t="shared" si="544"/>
        <v>0</v>
      </c>
      <c r="AD426" s="272">
        <f t="shared" si="545"/>
        <v>0</v>
      </c>
      <c r="AE426" s="122"/>
      <c r="AF426" s="122">
        <f t="shared" si="548"/>
        <v>0</v>
      </c>
      <c r="AG426" s="123">
        <f t="shared" si="549"/>
        <v>0</v>
      </c>
      <c r="AH426" s="123">
        <f t="shared" si="546"/>
        <v>0</v>
      </c>
      <c r="AI426" s="262" t="str">
        <f t="shared" si="550"/>
        <v/>
      </c>
      <c r="AJ426" s="262" t="str">
        <f>IF(AH426&gt;1,AVERAGE(AH424:AH426),"")</f>
        <v/>
      </c>
      <c r="AK426" s="262"/>
      <c r="AL426" s="262"/>
    </row>
    <row r="427" spans="1:38" ht="12" customHeight="1">
      <c r="C427" s="57" t="s">
        <v>37</v>
      </c>
      <c r="D427" s="1">
        <f>AC429</f>
        <v>0</v>
      </c>
      <c r="F427" s="193">
        <v>40415</v>
      </c>
      <c r="G427" s="357"/>
      <c r="H427" s="357"/>
      <c r="I427" s="48"/>
      <c r="J427" s="65"/>
      <c r="K427" s="65"/>
      <c r="L427" s="65"/>
      <c r="M427" s="65"/>
      <c r="N427" s="65"/>
      <c r="O427" s="65"/>
      <c r="P427" s="65"/>
      <c r="Q427" s="65"/>
      <c r="R427" s="358"/>
      <c r="S427" s="359"/>
      <c r="T427" s="360"/>
      <c r="U427" s="36"/>
      <c r="V427" s="122">
        <f t="shared" si="540"/>
        <v>1</v>
      </c>
      <c r="W427" s="272">
        <f t="shared" si="541"/>
        <v>0</v>
      </c>
      <c r="X427" s="272">
        <f t="shared" si="547"/>
        <v>0</v>
      </c>
      <c r="Y427" s="272">
        <f t="shared" si="542"/>
        <v>0</v>
      </c>
      <c r="Z427" s="272">
        <f t="shared" si="543"/>
        <v>0</v>
      </c>
      <c r="AA427" s="272"/>
      <c r="AB427" s="272"/>
      <c r="AC427" s="272">
        <f t="shared" si="544"/>
        <v>0</v>
      </c>
      <c r="AD427" s="272">
        <f t="shared" si="545"/>
        <v>0</v>
      </c>
      <c r="AE427" s="122"/>
      <c r="AF427" s="122">
        <f t="shared" si="548"/>
        <v>0</v>
      </c>
      <c r="AG427" s="123">
        <f t="shared" si="549"/>
        <v>0</v>
      </c>
      <c r="AH427" s="123">
        <f t="shared" si="546"/>
        <v>0</v>
      </c>
      <c r="AI427" s="262" t="str">
        <f t="shared" si="550"/>
        <v/>
      </c>
      <c r="AJ427" s="262" t="str">
        <f>IF(AH427&gt;1,AVERAGE(AH425:AH427),"")</f>
        <v/>
      </c>
      <c r="AK427" s="262"/>
      <c r="AL427" s="262"/>
    </row>
    <row r="428" spans="1:38" ht="12" customHeight="1">
      <c r="C428" s="57" t="s">
        <v>38</v>
      </c>
      <c r="D428" s="1">
        <f>AD429</f>
        <v>0</v>
      </c>
      <c r="F428" s="193">
        <v>40416</v>
      </c>
      <c r="G428" s="357"/>
      <c r="H428" s="357"/>
      <c r="I428" s="48"/>
      <c r="J428" s="65"/>
      <c r="K428" s="65"/>
      <c r="L428" s="65"/>
      <c r="M428" s="65"/>
      <c r="N428" s="65"/>
      <c r="O428" s="65"/>
      <c r="P428" s="65"/>
      <c r="Q428" s="65"/>
      <c r="R428" s="358"/>
      <c r="S428" s="359"/>
      <c r="T428" s="360"/>
      <c r="U428" s="36"/>
      <c r="V428" s="122">
        <f t="shared" si="540"/>
        <v>1</v>
      </c>
      <c r="W428" s="272">
        <f t="shared" si="541"/>
        <v>0</v>
      </c>
      <c r="X428" s="272">
        <f t="shared" si="547"/>
        <v>0</v>
      </c>
      <c r="Y428" s="272">
        <f t="shared" si="542"/>
        <v>0</v>
      </c>
      <c r="Z428" s="272">
        <f t="shared" si="543"/>
        <v>0</v>
      </c>
      <c r="AA428" s="272"/>
      <c r="AB428" s="272"/>
      <c r="AC428" s="272">
        <f t="shared" si="544"/>
        <v>0</v>
      </c>
      <c r="AD428" s="272">
        <f t="shared" si="545"/>
        <v>0</v>
      </c>
      <c r="AE428" s="122"/>
      <c r="AF428" s="122">
        <f t="shared" si="548"/>
        <v>0</v>
      </c>
      <c r="AG428" s="123">
        <f t="shared" si="549"/>
        <v>0</v>
      </c>
      <c r="AH428" s="123">
        <f t="shared" si="546"/>
        <v>0</v>
      </c>
      <c r="AI428" s="262" t="str">
        <f t="shared" si="550"/>
        <v/>
      </c>
      <c r="AJ428" s="262" t="str">
        <f>IF(AH428&gt;1,AVERAGE(AH426:AH428),"")</f>
        <v/>
      </c>
      <c r="AK428" s="262"/>
      <c r="AL428" s="262"/>
    </row>
    <row r="429" spans="1:38" ht="12" customHeight="1">
      <c r="C429" s="57" t="s">
        <v>39</v>
      </c>
      <c r="D429" s="1">
        <f>AE429</f>
        <v>0</v>
      </c>
      <c r="E429" s="1"/>
      <c r="F429" s="194"/>
      <c r="G429" s="51"/>
      <c r="H429" s="51"/>
      <c r="I429" s="52">
        <f>SUM(I422:I428)/60</f>
        <v>0</v>
      </c>
      <c r="J429" s="67"/>
      <c r="K429" s="68"/>
      <c r="L429" s="68"/>
      <c r="M429" s="68"/>
      <c r="N429" s="68"/>
      <c r="O429" s="68"/>
      <c r="P429" s="68"/>
      <c r="Q429" s="68"/>
      <c r="R429" s="51"/>
      <c r="S429" s="51"/>
      <c r="T429" s="51"/>
      <c r="U429" s="54" t="s">
        <v>46</v>
      </c>
      <c r="V429" s="114"/>
      <c r="W429" s="255">
        <f t="shared" ref="W429:AG429" si="551">SUM(W422:W428)</f>
        <v>0</v>
      </c>
      <c r="X429" s="255">
        <f t="shared" si="551"/>
        <v>0</v>
      </c>
      <c r="Y429" s="255">
        <f t="shared" si="551"/>
        <v>0</v>
      </c>
      <c r="Z429" s="255">
        <f t="shared" si="551"/>
        <v>0</v>
      </c>
      <c r="AA429" s="255">
        <f t="shared" si="551"/>
        <v>0</v>
      </c>
      <c r="AB429" s="255">
        <f t="shared" si="551"/>
        <v>0</v>
      </c>
      <c r="AC429" s="255">
        <f t="shared" si="551"/>
        <v>0</v>
      </c>
      <c r="AD429" s="255">
        <f t="shared" si="551"/>
        <v>0</v>
      </c>
      <c r="AE429" s="255">
        <f t="shared" si="551"/>
        <v>0</v>
      </c>
      <c r="AF429" s="256">
        <f t="shared" si="551"/>
        <v>0</v>
      </c>
      <c r="AG429" s="256">
        <f t="shared" si="551"/>
        <v>0</v>
      </c>
      <c r="AH429" s="256">
        <f>SUM(AH422:AH428)</f>
        <v>0</v>
      </c>
      <c r="AI429" s="262"/>
      <c r="AJ429" s="262"/>
      <c r="AK429" s="262" t="b">
        <f>IF(AH429&gt;1,AVERAGE(AH429,AH420,AH411,AH402,AH393))</f>
        <v>0</v>
      </c>
      <c r="AL429" s="262" t="b">
        <f>IF(AH429&gt;1,AVERAGE(AH429,AH420))</f>
        <v>0</v>
      </c>
    </row>
    <row r="430" spans="1:38" ht="12" customHeight="1">
      <c r="E430" s="1"/>
      <c r="F430" s="252" t="s">
        <v>220</v>
      </c>
      <c r="W430" s="1"/>
      <c r="X430" s="1"/>
      <c r="Y430" s="1"/>
      <c r="Z430" s="1"/>
      <c r="AA430" s="1"/>
      <c r="AB430" s="1"/>
      <c r="AC430" s="1"/>
      <c r="AD430" s="1"/>
      <c r="AE430" s="1"/>
      <c r="AF430" s="9" t="str">
        <f>IF(SUM(W430:AE430)&gt;0,(SUM(W430:AE430)),"")</f>
        <v/>
      </c>
    </row>
    <row r="431" spans="1:38" ht="12" customHeight="1">
      <c r="A431" s="165" t="s">
        <v>19</v>
      </c>
      <c r="B431" s="18">
        <f>I438</f>
        <v>0</v>
      </c>
      <c r="C431" s="57" t="s">
        <v>35</v>
      </c>
      <c r="D431" s="1">
        <f>X438</f>
        <v>0</v>
      </c>
      <c r="F431" s="193">
        <v>40417</v>
      </c>
      <c r="G431" s="357"/>
      <c r="H431" s="357"/>
      <c r="I431" s="48"/>
      <c r="J431" s="65"/>
      <c r="K431" s="65"/>
      <c r="L431" s="65"/>
      <c r="M431" s="65"/>
      <c r="N431" s="65"/>
      <c r="O431" s="65"/>
      <c r="P431" s="65"/>
      <c r="Q431" s="65"/>
      <c r="R431" s="358"/>
      <c r="S431" s="359"/>
      <c r="T431" s="360"/>
      <c r="U431" s="53"/>
      <c r="V431" s="122">
        <f t="shared" ref="V431:V437" si="552">$V$2</f>
        <v>1</v>
      </c>
      <c r="W431" s="272">
        <f t="shared" ref="W431:W437" si="553">IF(J431&lt;&gt;0,VLOOKUP(J431,Max_tider,2,FALSE),0)</f>
        <v>0</v>
      </c>
      <c r="X431" s="272">
        <f>IF(K431&lt;&gt;0,VLOOKUP(K431,AT_tider,2,FALSE),0)</f>
        <v>0</v>
      </c>
      <c r="Y431" s="272">
        <f t="shared" ref="Y431:Y437" si="554">IF(L431&lt;&gt;0,VLOOKUP(L431,SubAT_tider,2,FALSE),0)</f>
        <v>0</v>
      </c>
      <c r="Z431" s="272">
        <f t="shared" ref="Z431:Z437" si="555">IF(M431&lt;&gt;0,VLOOKUP(M431,IG_tider,2,FALSE),0)</f>
        <v>0</v>
      </c>
      <c r="AA431" s="272"/>
      <c r="AB431" s="272"/>
      <c r="AC431" s="272">
        <f t="shared" ref="AC431:AC437" si="556">IF(P431&lt;&gt;0,VLOOKUP(P431,Power_tider,2,FALSE),0)</f>
        <v>0</v>
      </c>
      <c r="AD431" s="272">
        <f t="shared" ref="AD431:AD437" si="557">IF(Q431&lt;&gt;0,VLOOKUP(Q431,FS_tider,2,FALSE),0)</f>
        <v>0</v>
      </c>
      <c r="AE431" s="122"/>
      <c r="AF431" s="122">
        <f>SUM(W431:AE431)</f>
        <v>0</v>
      </c>
      <c r="AG431" s="123">
        <f>((AC431*2)+(W431*2)+(X431*1)+(Y431*0.77)+(Z431*0.68)+(AD431*0.8))</f>
        <v>0</v>
      </c>
      <c r="AH431" s="123">
        <f t="shared" ref="AH431:AH437" si="558">(AG431+(((I431*V431)-SUM(W431:AE431))*0.3))</f>
        <v>0</v>
      </c>
      <c r="AI431" s="262" t="str">
        <f>IF(AH431&gt;1,AVERAGE(AH428,AH431),"")</f>
        <v/>
      </c>
      <c r="AJ431" s="262" t="str">
        <f>IF(AH431&gt;1,AVERAGE(AH427,AH428,AH431),"")</f>
        <v/>
      </c>
      <c r="AK431" s="262"/>
      <c r="AL431" s="262"/>
    </row>
    <row r="432" spans="1:38" ht="12" customHeight="1">
      <c r="A432" s="168" t="s">
        <v>34</v>
      </c>
      <c r="B432" s="18">
        <f>W438</f>
        <v>0</v>
      </c>
      <c r="C432" s="57" t="s">
        <v>36</v>
      </c>
      <c r="D432" s="1">
        <f>Y438</f>
        <v>0</v>
      </c>
      <c r="F432" s="193">
        <v>40418</v>
      </c>
      <c r="G432" s="357"/>
      <c r="H432" s="357"/>
      <c r="I432" s="48"/>
      <c r="J432" s="65"/>
      <c r="K432" s="65"/>
      <c r="L432" s="65"/>
      <c r="M432" s="65"/>
      <c r="N432" s="66"/>
      <c r="O432" s="66"/>
      <c r="P432" s="66"/>
      <c r="Q432" s="65"/>
      <c r="R432" s="358"/>
      <c r="S432" s="359"/>
      <c r="T432" s="360"/>
      <c r="U432" s="53"/>
      <c r="V432" s="122">
        <f t="shared" si="552"/>
        <v>1</v>
      </c>
      <c r="W432" s="272">
        <f t="shared" si="553"/>
        <v>0</v>
      </c>
      <c r="X432" s="272">
        <f t="shared" ref="X432:X437" si="559">IF(K432&lt;&gt;0,VLOOKUP(K432,AT_tider,2,FALSE),0)</f>
        <v>0</v>
      </c>
      <c r="Y432" s="272">
        <f t="shared" si="554"/>
        <v>0</v>
      </c>
      <c r="Z432" s="272">
        <f t="shared" si="555"/>
        <v>0</v>
      </c>
      <c r="AA432" s="272"/>
      <c r="AB432" s="272"/>
      <c r="AC432" s="272">
        <f t="shared" si="556"/>
        <v>0</v>
      </c>
      <c r="AD432" s="272">
        <f t="shared" si="557"/>
        <v>0</v>
      </c>
      <c r="AE432" s="122"/>
      <c r="AF432" s="122">
        <f t="shared" ref="AF432:AF437" si="560">SUM(W432:AE432)</f>
        <v>0</v>
      </c>
      <c r="AG432" s="123">
        <f t="shared" ref="AG432:AG437" si="561">((AC432*2)+(W432*2)+(X432*1)+(Y432*0.77)+(Z432*0.68)+(AD432*0.8))</f>
        <v>0</v>
      </c>
      <c r="AH432" s="123">
        <f t="shared" si="558"/>
        <v>0</v>
      </c>
      <c r="AI432" s="262" t="str">
        <f t="shared" ref="AI432:AI437" si="562">IF(AH432&gt;1,AVERAGE(AH431:AH432),"")</f>
        <v/>
      </c>
      <c r="AJ432" s="262" t="str">
        <f>IF(AH432&gt;1,AVERAGE(AH428,AH431,AH432),"")</f>
        <v/>
      </c>
      <c r="AK432" s="262"/>
      <c r="AL432" s="262"/>
    </row>
    <row r="433" spans="1:38" ht="12" customHeight="1">
      <c r="C433" s="17" t="s">
        <v>93</v>
      </c>
      <c r="D433" s="1">
        <f>Z438</f>
        <v>0</v>
      </c>
      <c r="F433" s="193">
        <v>40419</v>
      </c>
      <c r="G433" s="357"/>
      <c r="H433" s="357"/>
      <c r="I433" s="49"/>
      <c r="J433" s="66"/>
      <c r="K433" s="66"/>
      <c r="L433" s="66"/>
      <c r="M433" s="66"/>
      <c r="N433" s="66"/>
      <c r="O433" s="66"/>
      <c r="P433" s="66"/>
      <c r="Q433" s="66"/>
      <c r="R433" s="358"/>
      <c r="S433" s="359"/>
      <c r="T433" s="360"/>
      <c r="U433" s="36"/>
      <c r="V433" s="122">
        <f t="shared" si="552"/>
        <v>1</v>
      </c>
      <c r="W433" s="272">
        <f t="shared" si="553"/>
        <v>0</v>
      </c>
      <c r="X433" s="272">
        <f t="shared" si="559"/>
        <v>0</v>
      </c>
      <c r="Y433" s="272">
        <f t="shared" si="554"/>
        <v>0</v>
      </c>
      <c r="Z433" s="272">
        <f t="shared" si="555"/>
        <v>0</v>
      </c>
      <c r="AA433" s="272"/>
      <c r="AB433" s="272"/>
      <c r="AC433" s="272">
        <f t="shared" si="556"/>
        <v>0</v>
      </c>
      <c r="AD433" s="272">
        <f t="shared" si="557"/>
        <v>0</v>
      </c>
      <c r="AE433" s="122"/>
      <c r="AF433" s="122">
        <f t="shared" si="560"/>
        <v>0</v>
      </c>
      <c r="AG433" s="123">
        <f t="shared" si="561"/>
        <v>0</v>
      </c>
      <c r="AH433" s="123">
        <f t="shared" si="558"/>
        <v>0</v>
      </c>
      <c r="AI433" s="262" t="str">
        <f t="shared" si="562"/>
        <v/>
      </c>
      <c r="AJ433" s="262" t="str">
        <f>IF(AH433&gt;1,AVERAGE(AH431:AH433),"")</f>
        <v/>
      </c>
      <c r="AK433" s="262"/>
      <c r="AL433" s="262"/>
    </row>
    <row r="434" spans="1:38" ht="12" customHeight="1">
      <c r="C434" s="17" t="s">
        <v>79</v>
      </c>
      <c r="D434" s="1">
        <f>AA438</f>
        <v>0</v>
      </c>
      <c r="F434" s="193">
        <v>40420</v>
      </c>
      <c r="G434" s="357"/>
      <c r="H434" s="357"/>
      <c r="I434" s="48"/>
      <c r="J434" s="65"/>
      <c r="K434" s="65"/>
      <c r="L434" s="65"/>
      <c r="M434" s="65"/>
      <c r="N434" s="65"/>
      <c r="O434" s="65"/>
      <c r="P434" s="65"/>
      <c r="Q434" s="65"/>
      <c r="R434" s="358"/>
      <c r="S434" s="359"/>
      <c r="T434" s="360"/>
      <c r="U434" s="53"/>
      <c r="V434" s="122">
        <f t="shared" si="552"/>
        <v>1</v>
      </c>
      <c r="W434" s="272">
        <f t="shared" si="553"/>
        <v>0</v>
      </c>
      <c r="X434" s="272">
        <f t="shared" si="559"/>
        <v>0</v>
      </c>
      <c r="Y434" s="272">
        <f t="shared" si="554"/>
        <v>0</v>
      </c>
      <c r="Z434" s="272">
        <f t="shared" si="555"/>
        <v>0</v>
      </c>
      <c r="AA434" s="272"/>
      <c r="AB434" s="272"/>
      <c r="AC434" s="272">
        <f t="shared" si="556"/>
        <v>0</v>
      </c>
      <c r="AD434" s="272">
        <f t="shared" si="557"/>
        <v>0</v>
      </c>
      <c r="AE434" s="122"/>
      <c r="AF434" s="122">
        <f t="shared" si="560"/>
        <v>0</v>
      </c>
      <c r="AG434" s="123">
        <f t="shared" si="561"/>
        <v>0</v>
      </c>
      <c r="AH434" s="123">
        <f t="shared" si="558"/>
        <v>0</v>
      </c>
      <c r="AI434" s="262" t="str">
        <f t="shared" si="562"/>
        <v/>
      </c>
      <c r="AJ434" s="262" t="str">
        <f>IF(AH434&gt;1,AVERAGE(AH432:AH434),"")</f>
        <v/>
      </c>
      <c r="AK434" s="262"/>
      <c r="AL434" s="262"/>
    </row>
    <row r="435" spans="1:38" ht="12" customHeight="1">
      <c r="C435" s="17" t="s">
        <v>94</v>
      </c>
      <c r="D435" s="1">
        <f>AB438</f>
        <v>0</v>
      </c>
      <c r="F435" s="193">
        <v>40421</v>
      </c>
      <c r="G435" s="357"/>
      <c r="H435" s="357"/>
      <c r="I435" s="48"/>
      <c r="J435" s="65"/>
      <c r="K435" s="65"/>
      <c r="L435" s="65"/>
      <c r="M435" s="65"/>
      <c r="N435" s="65"/>
      <c r="O435" s="65"/>
      <c r="P435" s="65"/>
      <c r="Q435" s="65"/>
      <c r="R435" s="358"/>
      <c r="S435" s="359"/>
      <c r="T435" s="360"/>
      <c r="U435" s="36"/>
      <c r="V435" s="122">
        <f>$V$2</f>
        <v>1</v>
      </c>
      <c r="W435" s="272">
        <f t="shared" si="553"/>
        <v>0</v>
      </c>
      <c r="X435" s="272">
        <f t="shared" si="559"/>
        <v>0</v>
      </c>
      <c r="Y435" s="272">
        <f t="shared" si="554"/>
        <v>0</v>
      </c>
      <c r="Z435" s="272">
        <f t="shared" si="555"/>
        <v>0</v>
      </c>
      <c r="AA435" s="272"/>
      <c r="AB435" s="272"/>
      <c r="AC435" s="272">
        <f t="shared" si="556"/>
        <v>0</v>
      </c>
      <c r="AD435" s="272">
        <f t="shared" si="557"/>
        <v>0</v>
      </c>
      <c r="AE435" s="122"/>
      <c r="AF435" s="122">
        <f t="shared" si="560"/>
        <v>0</v>
      </c>
      <c r="AG435" s="123">
        <f t="shared" si="561"/>
        <v>0</v>
      </c>
      <c r="AH435" s="123">
        <f t="shared" si="558"/>
        <v>0</v>
      </c>
      <c r="AI435" s="262" t="str">
        <f t="shared" si="562"/>
        <v/>
      </c>
      <c r="AJ435" s="262" t="str">
        <f>IF(AH435&gt;1,AVERAGE(AH433:AH435),"")</f>
        <v/>
      </c>
      <c r="AK435" s="262"/>
      <c r="AL435" s="262"/>
    </row>
    <row r="436" spans="1:38" ht="12" customHeight="1">
      <c r="C436" s="57" t="s">
        <v>37</v>
      </c>
      <c r="D436" s="1">
        <f>AC438</f>
        <v>0</v>
      </c>
      <c r="F436" s="193">
        <v>40422</v>
      </c>
      <c r="G436" s="357"/>
      <c r="H436" s="357"/>
      <c r="I436" s="48"/>
      <c r="J436" s="65"/>
      <c r="K436" s="65"/>
      <c r="L436" s="65"/>
      <c r="M436" s="65"/>
      <c r="N436" s="65"/>
      <c r="O436" s="65"/>
      <c r="P436" s="65"/>
      <c r="Q436" s="65"/>
      <c r="R436" s="358"/>
      <c r="S436" s="359"/>
      <c r="T436" s="360"/>
      <c r="U436" s="36"/>
      <c r="V436" s="122">
        <f t="shared" si="552"/>
        <v>1</v>
      </c>
      <c r="W436" s="272">
        <f t="shared" si="553"/>
        <v>0</v>
      </c>
      <c r="X436" s="272">
        <f t="shared" si="559"/>
        <v>0</v>
      </c>
      <c r="Y436" s="272">
        <f t="shared" si="554"/>
        <v>0</v>
      </c>
      <c r="Z436" s="272">
        <f t="shared" si="555"/>
        <v>0</v>
      </c>
      <c r="AA436" s="272"/>
      <c r="AB436" s="272"/>
      <c r="AC436" s="272">
        <f t="shared" si="556"/>
        <v>0</v>
      </c>
      <c r="AD436" s="272">
        <f t="shared" si="557"/>
        <v>0</v>
      </c>
      <c r="AE436" s="122"/>
      <c r="AF436" s="122">
        <f t="shared" si="560"/>
        <v>0</v>
      </c>
      <c r="AG436" s="123">
        <f t="shared" si="561"/>
        <v>0</v>
      </c>
      <c r="AH436" s="123">
        <f t="shared" si="558"/>
        <v>0</v>
      </c>
      <c r="AI436" s="262" t="str">
        <f t="shared" si="562"/>
        <v/>
      </c>
      <c r="AJ436" s="262" t="str">
        <f>IF(AH436&gt;1,AVERAGE(AH434:AH436),"")</f>
        <v/>
      </c>
      <c r="AK436" s="262"/>
      <c r="AL436" s="262"/>
    </row>
    <row r="437" spans="1:38" ht="12" customHeight="1">
      <c r="C437" s="57" t="s">
        <v>38</v>
      </c>
      <c r="D437" s="1">
        <f>AD438</f>
        <v>0</v>
      </c>
      <c r="F437" s="193">
        <v>40423</v>
      </c>
      <c r="G437" s="357"/>
      <c r="H437" s="357"/>
      <c r="I437" s="48"/>
      <c r="J437" s="65"/>
      <c r="K437" s="65"/>
      <c r="L437" s="65"/>
      <c r="M437" s="65"/>
      <c r="N437" s="65"/>
      <c r="O437" s="65"/>
      <c r="P437" s="65"/>
      <c r="Q437" s="65"/>
      <c r="R437" s="358"/>
      <c r="S437" s="359"/>
      <c r="T437" s="360"/>
      <c r="U437" s="36"/>
      <c r="V437" s="122">
        <f t="shared" si="552"/>
        <v>1</v>
      </c>
      <c r="W437" s="272">
        <f t="shared" si="553"/>
        <v>0</v>
      </c>
      <c r="X437" s="272">
        <f t="shared" si="559"/>
        <v>0</v>
      </c>
      <c r="Y437" s="272">
        <f t="shared" si="554"/>
        <v>0</v>
      </c>
      <c r="Z437" s="272">
        <f t="shared" si="555"/>
        <v>0</v>
      </c>
      <c r="AA437" s="272"/>
      <c r="AB437" s="272"/>
      <c r="AC437" s="272">
        <f t="shared" si="556"/>
        <v>0</v>
      </c>
      <c r="AD437" s="272">
        <f t="shared" si="557"/>
        <v>0</v>
      </c>
      <c r="AE437" s="122"/>
      <c r="AF437" s="122">
        <f t="shared" si="560"/>
        <v>0</v>
      </c>
      <c r="AG437" s="123">
        <f t="shared" si="561"/>
        <v>0</v>
      </c>
      <c r="AH437" s="123">
        <f t="shared" si="558"/>
        <v>0</v>
      </c>
      <c r="AI437" s="262" t="str">
        <f t="shared" si="562"/>
        <v/>
      </c>
      <c r="AJ437" s="262" t="str">
        <f>IF(AH437&gt;1,AVERAGE(AH435:AH437),"")</f>
        <v/>
      </c>
      <c r="AK437" s="262"/>
      <c r="AL437" s="262"/>
    </row>
    <row r="438" spans="1:38" ht="12" customHeight="1">
      <c r="C438" s="57" t="s">
        <v>39</v>
      </c>
      <c r="D438" s="1">
        <f>AE438</f>
        <v>0</v>
      </c>
      <c r="E438" s="1"/>
      <c r="F438" s="194"/>
      <c r="G438" s="51"/>
      <c r="H438" s="51"/>
      <c r="I438" s="52">
        <f>SUM(I431:I437)/60</f>
        <v>0</v>
      </c>
      <c r="J438" s="67"/>
      <c r="K438" s="68"/>
      <c r="L438" s="68"/>
      <c r="M438" s="68"/>
      <c r="N438" s="68"/>
      <c r="O438" s="68"/>
      <c r="P438" s="68"/>
      <c r="Q438" s="68"/>
      <c r="R438" s="51"/>
      <c r="S438" s="51"/>
      <c r="T438" s="51"/>
      <c r="U438" s="54" t="s">
        <v>46</v>
      </c>
      <c r="V438" s="114"/>
      <c r="W438" s="255">
        <f t="shared" ref="W438:AG438" si="563">SUM(W431:W437)</f>
        <v>0</v>
      </c>
      <c r="X438" s="255">
        <f t="shared" si="563"/>
        <v>0</v>
      </c>
      <c r="Y438" s="255">
        <f t="shared" si="563"/>
        <v>0</v>
      </c>
      <c r="Z438" s="255">
        <f t="shared" si="563"/>
        <v>0</v>
      </c>
      <c r="AA438" s="255">
        <f t="shared" si="563"/>
        <v>0</v>
      </c>
      <c r="AB438" s="255">
        <f t="shared" si="563"/>
        <v>0</v>
      </c>
      <c r="AC438" s="255">
        <f t="shared" si="563"/>
        <v>0</v>
      </c>
      <c r="AD438" s="255">
        <f t="shared" si="563"/>
        <v>0</v>
      </c>
      <c r="AE438" s="255">
        <f t="shared" si="563"/>
        <v>0</v>
      </c>
      <c r="AF438" s="256">
        <f t="shared" si="563"/>
        <v>0</v>
      </c>
      <c r="AG438" s="256">
        <f t="shared" si="563"/>
        <v>0</v>
      </c>
      <c r="AH438" s="256">
        <f>SUM(AH431:AH437)</f>
        <v>0</v>
      </c>
      <c r="AI438" s="262"/>
      <c r="AJ438" s="262"/>
      <c r="AK438" s="262" t="b">
        <f>IF(AH438&gt;1,AVERAGE(AH438,AH429,AH420,AH411,AH402))</f>
        <v>0</v>
      </c>
      <c r="AL438" s="262" t="b">
        <f>IF(AH438&gt;1,AVERAGE(AH438,AH429))</f>
        <v>0</v>
      </c>
    </row>
    <row r="439" spans="1:38" ht="12" customHeight="1">
      <c r="E439" s="1"/>
      <c r="F439" s="252" t="s">
        <v>221</v>
      </c>
      <c r="W439" s="1"/>
      <c r="X439" s="1"/>
      <c r="Y439" s="1"/>
      <c r="Z439" s="1"/>
      <c r="AA439" s="1"/>
      <c r="AB439" s="1"/>
      <c r="AC439" s="1"/>
      <c r="AD439" s="1"/>
      <c r="AE439" s="1"/>
      <c r="AF439" s="9" t="str">
        <f>IF(SUM(W439:AE439)&gt;0,(SUM(W439:AE439)),"")</f>
        <v/>
      </c>
    </row>
    <row r="440" spans="1:38" ht="12" customHeight="1">
      <c r="A440" s="165" t="s">
        <v>19</v>
      </c>
      <c r="B440" s="18">
        <f>I447</f>
        <v>0</v>
      </c>
      <c r="C440" s="57" t="s">
        <v>35</v>
      </c>
      <c r="D440" s="1">
        <f>X447</f>
        <v>0</v>
      </c>
      <c r="F440" s="193">
        <v>40424</v>
      </c>
      <c r="G440" s="357"/>
      <c r="H440" s="357"/>
      <c r="I440" s="48"/>
      <c r="J440" s="65"/>
      <c r="K440" s="65"/>
      <c r="L440" s="65"/>
      <c r="M440" s="65"/>
      <c r="N440" s="65"/>
      <c r="O440" s="65"/>
      <c r="P440" s="65"/>
      <c r="Q440" s="65"/>
      <c r="R440" s="358"/>
      <c r="S440" s="359"/>
      <c r="T440" s="360"/>
      <c r="U440" s="53"/>
      <c r="V440" s="122">
        <f t="shared" ref="V440:V446" si="564">$V$2</f>
        <v>1</v>
      </c>
      <c r="W440" s="272">
        <f t="shared" ref="W440:W446" si="565">IF(J440&lt;&gt;0,VLOOKUP(J440,Max_tider,2,FALSE),0)</f>
        <v>0</v>
      </c>
      <c r="X440" s="272">
        <f>IF(K440&lt;&gt;0,VLOOKUP(K440,AT_tider,2,FALSE),0)</f>
        <v>0</v>
      </c>
      <c r="Y440" s="272">
        <f t="shared" ref="Y440:Y446" si="566">IF(L440&lt;&gt;0,VLOOKUP(L440,SubAT_tider,2,FALSE),0)</f>
        <v>0</v>
      </c>
      <c r="Z440" s="272">
        <f t="shared" ref="Z440:Z446" si="567">IF(M440&lt;&gt;0,VLOOKUP(M440,IG_tider,2,FALSE),0)</f>
        <v>0</v>
      </c>
      <c r="AA440" s="272"/>
      <c r="AB440" s="272"/>
      <c r="AC440" s="272">
        <f t="shared" ref="AC440:AC446" si="568">IF(P440&lt;&gt;0,VLOOKUP(P440,Power_tider,2,FALSE),0)</f>
        <v>0</v>
      </c>
      <c r="AD440" s="272">
        <f t="shared" ref="AD440:AD446" si="569">IF(Q440&lt;&gt;0,VLOOKUP(Q440,FS_tider,2,FALSE),0)</f>
        <v>0</v>
      </c>
      <c r="AE440" s="122"/>
      <c r="AF440" s="122">
        <f>SUM(W440:AE440)</f>
        <v>0</v>
      </c>
      <c r="AG440" s="123">
        <f>((AC440*2)+(W440*2)+(X440*1)+(Y440*0.77)+(Z440*0.68)+(AD440*0.8))</f>
        <v>0</v>
      </c>
      <c r="AH440" s="123">
        <f t="shared" ref="AH440:AH446" si="570">(AG440+(((I440*V440)-SUM(W440:AE440))*0.3))</f>
        <v>0</v>
      </c>
      <c r="AI440" s="262" t="str">
        <f>IF(AH440&gt;1,AVERAGE(AH437,AH440),"")</f>
        <v/>
      </c>
      <c r="AJ440" s="262" t="str">
        <f>IF(AH440&gt;1,AVERAGE(AH436,AH437,AH440),"")</f>
        <v/>
      </c>
      <c r="AK440" s="262"/>
      <c r="AL440" s="262"/>
    </row>
    <row r="441" spans="1:38" ht="12" customHeight="1">
      <c r="A441" s="168" t="s">
        <v>34</v>
      </c>
      <c r="B441" s="18">
        <f>W447</f>
        <v>0</v>
      </c>
      <c r="C441" s="57" t="s">
        <v>36</v>
      </c>
      <c r="D441" s="1">
        <f>Y447</f>
        <v>0</v>
      </c>
      <c r="F441" s="193">
        <v>40425</v>
      </c>
      <c r="G441" s="357"/>
      <c r="H441" s="357"/>
      <c r="I441" s="48"/>
      <c r="J441" s="65"/>
      <c r="K441" s="65"/>
      <c r="L441" s="65"/>
      <c r="M441" s="65"/>
      <c r="N441" s="66"/>
      <c r="O441" s="66"/>
      <c r="P441" s="66"/>
      <c r="Q441" s="65"/>
      <c r="R441" s="358"/>
      <c r="S441" s="359"/>
      <c r="T441" s="360"/>
      <c r="U441" s="53"/>
      <c r="V441" s="122">
        <f t="shared" si="564"/>
        <v>1</v>
      </c>
      <c r="W441" s="272">
        <f t="shared" si="565"/>
        <v>0</v>
      </c>
      <c r="X441" s="272">
        <f t="shared" ref="X441:X446" si="571">IF(K441&lt;&gt;0,VLOOKUP(K441,AT_tider,2,FALSE),0)</f>
        <v>0</v>
      </c>
      <c r="Y441" s="272">
        <f t="shared" si="566"/>
        <v>0</v>
      </c>
      <c r="Z441" s="272">
        <f t="shared" si="567"/>
        <v>0</v>
      </c>
      <c r="AA441" s="272"/>
      <c r="AB441" s="272"/>
      <c r="AC441" s="272">
        <f t="shared" si="568"/>
        <v>0</v>
      </c>
      <c r="AD441" s="272">
        <f t="shared" si="569"/>
        <v>0</v>
      </c>
      <c r="AE441" s="122"/>
      <c r="AF441" s="122">
        <f t="shared" ref="AF441:AF446" si="572">SUM(W441:AE441)</f>
        <v>0</v>
      </c>
      <c r="AG441" s="123">
        <f t="shared" ref="AG441:AG446" si="573">((AC441*2)+(W441*2)+(X441*1)+(Y441*0.77)+(Z441*0.68)+(AD441*0.8))</f>
        <v>0</v>
      </c>
      <c r="AH441" s="123">
        <f t="shared" si="570"/>
        <v>0</v>
      </c>
      <c r="AI441" s="262" t="str">
        <f t="shared" ref="AI441:AI446" si="574">IF(AH441&gt;1,AVERAGE(AH440:AH441),"")</f>
        <v/>
      </c>
      <c r="AJ441" s="262" t="str">
        <f>IF(AH441&gt;1,AVERAGE(AH437,AH440,AH441),"")</f>
        <v/>
      </c>
      <c r="AK441" s="262"/>
      <c r="AL441" s="262"/>
    </row>
    <row r="442" spans="1:38" ht="12" customHeight="1">
      <c r="C442" s="17" t="s">
        <v>93</v>
      </c>
      <c r="D442" s="1">
        <f>Z447</f>
        <v>0</v>
      </c>
      <c r="F442" s="193">
        <v>40426</v>
      </c>
      <c r="G442" s="357"/>
      <c r="H442" s="357"/>
      <c r="I442" s="49"/>
      <c r="J442" s="66"/>
      <c r="K442" s="66"/>
      <c r="L442" s="66"/>
      <c r="M442" s="66"/>
      <c r="N442" s="66"/>
      <c r="O442" s="66"/>
      <c r="P442" s="66"/>
      <c r="Q442" s="66"/>
      <c r="R442" s="358"/>
      <c r="S442" s="359"/>
      <c r="T442" s="360"/>
      <c r="U442" s="36"/>
      <c r="V442" s="122">
        <f t="shared" si="564"/>
        <v>1</v>
      </c>
      <c r="W442" s="272">
        <f t="shared" si="565"/>
        <v>0</v>
      </c>
      <c r="X442" s="272">
        <f t="shared" si="571"/>
        <v>0</v>
      </c>
      <c r="Y442" s="272">
        <f t="shared" si="566"/>
        <v>0</v>
      </c>
      <c r="Z442" s="272">
        <f t="shared" si="567"/>
        <v>0</v>
      </c>
      <c r="AA442" s="272"/>
      <c r="AB442" s="272"/>
      <c r="AC442" s="272">
        <f t="shared" si="568"/>
        <v>0</v>
      </c>
      <c r="AD442" s="272">
        <f t="shared" si="569"/>
        <v>0</v>
      </c>
      <c r="AE442" s="122"/>
      <c r="AF442" s="122">
        <f t="shared" si="572"/>
        <v>0</v>
      </c>
      <c r="AG442" s="123">
        <f t="shared" si="573"/>
        <v>0</v>
      </c>
      <c r="AH442" s="123">
        <f t="shared" si="570"/>
        <v>0</v>
      </c>
      <c r="AI442" s="262" t="str">
        <f t="shared" si="574"/>
        <v/>
      </c>
      <c r="AJ442" s="262" t="str">
        <f>IF(AH442&gt;1,AVERAGE(AH440:AH442),"")</f>
        <v/>
      </c>
      <c r="AK442" s="262"/>
      <c r="AL442" s="262"/>
    </row>
    <row r="443" spans="1:38" ht="12" customHeight="1">
      <c r="C443" s="17" t="s">
        <v>79</v>
      </c>
      <c r="D443" s="1">
        <f>AA447</f>
        <v>0</v>
      </c>
      <c r="F443" s="193">
        <v>40427</v>
      </c>
      <c r="G443" s="357"/>
      <c r="H443" s="357"/>
      <c r="I443" s="48"/>
      <c r="J443" s="65"/>
      <c r="K443" s="65"/>
      <c r="L443" s="65"/>
      <c r="M443" s="65"/>
      <c r="N443" s="65"/>
      <c r="O443" s="65"/>
      <c r="P443" s="65"/>
      <c r="Q443" s="65"/>
      <c r="R443" s="358"/>
      <c r="S443" s="359"/>
      <c r="T443" s="360"/>
      <c r="U443" s="53"/>
      <c r="V443" s="122">
        <f t="shared" si="564"/>
        <v>1</v>
      </c>
      <c r="W443" s="272">
        <f t="shared" si="565"/>
        <v>0</v>
      </c>
      <c r="X443" s="272">
        <f t="shared" si="571"/>
        <v>0</v>
      </c>
      <c r="Y443" s="272">
        <f t="shared" si="566"/>
        <v>0</v>
      </c>
      <c r="Z443" s="272">
        <f t="shared" si="567"/>
        <v>0</v>
      </c>
      <c r="AA443" s="272"/>
      <c r="AB443" s="272"/>
      <c r="AC443" s="272">
        <f t="shared" si="568"/>
        <v>0</v>
      </c>
      <c r="AD443" s="272">
        <f t="shared" si="569"/>
        <v>0</v>
      </c>
      <c r="AE443" s="122"/>
      <c r="AF443" s="122">
        <f t="shared" si="572"/>
        <v>0</v>
      </c>
      <c r="AG443" s="123">
        <f t="shared" si="573"/>
        <v>0</v>
      </c>
      <c r="AH443" s="123">
        <f t="shared" si="570"/>
        <v>0</v>
      </c>
      <c r="AI443" s="262" t="str">
        <f t="shared" si="574"/>
        <v/>
      </c>
      <c r="AJ443" s="262" t="str">
        <f>IF(AH443&gt;1,AVERAGE(AH441:AH443),"")</f>
        <v/>
      </c>
      <c r="AK443" s="262"/>
      <c r="AL443" s="262"/>
    </row>
    <row r="444" spans="1:38" ht="12" customHeight="1">
      <c r="C444" s="17" t="s">
        <v>94</v>
      </c>
      <c r="D444" s="1">
        <f>AB447</f>
        <v>0</v>
      </c>
      <c r="F444" s="193">
        <v>40428</v>
      </c>
      <c r="G444" s="357"/>
      <c r="H444" s="357"/>
      <c r="I444" s="48"/>
      <c r="J444" s="65"/>
      <c r="K444" s="65"/>
      <c r="L444" s="65"/>
      <c r="M444" s="65"/>
      <c r="N444" s="65"/>
      <c r="O444" s="65"/>
      <c r="P444" s="65"/>
      <c r="Q444" s="65"/>
      <c r="R444" s="358"/>
      <c r="S444" s="359"/>
      <c r="T444" s="360"/>
      <c r="U444" s="36"/>
      <c r="V444" s="122">
        <f>$V$2</f>
        <v>1</v>
      </c>
      <c r="W444" s="272">
        <f t="shared" si="565"/>
        <v>0</v>
      </c>
      <c r="X444" s="272">
        <f t="shared" si="571"/>
        <v>0</v>
      </c>
      <c r="Y444" s="272">
        <f t="shared" si="566"/>
        <v>0</v>
      </c>
      <c r="Z444" s="272">
        <f t="shared" si="567"/>
        <v>0</v>
      </c>
      <c r="AA444" s="272"/>
      <c r="AB444" s="272"/>
      <c r="AC444" s="272">
        <f t="shared" si="568"/>
        <v>0</v>
      </c>
      <c r="AD444" s="272">
        <f t="shared" si="569"/>
        <v>0</v>
      </c>
      <c r="AE444" s="122"/>
      <c r="AF444" s="122">
        <f t="shared" si="572"/>
        <v>0</v>
      </c>
      <c r="AG444" s="123">
        <f t="shared" si="573"/>
        <v>0</v>
      </c>
      <c r="AH444" s="123">
        <f t="shared" si="570"/>
        <v>0</v>
      </c>
      <c r="AI444" s="262" t="str">
        <f t="shared" si="574"/>
        <v/>
      </c>
      <c r="AJ444" s="262" t="str">
        <f>IF(AH444&gt;1,AVERAGE(AH442:AH444),"")</f>
        <v/>
      </c>
      <c r="AK444" s="262"/>
      <c r="AL444" s="262"/>
    </row>
    <row r="445" spans="1:38" ht="12" customHeight="1">
      <c r="C445" s="57" t="s">
        <v>37</v>
      </c>
      <c r="D445" s="1">
        <f>AC447</f>
        <v>0</v>
      </c>
      <c r="F445" s="193">
        <v>40429</v>
      </c>
      <c r="G445" s="357"/>
      <c r="H445" s="357"/>
      <c r="I445" s="48"/>
      <c r="J445" s="65"/>
      <c r="K445" s="65"/>
      <c r="L445" s="65"/>
      <c r="M445" s="65"/>
      <c r="N445" s="65"/>
      <c r="O445" s="65"/>
      <c r="P445" s="65"/>
      <c r="Q445" s="65"/>
      <c r="R445" s="358"/>
      <c r="S445" s="359"/>
      <c r="T445" s="360"/>
      <c r="U445" s="36"/>
      <c r="V445" s="122">
        <f t="shared" si="564"/>
        <v>1</v>
      </c>
      <c r="W445" s="272">
        <f t="shared" si="565"/>
        <v>0</v>
      </c>
      <c r="X445" s="272">
        <f t="shared" si="571"/>
        <v>0</v>
      </c>
      <c r="Y445" s="272">
        <f t="shared" si="566"/>
        <v>0</v>
      </c>
      <c r="Z445" s="272">
        <f t="shared" si="567"/>
        <v>0</v>
      </c>
      <c r="AA445" s="272"/>
      <c r="AB445" s="272"/>
      <c r="AC445" s="272">
        <f t="shared" si="568"/>
        <v>0</v>
      </c>
      <c r="AD445" s="272">
        <f t="shared" si="569"/>
        <v>0</v>
      </c>
      <c r="AE445" s="122"/>
      <c r="AF445" s="122">
        <f t="shared" si="572"/>
        <v>0</v>
      </c>
      <c r="AG445" s="123">
        <f t="shared" si="573"/>
        <v>0</v>
      </c>
      <c r="AH445" s="123">
        <f t="shared" si="570"/>
        <v>0</v>
      </c>
      <c r="AI445" s="262" t="str">
        <f t="shared" si="574"/>
        <v/>
      </c>
      <c r="AJ445" s="262" t="str">
        <f>IF(AH445&gt;1,AVERAGE(AH443:AH445),"")</f>
        <v/>
      </c>
      <c r="AK445" s="262"/>
      <c r="AL445" s="262"/>
    </row>
    <row r="446" spans="1:38" ht="12" customHeight="1">
      <c r="C446" s="57" t="s">
        <v>38</v>
      </c>
      <c r="D446" s="1">
        <f>AD447</f>
        <v>0</v>
      </c>
      <c r="F446" s="193">
        <v>40430</v>
      </c>
      <c r="G446" s="357"/>
      <c r="H446" s="357"/>
      <c r="I446" s="48"/>
      <c r="J446" s="65"/>
      <c r="K446" s="65"/>
      <c r="L446" s="65"/>
      <c r="M446" s="65"/>
      <c r="N446" s="65"/>
      <c r="O446" s="65"/>
      <c r="P446" s="65"/>
      <c r="Q446" s="65"/>
      <c r="R446" s="358"/>
      <c r="S446" s="359"/>
      <c r="T446" s="360"/>
      <c r="U446" s="36"/>
      <c r="V446" s="122">
        <f t="shared" si="564"/>
        <v>1</v>
      </c>
      <c r="W446" s="272">
        <f t="shared" si="565"/>
        <v>0</v>
      </c>
      <c r="X446" s="272">
        <f t="shared" si="571"/>
        <v>0</v>
      </c>
      <c r="Y446" s="272">
        <f t="shared" si="566"/>
        <v>0</v>
      </c>
      <c r="Z446" s="272">
        <f t="shared" si="567"/>
        <v>0</v>
      </c>
      <c r="AA446" s="272"/>
      <c r="AB446" s="272"/>
      <c r="AC446" s="272">
        <f t="shared" si="568"/>
        <v>0</v>
      </c>
      <c r="AD446" s="272">
        <f t="shared" si="569"/>
        <v>0</v>
      </c>
      <c r="AE446" s="122"/>
      <c r="AF446" s="122">
        <f t="shared" si="572"/>
        <v>0</v>
      </c>
      <c r="AG446" s="123">
        <f t="shared" si="573"/>
        <v>0</v>
      </c>
      <c r="AH446" s="123">
        <f t="shared" si="570"/>
        <v>0</v>
      </c>
      <c r="AI446" s="262" t="str">
        <f t="shared" si="574"/>
        <v/>
      </c>
      <c r="AJ446" s="262" t="str">
        <f>IF(AH446&gt;1,AVERAGE(AH444:AH446),"")</f>
        <v/>
      </c>
      <c r="AK446" s="262"/>
      <c r="AL446" s="262"/>
    </row>
    <row r="447" spans="1:38" ht="12" customHeight="1">
      <c r="C447" s="57" t="s">
        <v>39</v>
      </c>
      <c r="D447" s="1">
        <f>AE447</f>
        <v>0</v>
      </c>
      <c r="E447" s="1"/>
      <c r="F447" s="194"/>
      <c r="G447" s="51"/>
      <c r="H447" s="51"/>
      <c r="I447" s="52">
        <f>SUM(I440:I446)/60</f>
        <v>0</v>
      </c>
      <c r="J447" s="67"/>
      <c r="K447" s="68"/>
      <c r="L447" s="68"/>
      <c r="M447" s="68"/>
      <c r="N447" s="68"/>
      <c r="O447" s="68"/>
      <c r="P447" s="68"/>
      <c r="Q447" s="68"/>
      <c r="R447" s="51"/>
      <c r="S447" s="51"/>
      <c r="T447" s="51"/>
      <c r="U447" s="54" t="s">
        <v>46</v>
      </c>
      <c r="V447" s="114"/>
      <c r="W447" s="255">
        <f t="shared" ref="W447:AG447" si="575">SUM(W440:W446)</f>
        <v>0</v>
      </c>
      <c r="X447" s="255">
        <f t="shared" si="575"/>
        <v>0</v>
      </c>
      <c r="Y447" s="255">
        <f t="shared" si="575"/>
        <v>0</v>
      </c>
      <c r="Z447" s="255">
        <f t="shared" si="575"/>
        <v>0</v>
      </c>
      <c r="AA447" s="255">
        <f t="shared" si="575"/>
        <v>0</v>
      </c>
      <c r="AB447" s="255">
        <f t="shared" si="575"/>
        <v>0</v>
      </c>
      <c r="AC447" s="255">
        <f t="shared" si="575"/>
        <v>0</v>
      </c>
      <c r="AD447" s="255">
        <f t="shared" si="575"/>
        <v>0</v>
      </c>
      <c r="AE447" s="255">
        <f t="shared" si="575"/>
        <v>0</v>
      </c>
      <c r="AF447" s="256">
        <f t="shared" si="575"/>
        <v>0</v>
      </c>
      <c r="AG447" s="256">
        <f t="shared" si="575"/>
        <v>0</v>
      </c>
      <c r="AH447" s="256">
        <f>SUM(AH440:AH446)</f>
        <v>0</v>
      </c>
      <c r="AI447" s="262"/>
      <c r="AJ447" s="262"/>
      <c r="AK447" s="262" t="b">
        <f>IF(AH447&gt;1,AVERAGE(AH447,AH438,AH429,AH420,AH411))</f>
        <v>0</v>
      </c>
      <c r="AL447" s="262" t="b">
        <f>IF(AH447&gt;1,AVERAGE(AH447,AH438))</f>
        <v>0</v>
      </c>
    </row>
    <row r="448" spans="1:38" ht="12" customHeight="1">
      <c r="E448" s="1"/>
      <c r="F448" s="252" t="s">
        <v>222</v>
      </c>
      <c r="W448" s="1"/>
      <c r="X448" s="1"/>
      <c r="Y448" s="1"/>
      <c r="Z448" s="1"/>
      <c r="AA448" s="1"/>
      <c r="AB448" s="1"/>
      <c r="AC448" s="1"/>
      <c r="AD448" s="1"/>
      <c r="AE448" s="1"/>
      <c r="AF448" s="9" t="str">
        <f>IF(SUM(W448:AE448)&gt;0,(SUM(W448:AE448)),"")</f>
        <v/>
      </c>
    </row>
    <row r="449" spans="1:38" ht="12" customHeight="1">
      <c r="A449" s="165" t="s">
        <v>19</v>
      </c>
      <c r="B449" s="18">
        <f>I456</f>
        <v>0</v>
      </c>
      <c r="C449" s="57" t="s">
        <v>35</v>
      </c>
      <c r="D449" s="1">
        <f>X456</f>
        <v>0</v>
      </c>
      <c r="F449" s="193">
        <v>40431</v>
      </c>
      <c r="G449" s="357"/>
      <c r="H449" s="357"/>
      <c r="I449" s="48"/>
      <c r="J449" s="65"/>
      <c r="K449" s="65"/>
      <c r="L449" s="65"/>
      <c r="M449" s="65"/>
      <c r="N449" s="65"/>
      <c r="O449" s="65"/>
      <c r="P449" s="65"/>
      <c r="Q449" s="65"/>
      <c r="R449" s="358"/>
      <c r="S449" s="359"/>
      <c r="T449" s="360"/>
      <c r="U449" s="53"/>
      <c r="V449" s="122">
        <f t="shared" ref="V449:V455" si="576">$V$2</f>
        <v>1</v>
      </c>
      <c r="W449" s="272">
        <f t="shared" ref="W449:W455" si="577">IF(J449&lt;&gt;0,VLOOKUP(J449,Max_tider,2,FALSE),0)</f>
        <v>0</v>
      </c>
      <c r="X449" s="272">
        <f>IF(K449&lt;&gt;0,VLOOKUP(K449,AT_tider,2,FALSE),0)</f>
        <v>0</v>
      </c>
      <c r="Y449" s="272">
        <f t="shared" ref="Y449:Y455" si="578">IF(L449&lt;&gt;0,VLOOKUP(L449,SubAT_tider,2,FALSE),0)</f>
        <v>0</v>
      </c>
      <c r="Z449" s="272">
        <f t="shared" ref="Z449:Z455" si="579">IF(M449&lt;&gt;0,VLOOKUP(M449,IG_tider,2,FALSE),0)</f>
        <v>0</v>
      </c>
      <c r="AA449" s="272"/>
      <c r="AB449" s="272"/>
      <c r="AC449" s="272">
        <f t="shared" ref="AC449:AC455" si="580">IF(P449&lt;&gt;0,VLOOKUP(P449,Power_tider,2,FALSE),0)</f>
        <v>0</v>
      </c>
      <c r="AD449" s="272">
        <f t="shared" ref="AD449:AD455" si="581">IF(Q449&lt;&gt;0,VLOOKUP(Q449,FS_tider,2,FALSE),0)</f>
        <v>0</v>
      </c>
      <c r="AE449" s="122"/>
      <c r="AF449" s="122">
        <f>SUM(W449:AE449)</f>
        <v>0</v>
      </c>
      <c r="AG449" s="123">
        <f>((AC449*2)+(W449*2)+(X449*1)+(Y449*0.77)+(Z449*0.68)+(AD449*0.8))</f>
        <v>0</v>
      </c>
      <c r="AH449" s="123">
        <f t="shared" ref="AH449:AH455" si="582">(AG449+(((I449*V449)-SUM(W449:AE449))*0.3))</f>
        <v>0</v>
      </c>
      <c r="AI449" s="262" t="str">
        <f>IF(AH449&gt;1,AVERAGE(AH446,AH449),"")</f>
        <v/>
      </c>
      <c r="AJ449" s="262" t="str">
        <f>IF(AH449&gt;1,AVERAGE(AH445,AH446,AH449),"")</f>
        <v/>
      </c>
      <c r="AK449" s="262"/>
      <c r="AL449" s="262"/>
    </row>
    <row r="450" spans="1:38" ht="12" customHeight="1">
      <c r="A450" s="168" t="s">
        <v>34</v>
      </c>
      <c r="B450" s="18">
        <f>W456</f>
        <v>0</v>
      </c>
      <c r="C450" s="57" t="s">
        <v>36</v>
      </c>
      <c r="D450" s="1">
        <f>Y456</f>
        <v>0</v>
      </c>
      <c r="F450" s="193">
        <v>40432</v>
      </c>
      <c r="G450" s="357"/>
      <c r="H450" s="357"/>
      <c r="I450" s="48"/>
      <c r="J450" s="65"/>
      <c r="K450" s="65"/>
      <c r="L450" s="65"/>
      <c r="M450" s="65"/>
      <c r="N450" s="66"/>
      <c r="O450" s="66"/>
      <c r="P450" s="66"/>
      <c r="Q450" s="65"/>
      <c r="R450" s="358"/>
      <c r="S450" s="359"/>
      <c r="T450" s="360"/>
      <c r="U450" s="53"/>
      <c r="V450" s="122">
        <f t="shared" si="576"/>
        <v>1</v>
      </c>
      <c r="W450" s="272">
        <f t="shared" si="577"/>
        <v>0</v>
      </c>
      <c r="X450" s="272">
        <f t="shared" ref="X450:X455" si="583">IF(K450&lt;&gt;0,VLOOKUP(K450,AT_tider,2,FALSE),0)</f>
        <v>0</v>
      </c>
      <c r="Y450" s="272">
        <f t="shared" si="578"/>
        <v>0</v>
      </c>
      <c r="Z450" s="272">
        <f t="shared" si="579"/>
        <v>0</v>
      </c>
      <c r="AA450" s="272"/>
      <c r="AB450" s="272"/>
      <c r="AC450" s="272">
        <f t="shared" si="580"/>
        <v>0</v>
      </c>
      <c r="AD450" s="272">
        <f t="shared" si="581"/>
        <v>0</v>
      </c>
      <c r="AE450" s="122"/>
      <c r="AF450" s="122">
        <f t="shared" ref="AF450:AF455" si="584">SUM(W450:AE450)</f>
        <v>0</v>
      </c>
      <c r="AG450" s="123">
        <f t="shared" ref="AG450:AG455" si="585">((AC450*2)+(W450*2)+(X450*1)+(Y450*0.77)+(Z450*0.68)+(AD450*0.8))</f>
        <v>0</v>
      </c>
      <c r="AH450" s="123">
        <f t="shared" si="582"/>
        <v>0</v>
      </c>
      <c r="AI450" s="262" t="str">
        <f t="shared" ref="AI450:AI455" si="586">IF(AH450&gt;1,AVERAGE(AH449:AH450),"")</f>
        <v/>
      </c>
      <c r="AJ450" s="262" t="str">
        <f>IF(AH450&gt;1,AVERAGE(AH446,AH449,AH450),"")</f>
        <v/>
      </c>
      <c r="AK450" s="262"/>
      <c r="AL450" s="262"/>
    </row>
    <row r="451" spans="1:38" ht="12" customHeight="1">
      <c r="C451" s="17" t="s">
        <v>93</v>
      </c>
      <c r="D451" s="1">
        <f>Z456</f>
        <v>0</v>
      </c>
      <c r="F451" s="193">
        <v>40433</v>
      </c>
      <c r="G451" s="357"/>
      <c r="H451" s="357"/>
      <c r="I451" s="49"/>
      <c r="J451" s="66"/>
      <c r="K451" s="66"/>
      <c r="L451" s="66"/>
      <c r="M451" s="66"/>
      <c r="N451" s="66"/>
      <c r="O451" s="66"/>
      <c r="P451" s="66"/>
      <c r="Q451" s="66"/>
      <c r="R451" s="358"/>
      <c r="S451" s="359"/>
      <c r="T451" s="360"/>
      <c r="U451" s="36"/>
      <c r="V451" s="122">
        <f t="shared" si="576"/>
        <v>1</v>
      </c>
      <c r="W451" s="272">
        <f t="shared" si="577"/>
        <v>0</v>
      </c>
      <c r="X451" s="272">
        <f t="shared" si="583"/>
        <v>0</v>
      </c>
      <c r="Y451" s="272">
        <f t="shared" si="578"/>
        <v>0</v>
      </c>
      <c r="Z451" s="272">
        <f t="shared" si="579"/>
        <v>0</v>
      </c>
      <c r="AA451" s="272"/>
      <c r="AB451" s="272"/>
      <c r="AC451" s="272">
        <f t="shared" si="580"/>
        <v>0</v>
      </c>
      <c r="AD451" s="272">
        <f t="shared" si="581"/>
        <v>0</v>
      </c>
      <c r="AE451" s="122"/>
      <c r="AF451" s="122">
        <f t="shared" si="584"/>
        <v>0</v>
      </c>
      <c r="AG451" s="123">
        <f t="shared" si="585"/>
        <v>0</v>
      </c>
      <c r="AH451" s="123">
        <f t="shared" si="582"/>
        <v>0</v>
      </c>
      <c r="AI451" s="262" t="str">
        <f t="shared" si="586"/>
        <v/>
      </c>
      <c r="AJ451" s="262" t="str">
        <f>IF(AH451&gt;1,AVERAGE(AH449:AH451),"")</f>
        <v/>
      </c>
      <c r="AK451" s="262"/>
      <c r="AL451" s="262"/>
    </row>
    <row r="452" spans="1:38" ht="12" customHeight="1">
      <c r="C452" s="17" t="s">
        <v>79</v>
      </c>
      <c r="D452" s="1">
        <f>AA456</f>
        <v>0</v>
      </c>
      <c r="F452" s="193">
        <v>40434</v>
      </c>
      <c r="G452" s="357"/>
      <c r="H452" s="357"/>
      <c r="I452" s="48"/>
      <c r="J452" s="65"/>
      <c r="K452" s="65"/>
      <c r="L452" s="65"/>
      <c r="M452" s="65"/>
      <c r="N452" s="65"/>
      <c r="O452" s="65"/>
      <c r="P452" s="65"/>
      <c r="Q452" s="65"/>
      <c r="R452" s="358"/>
      <c r="S452" s="359"/>
      <c r="T452" s="360"/>
      <c r="U452" s="53"/>
      <c r="V452" s="122">
        <f t="shared" si="576"/>
        <v>1</v>
      </c>
      <c r="W452" s="272">
        <f t="shared" si="577"/>
        <v>0</v>
      </c>
      <c r="X452" s="272">
        <f t="shared" si="583"/>
        <v>0</v>
      </c>
      <c r="Y452" s="272">
        <f t="shared" si="578"/>
        <v>0</v>
      </c>
      <c r="Z452" s="272">
        <f t="shared" si="579"/>
        <v>0</v>
      </c>
      <c r="AA452" s="272"/>
      <c r="AB452" s="272"/>
      <c r="AC452" s="272">
        <f t="shared" si="580"/>
        <v>0</v>
      </c>
      <c r="AD452" s="272">
        <f t="shared" si="581"/>
        <v>0</v>
      </c>
      <c r="AE452" s="122"/>
      <c r="AF452" s="122">
        <f t="shared" si="584"/>
        <v>0</v>
      </c>
      <c r="AG452" s="123">
        <f t="shared" si="585"/>
        <v>0</v>
      </c>
      <c r="AH452" s="123">
        <f t="shared" si="582"/>
        <v>0</v>
      </c>
      <c r="AI452" s="262" t="str">
        <f t="shared" si="586"/>
        <v/>
      </c>
      <c r="AJ452" s="262" t="str">
        <f>IF(AH452&gt;1,AVERAGE(AH450:AH452),"")</f>
        <v/>
      </c>
      <c r="AK452" s="262"/>
      <c r="AL452" s="262"/>
    </row>
    <row r="453" spans="1:38" ht="12" customHeight="1">
      <c r="C453" s="17" t="s">
        <v>94</v>
      </c>
      <c r="D453" s="1">
        <f>AB456</f>
        <v>0</v>
      </c>
      <c r="F453" s="193">
        <v>40435</v>
      </c>
      <c r="G453" s="357"/>
      <c r="H453" s="357"/>
      <c r="I453" s="48"/>
      <c r="J453" s="65"/>
      <c r="K453" s="65"/>
      <c r="L453" s="65"/>
      <c r="M453" s="65"/>
      <c r="N453" s="65"/>
      <c r="O453" s="65"/>
      <c r="P453" s="65"/>
      <c r="Q453" s="65"/>
      <c r="R453" s="358"/>
      <c r="S453" s="359"/>
      <c r="T453" s="360"/>
      <c r="U453" s="36"/>
      <c r="V453" s="122">
        <f>$V$2</f>
        <v>1</v>
      </c>
      <c r="W453" s="272">
        <f t="shared" si="577"/>
        <v>0</v>
      </c>
      <c r="X453" s="272">
        <f t="shared" si="583"/>
        <v>0</v>
      </c>
      <c r="Y453" s="272">
        <f t="shared" si="578"/>
        <v>0</v>
      </c>
      <c r="Z453" s="272">
        <f t="shared" si="579"/>
        <v>0</v>
      </c>
      <c r="AA453" s="272"/>
      <c r="AB453" s="272"/>
      <c r="AC453" s="272">
        <f t="shared" si="580"/>
        <v>0</v>
      </c>
      <c r="AD453" s="272">
        <f t="shared" si="581"/>
        <v>0</v>
      </c>
      <c r="AE453" s="122"/>
      <c r="AF453" s="122">
        <f t="shared" si="584"/>
        <v>0</v>
      </c>
      <c r="AG453" s="123">
        <f t="shared" si="585"/>
        <v>0</v>
      </c>
      <c r="AH453" s="123">
        <f t="shared" si="582"/>
        <v>0</v>
      </c>
      <c r="AI453" s="262" t="str">
        <f t="shared" si="586"/>
        <v/>
      </c>
      <c r="AJ453" s="262" t="str">
        <f>IF(AH453&gt;1,AVERAGE(AH451:AH453),"")</f>
        <v/>
      </c>
      <c r="AK453" s="262"/>
      <c r="AL453" s="262"/>
    </row>
    <row r="454" spans="1:38" ht="12" customHeight="1">
      <c r="C454" s="57" t="s">
        <v>37</v>
      </c>
      <c r="D454" s="1">
        <f>AC456</f>
        <v>0</v>
      </c>
      <c r="F454" s="193">
        <v>40436</v>
      </c>
      <c r="G454" s="357"/>
      <c r="H454" s="357"/>
      <c r="I454" s="48"/>
      <c r="J454" s="65"/>
      <c r="K454" s="65"/>
      <c r="L454" s="65"/>
      <c r="M454" s="65"/>
      <c r="N454" s="65"/>
      <c r="O454" s="65"/>
      <c r="P454" s="65"/>
      <c r="Q454" s="65"/>
      <c r="R454" s="358"/>
      <c r="S454" s="359"/>
      <c r="T454" s="360"/>
      <c r="U454" s="36"/>
      <c r="V454" s="122">
        <f t="shared" si="576"/>
        <v>1</v>
      </c>
      <c r="W454" s="272">
        <f t="shared" si="577"/>
        <v>0</v>
      </c>
      <c r="X454" s="272">
        <f t="shared" si="583"/>
        <v>0</v>
      </c>
      <c r="Y454" s="272">
        <f t="shared" si="578"/>
        <v>0</v>
      </c>
      <c r="Z454" s="272">
        <f t="shared" si="579"/>
        <v>0</v>
      </c>
      <c r="AA454" s="272"/>
      <c r="AB454" s="272"/>
      <c r="AC454" s="272">
        <f t="shared" si="580"/>
        <v>0</v>
      </c>
      <c r="AD454" s="272">
        <f t="shared" si="581"/>
        <v>0</v>
      </c>
      <c r="AE454" s="122"/>
      <c r="AF454" s="122">
        <f t="shared" si="584"/>
        <v>0</v>
      </c>
      <c r="AG454" s="123">
        <f t="shared" si="585"/>
        <v>0</v>
      </c>
      <c r="AH454" s="123">
        <f t="shared" si="582"/>
        <v>0</v>
      </c>
      <c r="AI454" s="262" t="str">
        <f t="shared" si="586"/>
        <v/>
      </c>
      <c r="AJ454" s="262" t="str">
        <f>IF(AH454&gt;1,AVERAGE(AH452:AH454),"")</f>
        <v/>
      </c>
      <c r="AK454" s="262"/>
      <c r="AL454" s="262"/>
    </row>
    <row r="455" spans="1:38" ht="12" customHeight="1">
      <c r="C455" s="57" t="s">
        <v>38</v>
      </c>
      <c r="D455" s="1">
        <f>AD456</f>
        <v>0</v>
      </c>
      <c r="F455" s="193">
        <v>40437</v>
      </c>
      <c r="G455" s="357"/>
      <c r="H455" s="357"/>
      <c r="I455" s="48"/>
      <c r="J455" s="65"/>
      <c r="K455" s="65"/>
      <c r="L455" s="65"/>
      <c r="M455" s="65"/>
      <c r="N455" s="65"/>
      <c r="O455" s="65"/>
      <c r="P455" s="65"/>
      <c r="Q455" s="65"/>
      <c r="R455" s="358"/>
      <c r="S455" s="359"/>
      <c r="T455" s="360"/>
      <c r="U455" s="36"/>
      <c r="V455" s="122">
        <f t="shared" si="576"/>
        <v>1</v>
      </c>
      <c r="W455" s="272">
        <f t="shared" si="577"/>
        <v>0</v>
      </c>
      <c r="X455" s="272">
        <f t="shared" si="583"/>
        <v>0</v>
      </c>
      <c r="Y455" s="272">
        <f t="shared" si="578"/>
        <v>0</v>
      </c>
      <c r="Z455" s="272">
        <f t="shared" si="579"/>
        <v>0</v>
      </c>
      <c r="AA455" s="272"/>
      <c r="AB455" s="272"/>
      <c r="AC455" s="272">
        <f t="shared" si="580"/>
        <v>0</v>
      </c>
      <c r="AD455" s="272">
        <f t="shared" si="581"/>
        <v>0</v>
      </c>
      <c r="AE455" s="122"/>
      <c r="AF455" s="122">
        <f t="shared" si="584"/>
        <v>0</v>
      </c>
      <c r="AG455" s="123">
        <f t="shared" si="585"/>
        <v>0</v>
      </c>
      <c r="AH455" s="123">
        <f t="shared" si="582"/>
        <v>0</v>
      </c>
      <c r="AI455" s="262" t="str">
        <f t="shared" si="586"/>
        <v/>
      </c>
      <c r="AJ455" s="262" t="str">
        <f>IF(AH455&gt;1,AVERAGE(AH453:AH455),"")</f>
        <v/>
      </c>
      <c r="AK455" s="262"/>
      <c r="AL455" s="262"/>
    </row>
    <row r="456" spans="1:38" ht="12" customHeight="1">
      <c r="C456" s="57" t="s">
        <v>39</v>
      </c>
      <c r="D456" s="1">
        <f>AE456</f>
        <v>0</v>
      </c>
      <c r="E456" s="1"/>
      <c r="F456" s="194"/>
      <c r="G456" s="51"/>
      <c r="H456" s="51"/>
      <c r="I456" s="52">
        <f>SUM(I449:I455)/60</f>
        <v>0</v>
      </c>
      <c r="J456" s="67"/>
      <c r="K456" s="68"/>
      <c r="L456" s="68"/>
      <c r="M456" s="68"/>
      <c r="N456" s="68"/>
      <c r="O456" s="68"/>
      <c r="P456" s="68"/>
      <c r="Q456" s="68"/>
      <c r="R456" s="51"/>
      <c r="S456" s="51"/>
      <c r="T456" s="51"/>
      <c r="U456" s="54" t="s">
        <v>46</v>
      </c>
      <c r="V456" s="114"/>
      <c r="W456" s="255">
        <f t="shared" ref="W456:AG456" si="587">SUM(W449:W455)</f>
        <v>0</v>
      </c>
      <c r="X456" s="255">
        <f t="shared" si="587"/>
        <v>0</v>
      </c>
      <c r="Y456" s="255">
        <f t="shared" si="587"/>
        <v>0</v>
      </c>
      <c r="Z456" s="255">
        <f t="shared" si="587"/>
        <v>0</v>
      </c>
      <c r="AA456" s="255">
        <f t="shared" si="587"/>
        <v>0</v>
      </c>
      <c r="AB456" s="255">
        <f t="shared" si="587"/>
        <v>0</v>
      </c>
      <c r="AC456" s="255">
        <f t="shared" si="587"/>
        <v>0</v>
      </c>
      <c r="AD456" s="255">
        <f t="shared" si="587"/>
        <v>0</v>
      </c>
      <c r="AE456" s="255">
        <f t="shared" si="587"/>
        <v>0</v>
      </c>
      <c r="AF456" s="256">
        <f t="shared" si="587"/>
        <v>0</v>
      </c>
      <c r="AG456" s="256">
        <f t="shared" si="587"/>
        <v>0</v>
      </c>
      <c r="AH456" s="256">
        <f>SUM(AH449:AH455)</f>
        <v>0</v>
      </c>
      <c r="AI456" s="262"/>
      <c r="AJ456" s="262"/>
      <c r="AK456" s="262" t="b">
        <f>IF(AH456&gt;1,AVERAGE(AH456,AH447,AH438,AH429,AH420))</f>
        <v>0</v>
      </c>
      <c r="AL456" s="262" t="b">
        <f>IF(AH456&gt;1,AVERAGE(AH456,AH447))</f>
        <v>0</v>
      </c>
    </row>
    <row r="457" spans="1:38" ht="12" customHeight="1">
      <c r="E457" s="1"/>
      <c r="F457" s="252" t="s">
        <v>223</v>
      </c>
      <c r="W457" s="1"/>
      <c r="X457" s="1"/>
      <c r="Y457" s="1"/>
      <c r="Z457" s="1"/>
      <c r="AA457" s="1"/>
      <c r="AB457" s="1"/>
      <c r="AC457" s="1"/>
      <c r="AD457" s="1"/>
      <c r="AE457" s="1"/>
      <c r="AF457" s="9" t="str">
        <f>IF(SUM(W457:AE457)&gt;0,(SUM(W457:AE457)),"")</f>
        <v/>
      </c>
    </row>
    <row r="458" spans="1:38" ht="12" customHeight="1">
      <c r="A458" s="165" t="s">
        <v>19</v>
      </c>
      <c r="B458" s="18">
        <f>I465</f>
        <v>0</v>
      </c>
      <c r="C458" s="57" t="s">
        <v>35</v>
      </c>
      <c r="D458" s="1">
        <f>X465</f>
        <v>0</v>
      </c>
      <c r="F458" s="193">
        <v>40438</v>
      </c>
      <c r="G458" s="357"/>
      <c r="H458" s="357"/>
      <c r="I458" s="48"/>
      <c r="J458" s="65"/>
      <c r="K458" s="65"/>
      <c r="L458" s="65"/>
      <c r="M458" s="65"/>
      <c r="N458" s="65"/>
      <c r="O458" s="65"/>
      <c r="P458" s="65"/>
      <c r="Q458" s="65"/>
      <c r="R458" s="358"/>
      <c r="S458" s="359"/>
      <c r="T458" s="360"/>
      <c r="U458" s="53"/>
      <c r="V458" s="122">
        <f t="shared" ref="V458:V464" si="588">$V$2</f>
        <v>1</v>
      </c>
      <c r="W458" s="272">
        <f t="shared" ref="W458:W464" si="589">IF(J458&lt;&gt;0,VLOOKUP(J458,Max_tider,2,FALSE),0)</f>
        <v>0</v>
      </c>
      <c r="X458" s="272">
        <f>IF(K458&lt;&gt;0,VLOOKUP(K458,AT_tider,2,FALSE),0)</f>
        <v>0</v>
      </c>
      <c r="Y458" s="272">
        <f t="shared" ref="Y458:Y464" si="590">IF(L458&lt;&gt;0,VLOOKUP(L458,SubAT_tider,2,FALSE),0)</f>
        <v>0</v>
      </c>
      <c r="Z458" s="272">
        <f t="shared" ref="Z458:Z464" si="591">IF(M458&lt;&gt;0,VLOOKUP(M458,IG_tider,2,FALSE),0)</f>
        <v>0</v>
      </c>
      <c r="AA458" s="272"/>
      <c r="AB458" s="272"/>
      <c r="AC458" s="272">
        <f t="shared" ref="AC458:AC464" si="592">IF(P458&lt;&gt;0,VLOOKUP(P458,Power_tider,2,FALSE),0)</f>
        <v>0</v>
      </c>
      <c r="AD458" s="272">
        <f t="shared" ref="AD458:AD464" si="593">IF(Q458&lt;&gt;0,VLOOKUP(Q458,FS_tider,2,FALSE),0)</f>
        <v>0</v>
      </c>
      <c r="AE458" s="122"/>
      <c r="AF458" s="122">
        <f>SUM(W458:AE458)</f>
        <v>0</v>
      </c>
      <c r="AG458" s="123">
        <f>((AC458*2)+(W458*2)+(X458*1)+(Y458*0.77)+(Z458*0.68)+(AD458*0.8))</f>
        <v>0</v>
      </c>
      <c r="AH458" s="123">
        <f t="shared" ref="AH458:AH464" si="594">(AG458+(((I458*V458)-SUM(W458:AE458))*0.3))</f>
        <v>0</v>
      </c>
      <c r="AI458" s="262" t="str">
        <f>IF(AH458&gt;1,AVERAGE(AH455,AH458),"")</f>
        <v/>
      </c>
      <c r="AJ458" s="262" t="str">
        <f>IF(AH458&gt;1,AVERAGE(AH454,AH455,AH458),"")</f>
        <v/>
      </c>
      <c r="AK458" s="262"/>
      <c r="AL458" s="262"/>
    </row>
    <row r="459" spans="1:38" ht="12" customHeight="1">
      <c r="A459" s="168" t="s">
        <v>34</v>
      </c>
      <c r="B459" s="18">
        <f>W465</f>
        <v>0</v>
      </c>
      <c r="C459" s="57" t="s">
        <v>36</v>
      </c>
      <c r="D459" s="1">
        <f>Y465</f>
        <v>0</v>
      </c>
      <c r="F459" s="193">
        <v>40439</v>
      </c>
      <c r="G459" s="357"/>
      <c r="H459" s="357"/>
      <c r="I459" s="48"/>
      <c r="J459" s="65"/>
      <c r="K459" s="65"/>
      <c r="L459" s="65"/>
      <c r="M459" s="65"/>
      <c r="N459" s="66"/>
      <c r="O459" s="66"/>
      <c r="P459" s="66"/>
      <c r="Q459" s="65"/>
      <c r="R459" s="358"/>
      <c r="S459" s="359"/>
      <c r="T459" s="360"/>
      <c r="U459" s="53"/>
      <c r="V459" s="122">
        <f t="shared" si="588"/>
        <v>1</v>
      </c>
      <c r="W459" s="272">
        <f t="shared" si="589"/>
        <v>0</v>
      </c>
      <c r="X459" s="272">
        <f t="shared" ref="X459:X464" si="595">IF(K459&lt;&gt;0,VLOOKUP(K459,AT_tider,2,FALSE),0)</f>
        <v>0</v>
      </c>
      <c r="Y459" s="272">
        <f t="shared" si="590"/>
        <v>0</v>
      </c>
      <c r="Z459" s="272">
        <f t="shared" si="591"/>
        <v>0</v>
      </c>
      <c r="AA459" s="272"/>
      <c r="AB459" s="272"/>
      <c r="AC459" s="272">
        <f t="shared" si="592"/>
        <v>0</v>
      </c>
      <c r="AD459" s="272">
        <f t="shared" si="593"/>
        <v>0</v>
      </c>
      <c r="AE459" s="122"/>
      <c r="AF459" s="122">
        <f t="shared" ref="AF459:AF464" si="596">SUM(W459:AE459)</f>
        <v>0</v>
      </c>
      <c r="AG459" s="123">
        <f t="shared" ref="AG459:AG464" si="597">((AC459*2)+(W459*2)+(X459*1)+(Y459*0.77)+(Z459*0.68)+(AD459*0.8))</f>
        <v>0</v>
      </c>
      <c r="AH459" s="123">
        <f t="shared" si="594"/>
        <v>0</v>
      </c>
      <c r="AI459" s="262" t="str">
        <f t="shared" ref="AI459:AI464" si="598">IF(AH459&gt;1,AVERAGE(AH458:AH459),"")</f>
        <v/>
      </c>
      <c r="AJ459" s="262" t="str">
        <f>IF(AH459&gt;1,AVERAGE(AH455,AH458,AH459),"")</f>
        <v/>
      </c>
      <c r="AK459" s="262"/>
      <c r="AL459" s="262"/>
    </row>
    <row r="460" spans="1:38" ht="12" customHeight="1">
      <c r="C460" s="17" t="s">
        <v>93</v>
      </c>
      <c r="D460" s="1">
        <f>Z465</f>
        <v>0</v>
      </c>
      <c r="F460" s="193">
        <v>40440</v>
      </c>
      <c r="G460" s="357"/>
      <c r="H460" s="357"/>
      <c r="I460" s="49"/>
      <c r="J460" s="66"/>
      <c r="K460" s="66"/>
      <c r="L460" s="66"/>
      <c r="M460" s="66"/>
      <c r="N460" s="66"/>
      <c r="O460" s="66"/>
      <c r="P460" s="66"/>
      <c r="Q460" s="66"/>
      <c r="R460" s="358"/>
      <c r="S460" s="359"/>
      <c r="T460" s="360"/>
      <c r="U460" s="36"/>
      <c r="V460" s="122">
        <f t="shared" si="588"/>
        <v>1</v>
      </c>
      <c r="W460" s="272">
        <f t="shared" si="589"/>
        <v>0</v>
      </c>
      <c r="X460" s="272">
        <f t="shared" si="595"/>
        <v>0</v>
      </c>
      <c r="Y460" s="272">
        <f t="shared" si="590"/>
        <v>0</v>
      </c>
      <c r="Z460" s="272">
        <f t="shared" si="591"/>
        <v>0</v>
      </c>
      <c r="AA460" s="272"/>
      <c r="AB460" s="272"/>
      <c r="AC460" s="272">
        <f t="shared" si="592"/>
        <v>0</v>
      </c>
      <c r="AD460" s="272">
        <f t="shared" si="593"/>
        <v>0</v>
      </c>
      <c r="AE460" s="122"/>
      <c r="AF460" s="122">
        <f t="shared" si="596"/>
        <v>0</v>
      </c>
      <c r="AG460" s="123">
        <f t="shared" si="597"/>
        <v>0</v>
      </c>
      <c r="AH460" s="123">
        <f t="shared" si="594"/>
        <v>0</v>
      </c>
      <c r="AI460" s="262" t="str">
        <f t="shared" si="598"/>
        <v/>
      </c>
      <c r="AJ460" s="262" t="str">
        <f>IF(AH460&gt;1,AVERAGE(AH458:AH460),"")</f>
        <v/>
      </c>
      <c r="AK460" s="262"/>
      <c r="AL460" s="262"/>
    </row>
    <row r="461" spans="1:38" ht="12" customHeight="1">
      <c r="C461" s="17" t="s">
        <v>79</v>
      </c>
      <c r="D461" s="1">
        <f>AA465</f>
        <v>0</v>
      </c>
      <c r="F461" s="193">
        <v>40441</v>
      </c>
      <c r="G461" s="357"/>
      <c r="H461" s="357"/>
      <c r="I461" s="48"/>
      <c r="J461" s="65"/>
      <c r="K461" s="65"/>
      <c r="L461" s="65"/>
      <c r="M461" s="65"/>
      <c r="N461" s="65"/>
      <c r="O461" s="65"/>
      <c r="P461" s="65"/>
      <c r="Q461" s="65"/>
      <c r="R461" s="358"/>
      <c r="S461" s="359"/>
      <c r="T461" s="360"/>
      <c r="U461" s="53"/>
      <c r="V461" s="122">
        <f t="shared" si="588"/>
        <v>1</v>
      </c>
      <c r="W461" s="272">
        <f t="shared" si="589"/>
        <v>0</v>
      </c>
      <c r="X461" s="272">
        <f t="shared" si="595"/>
        <v>0</v>
      </c>
      <c r="Y461" s="272">
        <f t="shared" si="590"/>
        <v>0</v>
      </c>
      <c r="Z461" s="272">
        <f t="shared" si="591"/>
        <v>0</v>
      </c>
      <c r="AA461" s="272"/>
      <c r="AB461" s="272"/>
      <c r="AC461" s="272">
        <f t="shared" si="592"/>
        <v>0</v>
      </c>
      <c r="AD461" s="272">
        <f t="shared" si="593"/>
        <v>0</v>
      </c>
      <c r="AE461" s="122"/>
      <c r="AF461" s="122">
        <f t="shared" si="596"/>
        <v>0</v>
      </c>
      <c r="AG461" s="123">
        <f t="shared" si="597"/>
        <v>0</v>
      </c>
      <c r="AH461" s="123">
        <f t="shared" si="594"/>
        <v>0</v>
      </c>
      <c r="AI461" s="262" t="str">
        <f t="shared" si="598"/>
        <v/>
      </c>
      <c r="AJ461" s="262" t="str">
        <f>IF(AH461&gt;1,AVERAGE(AH459:AH461),"")</f>
        <v/>
      </c>
      <c r="AK461" s="262"/>
      <c r="AL461" s="262"/>
    </row>
    <row r="462" spans="1:38" ht="12" customHeight="1">
      <c r="C462" s="17" t="s">
        <v>94</v>
      </c>
      <c r="D462" s="1">
        <f>AB465</f>
        <v>0</v>
      </c>
      <c r="F462" s="193">
        <v>40442</v>
      </c>
      <c r="G462" s="357"/>
      <c r="H462" s="357"/>
      <c r="I462" s="48"/>
      <c r="J462" s="65"/>
      <c r="K462" s="65"/>
      <c r="L462" s="65"/>
      <c r="M462" s="65"/>
      <c r="N462" s="65"/>
      <c r="O462" s="65"/>
      <c r="P462" s="65"/>
      <c r="Q462" s="65"/>
      <c r="R462" s="358"/>
      <c r="S462" s="359"/>
      <c r="T462" s="360"/>
      <c r="U462" s="36"/>
      <c r="V462" s="122">
        <f>$V$2</f>
        <v>1</v>
      </c>
      <c r="W462" s="272">
        <f t="shared" si="589"/>
        <v>0</v>
      </c>
      <c r="X462" s="272">
        <f t="shared" si="595"/>
        <v>0</v>
      </c>
      <c r="Y462" s="272">
        <f t="shared" si="590"/>
        <v>0</v>
      </c>
      <c r="Z462" s="272">
        <f t="shared" si="591"/>
        <v>0</v>
      </c>
      <c r="AA462" s="272"/>
      <c r="AB462" s="272"/>
      <c r="AC462" s="272">
        <f t="shared" si="592"/>
        <v>0</v>
      </c>
      <c r="AD462" s="272">
        <f t="shared" si="593"/>
        <v>0</v>
      </c>
      <c r="AE462" s="122"/>
      <c r="AF462" s="122">
        <f t="shared" si="596"/>
        <v>0</v>
      </c>
      <c r="AG462" s="123">
        <f t="shared" si="597"/>
        <v>0</v>
      </c>
      <c r="AH462" s="123">
        <f t="shared" si="594"/>
        <v>0</v>
      </c>
      <c r="AI462" s="262" t="str">
        <f t="shared" si="598"/>
        <v/>
      </c>
      <c r="AJ462" s="262" t="str">
        <f>IF(AH462&gt;1,AVERAGE(AH460:AH462),"")</f>
        <v/>
      </c>
      <c r="AK462" s="262"/>
      <c r="AL462" s="262"/>
    </row>
    <row r="463" spans="1:38" ht="12" customHeight="1">
      <c r="C463" s="57" t="s">
        <v>37</v>
      </c>
      <c r="D463" s="1">
        <f>AC465</f>
        <v>0</v>
      </c>
      <c r="F463" s="193">
        <v>40443</v>
      </c>
      <c r="G463" s="357"/>
      <c r="H463" s="357"/>
      <c r="I463" s="48"/>
      <c r="J463" s="65"/>
      <c r="K463" s="65"/>
      <c r="L463" s="65"/>
      <c r="M463" s="65"/>
      <c r="N463" s="65"/>
      <c r="O463" s="65"/>
      <c r="P463" s="65"/>
      <c r="Q463" s="65"/>
      <c r="R463" s="358"/>
      <c r="S463" s="359"/>
      <c r="T463" s="360"/>
      <c r="U463" s="36"/>
      <c r="V463" s="122">
        <f t="shared" si="588"/>
        <v>1</v>
      </c>
      <c r="W463" s="272">
        <f t="shared" si="589"/>
        <v>0</v>
      </c>
      <c r="X463" s="272">
        <f t="shared" si="595"/>
        <v>0</v>
      </c>
      <c r="Y463" s="272">
        <f t="shared" si="590"/>
        <v>0</v>
      </c>
      <c r="Z463" s="272">
        <f t="shared" si="591"/>
        <v>0</v>
      </c>
      <c r="AA463" s="272"/>
      <c r="AB463" s="272"/>
      <c r="AC463" s="272">
        <f t="shared" si="592"/>
        <v>0</v>
      </c>
      <c r="AD463" s="272">
        <f t="shared" si="593"/>
        <v>0</v>
      </c>
      <c r="AE463" s="122"/>
      <c r="AF463" s="122">
        <f t="shared" si="596"/>
        <v>0</v>
      </c>
      <c r="AG463" s="123">
        <f t="shared" si="597"/>
        <v>0</v>
      </c>
      <c r="AH463" s="123">
        <f t="shared" si="594"/>
        <v>0</v>
      </c>
      <c r="AI463" s="262" t="str">
        <f t="shared" si="598"/>
        <v/>
      </c>
      <c r="AJ463" s="262" t="str">
        <f>IF(AH463&gt;1,AVERAGE(AH461:AH463),"")</f>
        <v/>
      </c>
      <c r="AK463" s="262"/>
      <c r="AL463" s="262"/>
    </row>
    <row r="464" spans="1:38" ht="12" customHeight="1">
      <c r="C464" s="57" t="s">
        <v>38</v>
      </c>
      <c r="D464" s="1">
        <f>AD465</f>
        <v>0</v>
      </c>
      <c r="F464" s="193">
        <v>40444</v>
      </c>
      <c r="G464" s="357"/>
      <c r="H464" s="357"/>
      <c r="I464" s="48"/>
      <c r="J464" s="65"/>
      <c r="K464" s="65"/>
      <c r="L464" s="65"/>
      <c r="M464" s="65"/>
      <c r="N464" s="65"/>
      <c r="O464" s="65"/>
      <c r="P464" s="65"/>
      <c r="Q464" s="65"/>
      <c r="R464" s="358"/>
      <c r="S464" s="359"/>
      <c r="T464" s="360"/>
      <c r="U464" s="36"/>
      <c r="V464" s="122">
        <f t="shared" si="588"/>
        <v>1</v>
      </c>
      <c r="W464" s="272">
        <f t="shared" si="589"/>
        <v>0</v>
      </c>
      <c r="X464" s="272">
        <f t="shared" si="595"/>
        <v>0</v>
      </c>
      <c r="Y464" s="272">
        <f t="shared" si="590"/>
        <v>0</v>
      </c>
      <c r="Z464" s="272">
        <f t="shared" si="591"/>
        <v>0</v>
      </c>
      <c r="AA464" s="272"/>
      <c r="AB464" s="272"/>
      <c r="AC464" s="272">
        <f t="shared" si="592"/>
        <v>0</v>
      </c>
      <c r="AD464" s="272">
        <f t="shared" si="593"/>
        <v>0</v>
      </c>
      <c r="AE464" s="122"/>
      <c r="AF464" s="122">
        <f t="shared" si="596"/>
        <v>0</v>
      </c>
      <c r="AG464" s="123">
        <f t="shared" si="597"/>
        <v>0</v>
      </c>
      <c r="AH464" s="123">
        <f t="shared" si="594"/>
        <v>0</v>
      </c>
      <c r="AI464" s="262" t="str">
        <f t="shared" si="598"/>
        <v/>
      </c>
      <c r="AJ464" s="262" t="str">
        <f>IF(AH464&gt;1,AVERAGE(AH462:AH464),"")</f>
        <v/>
      </c>
      <c r="AK464" s="262"/>
      <c r="AL464" s="262"/>
    </row>
    <row r="465" spans="1:38" ht="12" customHeight="1">
      <c r="C465" s="57" t="s">
        <v>39</v>
      </c>
      <c r="D465" s="1">
        <f>AE465</f>
        <v>0</v>
      </c>
      <c r="E465" s="1"/>
      <c r="F465" s="194"/>
      <c r="G465" s="51"/>
      <c r="H465" s="51"/>
      <c r="I465" s="52">
        <f>SUM(I458:I464)/60</f>
        <v>0</v>
      </c>
      <c r="J465" s="67"/>
      <c r="K465" s="68"/>
      <c r="L465" s="68"/>
      <c r="M465" s="68"/>
      <c r="N465" s="68"/>
      <c r="O465" s="68"/>
      <c r="P465" s="68"/>
      <c r="Q465" s="68"/>
      <c r="R465" s="51"/>
      <c r="S465" s="51"/>
      <c r="T465" s="51"/>
      <c r="U465" s="54" t="s">
        <v>46</v>
      </c>
      <c r="V465" s="114"/>
      <c r="W465" s="255">
        <f t="shared" ref="W465:AG465" si="599">SUM(W458:W464)</f>
        <v>0</v>
      </c>
      <c r="X465" s="255">
        <f t="shared" si="599"/>
        <v>0</v>
      </c>
      <c r="Y465" s="255">
        <f t="shared" si="599"/>
        <v>0</v>
      </c>
      <c r="Z465" s="255">
        <f t="shared" si="599"/>
        <v>0</v>
      </c>
      <c r="AA465" s="255">
        <f t="shared" si="599"/>
        <v>0</v>
      </c>
      <c r="AB465" s="255">
        <f t="shared" si="599"/>
        <v>0</v>
      </c>
      <c r="AC465" s="255">
        <f t="shared" si="599"/>
        <v>0</v>
      </c>
      <c r="AD465" s="255">
        <f t="shared" si="599"/>
        <v>0</v>
      </c>
      <c r="AE465" s="255">
        <f t="shared" si="599"/>
        <v>0</v>
      </c>
      <c r="AF465" s="256">
        <f t="shared" si="599"/>
        <v>0</v>
      </c>
      <c r="AG465" s="256">
        <f t="shared" si="599"/>
        <v>0</v>
      </c>
      <c r="AH465" s="256">
        <f>SUM(AH458:AH464)</f>
        <v>0</v>
      </c>
      <c r="AI465" s="262"/>
      <c r="AJ465" s="262"/>
      <c r="AK465" s="262" t="b">
        <f>IF(AH465&gt;1,AVERAGE(AH465,AH456,AH447,AH438,AH429))</f>
        <v>0</v>
      </c>
      <c r="AL465" s="262" t="b">
        <f>IF(AH465&gt;1,AVERAGE(AH465,AH456))</f>
        <v>0</v>
      </c>
    </row>
    <row r="466" spans="1:38" ht="12" customHeight="1">
      <c r="E466" s="1"/>
      <c r="F466" s="252" t="s">
        <v>224</v>
      </c>
      <c r="W466" s="1"/>
      <c r="X466" s="1"/>
      <c r="Y466" s="1"/>
      <c r="Z466" s="1"/>
      <c r="AA466" s="1"/>
      <c r="AB466" s="1"/>
      <c r="AC466" s="1"/>
      <c r="AD466" s="1"/>
      <c r="AE466" s="1"/>
      <c r="AF466" s="9" t="str">
        <f>IF(SUM(W466:AE466)&gt;0,(SUM(W466:AE466)),"")</f>
        <v/>
      </c>
    </row>
    <row r="467" spans="1:38" ht="12" customHeight="1">
      <c r="A467" s="165" t="s">
        <v>19</v>
      </c>
      <c r="B467" s="18">
        <f>I474</f>
        <v>0</v>
      </c>
      <c r="C467" s="57" t="s">
        <v>35</v>
      </c>
      <c r="D467" s="1">
        <f>X474</f>
        <v>0</v>
      </c>
      <c r="F467" s="193">
        <v>40445</v>
      </c>
      <c r="G467" s="357"/>
      <c r="H467" s="357"/>
      <c r="I467" s="48"/>
      <c r="J467" s="65"/>
      <c r="K467" s="65"/>
      <c r="L467" s="65"/>
      <c r="M467" s="65"/>
      <c r="N467" s="65"/>
      <c r="O467" s="65"/>
      <c r="P467" s="65"/>
      <c r="Q467" s="65"/>
      <c r="R467" s="358"/>
      <c r="S467" s="359"/>
      <c r="T467" s="360"/>
      <c r="U467" s="53"/>
      <c r="V467" s="122">
        <f t="shared" ref="V467:V473" si="600">$V$2</f>
        <v>1</v>
      </c>
      <c r="W467" s="272">
        <f t="shared" ref="W467:W473" si="601">IF(J467&lt;&gt;0,VLOOKUP(J467,Max_tider,2,FALSE),0)</f>
        <v>0</v>
      </c>
      <c r="X467" s="272">
        <f>IF(K467&lt;&gt;0,VLOOKUP(K467,AT_tider,2,FALSE),0)</f>
        <v>0</v>
      </c>
      <c r="Y467" s="272">
        <f t="shared" ref="Y467:Y473" si="602">IF(L467&lt;&gt;0,VLOOKUP(L467,SubAT_tider,2,FALSE),0)</f>
        <v>0</v>
      </c>
      <c r="Z467" s="272">
        <f t="shared" ref="Z467:Z473" si="603">IF(M467&lt;&gt;0,VLOOKUP(M467,IG_tider,2,FALSE),0)</f>
        <v>0</v>
      </c>
      <c r="AA467" s="272"/>
      <c r="AB467" s="272"/>
      <c r="AC467" s="272">
        <f t="shared" ref="AC467:AC473" si="604">IF(P467&lt;&gt;0,VLOOKUP(P467,Power_tider,2,FALSE),0)</f>
        <v>0</v>
      </c>
      <c r="AD467" s="272">
        <f t="shared" ref="AD467:AD473" si="605">IF(Q467&lt;&gt;0,VLOOKUP(Q467,FS_tider,2,FALSE),0)</f>
        <v>0</v>
      </c>
      <c r="AE467" s="122"/>
      <c r="AF467" s="122">
        <f>SUM(W467:AE467)</f>
        <v>0</v>
      </c>
      <c r="AG467" s="123">
        <f>((AC467*2)+(W467*2)+(X467*1)+(Y467*0.77)+(Z467*0.68)+(AD467*0.8))</f>
        <v>0</v>
      </c>
      <c r="AH467" s="123">
        <f t="shared" ref="AH467:AH473" si="606">(AG467+(((I467*V467)-SUM(W467:AE467))*0.3))</f>
        <v>0</v>
      </c>
      <c r="AI467" s="262" t="str">
        <f>IF(AH467&gt;1,AVERAGE(AH464,AH467),"")</f>
        <v/>
      </c>
      <c r="AJ467" s="262" t="str">
        <f>IF(AH467&gt;1,AVERAGE(AH463,AH464,AH467),"")</f>
        <v/>
      </c>
      <c r="AK467" s="262"/>
      <c r="AL467" s="262"/>
    </row>
    <row r="468" spans="1:38" ht="12" customHeight="1">
      <c r="A468" s="168" t="s">
        <v>34</v>
      </c>
      <c r="B468" s="18">
        <f>W474</f>
        <v>0</v>
      </c>
      <c r="C468" s="57" t="s">
        <v>36</v>
      </c>
      <c r="D468" s="1">
        <f>Y474</f>
        <v>0</v>
      </c>
      <c r="F468" s="193">
        <v>40446</v>
      </c>
      <c r="G468" s="357"/>
      <c r="H468" s="357"/>
      <c r="I468" s="48"/>
      <c r="J468" s="65"/>
      <c r="K468" s="65"/>
      <c r="L468" s="65"/>
      <c r="M468" s="65"/>
      <c r="N468" s="66"/>
      <c r="O468" s="66"/>
      <c r="P468" s="66"/>
      <c r="Q468" s="65"/>
      <c r="R468" s="358"/>
      <c r="S468" s="359"/>
      <c r="T468" s="360"/>
      <c r="U468" s="53"/>
      <c r="V468" s="122">
        <f t="shared" si="600"/>
        <v>1</v>
      </c>
      <c r="W468" s="272">
        <f t="shared" si="601"/>
        <v>0</v>
      </c>
      <c r="X468" s="272">
        <f t="shared" ref="X468:X473" si="607">IF(K468&lt;&gt;0,VLOOKUP(K468,AT_tider,2,FALSE),0)</f>
        <v>0</v>
      </c>
      <c r="Y468" s="272">
        <f t="shared" si="602"/>
        <v>0</v>
      </c>
      <c r="Z468" s="272">
        <f t="shared" si="603"/>
        <v>0</v>
      </c>
      <c r="AA468" s="272"/>
      <c r="AB468" s="272"/>
      <c r="AC468" s="272">
        <f t="shared" si="604"/>
        <v>0</v>
      </c>
      <c r="AD468" s="272">
        <f t="shared" si="605"/>
        <v>0</v>
      </c>
      <c r="AE468" s="122"/>
      <c r="AF468" s="122">
        <f t="shared" ref="AF468:AF473" si="608">SUM(W468:AE468)</f>
        <v>0</v>
      </c>
      <c r="AG468" s="123">
        <f t="shared" ref="AG468:AG473" si="609">((AC468*2)+(W468*2)+(X468*1)+(Y468*0.77)+(Z468*0.68)+(AD468*0.8))</f>
        <v>0</v>
      </c>
      <c r="AH468" s="123">
        <f t="shared" si="606"/>
        <v>0</v>
      </c>
      <c r="AI468" s="262" t="str">
        <f t="shared" ref="AI468:AI473" si="610">IF(AH468&gt;1,AVERAGE(AH467:AH468),"")</f>
        <v/>
      </c>
      <c r="AJ468" s="262" t="str">
        <f>IF(AH468&gt;1,AVERAGE(AH464,AH467,AH468),"")</f>
        <v/>
      </c>
      <c r="AK468" s="262"/>
      <c r="AL468" s="262"/>
    </row>
    <row r="469" spans="1:38" ht="12" customHeight="1">
      <c r="C469" s="17" t="s">
        <v>93</v>
      </c>
      <c r="D469" s="1">
        <f>Z474</f>
        <v>0</v>
      </c>
      <c r="F469" s="193">
        <v>40447</v>
      </c>
      <c r="G469" s="357"/>
      <c r="H469" s="357"/>
      <c r="I469" s="49"/>
      <c r="J469" s="66"/>
      <c r="K469" s="66"/>
      <c r="L469" s="66"/>
      <c r="M469" s="66"/>
      <c r="N469" s="66"/>
      <c r="O469" s="66"/>
      <c r="P469" s="66"/>
      <c r="Q469" s="66"/>
      <c r="R469" s="358"/>
      <c r="S469" s="359"/>
      <c r="T469" s="360"/>
      <c r="U469" s="36"/>
      <c r="V469" s="122">
        <f t="shared" si="600"/>
        <v>1</v>
      </c>
      <c r="W469" s="272">
        <f t="shared" si="601"/>
        <v>0</v>
      </c>
      <c r="X469" s="272">
        <f t="shared" si="607"/>
        <v>0</v>
      </c>
      <c r="Y469" s="272">
        <f t="shared" si="602"/>
        <v>0</v>
      </c>
      <c r="Z469" s="272">
        <f t="shared" si="603"/>
        <v>0</v>
      </c>
      <c r="AA469" s="272"/>
      <c r="AB469" s="272"/>
      <c r="AC469" s="272">
        <f t="shared" si="604"/>
        <v>0</v>
      </c>
      <c r="AD469" s="272">
        <f t="shared" si="605"/>
        <v>0</v>
      </c>
      <c r="AE469" s="122"/>
      <c r="AF469" s="122">
        <f t="shared" si="608"/>
        <v>0</v>
      </c>
      <c r="AG469" s="123">
        <f t="shared" si="609"/>
        <v>0</v>
      </c>
      <c r="AH469" s="123">
        <f t="shared" si="606"/>
        <v>0</v>
      </c>
      <c r="AI469" s="262" t="str">
        <f t="shared" si="610"/>
        <v/>
      </c>
      <c r="AJ469" s="262" t="str">
        <f>IF(AH469&gt;1,AVERAGE(AH467:AH469),"")</f>
        <v/>
      </c>
      <c r="AK469" s="262"/>
      <c r="AL469" s="262"/>
    </row>
    <row r="470" spans="1:38" ht="12" customHeight="1">
      <c r="C470" s="17" t="s">
        <v>79</v>
      </c>
      <c r="D470" s="1">
        <f>AA474</f>
        <v>0</v>
      </c>
      <c r="F470" s="193">
        <v>40448</v>
      </c>
      <c r="G470" s="357"/>
      <c r="H470" s="357"/>
      <c r="I470" s="48"/>
      <c r="J470" s="65"/>
      <c r="K470" s="65"/>
      <c r="L470" s="65"/>
      <c r="M470" s="65"/>
      <c r="N470" s="65"/>
      <c r="O470" s="65"/>
      <c r="P470" s="65"/>
      <c r="Q470" s="65"/>
      <c r="R470" s="358"/>
      <c r="S470" s="359"/>
      <c r="T470" s="360"/>
      <c r="U470" s="53"/>
      <c r="V470" s="122">
        <f t="shared" si="600"/>
        <v>1</v>
      </c>
      <c r="W470" s="272">
        <f t="shared" si="601"/>
        <v>0</v>
      </c>
      <c r="X470" s="272">
        <f t="shared" si="607"/>
        <v>0</v>
      </c>
      <c r="Y470" s="272">
        <f t="shared" si="602"/>
        <v>0</v>
      </c>
      <c r="Z470" s="272">
        <f t="shared" si="603"/>
        <v>0</v>
      </c>
      <c r="AA470" s="272"/>
      <c r="AB470" s="272"/>
      <c r="AC470" s="272">
        <f t="shared" si="604"/>
        <v>0</v>
      </c>
      <c r="AD470" s="272">
        <f t="shared" si="605"/>
        <v>0</v>
      </c>
      <c r="AE470" s="122"/>
      <c r="AF470" s="122">
        <f t="shared" si="608"/>
        <v>0</v>
      </c>
      <c r="AG470" s="123">
        <f t="shared" si="609"/>
        <v>0</v>
      </c>
      <c r="AH470" s="123">
        <f t="shared" si="606"/>
        <v>0</v>
      </c>
      <c r="AI470" s="262" t="str">
        <f t="shared" si="610"/>
        <v/>
      </c>
      <c r="AJ470" s="262" t="str">
        <f>IF(AH470&gt;1,AVERAGE(AH468:AH470),"")</f>
        <v/>
      </c>
      <c r="AK470" s="262"/>
      <c r="AL470" s="262"/>
    </row>
    <row r="471" spans="1:38" ht="12" customHeight="1">
      <c r="C471" s="17" t="s">
        <v>94</v>
      </c>
      <c r="D471" s="1">
        <f>AB474</f>
        <v>0</v>
      </c>
      <c r="F471" s="193">
        <v>40449</v>
      </c>
      <c r="G471" s="357"/>
      <c r="H471" s="357"/>
      <c r="I471" s="48"/>
      <c r="J471" s="65"/>
      <c r="K471" s="65"/>
      <c r="L471" s="65"/>
      <c r="M471" s="65"/>
      <c r="N471" s="65"/>
      <c r="O471" s="65"/>
      <c r="P471" s="65"/>
      <c r="Q471" s="65"/>
      <c r="R471" s="358"/>
      <c r="S471" s="359"/>
      <c r="T471" s="360"/>
      <c r="U471" s="36"/>
      <c r="V471" s="122">
        <f>$V$2</f>
        <v>1</v>
      </c>
      <c r="W471" s="272">
        <f t="shared" si="601"/>
        <v>0</v>
      </c>
      <c r="X471" s="272">
        <f t="shared" si="607"/>
        <v>0</v>
      </c>
      <c r="Y471" s="272">
        <f t="shared" si="602"/>
        <v>0</v>
      </c>
      <c r="Z471" s="272">
        <f t="shared" si="603"/>
        <v>0</v>
      </c>
      <c r="AA471" s="272"/>
      <c r="AB471" s="272"/>
      <c r="AC471" s="272">
        <f t="shared" si="604"/>
        <v>0</v>
      </c>
      <c r="AD471" s="272">
        <f t="shared" si="605"/>
        <v>0</v>
      </c>
      <c r="AE471" s="122"/>
      <c r="AF471" s="122">
        <f t="shared" si="608"/>
        <v>0</v>
      </c>
      <c r="AG471" s="123">
        <f t="shared" si="609"/>
        <v>0</v>
      </c>
      <c r="AH471" s="123">
        <f t="shared" si="606"/>
        <v>0</v>
      </c>
      <c r="AI471" s="262" t="str">
        <f t="shared" si="610"/>
        <v/>
      </c>
      <c r="AJ471" s="262" t="str">
        <f>IF(AH471&gt;1,AVERAGE(AH469:AH471),"")</f>
        <v/>
      </c>
      <c r="AK471" s="262"/>
      <c r="AL471" s="262"/>
    </row>
    <row r="472" spans="1:38" ht="12" customHeight="1">
      <c r="C472" s="57" t="s">
        <v>37</v>
      </c>
      <c r="D472" s="1">
        <f>AC474</f>
        <v>0</v>
      </c>
      <c r="F472" s="193">
        <v>40450</v>
      </c>
      <c r="G472" s="357"/>
      <c r="H472" s="357"/>
      <c r="I472" s="48"/>
      <c r="J472" s="65"/>
      <c r="K472" s="65"/>
      <c r="L472" s="65"/>
      <c r="M472" s="65"/>
      <c r="N472" s="65"/>
      <c r="O472" s="65"/>
      <c r="P472" s="65"/>
      <c r="Q472" s="65"/>
      <c r="R472" s="358"/>
      <c r="S472" s="359"/>
      <c r="T472" s="360"/>
      <c r="U472" s="36"/>
      <c r="V472" s="122">
        <f t="shared" si="600"/>
        <v>1</v>
      </c>
      <c r="W472" s="272">
        <f t="shared" si="601"/>
        <v>0</v>
      </c>
      <c r="X472" s="272">
        <f t="shared" si="607"/>
        <v>0</v>
      </c>
      <c r="Y472" s="272">
        <f t="shared" si="602"/>
        <v>0</v>
      </c>
      <c r="Z472" s="272">
        <f t="shared" si="603"/>
        <v>0</v>
      </c>
      <c r="AA472" s="272"/>
      <c r="AB472" s="272"/>
      <c r="AC472" s="272">
        <f t="shared" si="604"/>
        <v>0</v>
      </c>
      <c r="AD472" s="272">
        <f t="shared" si="605"/>
        <v>0</v>
      </c>
      <c r="AE472" s="122"/>
      <c r="AF472" s="122">
        <f t="shared" si="608"/>
        <v>0</v>
      </c>
      <c r="AG472" s="123">
        <f t="shared" si="609"/>
        <v>0</v>
      </c>
      <c r="AH472" s="123">
        <f t="shared" si="606"/>
        <v>0</v>
      </c>
      <c r="AI472" s="262" t="str">
        <f t="shared" si="610"/>
        <v/>
      </c>
      <c r="AJ472" s="262" t="str">
        <f>IF(AH472&gt;1,AVERAGE(AH470:AH472),"")</f>
        <v/>
      </c>
      <c r="AK472" s="262"/>
      <c r="AL472" s="262"/>
    </row>
    <row r="473" spans="1:38" ht="12" customHeight="1">
      <c r="C473" s="57" t="s">
        <v>38</v>
      </c>
      <c r="D473" s="1">
        <f>AD474</f>
        <v>0</v>
      </c>
      <c r="F473" s="193">
        <v>40451</v>
      </c>
      <c r="G473" s="357"/>
      <c r="H473" s="357"/>
      <c r="I473" s="48"/>
      <c r="J473" s="65"/>
      <c r="K473" s="65"/>
      <c r="L473" s="65"/>
      <c r="M473" s="65"/>
      <c r="N473" s="65"/>
      <c r="O473" s="65"/>
      <c r="P473" s="65"/>
      <c r="Q473" s="65"/>
      <c r="R473" s="358"/>
      <c r="S473" s="359"/>
      <c r="T473" s="360"/>
      <c r="U473" s="36"/>
      <c r="V473" s="122">
        <f t="shared" si="600"/>
        <v>1</v>
      </c>
      <c r="W473" s="272">
        <f t="shared" si="601"/>
        <v>0</v>
      </c>
      <c r="X473" s="272">
        <f t="shared" si="607"/>
        <v>0</v>
      </c>
      <c r="Y473" s="272">
        <f t="shared" si="602"/>
        <v>0</v>
      </c>
      <c r="Z473" s="272">
        <f t="shared" si="603"/>
        <v>0</v>
      </c>
      <c r="AA473" s="272"/>
      <c r="AB473" s="272"/>
      <c r="AC473" s="272">
        <f t="shared" si="604"/>
        <v>0</v>
      </c>
      <c r="AD473" s="272">
        <f t="shared" si="605"/>
        <v>0</v>
      </c>
      <c r="AE473" s="122"/>
      <c r="AF473" s="122">
        <f t="shared" si="608"/>
        <v>0</v>
      </c>
      <c r="AG473" s="123">
        <f t="shared" si="609"/>
        <v>0</v>
      </c>
      <c r="AH473" s="123">
        <f t="shared" si="606"/>
        <v>0</v>
      </c>
      <c r="AI473" s="262" t="str">
        <f t="shared" si="610"/>
        <v/>
      </c>
      <c r="AJ473" s="262" t="str">
        <f>IF(AH473&gt;1,AVERAGE(AH471:AH473),"")</f>
        <v/>
      </c>
      <c r="AK473" s="262"/>
      <c r="AL473" s="262"/>
    </row>
    <row r="474" spans="1:38" ht="12" customHeight="1">
      <c r="C474" s="57" t="s">
        <v>39</v>
      </c>
      <c r="D474" s="1">
        <f>AE474</f>
        <v>0</v>
      </c>
      <c r="E474" s="1"/>
      <c r="F474" s="194"/>
      <c r="G474" s="51"/>
      <c r="H474" s="51"/>
      <c r="I474" s="52">
        <f>SUM(I467:I473)/60</f>
        <v>0</v>
      </c>
      <c r="J474" s="67"/>
      <c r="K474" s="68"/>
      <c r="L474" s="68"/>
      <c r="M474" s="68"/>
      <c r="N474" s="68"/>
      <c r="O474" s="68"/>
      <c r="P474" s="68"/>
      <c r="Q474" s="68"/>
      <c r="R474" s="51"/>
      <c r="S474" s="51"/>
      <c r="T474" s="51"/>
      <c r="U474" s="54" t="s">
        <v>46</v>
      </c>
      <c r="V474" s="114"/>
      <c r="W474" s="255">
        <f t="shared" ref="W474:AG474" si="611">SUM(W467:W473)</f>
        <v>0</v>
      </c>
      <c r="X474" s="255">
        <f t="shared" si="611"/>
        <v>0</v>
      </c>
      <c r="Y474" s="255">
        <f t="shared" si="611"/>
        <v>0</v>
      </c>
      <c r="Z474" s="255">
        <f t="shared" si="611"/>
        <v>0</v>
      </c>
      <c r="AA474" s="255">
        <f t="shared" si="611"/>
        <v>0</v>
      </c>
      <c r="AB474" s="255">
        <f t="shared" si="611"/>
        <v>0</v>
      </c>
      <c r="AC474" s="255">
        <f t="shared" si="611"/>
        <v>0</v>
      </c>
      <c r="AD474" s="255">
        <f t="shared" si="611"/>
        <v>0</v>
      </c>
      <c r="AE474" s="255">
        <f t="shared" si="611"/>
        <v>0</v>
      </c>
      <c r="AF474" s="256">
        <f t="shared" si="611"/>
        <v>0</v>
      </c>
      <c r="AG474" s="256">
        <f t="shared" si="611"/>
        <v>0</v>
      </c>
      <c r="AH474" s="256">
        <f>SUM(AH467:AH473)</f>
        <v>0</v>
      </c>
      <c r="AI474" s="262"/>
      <c r="AJ474" s="262"/>
      <c r="AK474" s="262" t="b">
        <f>IF(AH474&gt;1,AVERAGE(AH474,AH465,AH456,AH447,AH438))</f>
        <v>0</v>
      </c>
      <c r="AL474" s="262" t="b">
        <f>IF(AH474&gt;1,AVERAGE(AH474,AH465))</f>
        <v>0</v>
      </c>
    </row>
    <row r="475" spans="1:38" ht="12" customHeight="1">
      <c r="E475" s="1"/>
      <c r="F475" s="252" t="s">
        <v>225</v>
      </c>
      <c r="W475" s="1"/>
      <c r="X475" s="1"/>
      <c r="Y475" s="1"/>
      <c r="Z475" s="1"/>
      <c r="AA475" s="1"/>
      <c r="AB475" s="1"/>
      <c r="AC475" s="1"/>
      <c r="AD475" s="1"/>
      <c r="AE475" s="1"/>
      <c r="AF475" s="9" t="str">
        <f>IF(SUM(W475:AE475)&gt;0,(SUM(W475:AE475)),"")</f>
        <v/>
      </c>
    </row>
    <row r="476" spans="1:38" ht="12" customHeight="1">
      <c r="A476" s="165" t="s">
        <v>19</v>
      </c>
      <c r="B476" s="18">
        <f>I483</f>
        <v>0</v>
      </c>
      <c r="C476" s="57" t="s">
        <v>35</v>
      </c>
      <c r="D476" s="1">
        <f>X483</f>
        <v>0</v>
      </c>
      <c r="F476" s="193">
        <v>40452</v>
      </c>
      <c r="G476" s="357"/>
      <c r="H476" s="357"/>
      <c r="I476" s="48"/>
      <c r="J476" s="65"/>
      <c r="K476" s="65"/>
      <c r="L476" s="65"/>
      <c r="M476" s="65"/>
      <c r="N476" s="65"/>
      <c r="O476" s="65"/>
      <c r="P476" s="65"/>
      <c r="Q476" s="65"/>
      <c r="R476" s="358"/>
      <c r="S476" s="359"/>
      <c r="T476" s="360"/>
      <c r="U476" s="53"/>
      <c r="V476" s="122">
        <f t="shared" ref="V476:V482" si="612">$V$2</f>
        <v>1</v>
      </c>
      <c r="W476" s="272">
        <f t="shared" ref="W476:W482" si="613">IF(J476&lt;&gt;0,VLOOKUP(J476,Max_tider,2,FALSE),0)</f>
        <v>0</v>
      </c>
      <c r="X476" s="272">
        <f>IF(K476&lt;&gt;0,VLOOKUP(K476,AT_tider,2,FALSE),0)</f>
        <v>0</v>
      </c>
      <c r="Y476" s="272">
        <f t="shared" ref="Y476:Y482" si="614">IF(L476&lt;&gt;0,VLOOKUP(L476,SubAT_tider,2,FALSE),0)</f>
        <v>0</v>
      </c>
      <c r="Z476" s="272">
        <f t="shared" ref="Z476:Z482" si="615">IF(M476&lt;&gt;0,VLOOKUP(M476,IG_tider,2,FALSE),0)</f>
        <v>0</v>
      </c>
      <c r="AA476" s="272"/>
      <c r="AB476" s="272"/>
      <c r="AC476" s="272">
        <f t="shared" ref="AC476:AC482" si="616">IF(P476&lt;&gt;0,VLOOKUP(P476,Power_tider,2,FALSE),0)</f>
        <v>0</v>
      </c>
      <c r="AD476" s="272">
        <f t="shared" ref="AD476:AD482" si="617">IF(Q476&lt;&gt;0,VLOOKUP(Q476,FS_tider,2,FALSE),0)</f>
        <v>0</v>
      </c>
      <c r="AE476" s="122"/>
      <c r="AF476" s="122">
        <f>SUM(W476:AE476)</f>
        <v>0</v>
      </c>
      <c r="AG476" s="123">
        <f>((AC476*2)+(W476*2)+(X476*1)+(Y476*0.77)+(Z476*0.68)+(AD476*0.8))</f>
        <v>0</v>
      </c>
      <c r="AH476" s="123">
        <f t="shared" ref="AH476:AH482" si="618">(AG476+(((I476*V476)-SUM(W476:AE476))*0.3))</f>
        <v>0</v>
      </c>
      <c r="AI476" s="262" t="str">
        <f>IF(AH476&gt;1,AVERAGE(AH473,AH476),"")</f>
        <v/>
      </c>
      <c r="AJ476" s="262" t="str">
        <f>IF(AH476&gt;1,AVERAGE(AH472,AH473,AH476),"")</f>
        <v/>
      </c>
      <c r="AK476" s="262"/>
      <c r="AL476" s="262"/>
    </row>
    <row r="477" spans="1:38" ht="12" customHeight="1">
      <c r="A477" s="168" t="s">
        <v>34</v>
      </c>
      <c r="B477" s="18">
        <f>W483</f>
        <v>0</v>
      </c>
      <c r="C477" s="57" t="s">
        <v>36</v>
      </c>
      <c r="D477" s="1">
        <f>Y483</f>
        <v>0</v>
      </c>
      <c r="F477" s="193">
        <v>40453</v>
      </c>
      <c r="G477" s="357"/>
      <c r="H477" s="357"/>
      <c r="I477" s="48"/>
      <c r="J477" s="65"/>
      <c r="K477" s="65"/>
      <c r="L477" s="65"/>
      <c r="M477" s="65"/>
      <c r="N477" s="66"/>
      <c r="O477" s="66"/>
      <c r="P477" s="66"/>
      <c r="Q477" s="65"/>
      <c r="R477" s="358"/>
      <c r="S477" s="359"/>
      <c r="T477" s="360"/>
      <c r="U477" s="53"/>
      <c r="V477" s="122">
        <f t="shared" si="612"/>
        <v>1</v>
      </c>
      <c r="W477" s="272">
        <f t="shared" si="613"/>
        <v>0</v>
      </c>
      <c r="X477" s="272">
        <f t="shared" ref="X477:X482" si="619">IF(K477&lt;&gt;0,VLOOKUP(K477,AT_tider,2,FALSE),0)</f>
        <v>0</v>
      </c>
      <c r="Y477" s="272">
        <f t="shared" si="614"/>
        <v>0</v>
      </c>
      <c r="Z477" s="272">
        <f t="shared" si="615"/>
        <v>0</v>
      </c>
      <c r="AA477" s="272"/>
      <c r="AB477" s="272"/>
      <c r="AC477" s="272">
        <f t="shared" si="616"/>
        <v>0</v>
      </c>
      <c r="AD477" s="272">
        <f t="shared" si="617"/>
        <v>0</v>
      </c>
      <c r="AE477" s="122"/>
      <c r="AF477" s="122">
        <f t="shared" ref="AF477:AF482" si="620">SUM(W477:AE477)</f>
        <v>0</v>
      </c>
      <c r="AG477" s="123">
        <f t="shared" ref="AG477:AG482" si="621">((AC477*2)+(W477*2)+(X477*1)+(Y477*0.77)+(Z477*0.68)+(AD477*0.8))</f>
        <v>0</v>
      </c>
      <c r="AH477" s="123">
        <f t="shared" si="618"/>
        <v>0</v>
      </c>
      <c r="AI477" s="262" t="str">
        <f t="shared" ref="AI477:AI482" si="622">IF(AH477&gt;1,AVERAGE(AH476:AH477),"")</f>
        <v/>
      </c>
      <c r="AJ477" s="262" t="str">
        <f>IF(AH477&gt;1,AVERAGE(AH473,AH476,AH477),"")</f>
        <v/>
      </c>
      <c r="AK477" s="262"/>
      <c r="AL477" s="262"/>
    </row>
    <row r="478" spans="1:38" ht="12" customHeight="1">
      <c r="C478" s="17" t="s">
        <v>93</v>
      </c>
      <c r="D478" s="1">
        <f>Z483</f>
        <v>0</v>
      </c>
      <c r="F478" s="193">
        <v>40454</v>
      </c>
      <c r="G478" s="357"/>
      <c r="H478" s="357"/>
      <c r="I478" s="49"/>
      <c r="J478" s="66"/>
      <c r="K478" s="66"/>
      <c r="L478" s="66"/>
      <c r="M478" s="66"/>
      <c r="N478" s="66"/>
      <c r="O478" s="66"/>
      <c r="P478" s="66"/>
      <c r="Q478" s="66"/>
      <c r="R478" s="358"/>
      <c r="S478" s="359"/>
      <c r="T478" s="360"/>
      <c r="U478" s="36"/>
      <c r="V478" s="122">
        <f t="shared" si="612"/>
        <v>1</v>
      </c>
      <c r="W478" s="272">
        <f t="shared" si="613"/>
        <v>0</v>
      </c>
      <c r="X478" s="272">
        <f t="shared" si="619"/>
        <v>0</v>
      </c>
      <c r="Y478" s="272">
        <f t="shared" si="614"/>
        <v>0</v>
      </c>
      <c r="Z478" s="272">
        <f t="shared" si="615"/>
        <v>0</v>
      </c>
      <c r="AA478" s="272"/>
      <c r="AB478" s="272"/>
      <c r="AC478" s="272">
        <f t="shared" si="616"/>
        <v>0</v>
      </c>
      <c r="AD478" s="272">
        <f t="shared" si="617"/>
        <v>0</v>
      </c>
      <c r="AE478" s="122"/>
      <c r="AF478" s="122">
        <f t="shared" si="620"/>
        <v>0</v>
      </c>
      <c r="AG478" s="123">
        <f t="shared" si="621"/>
        <v>0</v>
      </c>
      <c r="AH478" s="123">
        <f t="shared" si="618"/>
        <v>0</v>
      </c>
      <c r="AI478" s="262" t="str">
        <f t="shared" si="622"/>
        <v/>
      </c>
      <c r="AJ478" s="262" t="str">
        <f>IF(AH478&gt;1,AVERAGE(AH476:AH478),"")</f>
        <v/>
      </c>
      <c r="AK478" s="262"/>
      <c r="AL478" s="262"/>
    </row>
    <row r="479" spans="1:38" ht="12" customHeight="1">
      <c r="C479" s="17" t="s">
        <v>79</v>
      </c>
      <c r="D479" s="1">
        <f>AA483</f>
        <v>0</v>
      </c>
      <c r="F479" s="193">
        <v>40455</v>
      </c>
      <c r="G479" s="357"/>
      <c r="H479" s="357"/>
      <c r="I479" s="48"/>
      <c r="J479" s="65"/>
      <c r="K479" s="65"/>
      <c r="L479" s="65"/>
      <c r="M479" s="65"/>
      <c r="N479" s="65"/>
      <c r="O479" s="65"/>
      <c r="P479" s="65"/>
      <c r="Q479" s="65"/>
      <c r="R479" s="358"/>
      <c r="S479" s="359"/>
      <c r="T479" s="360"/>
      <c r="U479" s="53"/>
      <c r="V479" s="122">
        <f t="shared" si="612"/>
        <v>1</v>
      </c>
      <c r="W479" s="272">
        <f t="shared" si="613"/>
        <v>0</v>
      </c>
      <c r="X479" s="272">
        <f t="shared" si="619"/>
        <v>0</v>
      </c>
      <c r="Y479" s="272">
        <f t="shared" si="614"/>
        <v>0</v>
      </c>
      <c r="Z479" s="272">
        <f t="shared" si="615"/>
        <v>0</v>
      </c>
      <c r="AA479" s="272"/>
      <c r="AB479" s="272"/>
      <c r="AC479" s="272">
        <f t="shared" si="616"/>
        <v>0</v>
      </c>
      <c r="AD479" s="272">
        <f t="shared" si="617"/>
        <v>0</v>
      </c>
      <c r="AE479" s="122"/>
      <c r="AF479" s="122">
        <f t="shared" si="620"/>
        <v>0</v>
      </c>
      <c r="AG479" s="123">
        <f t="shared" si="621"/>
        <v>0</v>
      </c>
      <c r="AH479" s="123">
        <f t="shared" si="618"/>
        <v>0</v>
      </c>
      <c r="AI479" s="262" t="str">
        <f t="shared" si="622"/>
        <v/>
      </c>
      <c r="AJ479" s="262" t="str">
        <f>IF(AH479&gt;1,AVERAGE(AH477:AH479),"")</f>
        <v/>
      </c>
      <c r="AK479" s="262"/>
      <c r="AL479" s="262"/>
    </row>
    <row r="480" spans="1:38" ht="12" customHeight="1">
      <c r="C480" s="17" t="s">
        <v>94</v>
      </c>
      <c r="D480" s="1">
        <f>AB483</f>
        <v>0</v>
      </c>
      <c r="F480" s="193">
        <v>40456</v>
      </c>
      <c r="G480" s="357"/>
      <c r="H480" s="357"/>
      <c r="I480" s="48"/>
      <c r="J480" s="65"/>
      <c r="K480" s="65"/>
      <c r="L480" s="65"/>
      <c r="M480" s="65"/>
      <c r="N480" s="65"/>
      <c r="O480" s="65"/>
      <c r="P480" s="65"/>
      <c r="Q480" s="65"/>
      <c r="R480" s="358"/>
      <c r="S480" s="359"/>
      <c r="T480" s="360"/>
      <c r="U480" s="36"/>
      <c r="V480" s="122">
        <f>$V$2</f>
        <v>1</v>
      </c>
      <c r="W480" s="272">
        <f t="shared" si="613"/>
        <v>0</v>
      </c>
      <c r="X480" s="272">
        <f t="shared" si="619"/>
        <v>0</v>
      </c>
      <c r="Y480" s="272">
        <f t="shared" si="614"/>
        <v>0</v>
      </c>
      <c r="Z480" s="272">
        <f t="shared" si="615"/>
        <v>0</v>
      </c>
      <c r="AA480" s="272"/>
      <c r="AB480" s="272"/>
      <c r="AC480" s="272">
        <f t="shared" si="616"/>
        <v>0</v>
      </c>
      <c r="AD480" s="272">
        <f t="shared" si="617"/>
        <v>0</v>
      </c>
      <c r="AE480" s="122"/>
      <c r="AF480" s="122">
        <f t="shared" si="620"/>
        <v>0</v>
      </c>
      <c r="AG480" s="123">
        <f t="shared" si="621"/>
        <v>0</v>
      </c>
      <c r="AH480" s="123">
        <f t="shared" si="618"/>
        <v>0</v>
      </c>
      <c r="AI480" s="262" t="str">
        <f t="shared" si="622"/>
        <v/>
      </c>
      <c r="AJ480" s="262" t="str">
        <f>IF(AH480&gt;1,AVERAGE(AH478:AH480),"")</f>
        <v/>
      </c>
      <c r="AK480" s="262"/>
      <c r="AL480" s="262"/>
    </row>
    <row r="481" spans="1:38" ht="12" customHeight="1">
      <c r="C481" s="57" t="s">
        <v>37</v>
      </c>
      <c r="D481" s="1">
        <f>AC483</f>
        <v>0</v>
      </c>
      <c r="F481" s="193">
        <v>40457</v>
      </c>
      <c r="G481" s="357"/>
      <c r="H481" s="357"/>
      <c r="I481" s="48"/>
      <c r="J481" s="65"/>
      <c r="K481" s="65"/>
      <c r="L481" s="65"/>
      <c r="M481" s="65"/>
      <c r="N481" s="65"/>
      <c r="O481" s="65"/>
      <c r="P481" s="65"/>
      <c r="Q481" s="65"/>
      <c r="R481" s="358"/>
      <c r="S481" s="359"/>
      <c r="T481" s="360"/>
      <c r="U481" s="36"/>
      <c r="V481" s="122">
        <f t="shared" si="612"/>
        <v>1</v>
      </c>
      <c r="W481" s="272">
        <f t="shared" si="613"/>
        <v>0</v>
      </c>
      <c r="X481" s="272">
        <f t="shared" si="619"/>
        <v>0</v>
      </c>
      <c r="Y481" s="272">
        <f t="shared" si="614"/>
        <v>0</v>
      </c>
      <c r="Z481" s="272">
        <f t="shared" si="615"/>
        <v>0</v>
      </c>
      <c r="AA481" s="272"/>
      <c r="AB481" s="272"/>
      <c r="AC481" s="272">
        <f t="shared" si="616"/>
        <v>0</v>
      </c>
      <c r="AD481" s="272">
        <f t="shared" si="617"/>
        <v>0</v>
      </c>
      <c r="AE481" s="122"/>
      <c r="AF481" s="122">
        <f t="shared" si="620"/>
        <v>0</v>
      </c>
      <c r="AG481" s="123">
        <f t="shared" si="621"/>
        <v>0</v>
      </c>
      <c r="AH481" s="123">
        <f t="shared" si="618"/>
        <v>0</v>
      </c>
      <c r="AI481" s="262" t="str">
        <f t="shared" si="622"/>
        <v/>
      </c>
      <c r="AJ481" s="262" t="str">
        <f>IF(AH481&gt;1,AVERAGE(AH479:AH481),"")</f>
        <v/>
      </c>
      <c r="AK481" s="262"/>
      <c r="AL481" s="262"/>
    </row>
    <row r="482" spans="1:38" ht="12" customHeight="1">
      <c r="C482" s="57" t="s">
        <v>38</v>
      </c>
      <c r="D482" s="1">
        <f>AD483</f>
        <v>0</v>
      </c>
      <c r="F482" s="193">
        <v>40458</v>
      </c>
      <c r="G482" s="357"/>
      <c r="H482" s="357"/>
      <c r="I482" s="48"/>
      <c r="J482" s="65"/>
      <c r="K482" s="65"/>
      <c r="L482" s="65"/>
      <c r="M482" s="65"/>
      <c r="N482" s="65"/>
      <c r="O482" s="65"/>
      <c r="P482" s="65"/>
      <c r="Q482" s="65"/>
      <c r="R482" s="358"/>
      <c r="S482" s="359"/>
      <c r="T482" s="360"/>
      <c r="U482" s="36"/>
      <c r="V482" s="122">
        <f t="shared" si="612"/>
        <v>1</v>
      </c>
      <c r="W482" s="272">
        <f t="shared" si="613"/>
        <v>0</v>
      </c>
      <c r="X482" s="272">
        <f t="shared" si="619"/>
        <v>0</v>
      </c>
      <c r="Y482" s="272">
        <f t="shared" si="614"/>
        <v>0</v>
      </c>
      <c r="Z482" s="272">
        <f t="shared" si="615"/>
        <v>0</v>
      </c>
      <c r="AA482" s="272"/>
      <c r="AB482" s="272"/>
      <c r="AC482" s="272">
        <f t="shared" si="616"/>
        <v>0</v>
      </c>
      <c r="AD482" s="272">
        <f t="shared" si="617"/>
        <v>0</v>
      </c>
      <c r="AE482" s="122"/>
      <c r="AF482" s="122">
        <f t="shared" si="620"/>
        <v>0</v>
      </c>
      <c r="AG482" s="123">
        <f t="shared" si="621"/>
        <v>0</v>
      </c>
      <c r="AH482" s="123">
        <f t="shared" si="618"/>
        <v>0</v>
      </c>
      <c r="AI482" s="262" t="str">
        <f t="shared" si="622"/>
        <v/>
      </c>
      <c r="AJ482" s="262" t="str">
        <f>IF(AH482&gt;1,AVERAGE(AH480:AH482),"")</f>
        <v/>
      </c>
      <c r="AK482" s="262"/>
      <c r="AL482" s="262"/>
    </row>
    <row r="483" spans="1:38" ht="12" customHeight="1">
      <c r="C483" s="57" t="s">
        <v>39</v>
      </c>
      <c r="D483" s="1">
        <f>AE483</f>
        <v>0</v>
      </c>
      <c r="E483" s="1"/>
      <c r="F483" s="194"/>
      <c r="G483" s="51"/>
      <c r="H483" s="51"/>
      <c r="I483" s="52">
        <f>SUM(I476:I482)/60</f>
        <v>0</v>
      </c>
      <c r="J483" s="67"/>
      <c r="K483" s="68"/>
      <c r="L483" s="68"/>
      <c r="M483" s="68"/>
      <c r="N483" s="68"/>
      <c r="O483" s="68"/>
      <c r="P483" s="68"/>
      <c r="Q483" s="68"/>
      <c r="R483" s="51"/>
      <c r="S483" s="51"/>
      <c r="T483" s="51"/>
      <c r="U483" s="54" t="s">
        <v>46</v>
      </c>
      <c r="V483" s="114"/>
      <c r="W483" s="255">
        <f t="shared" ref="W483:AG483" si="623">SUM(W476:W482)</f>
        <v>0</v>
      </c>
      <c r="X483" s="255">
        <f t="shared" si="623"/>
        <v>0</v>
      </c>
      <c r="Y483" s="255">
        <f t="shared" si="623"/>
        <v>0</v>
      </c>
      <c r="Z483" s="255">
        <f t="shared" si="623"/>
        <v>0</v>
      </c>
      <c r="AA483" s="255">
        <f t="shared" si="623"/>
        <v>0</v>
      </c>
      <c r="AB483" s="255">
        <f t="shared" si="623"/>
        <v>0</v>
      </c>
      <c r="AC483" s="255">
        <f t="shared" si="623"/>
        <v>0</v>
      </c>
      <c r="AD483" s="255">
        <f t="shared" si="623"/>
        <v>0</v>
      </c>
      <c r="AE483" s="255">
        <f t="shared" si="623"/>
        <v>0</v>
      </c>
      <c r="AF483" s="256">
        <f t="shared" si="623"/>
        <v>0</v>
      </c>
      <c r="AG483" s="256">
        <f t="shared" si="623"/>
        <v>0</v>
      </c>
      <c r="AH483" s="256">
        <f>SUM(AH476:AH482)</f>
        <v>0</v>
      </c>
      <c r="AI483" s="262"/>
      <c r="AJ483" s="262"/>
      <c r="AK483" s="262" t="b">
        <f>IF(AH483&gt;1,AVERAGE(AH483,AH474,AH465,AH456,AH447))</f>
        <v>0</v>
      </c>
      <c r="AL483" s="262" t="b">
        <f>IF(AH483&gt;1,AVERAGE(AH483,AH474))</f>
        <v>0</v>
      </c>
    </row>
    <row r="484" spans="1:38" ht="12" customHeight="1">
      <c r="E484" s="1"/>
      <c r="F484" s="252" t="s">
        <v>182</v>
      </c>
      <c r="W484" s="1"/>
      <c r="X484" s="1"/>
      <c r="Y484" s="1"/>
      <c r="Z484" s="1"/>
      <c r="AA484" s="1"/>
      <c r="AB484" s="1"/>
      <c r="AC484" s="1"/>
      <c r="AD484" s="1"/>
      <c r="AE484" s="1"/>
      <c r="AF484" s="9" t="str">
        <f>IF(SUM(W484:AE484)&gt;0,(SUM(W484:AE484)),"")</f>
        <v/>
      </c>
    </row>
    <row r="485" spans="1:38" ht="12" customHeight="1">
      <c r="A485" s="165" t="s">
        <v>19</v>
      </c>
      <c r="B485" s="18">
        <f>I492</f>
        <v>0</v>
      </c>
      <c r="C485" s="57" t="s">
        <v>35</v>
      </c>
      <c r="D485" s="1">
        <f>X492</f>
        <v>0</v>
      </c>
      <c r="F485" s="193">
        <v>40459</v>
      </c>
      <c r="G485" s="357"/>
      <c r="H485" s="357"/>
      <c r="I485" s="48"/>
      <c r="J485" s="65"/>
      <c r="K485" s="65"/>
      <c r="L485" s="65"/>
      <c r="M485" s="65"/>
      <c r="N485" s="65"/>
      <c r="O485" s="65"/>
      <c r="P485" s="65"/>
      <c r="Q485" s="65"/>
      <c r="R485" s="358"/>
      <c r="S485" s="359"/>
      <c r="T485" s="360"/>
      <c r="U485" s="53"/>
      <c r="V485" s="122">
        <f t="shared" ref="V485:V491" si="624">$V$2</f>
        <v>1</v>
      </c>
      <c r="W485" s="272">
        <f t="shared" ref="W485:W491" si="625">IF(J485&lt;&gt;0,VLOOKUP(J485,Max_tider,2,FALSE),0)</f>
        <v>0</v>
      </c>
      <c r="X485" s="272">
        <f>IF(K485&lt;&gt;0,VLOOKUP(K485,AT_tider,2,FALSE),0)</f>
        <v>0</v>
      </c>
      <c r="Y485" s="272">
        <f t="shared" ref="Y485:Y491" si="626">IF(L485&lt;&gt;0,VLOOKUP(L485,SubAT_tider,2,FALSE),0)</f>
        <v>0</v>
      </c>
      <c r="Z485" s="272">
        <f t="shared" ref="Z485:Z491" si="627">IF(M485&lt;&gt;0,VLOOKUP(M485,IG_tider,2,FALSE),0)</f>
        <v>0</v>
      </c>
      <c r="AA485" s="272"/>
      <c r="AB485" s="272"/>
      <c r="AC485" s="272">
        <f t="shared" ref="AC485:AC491" si="628">IF(P485&lt;&gt;0,VLOOKUP(P485,Power_tider,2,FALSE),0)</f>
        <v>0</v>
      </c>
      <c r="AD485" s="272">
        <f t="shared" ref="AD485:AD491" si="629">IF(Q485&lt;&gt;0,VLOOKUP(Q485,FS_tider,2,FALSE),0)</f>
        <v>0</v>
      </c>
      <c r="AE485" s="122"/>
      <c r="AF485" s="122">
        <f>SUM(W485:AE485)</f>
        <v>0</v>
      </c>
      <c r="AG485" s="123">
        <f>((AC485*2)+(W485*2)+(X485*1)+(Y485*0.77)+(Z485*0.68)+(AD485*0.8))</f>
        <v>0</v>
      </c>
      <c r="AH485" s="123">
        <f t="shared" ref="AH485:AH491" si="630">(AG485+(((I485*V485)-SUM(W485:AE485))*0.3))</f>
        <v>0</v>
      </c>
      <c r="AI485" s="262" t="str">
        <f>IF(AH485&gt;1,AVERAGE(AH482,AH485),"")</f>
        <v/>
      </c>
      <c r="AJ485" s="262" t="str">
        <f>IF(AH485&gt;1,AVERAGE(AH481,AH482,AH485),"")</f>
        <v/>
      </c>
      <c r="AK485" s="262"/>
      <c r="AL485" s="262"/>
    </row>
    <row r="486" spans="1:38" ht="12" customHeight="1">
      <c r="A486" s="168" t="s">
        <v>34</v>
      </c>
      <c r="B486" s="18">
        <f>W492</f>
        <v>0</v>
      </c>
      <c r="C486" s="57" t="s">
        <v>36</v>
      </c>
      <c r="D486" s="1">
        <f>Y492</f>
        <v>0</v>
      </c>
      <c r="F486" s="193">
        <v>40460</v>
      </c>
      <c r="G486" s="357"/>
      <c r="H486" s="357"/>
      <c r="I486" s="48"/>
      <c r="J486" s="65"/>
      <c r="K486" s="65"/>
      <c r="L486" s="65"/>
      <c r="M486" s="65"/>
      <c r="N486" s="66"/>
      <c r="O486" s="66"/>
      <c r="P486" s="66"/>
      <c r="Q486" s="65"/>
      <c r="R486" s="358"/>
      <c r="S486" s="359"/>
      <c r="T486" s="360"/>
      <c r="U486" s="53"/>
      <c r="V486" s="122">
        <f t="shared" si="624"/>
        <v>1</v>
      </c>
      <c r="W486" s="272">
        <f t="shared" si="625"/>
        <v>0</v>
      </c>
      <c r="X486" s="272">
        <f t="shared" ref="X486:X491" si="631">IF(K486&lt;&gt;0,VLOOKUP(K486,AT_tider,2,FALSE),0)</f>
        <v>0</v>
      </c>
      <c r="Y486" s="272">
        <f t="shared" si="626"/>
        <v>0</v>
      </c>
      <c r="Z486" s="272">
        <f t="shared" si="627"/>
        <v>0</v>
      </c>
      <c r="AA486" s="272"/>
      <c r="AB486" s="272"/>
      <c r="AC486" s="272">
        <f t="shared" si="628"/>
        <v>0</v>
      </c>
      <c r="AD486" s="272">
        <f t="shared" si="629"/>
        <v>0</v>
      </c>
      <c r="AE486" s="122"/>
      <c r="AF486" s="122">
        <f t="shared" ref="AF486:AF491" si="632">SUM(W486:AE486)</f>
        <v>0</v>
      </c>
      <c r="AG486" s="123">
        <f t="shared" ref="AG486:AG491" si="633">((AC486*2)+(W486*2)+(X486*1)+(Y486*0.77)+(Z486*0.68)+(AD486*0.8))</f>
        <v>0</v>
      </c>
      <c r="AH486" s="123">
        <f t="shared" si="630"/>
        <v>0</v>
      </c>
      <c r="AI486" s="262" t="str">
        <f t="shared" ref="AI486:AI491" si="634">IF(AH486&gt;1,AVERAGE(AH485:AH486),"")</f>
        <v/>
      </c>
      <c r="AJ486" s="262" t="str">
        <f>IF(AH486&gt;1,AVERAGE(AH482,AH485,AH486),"")</f>
        <v/>
      </c>
      <c r="AK486" s="262"/>
      <c r="AL486" s="262"/>
    </row>
    <row r="487" spans="1:38" ht="12" customHeight="1">
      <c r="C487" s="17" t="s">
        <v>93</v>
      </c>
      <c r="D487" s="1">
        <f>Z492</f>
        <v>0</v>
      </c>
      <c r="F487" s="193">
        <v>40461</v>
      </c>
      <c r="G487" s="357"/>
      <c r="H487" s="357"/>
      <c r="I487" s="49"/>
      <c r="J487" s="66"/>
      <c r="K487" s="66"/>
      <c r="L487" s="66"/>
      <c r="M487" s="66"/>
      <c r="N487" s="66"/>
      <c r="O487" s="66"/>
      <c r="P487" s="66"/>
      <c r="Q487" s="66"/>
      <c r="R487" s="358"/>
      <c r="S487" s="359"/>
      <c r="T487" s="360"/>
      <c r="U487" s="36"/>
      <c r="V487" s="122">
        <f t="shared" si="624"/>
        <v>1</v>
      </c>
      <c r="W487" s="272">
        <f t="shared" si="625"/>
        <v>0</v>
      </c>
      <c r="X487" s="272">
        <f t="shared" si="631"/>
        <v>0</v>
      </c>
      <c r="Y487" s="272">
        <f t="shared" si="626"/>
        <v>0</v>
      </c>
      <c r="Z487" s="272">
        <f t="shared" si="627"/>
        <v>0</v>
      </c>
      <c r="AA487" s="272"/>
      <c r="AB487" s="272"/>
      <c r="AC487" s="272">
        <f t="shared" si="628"/>
        <v>0</v>
      </c>
      <c r="AD487" s="272">
        <f t="shared" si="629"/>
        <v>0</v>
      </c>
      <c r="AE487" s="122"/>
      <c r="AF487" s="122">
        <f t="shared" si="632"/>
        <v>0</v>
      </c>
      <c r="AG487" s="123">
        <f t="shared" si="633"/>
        <v>0</v>
      </c>
      <c r="AH487" s="123">
        <f t="shared" si="630"/>
        <v>0</v>
      </c>
      <c r="AI487" s="262" t="str">
        <f t="shared" si="634"/>
        <v/>
      </c>
      <c r="AJ487" s="262" t="str">
        <f>IF(AH487&gt;1,AVERAGE(AH485:AH487),"")</f>
        <v/>
      </c>
      <c r="AK487" s="262"/>
      <c r="AL487" s="262"/>
    </row>
    <row r="488" spans="1:38" ht="12" customHeight="1">
      <c r="C488" s="17" t="s">
        <v>79</v>
      </c>
      <c r="D488" s="1">
        <f>AA492</f>
        <v>0</v>
      </c>
      <c r="F488" s="193">
        <v>40462</v>
      </c>
      <c r="G488" s="357"/>
      <c r="H488" s="357"/>
      <c r="I488" s="48"/>
      <c r="J488" s="65"/>
      <c r="K488" s="65"/>
      <c r="L488" s="65"/>
      <c r="M488" s="65"/>
      <c r="N488" s="65"/>
      <c r="O488" s="65"/>
      <c r="P488" s="65"/>
      <c r="Q488" s="65"/>
      <c r="R488" s="358"/>
      <c r="S488" s="359"/>
      <c r="T488" s="360"/>
      <c r="U488" s="53"/>
      <c r="V488" s="122">
        <f t="shared" si="624"/>
        <v>1</v>
      </c>
      <c r="W488" s="272">
        <f t="shared" si="625"/>
        <v>0</v>
      </c>
      <c r="X488" s="272">
        <f t="shared" si="631"/>
        <v>0</v>
      </c>
      <c r="Y488" s="272">
        <f t="shared" si="626"/>
        <v>0</v>
      </c>
      <c r="Z488" s="272">
        <f t="shared" si="627"/>
        <v>0</v>
      </c>
      <c r="AA488" s="272"/>
      <c r="AB488" s="272"/>
      <c r="AC488" s="272">
        <f t="shared" si="628"/>
        <v>0</v>
      </c>
      <c r="AD488" s="272">
        <f t="shared" si="629"/>
        <v>0</v>
      </c>
      <c r="AE488" s="122"/>
      <c r="AF488" s="122">
        <f t="shared" si="632"/>
        <v>0</v>
      </c>
      <c r="AG488" s="123">
        <f t="shared" si="633"/>
        <v>0</v>
      </c>
      <c r="AH488" s="123">
        <f t="shared" si="630"/>
        <v>0</v>
      </c>
      <c r="AI488" s="262" t="str">
        <f t="shared" si="634"/>
        <v/>
      </c>
      <c r="AJ488" s="262" t="str">
        <f>IF(AH488&gt;1,AVERAGE(AH486:AH488),"")</f>
        <v/>
      </c>
      <c r="AK488" s="262"/>
      <c r="AL488" s="262"/>
    </row>
    <row r="489" spans="1:38" ht="12" customHeight="1">
      <c r="C489" s="17" t="s">
        <v>94</v>
      </c>
      <c r="D489" s="1">
        <f>AB492</f>
        <v>0</v>
      </c>
      <c r="F489" s="193">
        <v>40463</v>
      </c>
      <c r="G489" s="357"/>
      <c r="H489" s="357"/>
      <c r="I489" s="48"/>
      <c r="J489" s="65"/>
      <c r="K489" s="65"/>
      <c r="L489" s="65"/>
      <c r="M489" s="65"/>
      <c r="N489" s="65"/>
      <c r="O489" s="65"/>
      <c r="P489" s="65"/>
      <c r="Q489" s="65"/>
      <c r="R489" s="358"/>
      <c r="S489" s="359"/>
      <c r="T489" s="360"/>
      <c r="U489" s="36"/>
      <c r="V489" s="122">
        <f>$V$2</f>
        <v>1</v>
      </c>
      <c r="W489" s="272">
        <f t="shared" si="625"/>
        <v>0</v>
      </c>
      <c r="X489" s="272">
        <f t="shared" si="631"/>
        <v>0</v>
      </c>
      <c r="Y489" s="272">
        <f t="shared" si="626"/>
        <v>0</v>
      </c>
      <c r="Z489" s="272">
        <f t="shared" si="627"/>
        <v>0</v>
      </c>
      <c r="AA489" s="272"/>
      <c r="AB489" s="272"/>
      <c r="AC489" s="272">
        <f t="shared" si="628"/>
        <v>0</v>
      </c>
      <c r="AD489" s="272">
        <f t="shared" si="629"/>
        <v>0</v>
      </c>
      <c r="AE489" s="122"/>
      <c r="AF489" s="122">
        <f t="shared" si="632"/>
        <v>0</v>
      </c>
      <c r="AG489" s="123">
        <f t="shared" si="633"/>
        <v>0</v>
      </c>
      <c r="AH489" s="123">
        <f t="shared" si="630"/>
        <v>0</v>
      </c>
      <c r="AI489" s="262" t="str">
        <f t="shared" si="634"/>
        <v/>
      </c>
      <c r="AJ489" s="262" t="str">
        <f>IF(AH489&gt;1,AVERAGE(AH487:AH489),"")</f>
        <v/>
      </c>
      <c r="AK489" s="262"/>
      <c r="AL489" s="262"/>
    </row>
    <row r="490" spans="1:38" ht="12" customHeight="1">
      <c r="C490" s="57" t="s">
        <v>37</v>
      </c>
      <c r="D490" s="1">
        <f>AC492</f>
        <v>0</v>
      </c>
      <c r="F490" s="193">
        <v>40464</v>
      </c>
      <c r="G490" s="357"/>
      <c r="H490" s="357"/>
      <c r="I490" s="48"/>
      <c r="J490" s="65"/>
      <c r="K490" s="65"/>
      <c r="L490" s="65"/>
      <c r="M490" s="65"/>
      <c r="N490" s="65"/>
      <c r="O490" s="65"/>
      <c r="P490" s="65"/>
      <c r="Q490" s="65"/>
      <c r="R490" s="358"/>
      <c r="S490" s="359"/>
      <c r="T490" s="360"/>
      <c r="U490" s="36"/>
      <c r="V490" s="122">
        <f t="shared" si="624"/>
        <v>1</v>
      </c>
      <c r="W490" s="272">
        <f t="shared" si="625"/>
        <v>0</v>
      </c>
      <c r="X490" s="272">
        <f t="shared" si="631"/>
        <v>0</v>
      </c>
      <c r="Y490" s="272">
        <f t="shared" si="626"/>
        <v>0</v>
      </c>
      <c r="Z490" s="272">
        <f t="shared" si="627"/>
        <v>0</v>
      </c>
      <c r="AA490" s="272"/>
      <c r="AB490" s="272"/>
      <c r="AC490" s="272">
        <f t="shared" si="628"/>
        <v>0</v>
      </c>
      <c r="AD490" s="272">
        <f t="shared" si="629"/>
        <v>0</v>
      </c>
      <c r="AE490" s="122"/>
      <c r="AF490" s="122">
        <f t="shared" si="632"/>
        <v>0</v>
      </c>
      <c r="AG490" s="123">
        <f t="shared" si="633"/>
        <v>0</v>
      </c>
      <c r="AH490" s="123">
        <f t="shared" si="630"/>
        <v>0</v>
      </c>
      <c r="AI490" s="262" t="str">
        <f t="shared" si="634"/>
        <v/>
      </c>
      <c r="AJ490" s="262" t="str">
        <f>IF(AH490&gt;1,AVERAGE(AH488:AH490),"")</f>
        <v/>
      </c>
      <c r="AK490" s="262"/>
      <c r="AL490" s="262"/>
    </row>
    <row r="491" spans="1:38" ht="12" customHeight="1">
      <c r="C491" s="57" t="s">
        <v>38</v>
      </c>
      <c r="D491" s="1">
        <f>AD492</f>
        <v>0</v>
      </c>
      <c r="F491" s="193">
        <v>40465</v>
      </c>
      <c r="G491" s="357"/>
      <c r="H491" s="357"/>
      <c r="I491" s="48"/>
      <c r="J491" s="65"/>
      <c r="K491" s="65"/>
      <c r="L491" s="65"/>
      <c r="M491" s="65"/>
      <c r="N491" s="65"/>
      <c r="O491" s="65"/>
      <c r="P491" s="65"/>
      <c r="Q491" s="65"/>
      <c r="R491" s="358"/>
      <c r="S491" s="359"/>
      <c r="T491" s="360"/>
      <c r="U491" s="36"/>
      <c r="V491" s="122">
        <f t="shared" si="624"/>
        <v>1</v>
      </c>
      <c r="W491" s="272">
        <f t="shared" si="625"/>
        <v>0</v>
      </c>
      <c r="X491" s="272">
        <f t="shared" si="631"/>
        <v>0</v>
      </c>
      <c r="Y491" s="272">
        <f t="shared" si="626"/>
        <v>0</v>
      </c>
      <c r="Z491" s="272">
        <f t="shared" si="627"/>
        <v>0</v>
      </c>
      <c r="AA491" s="272"/>
      <c r="AB491" s="272"/>
      <c r="AC491" s="272">
        <f t="shared" si="628"/>
        <v>0</v>
      </c>
      <c r="AD491" s="272">
        <f t="shared" si="629"/>
        <v>0</v>
      </c>
      <c r="AE491" s="122"/>
      <c r="AF491" s="122">
        <f t="shared" si="632"/>
        <v>0</v>
      </c>
      <c r="AG491" s="123">
        <f t="shared" si="633"/>
        <v>0</v>
      </c>
      <c r="AH491" s="123">
        <f t="shared" si="630"/>
        <v>0</v>
      </c>
      <c r="AI491" s="262" t="str">
        <f t="shared" si="634"/>
        <v/>
      </c>
      <c r="AJ491" s="262" t="str">
        <f>IF(AH491&gt;1,AVERAGE(AH489:AH491),"")</f>
        <v/>
      </c>
      <c r="AK491" s="262"/>
      <c r="AL491" s="262"/>
    </row>
    <row r="492" spans="1:38" ht="12" customHeight="1">
      <c r="C492" s="57" t="s">
        <v>39</v>
      </c>
      <c r="D492" s="1">
        <f>AE492</f>
        <v>0</v>
      </c>
      <c r="E492" s="1"/>
      <c r="F492" s="194"/>
      <c r="G492" s="51"/>
      <c r="H492" s="51"/>
      <c r="I492" s="52">
        <f>SUM(I485:I491)/60</f>
        <v>0</v>
      </c>
      <c r="J492" s="67"/>
      <c r="K492" s="68"/>
      <c r="L492" s="68"/>
      <c r="M492" s="68"/>
      <c r="N492" s="68"/>
      <c r="O492" s="68"/>
      <c r="P492" s="68"/>
      <c r="Q492" s="68"/>
      <c r="R492" s="51"/>
      <c r="S492" s="51"/>
      <c r="T492" s="51"/>
      <c r="U492" s="54" t="s">
        <v>46</v>
      </c>
      <c r="V492" s="114"/>
      <c r="W492" s="255">
        <f t="shared" ref="W492:AG492" si="635">SUM(W485:W491)</f>
        <v>0</v>
      </c>
      <c r="X492" s="255">
        <f t="shared" si="635"/>
        <v>0</v>
      </c>
      <c r="Y492" s="255">
        <f t="shared" si="635"/>
        <v>0</v>
      </c>
      <c r="Z492" s="255">
        <f t="shared" si="635"/>
        <v>0</v>
      </c>
      <c r="AA492" s="255">
        <f t="shared" si="635"/>
        <v>0</v>
      </c>
      <c r="AB492" s="255">
        <f t="shared" si="635"/>
        <v>0</v>
      </c>
      <c r="AC492" s="255">
        <f t="shared" si="635"/>
        <v>0</v>
      </c>
      <c r="AD492" s="255">
        <f t="shared" si="635"/>
        <v>0</v>
      </c>
      <c r="AE492" s="255">
        <f t="shared" si="635"/>
        <v>0</v>
      </c>
      <c r="AF492" s="256">
        <f t="shared" si="635"/>
        <v>0</v>
      </c>
      <c r="AG492" s="256">
        <f t="shared" si="635"/>
        <v>0</v>
      </c>
      <c r="AH492" s="256">
        <f>SUM(AH485:AH491)</f>
        <v>0</v>
      </c>
      <c r="AI492" s="262"/>
      <c r="AJ492" s="262"/>
      <c r="AK492" s="262" t="b">
        <f>IF(AH492&gt;1,AVERAGE(AH492,AH483,AH474,AH465,AH456))</f>
        <v>0</v>
      </c>
      <c r="AL492" s="262" t="b">
        <f>IF(AH492&gt;1,AVERAGE(AH492,AH483))</f>
        <v>0</v>
      </c>
    </row>
    <row r="493" spans="1:38" ht="12" customHeight="1">
      <c r="E493" s="1"/>
      <c r="F493" s="252" t="s">
        <v>172</v>
      </c>
      <c r="W493" s="1"/>
      <c r="X493" s="1"/>
      <c r="Y493" s="1"/>
      <c r="Z493" s="1"/>
      <c r="AA493" s="1"/>
      <c r="AB493" s="1"/>
      <c r="AC493" s="1"/>
      <c r="AD493" s="1"/>
      <c r="AE493" s="1"/>
      <c r="AF493" s="9" t="str">
        <f>IF(SUM(W493:AE493)&gt;0,(SUM(W493:AE493)),"")</f>
        <v/>
      </c>
    </row>
    <row r="494" spans="1:38" ht="12" customHeight="1">
      <c r="A494" s="165" t="s">
        <v>19</v>
      </c>
      <c r="B494" s="18">
        <f>I501</f>
        <v>0</v>
      </c>
      <c r="C494" s="57" t="s">
        <v>35</v>
      </c>
      <c r="D494" s="1">
        <f>X501</f>
        <v>0</v>
      </c>
      <c r="F494" s="193">
        <v>40466</v>
      </c>
      <c r="G494" s="357"/>
      <c r="H494" s="357"/>
      <c r="I494" s="48"/>
      <c r="J494" s="65"/>
      <c r="K494" s="65"/>
      <c r="L494" s="65"/>
      <c r="M494" s="65"/>
      <c r="N494" s="65"/>
      <c r="O494" s="65"/>
      <c r="P494" s="65"/>
      <c r="Q494" s="65"/>
      <c r="R494" s="358"/>
      <c r="S494" s="359"/>
      <c r="T494" s="360"/>
      <c r="U494" s="53"/>
      <c r="V494" s="122">
        <f t="shared" ref="V494:V500" si="636">$V$2</f>
        <v>1</v>
      </c>
      <c r="W494" s="272">
        <f t="shared" ref="W494:W500" si="637">IF(J494&lt;&gt;0,VLOOKUP(J494,Max_tider,2,FALSE),0)</f>
        <v>0</v>
      </c>
      <c r="X494" s="272">
        <f>IF(K494&lt;&gt;0,VLOOKUP(K494,AT_tider,2,FALSE),0)</f>
        <v>0</v>
      </c>
      <c r="Y494" s="272">
        <f t="shared" ref="Y494:Y500" si="638">IF(L494&lt;&gt;0,VLOOKUP(L494,SubAT_tider,2,FALSE),0)</f>
        <v>0</v>
      </c>
      <c r="Z494" s="272">
        <f t="shared" ref="Z494:Z500" si="639">IF(M494&lt;&gt;0,VLOOKUP(M494,IG_tider,2,FALSE),0)</f>
        <v>0</v>
      </c>
      <c r="AA494" s="272"/>
      <c r="AB494" s="272"/>
      <c r="AC494" s="272">
        <f t="shared" ref="AC494:AC500" si="640">IF(P494&lt;&gt;0,VLOOKUP(P494,Power_tider,2,FALSE),0)</f>
        <v>0</v>
      </c>
      <c r="AD494" s="272">
        <f t="shared" ref="AD494:AD500" si="641">IF(Q494&lt;&gt;0,VLOOKUP(Q494,FS_tider,2,FALSE),0)</f>
        <v>0</v>
      </c>
      <c r="AE494" s="122"/>
      <c r="AF494" s="122">
        <f>SUM(W494:AE494)</f>
        <v>0</v>
      </c>
      <c r="AG494" s="123">
        <f>((AC494*2)+(W494*2)+(X494*1)+(Y494*0.77)+(Z494*0.68)+(AD494*0.8))</f>
        <v>0</v>
      </c>
      <c r="AH494" s="123">
        <f t="shared" ref="AH494:AH500" si="642">(AG494+(((I494*V494)-SUM(W494:AE494))*0.3))</f>
        <v>0</v>
      </c>
      <c r="AI494" s="262" t="str">
        <f>IF(AH494&gt;1,AVERAGE(AH491,AH494),"")</f>
        <v/>
      </c>
      <c r="AJ494" s="262" t="str">
        <f>IF(AH494&gt;1,AVERAGE(AH490,AH491,AH494),"")</f>
        <v/>
      </c>
      <c r="AK494" s="262"/>
      <c r="AL494" s="262"/>
    </row>
    <row r="495" spans="1:38" ht="12" customHeight="1">
      <c r="A495" s="168" t="s">
        <v>34</v>
      </c>
      <c r="B495" s="18">
        <f>W501</f>
        <v>0</v>
      </c>
      <c r="C495" s="57" t="s">
        <v>36</v>
      </c>
      <c r="D495" s="1">
        <f>Y501</f>
        <v>0</v>
      </c>
      <c r="F495" s="193">
        <v>40467</v>
      </c>
      <c r="G495" s="357"/>
      <c r="H495" s="357"/>
      <c r="I495" s="48"/>
      <c r="J495" s="65"/>
      <c r="K495" s="65"/>
      <c r="L495" s="65"/>
      <c r="M495" s="65"/>
      <c r="N495" s="66"/>
      <c r="O495" s="66"/>
      <c r="P495" s="66"/>
      <c r="Q495" s="65"/>
      <c r="R495" s="358"/>
      <c r="S495" s="359"/>
      <c r="T495" s="360"/>
      <c r="U495" s="53"/>
      <c r="V495" s="122">
        <f t="shared" si="636"/>
        <v>1</v>
      </c>
      <c r="W495" s="272">
        <f t="shared" si="637"/>
        <v>0</v>
      </c>
      <c r="X495" s="272">
        <f t="shared" ref="X495:X500" si="643">IF(K495&lt;&gt;0,VLOOKUP(K495,AT_tider,2,FALSE),0)</f>
        <v>0</v>
      </c>
      <c r="Y495" s="272">
        <f t="shared" si="638"/>
        <v>0</v>
      </c>
      <c r="Z495" s="272">
        <f t="shared" si="639"/>
        <v>0</v>
      </c>
      <c r="AA495" s="272"/>
      <c r="AB495" s="272"/>
      <c r="AC495" s="272">
        <f t="shared" si="640"/>
        <v>0</v>
      </c>
      <c r="AD495" s="272">
        <f t="shared" si="641"/>
        <v>0</v>
      </c>
      <c r="AE495" s="122"/>
      <c r="AF495" s="122">
        <f t="shared" ref="AF495:AF500" si="644">SUM(W495:AE495)</f>
        <v>0</v>
      </c>
      <c r="AG495" s="123">
        <f t="shared" ref="AG495:AG500" si="645">((AC495*2)+(W495*2)+(X495*1)+(Y495*0.77)+(Z495*0.68)+(AD495*0.8))</f>
        <v>0</v>
      </c>
      <c r="AH495" s="123">
        <f t="shared" si="642"/>
        <v>0</v>
      </c>
      <c r="AI495" s="262" t="str">
        <f t="shared" ref="AI495:AI500" si="646">IF(AH495&gt;1,AVERAGE(AH494:AH495),"")</f>
        <v/>
      </c>
      <c r="AJ495" s="262" t="str">
        <f>IF(AH495&gt;1,AVERAGE(AH491,AH494,AH495),"")</f>
        <v/>
      </c>
      <c r="AK495" s="262"/>
      <c r="AL495" s="262"/>
    </row>
    <row r="496" spans="1:38" ht="12" customHeight="1">
      <c r="C496" s="17" t="s">
        <v>93</v>
      </c>
      <c r="D496" s="1">
        <f>Z501</f>
        <v>0</v>
      </c>
      <c r="F496" s="193">
        <v>40468</v>
      </c>
      <c r="G496" s="357"/>
      <c r="H496" s="357"/>
      <c r="I496" s="49"/>
      <c r="J496" s="66"/>
      <c r="K496" s="66"/>
      <c r="L496" s="66"/>
      <c r="M496" s="66"/>
      <c r="N496" s="66"/>
      <c r="O496" s="66"/>
      <c r="P496" s="66"/>
      <c r="Q496" s="66"/>
      <c r="R496" s="358"/>
      <c r="S496" s="359"/>
      <c r="T496" s="360"/>
      <c r="U496" s="36"/>
      <c r="V496" s="122">
        <f t="shared" si="636"/>
        <v>1</v>
      </c>
      <c r="W496" s="272">
        <f t="shared" si="637"/>
        <v>0</v>
      </c>
      <c r="X496" s="272">
        <f t="shared" si="643"/>
        <v>0</v>
      </c>
      <c r="Y496" s="272">
        <f t="shared" si="638"/>
        <v>0</v>
      </c>
      <c r="Z496" s="272">
        <f t="shared" si="639"/>
        <v>0</v>
      </c>
      <c r="AA496" s="272"/>
      <c r="AB496" s="272"/>
      <c r="AC496" s="272">
        <f t="shared" si="640"/>
        <v>0</v>
      </c>
      <c r="AD496" s="272">
        <f t="shared" si="641"/>
        <v>0</v>
      </c>
      <c r="AE496" s="122"/>
      <c r="AF496" s="122">
        <f t="shared" si="644"/>
        <v>0</v>
      </c>
      <c r="AG496" s="123">
        <f t="shared" si="645"/>
        <v>0</v>
      </c>
      <c r="AH496" s="123">
        <f t="shared" si="642"/>
        <v>0</v>
      </c>
      <c r="AI496" s="262" t="str">
        <f t="shared" si="646"/>
        <v/>
      </c>
      <c r="AJ496" s="262" t="str">
        <f>IF(AH496&gt;1,AVERAGE(AH494:AH496),"")</f>
        <v/>
      </c>
      <c r="AK496" s="262"/>
      <c r="AL496" s="262"/>
    </row>
    <row r="497" spans="1:38" ht="12" customHeight="1">
      <c r="C497" s="17" t="s">
        <v>79</v>
      </c>
      <c r="D497" s="1">
        <f>AA501</f>
        <v>0</v>
      </c>
      <c r="F497" s="193">
        <v>40469</v>
      </c>
      <c r="G497" s="357"/>
      <c r="H497" s="357"/>
      <c r="I497" s="48"/>
      <c r="J497" s="65"/>
      <c r="K497" s="65"/>
      <c r="L497" s="65"/>
      <c r="M497" s="65"/>
      <c r="N497" s="65"/>
      <c r="O497" s="65"/>
      <c r="P497" s="65"/>
      <c r="Q497" s="65"/>
      <c r="R497" s="358"/>
      <c r="S497" s="359"/>
      <c r="T497" s="360"/>
      <c r="U497" s="53"/>
      <c r="V497" s="122">
        <f t="shared" si="636"/>
        <v>1</v>
      </c>
      <c r="W497" s="272">
        <f t="shared" si="637"/>
        <v>0</v>
      </c>
      <c r="X497" s="272">
        <f t="shared" si="643"/>
        <v>0</v>
      </c>
      <c r="Y497" s="272">
        <f t="shared" si="638"/>
        <v>0</v>
      </c>
      <c r="Z497" s="272">
        <f t="shared" si="639"/>
        <v>0</v>
      </c>
      <c r="AA497" s="272"/>
      <c r="AB497" s="272"/>
      <c r="AC497" s="272">
        <f t="shared" si="640"/>
        <v>0</v>
      </c>
      <c r="AD497" s="272">
        <f t="shared" si="641"/>
        <v>0</v>
      </c>
      <c r="AE497" s="122"/>
      <c r="AF497" s="122">
        <f t="shared" si="644"/>
        <v>0</v>
      </c>
      <c r="AG497" s="123">
        <f t="shared" si="645"/>
        <v>0</v>
      </c>
      <c r="AH497" s="123">
        <f t="shared" si="642"/>
        <v>0</v>
      </c>
      <c r="AI497" s="262" t="str">
        <f t="shared" si="646"/>
        <v/>
      </c>
      <c r="AJ497" s="262" t="str">
        <f>IF(AH497&gt;1,AVERAGE(AH495:AH497),"")</f>
        <v/>
      </c>
      <c r="AK497" s="262"/>
      <c r="AL497" s="262"/>
    </row>
    <row r="498" spans="1:38" ht="12" customHeight="1">
      <c r="C498" s="17" t="s">
        <v>94</v>
      </c>
      <c r="D498" s="1">
        <f>AB501</f>
        <v>0</v>
      </c>
      <c r="F498" s="193">
        <v>40470</v>
      </c>
      <c r="G498" s="357"/>
      <c r="H498" s="357"/>
      <c r="I498" s="48"/>
      <c r="J498" s="65"/>
      <c r="K498" s="65"/>
      <c r="L498" s="65"/>
      <c r="M498" s="65"/>
      <c r="N498" s="65"/>
      <c r="O498" s="65"/>
      <c r="P498" s="65"/>
      <c r="Q498" s="65"/>
      <c r="R498" s="358"/>
      <c r="S498" s="359"/>
      <c r="T498" s="360"/>
      <c r="U498" s="36"/>
      <c r="V498" s="122">
        <f>$V$2</f>
        <v>1</v>
      </c>
      <c r="W498" s="272">
        <f t="shared" si="637"/>
        <v>0</v>
      </c>
      <c r="X498" s="272">
        <f t="shared" si="643"/>
        <v>0</v>
      </c>
      <c r="Y498" s="272">
        <f t="shared" si="638"/>
        <v>0</v>
      </c>
      <c r="Z498" s="272">
        <f t="shared" si="639"/>
        <v>0</v>
      </c>
      <c r="AA498" s="272"/>
      <c r="AB498" s="272"/>
      <c r="AC498" s="272">
        <f t="shared" si="640"/>
        <v>0</v>
      </c>
      <c r="AD498" s="272">
        <f t="shared" si="641"/>
        <v>0</v>
      </c>
      <c r="AE498" s="122"/>
      <c r="AF498" s="122">
        <f t="shared" si="644"/>
        <v>0</v>
      </c>
      <c r="AG498" s="123">
        <f t="shared" si="645"/>
        <v>0</v>
      </c>
      <c r="AH498" s="123">
        <f t="shared" si="642"/>
        <v>0</v>
      </c>
      <c r="AI498" s="262" t="str">
        <f t="shared" si="646"/>
        <v/>
      </c>
      <c r="AJ498" s="262" t="str">
        <f>IF(AH498&gt;1,AVERAGE(AH496:AH498),"")</f>
        <v/>
      </c>
      <c r="AK498" s="262"/>
      <c r="AL498" s="262"/>
    </row>
    <row r="499" spans="1:38" ht="12" customHeight="1">
      <c r="C499" s="57" t="s">
        <v>37</v>
      </c>
      <c r="D499" s="1">
        <f>AC501</f>
        <v>0</v>
      </c>
      <c r="F499" s="193">
        <v>40471</v>
      </c>
      <c r="G499" s="357"/>
      <c r="H499" s="357"/>
      <c r="I499" s="48"/>
      <c r="J499" s="65"/>
      <c r="K499" s="65"/>
      <c r="L499" s="65"/>
      <c r="M499" s="65"/>
      <c r="N499" s="65"/>
      <c r="O499" s="65"/>
      <c r="P499" s="65"/>
      <c r="Q499" s="65"/>
      <c r="R499" s="358"/>
      <c r="S499" s="359"/>
      <c r="T499" s="360"/>
      <c r="U499" s="36"/>
      <c r="V499" s="122">
        <f t="shared" si="636"/>
        <v>1</v>
      </c>
      <c r="W499" s="272">
        <f t="shared" si="637"/>
        <v>0</v>
      </c>
      <c r="X499" s="272">
        <f t="shared" si="643"/>
        <v>0</v>
      </c>
      <c r="Y499" s="272">
        <f t="shared" si="638"/>
        <v>0</v>
      </c>
      <c r="Z499" s="272">
        <f t="shared" si="639"/>
        <v>0</v>
      </c>
      <c r="AA499" s="272"/>
      <c r="AB499" s="272"/>
      <c r="AC499" s="272">
        <f t="shared" si="640"/>
        <v>0</v>
      </c>
      <c r="AD499" s="272">
        <f t="shared" si="641"/>
        <v>0</v>
      </c>
      <c r="AE499" s="122"/>
      <c r="AF499" s="122">
        <f t="shared" si="644"/>
        <v>0</v>
      </c>
      <c r="AG499" s="123">
        <f t="shared" si="645"/>
        <v>0</v>
      </c>
      <c r="AH499" s="123">
        <f t="shared" si="642"/>
        <v>0</v>
      </c>
      <c r="AI499" s="262" t="str">
        <f t="shared" si="646"/>
        <v/>
      </c>
      <c r="AJ499" s="262" t="str">
        <f>IF(AH499&gt;1,AVERAGE(AH497:AH499),"")</f>
        <v/>
      </c>
      <c r="AK499" s="262"/>
      <c r="AL499" s="262"/>
    </row>
    <row r="500" spans="1:38" ht="12" customHeight="1">
      <c r="C500" s="57" t="s">
        <v>38</v>
      </c>
      <c r="D500" s="1">
        <f>AD501</f>
        <v>0</v>
      </c>
      <c r="F500" s="193">
        <v>40472</v>
      </c>
      <c r="G500" s="357"/>
      <c r="H500" s="357"/>
      <c r="I500" s="48"/>
      <c r="J500" s="65"/>
      <c r="K500" s="65"/>
      <c r="L500" s="65"/>
      <c r="M500" s="65"/>
      <c r="N500" s="65"/>
      <c r="O500" s="65"/>
      <c r="P500" s="65"/>
      <c r="Q500" s="65"/>
      <c r="R500" s="358"/>
      <c r="S500" s="359"/>
      <c r="T500" s="360"/>
      <c r="U500" s="36"/>
      <c r="V500" s="122">
        <f t="shared" si="636"/>
        <v>1</v>
      </c>
      <c r="W500" s="272">
        <f t="shared" si="637"/>
        <v>0</v>
      </c>
      <c r="X500" s="272">
        <f t="shared" si="643"/>
        <v>0</v>
      </c>
      <c r="Y500" s="272">
        <f t="shared" si="638"/>
        <v>0</v>
      </c>
      <c r="Z500" s="272">
        <f t="shared" si="639"/>
        <v>0</v>
      </c>
      <c r="AA500" s="272"/>
      <c r="AB500" s="272"/>
      <c r="AC500" s="272">
        <f t="shared" si="640"/>
        <v>0</v>
      </c>
      <c r="AD500" s="272">
        <f t="shared" si="641"/>
        <v>0</v>
      </c>
      <c r="AE500" s="122"/>
      <c r="AF500" s="122">
        <f t="shared" si="644"/>
        <v>0</v>
      </c>
      <c r="AG500" s="123">
        <f t="shared" si="645"/>
        <v>0</v>
      </c>
      <c r="AH500" s="123">
        <f t="shared" si="642"/>
        <v>0</v>
      </c>
      <c r="AI500" s="262" t="str">
        <f t="shared" si="646"/>
        <v/>
      </c>
      <c r="AJ500" s="262" t="str">
        <f>IF(AH500&gt;1,AVERAGE(AH498:AH500),"")</f>
        <v/>
      </c>
      <c r="AK500" s="262"/>
      <c r="AL500" s="262"/>
    </row>
    <row r="501" spans="1:38" ht="12" customHeight="1">
      <c r="C501" s="57" t="s">
        <v>39</v>
      </c>
      <c r="D501" s="1">
        <f>AE501</f>
        <v>0</v>
      </c>
      <c r="E501" s="1"/>
      <c r="F501" s="194"/>
      <c r="G501" s="51"/>
      <c r="H501" s="51"/>
      <c r="I501" s="52">
        <f>SUM(I494:I500)/60</f>
        <v>0</v>
      </c>
      <c r="J501" s="67"/>
      <c r="K501" s="68"/>
      <c r="L501" s="68"/>
      <c r="M501" s="68"/>
      <c r="N501" s="68"/>
      <c r="O501" s="68"/>
      <c r="P501" s="68"/>
      <c r="Q501" s="68"/>
      <c r="R501" s="51"/>
      <c r="S501" s="51"/>
      <c r="T501" s="51"/>
      <c r="U501" s="54" t="s">
        <v>46</v>
      </c>
      <c r="V501" s="114"/>
      <c r="W501" s="255">
        <f t="shared" ref="W501:AG501" si="647">SUM(W494:W500)</f>
        <v>0</v>
      </c>
      <c r="X501" s="255">
        <f t="shared" si="647"/>
        <v>0</v>
      </c>
      <c r="Y501" s="255">
        <f t="shared" si="647"/>
        <v>0</v>
      </c>
      <c r="Z501" s="255">
        <f t="shared" si="647"/>
        <v>0</v>
      </c>
      <c r="AA501" s="255">
        <f t="shared" si="647"/>
        <v>0</v>
      </c>
      <c r="AB501" s="255">
        <f t="shared" si="647"/>
        <v>0</v>
      </c>
      <c r="AC501" s="255">
        <f t="shared" si="647"/>
        <v>0</v>
      </c>
      <c r="AD501" s="255">
        <f t="shared" si="647"/>
        <v>0</v>
      </c>
      <c r="AE501" s="255">
        <f t="shared" si="647"/>
        <v>0</v>
      </c>
      <c r="AF501" s="256">
        <f t="shared" si="647"/>
        <v>0</v>
      </c>
      <c r="AG501" s="256">
        <f t="shared" si="647"/>
        <v>0</v>
      </c>
      <c r="AH501" s="256">
        <f>SUM(AH494:AH500)</f>
        <v>0</v>
      </c>
      <c r="AI501" s="262"/>
      <c r="AJ501" s="262"/>
      <c r="AK501" s="262" t="b">
        <f>IF(AH501&gt;1,AVERAGE(AH501,AH492,AH483,AH474,AH465))</f>
        <v>0</v>
      </c>
      <c r="AL501" s="262" t="b">
        <f>IF(AH501&gt;1,AVERAGE(AH501,AH492))</f>
        <v>0</v>
      </c>
    </row>
    <row r="502" spans="1:38" ht="12" customHeight="1">
      <c r="E502" s="1"/>
      <c r="F502" s="252" t="s">
        <v>173</v>
      </c>
      <c r="G502" s="101"/>
      <c r="H502" s="101"/>
      <c r="I502" s="101"/>
      <c r="J502" s="102"/>
      <c r="K502" s="102"/>
      <c r="L502" s="102"/>
      <c r="M502" s="102"/>
      <c r="N502" s="102"/>
      <c r="O502" s="102"/>
      <c r="P502" s="102"/>
      <c r="Q502" s="102"/>
      <c r="R502" s="101"/>
      <c r="S502" s="101"/>
      <c r="T502" s="101"/>
      <c r="U502" s="103"/>
      <c r="V502" s="116"/>
      <c r="W502" s="1"/>
      <c r="X502" s="1"/>
      <c r="Y502" s="1"/>
      <c r="Z502" s="1"/>
      <c r="AA502" s="1"/>
      <c r="AB502" s="1"/>
      <c r="AC502" s="1"/>
      <c r="AD502" s="1"/>
      <c r="AE502" s="1"/>
      <c r="AF502" s="9" t="str">
        <f>IF(SUM(W502:AE502)&gt;0,(SUM(W502:AE502)),"")</f>
        <v/>
      </c>
    </row>
    <row r="503" spans="1:38" ht="12" customHeight="1">
      <c r="A503" s="165" t="s">
        <v>19</v>
      </c>
      <c r="B503" s="18">
        <f>I510</f>
        <v>0</v>
      </c>
      <c r="C503" s="57" t="s">
        <v>35</v>
      </c>
      <c r="D503" s="1">
        <f>X510</f>
        <v>0</v>
      </c>
      <c r="F503" s="193">
        <v>40473</v>
      </c>
      <c r="G503" s="357"/>
      <c r="H503" s="357"/>
      <c r="I503" s="48"/>
      <c r="J503" s="65"/>
      <c r="K503" s="65"/>
      <c r="L503" s="65"/>
      <c r="M503" s="65"/>
      <c r="N503" s="65"/>
      <c r="O503" s="65"/>
      <c r="P503" s="65"/>
      <c r="Q503" s="65"/>
      <c r="R503" s="358"/>
      <c r="S503" s="359"/>
      <c r="T503" s="360"/>
      <c r="U503" s="53"/>
      <c r="V503" s="122">
        <f t="shared" ref="V503:V509" si="648">$V$2</f>
        <v>1</v>
      </c>
      <c r="W503" s="272">
        <f t="shared" ref="W503:W509" si="649">IF(J503&lt;&gt;0,VLOOKUP(J503,Max_tider,2,FALSE),0)</f>
        <v>0</v>
      </c>
      <c r="X503" s="272">
        <f>IF(K503&lt;&gt;0,VLOOKUP(K503,AT_tider,2,FALSE),0)</f>
        <v>0</v>
      </c>
      <c r="Y503" s="272">
        <f t="shared" ref="Y503:Y509" si="650">IF(L503&lt;&gt;0,VLOOKUP(L503,SubAT_tider,2,FALSE),0)</f>
        <v>0</v>
      </c>
      <c r="Z503" s="272">
        <f t="shared" ref="Z503:Z509" si="651">IF(M503&lt;&gt;0,VLOOKUP(M503,IG_tider,2,FALSE),0)</f>
        <v>0</v>
      </c>
      <c r="AA503" s="272"/>
      <c r="AB503" s="272"/>
      <c r="AC503" s="272">
        <f t="shared" ref="AC503:AC509" si="652">IF(P503&lt;&gt;0,VLOOKUP(P503,Power_tider,2,FALSE),0)</f>
        <v>0</v>
      </c>
      <c r="AD503" s="272">
        <f t="shared" ref="AD503:AD509" si="653">IF(Q503&lt;&gt;0,VLOOKUP(Q503,FS_tider,2,FALSE),0)</f>
        <v>0</v>
      </c>
      <c r="AE503" s="122"/>
      <c r="AF503" s="122">
        <f>SUM(W503:AE503)</f>
        <v>0</v>
      </c>
      <c r="AG503" s="123">
        <f>((AC503*2)+(W503*2)+(X503*1)+(Y503*0.77)+(Z503*0.68)+(AD503*0.8))</f>
        <v>0</v>
      </c>
      <c r="AH503" s="123">
        <f t="shared" ref="AH503:AH509" si="654">(AG503+(((I503*V503)-SUM(W503:AE503))*0.3))</f>
        <v>0</v>
      </c>
      <c r="AI503" s="262" t="str">
        <f>IF(AH503&gt;1,AVERAGE(AH500,AH503),"")</f>
        <v/>
      </c>
      <c r="AJ503" s="262" t="str">
        <f>IF(AH503&gt;1,AVERAGE(AH499,AH500,AH503),"")</f>
        <v/>
      </c>
      <c r="AK503" s="262"/>
      <c r="AL503" s="262"/>
    </row>
    <row r="504" spans="1:38" ht="12" customHeight="1">
      <c r="A504" s="168" t="s">
        <v>34</v>
      </c>
      <c r="B504" s="18">
        <f>W510</f>
        <v>0</v>
      </c>
      <c r="C504" s="57" t="s">
        <v>36</v>
      </c>
      <c r="D504" s="1">
        <f>Y510</f>
        <v>0</v>
      </c>
      <c r="F504" s="193">
        <v>40474</v>
      </c>
      <c r="G504" s="357"/>
      <c r="H504" s="357"/>
      <c r="I504" s="48"/>
      <c r="J504" s="65"/>
      <c r="K504" s="65"/>
      <c r="L504" s="65"/>
      <c r="M504" s="65"/>
      <c r="N504" s="66"/>
      <c r="O504" s="66"/>
      <c r="P504" s="66"/>
      <c r="Q504" s="65"/>
      <c r="R504" s="358"/>
      <c r="S504" s="359"/>
      <c r="T504" s="360"/>
      <c r="U504" s="53"/>
      <c r="V504" s="122">
        <f t="shared" si="648"/>
        <v>1</v>
      </c>
      <c r="W504" s="272">
        <f t="shared" si="649"/>
        <v>0</v>
      </c>
      <c r="X504" s="272">
        <f t="shared" ref="X504:X509" si="655">IF(K504&lt;&gt;0,VLOOKUP(K504,AT_tider,2,FALSE),0)</f>
        <v>0</v>
      </c>
      <c r="Y504" s="272">
        <f t="shared" si="650"/>
        <v>0</v>
      </c>
      <c r="Z504" s="272">
        <f t="shared" si="651"/>
        <v>0</v>
      </c>
      <c r="AA504" s="272"/>
      <c r="AB504" s="272"/>
      <c r="AC504" s="272">
        <f t="shared" si="652"/>
        <v>0</v>
      </c>
      <c r="AD504" s="272">
        <f t="shared" si="653"/>
        <v>0</v>
      </c>
      <c r="AE504" s="122"/>
      <c r="AF504" s="122">
        <f t="shared" ref="AF504:AF509" si="656">SUM(W504:AE504)</f>
        <v>0</v>
      </c>
      <c r="AG504" s="123">
        <f t="shared" ref="AG504:AG509" si="657">((AC504*2)+(W504*2)+(X504*1)+(Y504*0.77)+(Z504*0.68)+(AD504*0.8))</f>
        <v>0</v>
      </c>
      <c r="AH504" s="123">
        <f t="shared" si="654"/>
        <v>0</v>
      </c>
      <c r="AI504" s="262" t="str">
        <f t="shared" ref="AI504:AI509" si="658">IF(AH504&gt;1,AVERAGE(AH503:AH504),"")</f>
        <v/>
      </c>
      <c r="AJ504" s="262" t="str">
        <f>IF(AH504&gt;1,AVERAGE(AH500,AH503,AH504),"")</f>
        <v/>
      </c>
      <c r="AK504" s="262"/>
      <c r="AL504" s="262"/>
    </row>
    <row r="505" spans="1:38" ht="12" customHeight="1">
      <c r="C505" s="17" t="s">
        <v>93</v>
      </c>
      <c r="D505" s="1">
        <f>Z510</f>
        <v>0</v>
      </c>
      <c r="F505" s="193">
        <v>40475</v>
      </c>
      <c r="G505" s="357"/>
      <c r="H505" s="357"/>
      <c r="I505" s="49"/>
      <c r="J505" s="66"/>
      <c r="K505" s="66"/>
      <c r="L505" s="66"/>
      <c r="M505" s="66"/>
      <c r="N505" s="66"/>
      <c r="O505" s="66"/>
      <c r="P505" s="66"/>
      <c r="Q505" s="66"/>
      <c r="R505" s="358"/>
      <c r="S505" s="359"/>
      <c r="T505" s="360"/>
      <c r="U505" s="36"/>
      <c r="V505" s="122">
        <f t="shared" si="648"/>
        <v>1</v>
      </c>
      <c r="W505" s="272">
        <f t="shared" si="649"/>
        <v>0</v>
      </c>
      <c r="X505" s="272">
        <f t="shared" si="655"/>
        <v>0</v>
      </c>
      <c r="Y505" s="272">
        <f t="shared" si="650"/>
        <v>0</v>
      </c>
      <c r="Z505" s="272">
        <f t="shared" si="651"/>
        <v>0</v>
      </c>
      <c r="AA505" s="272"/>
      <c r="AB505" s="272"/>
      <c r="AC505" s="272">
        <f t="shared" si="652"/>
        <v>0</v>
      </c>
      <c r="AD505" s="272">
        <f t="shared" si="653"/>
        <v>0</v>
      </c>
      <c r="AE505" s="122"/>
      <c r="AF505" s="122">
        <f t="shared" si="656"/>
        <v>0</v>
      </c>
      <c r="AG505" s="123">
        <f t="shared" si="657"/>
        <v>0</v>
      </c>
      <c r="AH505" s="123">
        <f t="shared" si="654"/>
        <v>0</v>
      </c>
      <c r="AI505" s="262" t="str">
        <f t="shared" si="658"/>
        <v/>
      </c>
      <c r="AJ505" s="262" t="str">
        <f>IF(AH505&gt;1,AVERAGE(AH503:AH505),"")</f>
        <v/>
      </c>
      <c r="AK505" s="262"/>
      <c r="AL505" s="262"/>
    </row>
    <row r="506" spans="1:38" ht="12" customHeight="1">
      <c r="C506" s="17" t="s">
        <v>79</v>
      </c>
      <c r="D506" s="1">
        <f>AA510</f>
        <v>0</v>
      </c>
      <c r="F506" s="193">
        <v>40476</v>
      </c>
      <c r="G506" s="357"/>
      <c r="H506" s="357"/>
      <c r="I506" s="48"/>
      <c r="J506" s="65"/>
      <c r="K506" s="65"/>
      <c r="L506" s="65"/>
      <c r="M506" s="65"/>
      <c r="N506" s="65"/>
      <c r="O506" s="65"/>
      <c r="P506" s="65"/>
      <c r="Q506" s="65"/>
      <c r="R506" s="358"/>
      <c r="S506" s="359"/>
      <c r="T506" s="360"/>
      <c r="U506" s="53"/>
      <c r="V506" s="122">
        <f t="shared" si="648"/>
        <v>1</v>
      </c>
      <c r="W506" s="272">
        <f t="shared" si="649"/>
        <v>0</v>
      </c>
      <c r="X506" s="272">
        <f t="shared" si="655"/>
        <v>0</v>
      </c>
      <c r="Y506" s="272">
        <f t="shared" si="650"/>
        <v>0</v>
      </c>
      <c r="Z506" s="272">
        <f t="shared" si="651"/>
        <v>0</v>
      </c>
      <c r="AA506" s="272"/>
      <c r="AB506" s="272"/>
      <c r="AC506" s="272">
        <f t="shared" si="652"/>
        <v>0</v>
      </c>
      <c r="AD506" s="272">
        <f t="shared" si="653"/>
        <v>0</v>
      </c>
      <c r="AE506" s="122"/>
      <c r="AF506" s="122">
        <f t="shared" si="656"/>
        <v>0</v>
      </c>
      <c r="AG506" s="123">
        <f t="shared" si="657"/>
        <v>0</v>
      </c>
      <c r="AH506" s="123">
        <f t="shared" si="654"/>
        <v>0</v>
      </c>
      <c r="AI506" s="262" t="str">
        <f t="shared" si="658"/>
        <v/>
      </c>
      <c r="AJ506" s="262" t="str">
        <f>IF(AH506&gt;1,AVERAGE(AH504:AH506),"")</f>
        <v/>
      </c>
      <c r="AK506" s="262"/>
      <c r="AL506" s="262"/>
    </row>
    <row r="507" spans="1:38" ht="12" customHeight="1">
      <c r="C507" s="17" t="s">
        <v>94</v>
      </c>
      <c r="D507" s="1">
        <f>AB510</f>
        <v>0</v>
      </c>
      <c r="F507" s="193">
        <v>40477</v>
      </c>
      <c r="G507" s="357"/>
      <c r="H507" s="357"/>
      <c r="I507" s="48"/>
      <c r="J507" s="65"/>
      <c r="K507" s="65"/>
      <c r="L507" s="65"/>
      <c r="M507" s="65"/>
      <c r="N507" s="65"/>
      <c r="O507" s="65"/>
      <c r="P507" s="65"/>
      <c r="Q507" s="65"/>
      <c r="R507" s="358"/>
      <c r="S507" s="359"/>
      <c r="T507" s="360"/>
      <c r="U507" s="36"/>
      <c r="V507" s="122">
        <f>$V$2</f>
        <v>1</v>
      </c>
      <c r="W507" s="272">
        <f t="shared" si="649"/>
        <v>0</v>
      </c>
      <c r="X507" s="272">
        <f t="shared" si="655"/>
        <v>0</v>
      </c>
      <c r="Y507" s="272">
        <f t="shared" si="650"/>
        <v>0</v>
      </c>
      <c r="Z507" s="272">
        <f t="shared" si="651"/>
        <v>0</v>
      </c>
      <c r="AA507" s="272"/>
      <c r="AB507" s="272"/>
      <c r="AC507" s="272">
        <f t="shared" si="652"/>
        <v>0</v>
      </c>
      <c r="AD507" s="272">
        <f t="shared" si="653"/>
        <v>0</v>
      </c>
      <c r="AE507" s="122"/>
      <c r="AF507" s="122">
        <f t="shared" si="656"/>
        <v>0</v>
      </c>
      <c r="AG507" s="123">
        <f t="shared" si="657"/>
        <v>0</v>
      </c>
      <c r="AH507" s="123">
        <f t="shared" si="654"/>
        <v>0</v>
      </c>
      <c r="AI507" s="262" t="str">
        <f t="shared" si="658"/>
        <v/>
      </c>
      <c r="AJ507" s="262" t="str">
        <f>IF(AH507&gt;1,AVERAGE(AH505:AH507),"")</f>
        <v/>
      </c>
      <c r="AK507" s="262"/>
      <c r="AL507" s="262"/>
    </row>
    <row r="508" spans="1:38" ht="12" customHeight="1">
      <c r="C508" s="57" t="s">
        <v>37</v>
      </c>
      <c r="D508" s="1">
        <f>AC510</f>
        <v>0</v>
      </c>
      <c r="F508" s="193">
        <v>40478</v>
      </c>
      <c r="G508" s="357"/>
      <c r="H508" s="357"/>
      <c r="I508" s="48"/>
      <c r="J508" s="65"/>
      <c r="K508" s="65"/>
      <c r="L508" s="65"/>
      <c r="M508" s="65"/>
      <c r="N508" s="65"/>
      <c r="O508" s="65"/>
      <c r="P508" s="65"/>
      <c r="Q508" s="65"/>
      <c r="R508" s="358"/>
      <c r="S508" s="359"/>
      <c r="T508" s="360"/>
      <c r="U508" s="36"/>
      <c r="V508" s="122">
        <f t="shared" si="648"/>
        <v>1</v>
      </c>
      <c r="W508" s="272">
        <f t="shared" si="649"/>
        <v>0</v>
      </c>
      <c r="X508" s="272">
        <f t="shared" si="655"/>
        <v>0</v>
      </c>
      <c r="Y508" s="272">
        <f t="shared" si="650"/>
        <v>0</v>
      </c>
      <c r="Z508" s="272">
        <f t="shared" si="651"/>
        <v>0</v>
      </c>
      <c r="AA508" s="272"/>
      <c r="AB508" s="272"/>
      <c r="AC508" s="272">
        <f t="shared" si="652"/>
        <v>0</v>
      </c>
      <c r="AD508" s="272">
        <f t="shared" si="653"/>
        <v>0</v>
      </c>
      <c r="AE508" s="122"/>
      <c r="AF508" s="122">
        <f t="shared" si="656"/>
        <v>0</v>
      </c>
      <c r="AG508" s="123">
        <f t="shared" si="657"/>
        <v>0</v>
      </c>
      <c r="AH508" s="123">
        <f t="shared" si="654"/>
        <v>0</v>
      </c>
      <c r="AI508" s="262" t="str">
        <f t="shared" si="658"/>
        <v/>
      </c>
      <c r="AJ508" s="262" t="str">
        <f>IF(AH508&gt;1,AVERAGE(AH506:AH508),"")</f>
        <v/>
      </c>
      <c r="AK508" s="262"/>
      <c r="AL508" s="262"/>
    </row>
    <row r="509" spans="1:38" ht="12" customHeight="1">
      <c r="C509" s="57" t="s">
        <v>38</v>
      </c>
      <c r="D509" s="1">
        <f>AD510</f>
        <v>0</v>
      </c>
      <c r="F509" s="193">
        <v>40479</v>
      </c>
      <c r="G509" s="357"/>
      <c r="H509" s="357"/>
      <c r="I509" s="48"/>
      <c r="J509" s="65"/>
      <c r="K509" s="65"/>
      <c r="L509" s="65"/>
      <c r="M509" s="65"/>
      <c r="N509" s="65"/>
      <c r="O509" s="65"/>
      <c r="P509" s="65"/>
      <c r="Q509" s="65"/>
      <c r="R509" s="358"/>
      <c r="S509" s="359"/>
      <c r="T509" s="360"/>
      <c r="U509" s="36"/>
      <c r="V509" s="122">
        <f t="shared" si="648"/>
        <v>1</v>
      </c>
      <c r="W509" s="272">
        <f t="shared" si="649"/>
        <v>0</v>
      </c>
      <c r="X509" s="272">
        <f t="shared" si="655"/>
        <v>0</v>
      </c>
      <c r="Y509" s="272">
        <f t="shared" si="650"/>
        <v>0</v>
      </c>
      <c r="Z509" s="272">
        <f t="shared" si="651"/>
        <v>0</v>
      </c>
      <c r="AA509" s="272"/>
      <c r="AB509" s="272"/>
      <c r="AC509" s="272">
        <f t="shared" si="652"/>
        <v>0</v>
      </c>
      <c r="AD509" s="272">
        <f t="shared" si="653"/>
        <v>0</v>
      </c>
      <c r="AE509" s="122"/>
      <c r="AF509" s="122">
        <f t="shared" si="656"/>
        <v>0</v>
      </c>
      <c r="AG509" s="123">
        <f t="shared" si="657"/>
        <v>0</v>
      </c>
      <c r="AH509" s="123">
        <f t="shared" si="654"/>
        <v>0</v>
      </c>
      <c r="AI509" s="262" t="str">
        <f t="shared" si="658"/>
        <v/>
      </c>
      <c r="AJ509" s="262" t="str">
        <f>IF(AH509&gt;1,AVERAGE(AH507:AH509),"")</f>
        <v/>
      </c>
      <c r="AK509" s="262"/>
      <c r="AL509" s="262"/>
    </row>
    <row r="510" spans="1:38" ht="12" customHeight="1">
      <c r="C510" s="57" t="s">
        <v>39</v>
      </c>
      <c r="D510" s="1">
        <f>AE510</f>
        <v>0</v>
      </c>
      <c r="E510" s="1"/>
      <c r="F510" s="194"/>
      <c r="G510" s="51"/>
      <c r="H510" s="51"/>
      <c r="I510" s="52">
        <f>SUM(I503:I509)/60</f>
        <v>0</v>
      </c>
      <c r="J510" s="67"/>
      <c r="K510" s="68"/>
      <c r="L510" s="68"/>
      <c r="M510" s="68"/>
      <c r="N510" s="68"/>
      <c r="O510" s="68"/>
      <c r="P510" s="68"/>
      <c r="Q510" s="68"/>
      <c r="R510" s="51"/>
      <c r="S510" s="51"/>
      <c r="T510" s="51"/>
      <c r="U510" s="54" t="s">
        <v>46</v>
      </c>
      <c r="V510" s="114"/>
      <c r="W510" s="255">
        <f t="shared" ref="W510:AG510" si="659">SUM(W503:W509)</f>
        <v>0</v>
      </c>
      <c r="X510" s="255">
        <f t="shared" si="659"/>
        <v>0</v>
      </c>
      <c r="Y510" s="255">
        <f t="shared" si="659"/>
        <v>0</v>
      </c>
      <c r="Z510" s="255">
        <f t="shared" si="659"/>
        <v>0</v>
      </c>
      <c r="AA510" s="255">
        <f t="shared" si="659"/>
        <v>0</v>
      </c>
      <c r="AB510" s="255">
        <f t="shared" si="659"/>
        <v>0</v>
      </c>
      <c r="AC510" s="255">
        <f t="shared" si="659"/>
        <v>0</v>
      </c>
      <c r="AD510" s="255">
        <f t="shared" si="659"/>
        <v>0</v>
      </c>
      <c r="AE510" s="255">
        <f t="shared" si="659"/>
        <v>0</v>
      </c>
      <c r="AF510" s="256">
        <f t="shared" si="659"/>
        <v>0</v>
      </c>
      <c r="AG510" s="256">
        <f t="shared" si="659"/>
        <v>0</v>
      </c>
      <c r="AH510" s="256">
        <f>SUM(AH503:AH509)</f>
        <v>0</v>
      </c>
      <c r="AI510" s="262"/>
      <c r="AJ510" s="262"/>
      <c r="AK510" s="262" t="b">
        <f>IF(AH510&gt;1,AVERAGE(AH510,AH501,AH492,AH483,AH474))</f>
        <v>0</v>
      </c>
      <c r="AL510" s="262" t="b">
        <f>IF(AH510&gt;1,AVERAGE(AH510,AH501))</f>
        <v>0</v>
      </c>
    </row>
    <row r="511" spans="1:38" ht="12" customHeight="1">
      <c r="E511" s="1"/>
      <c r="F511" s="252" t="s">
        <v>174</v>
      </c>
    </row>
    <row r="512" spans="1:38" ht="12" customHeight="1">
      <c r="F512" s="193">
        <v>40480</v>
      </c>
      <c r="G512" s="357"/>
      <c r="H512" s="357"/>
      <c r="I512" s="48"/>
      <c r="J512" s="65"/>
      <c r="K512" s="65"/>
      <c r="L512" s="65"/>
      <c r="M512" s="65"/>
      <c r="N512" s="65"/>
      <c r="O512" s="65"/>
      <c r="P512" s="65"/>
      <c r="Q512" s="65"/>
      <c r="R512" s="358"/>
      <c r="S512" s="359"/>
      <c r="T512" s="360"/>
      <c r="U512" s="53"/>
      <c r="V512" s="122">
        <f t="shared" ref="V512:V518" si="660">$V$2</f>
        <v>1</v>
      </c>
      <c r="W512" s="272">
        <f t="shared" ref="W512:W518" si="661">IF(J512&lt;&gt;0,VLOOKUP(J512,Max_tider,2,FALSE),0)</f>
        <v>0</v>
      </c>
      <c r="X512" s="272">
        <f>IF(K512&lt;&gt;0,VLOOKUP(K512,AT_tider,2,FALSE),0)</f>
        <v>0</v>
      </c>
      <c r="Y512" s="272">
        <f t="shared" ref="Y512:Y518" si="662">IF(L512&lt;&gt;0,VLOOKUP(L512,SubAT_tider,2,FALSE),0)</f>
        <v>0</v>
      </c>
      <c r="Z512" s="272">
        <f t="shared" ref="Z512:Z518" si="663">IF(M512&lt;&gt;0,VLOOKUP(M512,IG_tider,2,FALSE),0)</f>
        <v>0</v>
      </c>
      <c r="AA512" s="272"/>
      <c r="AB512" s="272"/>
      <c r="AC512" s="272">
        <f t="shared" ref="AC512:AC518" si="664">IF(P512&lt;&gt;0,VLOOKUP(P512,Power_tider,2,FALSE),0)</f>
        <v>0</v>
      </c>
      <c r="AD512" s="272">
        <f t="shared" ref="AD512:AD518" si="665">IF(Q512&lt;&gt;0,VLOOKUP(Q512,FS_tider,2,FALSE),0)</f>
        <v>0</v>
      </c>
      <c r="AE512" s="122"/>
      <c r="AF512" s="122">
        <f>SUM(W512:AE512)</f>
        <v>0</v>
      </c>
      <c r="AG512" s="123">
        <f>((AC512*2)+(W512*2)+(X512*1)+(Y512*0.77)+(Z512*0.68)+(AD512*0.8))</f>
        <v>0</v>
      </c>
      <c r="AH512" s="123">
        <f t="shared" ref="AH512:AH518" si="666">(AG512+(((I512*V512)-SUM(W512:AE512))*0.3))</f>
        <v>0</v>
      </c>
      <c r="AI512" s="262" t="str">
        <f>IF(AH512&gt;1,AVERAGE(AH509,AH512),"")</f>
        <v/>
      </c>
      <c r="AJ512" s="262" t="str">
        <f>IF(AH512&gt;1,AVERAGE(AH508,AH509,AH512),"")</f>
        <v/>
      </c>
      <c r="AK512" s="262"/>
      <c r="AL512" s="262"/>
    </row>
    <row r="513" spans="5:38" ht="12" customHeight="1">
      <c r="F513" s="193">
        <v>40481</v>
      </c>
      <c r="G513" s="357"/>
      <c r="H513" s="357"/>
      <c r="I513" s="48"/>
      <c r="J513" s="65"/>
      <c r="K513" s="65"/>
      <c r="L513" s="65"/>
      <c r="M513" s="65"/>
      <c r="N513" s="66"/>
      <c r="O513" s="66"/>
      <c r="P513" s="66"/>
      <c r="Q513" s="65"/>
      <c r="R513" s="358"/>
      <c r="S513" s="359"/>
      <c r="T513" s="360"/>
      <c r="U513" s="53"/>
      <c r="V513" s="122">
        <f t="shared" si="660"/>
        <v>1</v>
      </c>
      <c r="W513" s="272">
        <f t="shared" si="661"/>
        <v>0</v>
      </c>
      <c r="X513" s="272">
        <f t="shared" ref="X513:X518" si="667">IF(K513&lt;&gt;0,VLOOKUP(K513,AT_tider,2,FALSE),0)</f>
        <v>0</v>
      </c>
      <c r="Y513" s="272">
        <f t="shared" si="662"/>
        <v>0</v>
      </c>
      <c r="Z513" s="272">
        <f t="shared" si="663"/>
        <v>0</v>
      </c>
      <c r="AA513" s="272"/>
      <c r="AB513" s="272"/>
      <c r="AC513" s="272">
        <f t="shared" si="664"/>
        <v>0</v>
      </c>
      <c r="AD513" s="272">
        <f t="shared" si="665"/>
        <v>0</v>
      </c>
      <c r="AE513" s="122"/>
      <c r="AF513" s="122">
        <f t="shared" ref="AF513:AF518" si="668">SUM(W513:AE513)</f>
        <v>0</v>
      </c>
      <c r="AG513" s="123">
        <f t="shared" ref="AG513:AG518" si="669">((AC513*2)+(W513*2)+(X513*1)+(Y513*0.77)+(Z513*0.68)+(AD513*0.8))</f>
        <v>0</v>
      </c>
      <c r="AH513" s="123">
        <f t="shared" si="666"/>
        <v>0</v>
      </c>
      <c r="AI513" s="262" t="str">
        <f t="shared" ref="AI513:AI518" si="670">IF(AH513&gt;1,AVERAGE(AH512:AH513),"")</f>
        <v/>
      </c>
      <c r="AJ513" s="262" t="str">
        <f>IF(AH513&gt;1,AVERAGE(AH509,AH512,AH513),"")</f>
        <v/>
      </c>
      <c r="AK513" s="262"/>
      <c r="AL513" s="262"/>
    </row>
    <row r="514" spans="5:38" ht="12" customHeight="1">
      <c r="F514" s="193">
        <v>40482</v>
      </c>
      <c r="G514" s="357"/>
      <c r="H514" s="357"/>
      <c r="I514" s="49"/>
      <c r="J514" s="66"/>
      <c r="K514" s="66"/>
      <c r="L514" s="66"/>
      <c r="M514" s="66"/>
      <c r="N514" s="66"/>
      <c r="O514" s="66"/>
      <c r="P514" s="66"/>
      <c r="Q514" s="66"/>
      <c r="R514" s="358"/>
      <c r="S514" s="359"/>
      <c r="T514" s="360"/>
      <c r="U514" s="36"/>
      <c r="V514" s="122">
        <f t="shared" si="660"/>
        <v>1</v>
      </c>
      <c r="W514" s="272">
        <f t="shared" si="661"/>
        <v>0</v>
      </c>
      <c r="X514" s="272">
        <f t="shared" si="667"/>
        <v>0</v>
      </c>
      <c r="Y514" s="272">
        <f t="shared" si="662"/>
        <v>0</v>
      </c>
      <c r="Z514" s="272">
        <f t="shared" si="663"/>
        <v>0</v>
      </c>
      <c r="AA514" s="272"/>
      <c r="AB514" s="272"/>
      <c r="AC514" s="272">
        <f t="shared" si="664"/>
        <v>0</v>
      </c>
      <c r="AD514" s="272">
        <f t="shared" si="665"/>
        <v>0</v>
      </c>
      <c r="AE514" s="122"/>
      <c r="AF514" s="122">
        <f t="shared" si="668"/>
        <v>0</v>
      </c>
      <c r="AG514" s="123">
        <f t="shared" si="669"/>
        <v>0</v>
      </c>
      <c r="AH514" s="123">
        <f t="shared" si="666"/>
        <v>0</v>
      </c>
      <c r="AI514" s="262" t="str">
        <f t="shared" si="670"/>
        <v/>
      </c>
      <c r="AJ514" s="262" t="str">
        <f>IF(AH514&gt;1,AVERAGE(AH512:AH514),"")</f>
        <v/>
      </c>
      <c r="AK514" s="262"/>
      <c r="AL514" s="262"/>
    </row>
    <row r="515" spans="5:38" ht="12" customHeight="1">
      <c r="F515" s="193">
        <v>40483</v>
      </c>
      <c r="G515" s="357"/>
      <c r="H515" s="357"/>
      <c r="I515" s="48"/>
      <c r="J515" s="65"/>
      <c r="K515" s="65"/>
      <c r="L515" s="65"/>
      <c r="M515" s="65"/>
      <c r="N515" s="65"/>
      <c r="O515" s="65"/>
      <c r="P515" s="65"/>
      <c r="Q515" s="65"/>
      <c r="R515" s="358"/>
      <c r="S515" s="359"/>
      <c r="T515" s="360"/>
      <c r="U515" s="53"/>
      <c r="V515" s="122">
        <f t="shared" si="660"/>
        <v>1</v>
      </c>
      <c r="W515" s="272">
        <f t="shared" si="661"/>
        <v>0</v>
      </c>
      <c r="X515" s="272">
        <f t="shared" si="667"/>
        <v>0</v>
      </c>
      <c r="Y515" s="272">
        <f t="shared" si="662"/>
        <v>0</v>
      </c>
      <c r="Z515" s="272">
        <f t="shared" si="663"/>
        <v>0</v>
      </c>
      <c r="AA515" s="272"/>
      <c r="AB515" s="272"/>
      <c r="AC515" s="272">
        <f t="shared" si="664"/>
        <v>0</v>
      </c>
      <c r="AD515" s="272">
        <f t="shared" si="665"/>
        <v>0</v>
      </c>
      <c r="AE515" s="122"/>
      <c r="AF515" s="122">
        <f t="shared" si="668"/>
        <v>0</v>
      </c>
      <c r="AG515" s="123">
        <f t="shared" si="669"/>
        <v>0</v>
      </c>
      <c r="AH515" s="123">
        <f t="shared" si="666"/>
        <v>0</v>
      </c>
      <c r="AI515" s="262" t="str">
        <f t="shared" si="670"/>
        <v/>
      </c>
      <c r="AJ515" s="262" t="str">
        <f>IF(AH515&gt;1,AVERAGE(AH513:AH515),"")</f>
        <v/>
      </c>
      <c r="AK515" s="262"/>
      <c r="AL515" s="262"/>
    </row>
    <row r="516" spans="5:38" ht="12" customHeight="1">
      <c r="F516" s="193">
        <v>40484</v>
      </c>
      <c r="G516" s="357"/>
      <c r="H516" s="357"/>
      <c r="I516" s="48"/>
      <c r="J516" s="65"/>
      <c r="K516" s="65"/>
      <c r="L516" s="65"/>
      <c r="M516" s="65"/>
      <c r="N516" s="65"/>
      <c r="O516" s="65"/>
      <c r="P516" s="65"/>
      <c r="Q516" s="65"/>
      <c r="R516" s="358"/>
      <c r="S516" s="359"/>
      <c r="T516" s="360"/>
      <c r="U516" s="36"/>
      <c r="V516" s="122">
        <f>$V$2</f>
        <v>1</v>
      </c>
      <c r="W516" s="272">
        <f t="shared" si="661"/>
        <v>0</v>
      </c>
      <c r="X516" s="272">
        <f t="shared" si="667"/>
        <v>0</v>
      </c>
      <c r="Y516" s="272">
        <f t="shared" si="662"/>
        <v>0</v>
      </c>
      <c r="Z516" s="272">
        <f t="shared" si="663"/>
        <v>0</v>
      </c>
      <c r="AA516" s="272"/>
      <c r="AB516" s="272"/>
      <c r="AC516" s="272">
        <f t="shared" si="664"/>
        <v>0</v>
      </c>
      <c r="AD516" s="272">
        <f t="shared" si="665"/>
        <v>0</v>
      </c>
      <c r="AE516" s="122"/>
      <c r="AF516" s="122">
        <f t="shared" si="668"/>
        <v>0</v>
      </c>
      <c r="AG516" s="123">
        <f t="shared" si="669"/>
        <v>0</v>
      </c>
      <c r="AH516" s="123">
        <f t="shared" si="666"/>
        <v>0</v>
      </c>
      <c r="AI516" s="262" t="str">
        <f t="shared" si="670"/>
        <v/>
      </c>
      <c r="AJ516" s="262" t="str">
        <f>IF(AH516&gt;1,AVERAGE(AH514:AH516),"")</f>
        <v/>
      </c>
      <c r="AK516" s="262"/>
      <c r="AL516" s="262"/>
    </row>
    <row r="517" spans="5:38" ht="12" customHeight="1">
      <c r="F517" s="193">
        <v>40485</v>
      </c>
      <c r="G517" s="357"/>
      <c r="H517" s="357"/>
      <c r="I517" s="48"/>
      <c r="J517" s="65"/>
      <c r="K517" s="65"/>
      <c r="L517" s="65"/>
      <c r="M517" s="65"/>
      <c r="N517" s="65"/>
      <c r="O517" s="65"/>
      <c r="P517" s="65"/>
      <c r="Q517" s="65"/>
      <c r="R517" s="358"/>
      <c r="S517" s="359"/>
      <c r="T517" s="360"/>
      <c r="U517" s="36"/>
      <c r="V517" s="122">
        <f t="shared" si="660"/>
        <v>1</v>
      </c>
      <c r="W517" s="272">
        <f t="shared" si="661"/>
        <v>0</v>
      </c>
      <c r="X517" s="272">
        <f t="shared" si="667"/>
        <v>0</v>
      </c>
      <c r="Y517" s="272">
        <f t="shared" si="662"/>
        <v>0</v>
      </c>
      <c r="Z517" s="272">
        <f t="shared" si="663"/>
        <v>0</v>
      </c>
      <c r="AA517" s="272"/>
      <c r="AB517" s="272"/>
      <c r="AC517" s="272">
        <f t="shared" si="664"/>
        <v>0</v>
      </c>
      <c r="AD517" s="272">
        <f t="shared" si="665"/>
        <v>0</v>
      </c>
      <c r="AE517" s="122"/>
      <c r="AF517" s="122">
        <f t="shared" si="668"/>
        <v>0</v>
      </c>
      <c r="AG517" s="123">
        <f t="shared" si="669"/>
        <v>0</v>
      </c>
      <c r="AH517" s="123">
        <f t="shared" si="666"/>
        <v>0</v>
      </c>
      <c r="AI517" s="262" t="str">
        <f t="shared" si="670"/>
        <v/>
      </c>
      <c r="AJ517" s="262" t="str">
        <f>IF(AH517&gt;1,AVERAGE(AH515:AH517),"")</f>
        <v/>
      </c>
      <c r="AK517" s="262"/>
      <c r="AL517" s="262"/>
    </row>
    <row r="518" spans="5:38" ht="12" customHeight="1">
      <c r="F518" s="193">
        <v>40486</v>
      </c>
      <c r="G518" s="357"/>
      <c r="H518" s="357"/>
      <c r="I518" s="48"/>
      <c r="J518" s="65"/>
      <c r="K518" s="65"/>
      <c r="L518" s="65"/>
      <c r="M518" s="65"/>
      <c r="N518" s="65"/>
      <c r="O518" s="65"/>
      <c r="P518" s="65"/>
      <c r="Q518" s="65"/>
      <c r="R518" s="358"/>
      <c r="S518" s="359"/>
      <c r="T518" s="360"/>
      <c r="U518" s="36"/>
      <c r="V518" s="122">
        <f t="shared" si="660"/>
        <v>1</v>
      </c>
      <c r="W518" s="272">
        <f t="shared" si="661"/>
        <v>0</v>
      </c>
      <c r="X518" s="272">
        <f t="shared" si="667"/>
        <v>0</v>
      </c>
      <c r="Y518" s="272">
        <f t="shared" si="662"/>
        <v>0</v>
      </c>
      <c r="Z518" s="272">
        <f t="shared" si="663"/>
        <v>0</v>
      </c>
      <c r="AA518" s="272"/>
      <c r="AB518" s="272"/>
      <c r="AC518" s="272">
        <f t="shared" si="664"/>
        <v>0</v>
      </c>
      <c r="AD518" s="272">
        <f t="shared" si="665"/>
        <v>0</v>
      </c>
      <c r="AE518" s="122"/>
      <c r="AF518" s="122">
        <f t="shared" si="668"/>
        <v>0</v>
      </c>
      <c r="AG518" s="123">
        <f t="shared" si="669"/>
        <v>0</v>
      </c>
      <c r="AH518" s="123">
        <f t="shared" si="666"/>
        <v>0</v>
      </c>
      <c r="AI518" s="262" t="str">
        <f t="shared" si="670"/>
        <v/>
      </c>
      <c r="AJ518" s="262" t="str">
        <f>IF(AH518&gt;1,AVERAGE(AH516:AH518),"")</f>
        <v/>
      </c>
      <c r="AK518" s="262"/>
      <c r="AL518" s="262"/>
    </row>
    <row r="519" spans="5:38" ht="12" customHeight="1">
      <c r="E519" s="1"/>
      <c r="F519" s="194"/>
      <c r="G519" s="51"/>
      <c r="H519" s="51"/>
      <c r="I519" s="52">
        <f>SUM(I512:I518)/60</f>
        <v>0</v>
      </c>
      <c r="J519" s="67"/>
      <c r="K519" s="68"/>
      <c r="L519" s="68"/>
      <c r="M519" s="68"/>
      <c r="N519" s="68"/>
      <c r="O519" s="68"/>
      <c r="P519" s="68"/>
      <c r="Q519" s="68"/>
      <c r="R519" s="51"/>
      <c r="S519" s="51"/>
      <c r="T519" s="51"/>
      <c r="U519" s="54" t="s">
        <v>46</v>
      </c>
      <c r="V519" s="114"/>
      <c r="W519" s="255">
        <f t="shared" ref="W519:AG519" si="671">SUM(W512:W518)</f>
        <v>0</v>
      </c>
      <c r="X519" s="255">
        <f t="shared" si="671"/>
        <v>0</v>
      </c>
      <c r="Y519" s="255">
        <f t="shared" si="671"/>
        <v>0</v>
      </c>
      <c r="Z519" s="255">
        <f t="shared" si="671"/>
        <v>0</v>
      </c>
      <c r="AA519" s="255">
        <f t="shared" si="671"/>
        <v>0</v>
      </c>
      <c r="AB519" s="255">
        <f t="shared" si="671"/>
        <v>0</v>
      </c>
      <c r="AC519" s="255">
        <f t="shared" si="671"/>
        <v>0</v>
      </c>
      <c r="AD519" s="255">
        <f t="shared" si="671"/>
        <v>0</v>
      </c>
      <c r="AE519" s="255">
        <f t="shared" si="671"/>
        <v>0</v>
      </c>
      <c r="AF519" s="256">
        <f t="shared" si="671"/>
        <v>0</v>
      </c>
      <c r="AG519" s="256">
        <f t="shared" si="671"/>
        <v>0</v>
      </c>
      <c r="AH519" s="256">
        <f>SUM(AH512:AH518)</f>
        <v>0</v>
      </c>
      <c r="AI519" s="262"/>
      <c r="AJ519" s="262"/>
      <c r="AK519" s="262" t="b">
        <f>IF(AH519&gt;1,AVERAGE(AH519,AH510,AH501,AH492,AH483))</f>
        <v>0</v>
      </c>
      <c r="AL519" s="262" t="b">
        <f>IF(AH519&gt;1,AVERAGE(AH519,AH510))</f>
        <v>0</v>
      </c>
    </row>
    <row r="520" spans="5:38" ht="12" customHeight="1">
      <c r="E520" s="1"/>
      <c r="F520" s="252" t="s">
        <v>175</v>
      </c>
    </row>
    <row r="521" spans="5:38" ht="12" customHeight="1">
      <c r="F521" s="193">
        <v>40487</v>
      </c>
      <c r="G521" s="357"/>
      <c r="H521" s="357"/>
      <c r="I521" s="48"/>
      <c r="J521" s="65"/>
      <c r="K521" s="65"/>
      <c r="L521" s="65"/>
      <c r="M521" s="65"/>
      <c r="N521" s="65"/>
      <c r="O521" s="65"/>
      <c r="P521" s="65"/>
      <c r="Q521" s="65"/>
      <c r="R521" s="358"/>
      <c r="S521" s="359"/>
      <c r="T521" s="360"/>
      <c r="U521" s="53"/>
      <c r="V521" s="122">
        <f t="shared" ref="V521:V527" si="672">$V$2</f>
        <v>1</v>
      </c>
      <c r="W521" s="272">
        <f t="shared" ref="W521:W527" si="673">IF(J521&lt;&gt;0,VLOOKUP(J521,Max_tider,2,FALSE),0)</f>
        <v>0</v>
      </c>
      <c r="X521" s="272">
        <f>IF(K521&lt;&gt;0,VLOOKUP(K521,AT_tider,2,FALSE),0)</f>
        <v>0</v>
      </c>
      <c r="Y521" s="272">
        <f t="shared" ref="Y521:Y527" si="674">IF(L521&lt;&gt;0,VLOOKUP(L521,SubAT_tider,2,FALSE),0)</f>
        <v>0</v>
      </c>
      <c r="Z521" s="272">
        <f t="shared" ref="Z521:Z527" si="675">IF(M521&lt;&gt;0,VLOOKUP(M521,IG_tider,2,FALSE),0)</f>
        <v>0</v>
      </c>
      <c r="AA521" s="272"/>
      <c r="AB521" s="272"/>
      <c r="AC521" s="272">
        <f t="shared" ref="AC521:AC527" si="676">IF(P521&lt;&gt;0,VLOOKUP(P521,Power_tider,2,FALSE),0)</f>
        <v>0</v>
      </c>
      <c r="AD521" s="272">
        <f t="shared" ref="AD521:AD527" si="677">IF(Q521&lt;&gt;0,VLOOKUP(Q521,FS_tider,2,FALSE),0)</f>
        <v>0</v>
      </c>
      <c r="AE521" s="122"/>
      <c r="AF521" s="122">
        <f>SUM(W521:AE521)</f>
        <v>0</v>
      </c>
      <c r="AG521" s="123">
        <f>((AC521*2)+(W521*2)+(X521*1)+(Y521*0.77)+(Z521*0.68)+(AD521*0.8))</f>
        <v>0</v>
      </c>
      <c r="AH521" s="123">
        <f t="shared" ref="AH521:AH527" si="678">(AG521+(((I521*V521)-SUM(W521:AE521))*0.3))</f>
        <v>0</v>
      </c>
      <c r="AI521" s="262" t="str">
        <f>IF(AH521&gt;1,AVERAGE(AH518,AH521),"")</f>
        <v/>
      </c>
      <c r="AJ521" s="262" t="str">
        <f>IF(AH521&gt;1,AVERAGE(AH517,AH518,AH521),"")</f>
        <v/>
      </c>
      <c r="AK521" s="262"/>
      <c r="AL521" s="262"/>
    </row>
    <row r="522" spans="5:38" ht="12" customHeight="1">
      <c r="F522" s="193">
        <v>40488</v>
      </c>
      <c r="G522" s="357"/>
      <c r="H522" s="357"/>
      <c r="I522" s="48"/>
      <c r="J522" s="65"/>
      <c r="K522" s="65"/>
      <c r="L522" s="65"/>
      <c r="M522" s="65"/>
      <c r="N522" s="66"/>
      <c r="O522" s="66"/>
      <c r="P522" s="66"/>
      <c r="Q522" s="65"/>
      <c r="R522" s="358"/>
      <c r="S522" s="359"/>
      <c r="T522" s="360"/>
      <c r="U522" s="53"/>
      <c r="V522" s="122">
        <f t="shared" si="672"/>
        <v>1</v>
      </c>
      <c r="W522" s="272">
        <f t="shared" si="673"/>
        <v>0</v>
      </c>
      <c r="X522" s="272">
        <f t="shared" ref="X522:X527" si="679">IF(K522&lt;&gt;0,VLOOKUP(K522,AT_tider,2,FALSE),0)</f>
        <v>0</v>
      </c>
      <c r="Y522" s="272">
        <f t="shared" si="674"/>
        <v>0</v>
      </c>
      <c r="Z522" s="272">
        <f t="shared" si="675"/>
        <v>0</v>
      </c>
      <c r="AA522" s="272"/>
      <c r="AB522" s="272"/>
      <c r="AC522" s="272">
        <f t="shared" si="676"/>
        <v>0</v>
      </c>
      <c r="AD522" s="272">
        <f t="shared" si="677"/>
        <v>0</v>
      </c>
      <c r="AE522" s="122"/>
      <c r="AF522" s="122">
        <f t="shared" ref="AF522:AF527" si="680">SUM(W522:AE522)</f>
        <v>0</v>
      </c>
      <c r="AG522" s="123">
        <f t="shared" ref="AG522:AG527" si="681">((AC522*2)+(W522*2)+(X522*1)+(Y522*0.77)+(Z522*0.68)+(AD522*0.8))</f>
        <v>0</v>
      </c>
      <c r="AH522" s="123">
        <f t="shared" si="678"/>
        <v>0</v>
      </c>
      <c r="AI522" s="262" t="str">
        <f t="shared" ref="AI522:AI527" si="682">IF(AH522&gt;1,AVERAGE(AH521:AH522),"")</f>
        <v/>
      </c>
      <c r="AJ522" s="262" t="str">
        <f>IF(AH522&gt;1,AVERAGE(AH518,AH521,AH522),"")</f>
        <v/>
      </c>
      <c r="AK522" s="262"/>
      <c r="AL522" s="262"/>
    </row>
    <row r="523" spans="5:38" ht="12" customHeight="1">
      <c r="F523" s="193">
        <v>40489</v>
      </c>
      <c r="G523" s="357"/>
      <c r="H523" s="357"/>
      <c r="I523" s="49"/>
      <c r="J523" s="66"/>
      <c r="K523" s="66"/>
      <c r="L523" s="66"/>
      <c r="M523" s="66"/>
      <c r="N523" s="66"/>
      <c r="O523" s="66"/>
      <c r="P523" s="66"/>
      <c r="Q523" s="66"/>
      <c r="R523" s="358"/>
      <c r="S523" s="359"/>
      <c r="T523" s="360"/>
      <c r="U523" s="36"/>
      <c r="V523" s="122">
        <f t="shared" si="672"/>
        <v>1</v>
      </c>
      <c r="W523" s="272">
        <f t="shared" si="673"/>
        <v>0</v>
      </c>
      <c r="X523" s="272">
        <f t="shared" si="679"/>
        <v>0</v>
      </c>
      <c r="Y523" s="272">
        <f t="shared" si="674"/>
        <v>0</v>
      </c>
      <c r="Z523" s="272">
        <f t="shared" si="675"/>
        <v>0</v>
      </c>
      <c r="AA523" s="272"/>
      <c r="AB523" s="272"/>
      <c r="AC523" s="272">
        <f t="shared" si="676"/>
        <v>0</v>
      </c>
      <c r="AD523" s="272">
        <f t="shared" si="677"/>
        <v>0</v>
      </c>
      <c r="AE523" s="122"/>
      <c r="AF523" s="122">
        <f t="shared" si="680"/>
        <v>0</v>
      </c>
      <c r="AG523" s="123">
        <f t="shared" si="681"/>
        <v>0</v>
      </c>
      <c r="AH523" s="123">
        <f t="shared" si="678"/>
        <v>0</v>
      </c>
      <c r="AI523" s="262" t="str">
        <f t="shared" si="682"/>
        <v/>
      </c>
      <c r="AJ523" s="262" t="str">
        <f>IF(AH523&gt;1,AVERAGE(AH521:AH523),"")</f>
        <v/>
      </c>
      <c r="AK523" s="262"/>
      <c r="AL523" s="262"/>
    </row>
    <row r="524" spans="5:38" ht="12" customHeight="1">
      <c r="F524" s="193">
        <v>40490</v>
      </c>
      <c r="G524" s="357"/>
      <c r="H524" s="357"/>
      <c r="I524" s="48"/>
      <c r="J524" s="65"/>
      <c r="K524" s="65"/>
      <c r="L524" s="65"/>
      <c r="M524" s="65"/>
      <c r="N524" s="65"/>
      <c r="O524" s="65"/>
      <c r="P524" s="65"/>
      <c r="Q524" s="65"/>
      <c r="R524" s="358"/>
      <c r="S524" s="359"/>
      <c r="T524" s="360"/>
      <c r="U524" s="53"/>
      <c r="V524" s="122">
        <f t="shared" si="672"/>
        <v>1</v>
      </c>
      <c r="W524" s="272">
        <f t="shared" si="673"/>
        <v>0</v>
      </c>
      <c r="X524" s="272">
        <f t="shared" si="679"/>
        <v>0</v>
      </c>
      <c r="Y524" s="272">
        <f t="shared" si="674"/>
        <v>0</v>
      </c>
      <c r="Z524" s="272">
        <f t="shared" si="675"/>
        <v>0</v>
      </c>
      <c r="AA524" s="272"/>
      <c r="AB524" s="272"/>
      <c r="AC524" s="272">
        <f t="shared" si="676"/>
        <v>0</v>
      </c>
      <c r="AD524" s="272">
        <f t="shared" si="677"/>
        <v>0</v>
      </c>
      <c r="AE524" s="122"/>
      <c r="AF524" s="122">
        <f t="shared" si="680"/>
        <v>0</v>
      </c>
      <c r="AG524" s="123">
        <f t="shared" si="681"/>
        <v>0</v>
      </c>
      <c r="AH524" s="123">
        <f t="shared" si="678"/>
        <v>0</v>
      </c>
      <c r="AI524" s="262" t="str">
        <f t="shared" si="682"/>
        <v/>
      </c>
      <c r="AJ524" s="262" t="str">
        <f>IF(AH524&gt;1,AVERAGE(AH522:AH524),"")</f>
        <v/>
      </c>
      <c r="AK524" s="262"/>
      <c r="AL524" s="262"/>
    </row>
    <row r="525" spans="5:38" ht="12" customHeight="1">
      <c r="F525" s="193">
        <v>40491</v>
      </c>
      <c r="G525" s="357"/>
      <c r="H525" s="357"/>
      <c r="I525" s="48"/>
      <c r="J525" s="65"/>
      <c r="K525" s="65"/>
      <c r="L525" s="65"/>
      <c r="M525" s="65"/>
      <c r="N525" s="65"/>
      <c r="O525" s="65"/>
      <c r="P525" s="65"/>
      <c r="Q525" s="65"/>
      <c r="R525" s="358"/>
      <c r="S525" s="359"/>
      <c r="T525" s="360"/>
      <c r="U525" s="36"/>
      <c r="V525" s="122">
        <f>$V$2</f>
        <v>1</v>
      </c>
      <c r="W525" s="272">
        <f t="shared" si="673"/>
        <v>0</v>
      </c>
      <c r="X525" s="272">
        <f t="shared" si="679"/>
        <v>0</v>
      </c>
      <c r="Y525" s="272">
        <f t="shared" si="674"/>
        <v>0</v>
      </c>
      <c r="Z525" s="272">
        <f t="shared" si="675"/>
        <v>0</v>
      </c>
      <c r="AA525" s="272"/>
      <c r="AB525" s="272"/>
      <c r="AC525" s="272">
        <f t="shared" si="676"/>
        <v>0</v>
      </c>
      <c r="AD525" s="272">
        <f t="shared" si="677"/>
        <v>0</v>
      </c>
      <c r="AE525" s="122"/>
      <c r="AF525" s="122">
        <f t="shared" si="680"/>
        <v>0</v>
      </c>
      <c r="AG525" s="123">
        <f t="shared" si="681"/>
        <v>0</v>
      </c>
      <c r="AH525" s="123">
        <f t="shared" si="678"/>
        <v>0</v>
      </c>
      <c r="AI525" s="262" t="str">
        <f t="shared" si="682"/>
        <v/>
      </c>
      <c r="AJ525" s="262" t="str">
        <f>IF(AH525&gt;1,AVERAGE(AH523:AH525),"")</f>
        <v/>
      </c>
      <c r="AK525" s="262"/>
      <c r="AL525" s="262"/>
    </row>
    <row r="526" spans="5:38" ht="12" customHeight="1">
      <c r="F526" s="193">
        <v>40492</v>
      </c>
      <c r="G526" s="357"/>
      <c r="H526" s="357"/>
      <c r="I526" s="48"/>
      <c r="J526" s="65"/>
      <c r="K526" s="65"/>
      <c r="L526" s="65"/>
      <c r="M526" s="65"/>
      <c r="N526" s="65"/>
      <c r="O526" s="65"/>
      <c r="P526" s="65"/>
      <c r="Q526" s="65"/>
      <c r="R526" s="358"/>
      <c r="S526" s="359"/>
      <c r="T526" s="360"/>
      <c r="U526" s="36"/>
      <c r="V526" s="122">
        <f t="shared" si="672"/>
        <v>1</v>
      </c>
      <c r="W526" s="272">
        <f t="shared" si="673"/>
        <v>0</v>
      </c>
      <c r="X526" s="272">
        <f t="shared" si="679"/>
        <v>0</v>
      </c>
      <c r="Y526" s="272">
        <f t="shared" si="674"/>
        <v>0</v>
      </c>
      <c r="Z526" s="272">
        <f t="shared" si="675"/>
        <v>0</v>
      </c>
      <c r="AA526" s="272"/>
      <c r="AB526" s="272"/>
      <c r="AC526" s="272">
        <f t="shared" si="676"/>
        <v>0</v>
      </c>
      <c r="AD526" s="272">
        <f t="shared" si="677"/>
        <v>0</v>
      </c>
      <c r="AE526" s="122"/>
      <c r="AF526" s="122">
        <f t="shared" si="680"/>
        <v>0</v>
      </c>
      <c r="AG526" s="123">
        <f t="shared" si="681"/>
        <v>0</v>
      </c>
      <c r="AH526" s="123">
        <f t="shared" si="678"/>
        <v>0</v>
      </c>
      <c r="AI526" s="262" t="str">
        <f t="shared" si="682"/>
        <v/>
      </c>
      <c r="AJ526" s="262" t="str">
        <f>IF(AH526&gt;1,AVERAGE(AH524:AH526),"")</f>
        <v/>
      </c>
      <c r="AK526" s="262"/>
      <c r="AL526" s="262"/>
    </row>
    <row r="527" spans="5:38" ht="12" customHeight="1">
      <c r="F527" s="193">
        <v>40493</v>
      </c>
      <c r="G527" s="357"/>
      <c r="H527" s="357"/>
      <c r="I527" s="48"/>
      <c r="J527" s="65"/>
      <c r="K527" s="65"/>
      <c r="L527" s="65"/>
      <c r="M527" s="65"/>
      <c r="N527" s="65"/>
      <c r="O527" s="65"/>
      <c r="P527" s="65"/>
      <c r="Q527" s="65"/>
      <c r="R527" s="358"/>
      <c r="S527" s="359"/>
      <c r="T527" s="360"/>
      <c r="U527" s="36"/>
      <c r="V527" s="122">
        <f t="shared" si="672"/>
        <v>1</v>
      </c>
      <c r="W527" s="272">
        <f t="shared" si="673"/>
        <v>0</v>
      </c>
      <c r="X527" s="272">
        <f t="shared" si="679"/>
        <v>0</v>
      </c>
      <c r="Y527" s="272">
        <f t="shared" si="674"/>
        <v>0</v>
      </c>
      <c r="Z527" s="272">
        <f t="shared" si="675"/>
        <v>0</v>
      </c>
      <c r="AA527" s="272"/>
      <c r="AB527" s="272"/>
      <c r="AC527" s="272">
        <f t="shared" si="676"/>
        <v>0</v>
      </c>
      <c r="AD527" s="272">
        <f t="shared" si="677"/>
        <v>0</v>
      </c>
      <c r="AE527" s="122"/>
      <c r="AF527" s="122">
        <f t="shared" si="680"/>
        <v>0</v>
      </c>
      <c r="AG527" s="123">
        <f t="shared" si="681"/>
        <v>0</v>
      </c>
      <c r="AH527" s="123">
        <f t="shared" si="678"/>
        <v>0</v>
      </c>
      <c r="AI527" s="262" t="str">
        <f t="shared" si="682"/>
        <v/>
      </c>
      <c r="AJ527" s="262" t="str">
        <f>IF(AH527&gt;1,AVERAGE(AH525:AH527),"")</f>
        <v/>
      </c>
      <c r="AK527" s="262"/>
      <c r="AL527" s="262"/>
    </row>
    <row r="528" spans="5:38" ht="12" customHeight="1">
      <c r="F528" s="194"/>
      <c r="G528" s="51"/>
      <c r="H528" s="51"/>
      <c r="I528" s="52">
        <f>SUM(I521:I527)/60</f>
        <v>0</v>
      </c>
      <c r="J528" s="67"/>
      <c r="K528" s="68"/>
      <c r="L528" s="68"/>
      <c r="M528" s="68"/>
      <c r="N528" s="68"/>
      <c r="O528" s="68"/>
      <c r="P528" s="68"/>
      <c r="Q528" s="68"/>
      <c r="R528" s="51"/>
      <c r="S528" s="51"/>
      <c r="T528" s="51"/>
      <c r="U528" s="54" t="s">
        <v>46</v>
      </c>
      <c r="V528" s="114"/>
      <c r="W528" s="255">
        <f t="shared" ref="W528:AG528" si="683">SUM(W521:W527)</f>
        <v>0</v>
      </c>
      <c r="X528" s="255">
        <f t="shared" si="683"/>
        <v>0</v>
      </c>
      <c r="Y528" s="255">
        <f t="shared" si="683"/>
        <v>0</v>
      </c>
      <c r="Z528" s="255">
        <f t="shared" si="683"/>
        <v>0</v>
      </c>
      <c r="AA528" s="255">
        <f t="shared" si="683"/>
        <v>0</v>
      </c>
      <c r="AB528" s="255">
        <f t="shared" si="683"/>
        <v>0</v>
      </c>
      <c r="AC528" s="255">
        <f t="shared" si="683"/>
        <v>0</v>
      </c>
      <c r="AD528" s="255">
        <f t="shared" si="683"/>
        <v>0</v>
      </c>
      <c r="AE528" s="255">
        <f t="shared" si="683"/>
        <v>0</v>
      </c>
      <c r="AF528" s="256">
        <f t="shared" si="683"/>
        <v>0</v>
      </c>
      <c r="AG528" s="256">
        <f t="shared" si="683"/>
        <v>0</v>
      </c>
      <c r="AH528" s="256">
        <f>SUM(AH521:AH527)</f>
        <v>0</v>
      </c>
      <c r="AI528" s="262"/>
      <c r="AJ528" s="262"/>
      <c r="AK528" s="262" t="b">
        <f>IF(AH528&gt;1,AVERAGE(AH528,AH519,AH510,AH501,AH492))</f>
        <v>0</v>
      </c>
      <c r="AL528" s="262" t="b">
        <f>IF(AH528&gt;1,AVERAGE(AH528,AH519))</f>
        <v>0</v>
      </c>
    </row>
  </sheetData>
  <mergeCells count="830">
    <mergeCell ref="G2:H2"/>
    <mergeCell ref="L2:M2"/>
    <mergeCell ref="V5:X5"/>
    <mergeCell ref="V6:X6"/>
    <mergeCell ref="S2:T2"/>
    <mergeCell ref="S3:T3"/>
    <mergeCell ref="S4:T4"/>
    <mergeCell ref="R30:T30"/>
    <mergeCell ref="G31:H31"/>
    <mergeCell ref="R31:T31"/>
    <mergeCell ref="G8:H8"/>
    <mergeCell ref="G9:H9"/>
    <mergeCell ref="G10:H10"/>
    <mergeCell ref="R28:T28"/>
    <mergeCell ref="R12:T12"/>
    <mergeCell ref="R13:T13"/>
    <mergeCell ref="R8:T8"/>
    <mergeCell ref="R6:T6"/>
    <mergeCell ref="G29:H29"/>
    <mergeCell ref="R29:T29"/>
    <mergeCell ref="R14:T14"/>
    <mergeCell ref="G11:H11"/>
    <mergeCell ref="G12:H12"/>
    <mergeCell ref="G13:H13"/>
    <mergeCell ref="G3:H3"/>
    <mergeCell ref="G6:H6"/>
    <mergeCell ref="V12:X12"/>
    <mergeCell ref="G38:H38"/>
    <mergeCell ref="R38:T38"/>
    <mergeCell ref="V7:X7"/>
    <mergeCell ref="V8:X8"/>
    <mergeCell ref="V9:X9"/>
    <mergeCell ref="R9:T9"/>
    <mergeCell ref="R10:T10"/>
    <mergeCell ref="G14:H14"/>
    <mergeCell ref="R11:T11"/>
    <mergeCell ref="R26:T26"/>
    <mergeCell ref="R27:T27"/>
    <mergeCell ref="V10:X10"/>
    <mergeCell ref="V11:X11"/>
    <mergeCell ref="G26:H26"/>
    <mergeCell ref="R36:T36"/>
    <mergeCell ref="R37:T37"/>
    <mergeCell ref="G27:H27"/>
    <mergeCell ref="G28:H28"/>
    <mergeCell ref="G30:H30"/>
    <mergeCell ref="U4:X4"/>
    <mergeCell ref="S5:T5"/>
    <mergeCell ref="G514:H514"/>
    <mergeCell ref="R514:T514"/>
    <mergeCell ref="G515:H515"/>
    <mergeCell ref="R515:T515"/>
    <mergeCell ref="G516:H516"/>
    <mergeCell ref="R516:T516"/>
    <mergeCell ref="G513:H513"/>
    <mergeCell ref="R513:T513"/>
    <mergeCell ref="G498:H498"/>
    <mergeCell ref="G508:H508"/>
    <mergeCell ref="G509:H509"/>
    <mergeCell ref="G504:H504"/>
    <mergeCell ref="G505:H505"/>
    <mergeCell ref="R507:T507"/>
    <mergeCell ref="R508:T508"/>
    <mergeCell ref="R498:T498"/>
    <mergeCell ref="G512:H512"/>
    <mergeCell ref="R512:T512"/>
    <mergeCell ref="R509:T509"/>
    <mergeCell ref="R505:T505"/>
    <mergeCell ref="R506:T506"/>
    <mergeCell ref="G506:H506"/>
    <mergeCell ref="G507:H507"/>
    <mergeCell ref="G527:H527"/>
    <mergeCell ref="R527:T527"/>
    <mergeCell ref="G524:H524"/>
    <mergeCell ref="R524:T524"/>
    <mergeCell ref="G525:H525"/>
    <mergeCell ref="R525:T525"/>
    <mergeCell ref="G526:H526"/>
    <mergeCell ref="R526:T526"/>
    <mergeCell ref="G517:H517"/>
    <mergeCell ref="G521:H521"/>
    <mergeCell ref="R521:T521"/>
    <mergeCell ref="G522:H522"/>
    <mergeCell ref="R522:T522"/>
    <mergeCell ref="R518:T518"/>
    <mergeCell ref="R517:T517"/>
    <mergeCell ref="G518:H518"/>
    <mergeCell ref="G523:H523"/>
    <mergeCell ref="R523:T523"/>
    <mergeCell ref="G489:H489"/>
    <mergeCell ref="G497:H497"/>
    <mergeCell ref="G499:H499"/>
    <mergeCell ref="G500:H500"/>
    <mergeCell ref="G503:H503"/>
    <mergeCell ref="G481:H481"/>
    <mergeCell ref="G482:H482"/>
    <mergeCell ref="G485:H485"/>
    <mergeCell ref="G486:H486"/>
    <mergeCell ref="G490:H490"/>
    <mergeCell ref="G491:H491"/>
    <mergeCell ref="G494:H494"/>
    <mergeCell ref="G495:H495"/>
    <mergeCell ref="G496:H496"/>
    <mergeCell ref="R489:T489"/>
    <mergeCell ref="R490:T490"/>
    <mergeCell ref="R499:T499"/>
    <mergeCell ref="R500:T500"/>
    <mergeCell ref="R503:T503"/>
    <mergeCell ref="R491:T491"/>
    <mergeCell ref="R504:T504"/>
    <mergeCell ref="R497:T497"/>
    <mergeCell ref="R495:T495"/>
    <mergeCell ref="R496:T496"/>
    <mergeCell ref="R494:T494"/>
    <mergeCell ref="R487:T487"/>
    <mergeCell ref="R488:T488"/>
    <mergeCell ref="G487:H487"/>
    <mergeCell ref="G488:H488"/>
    <mergeCell ref="R473:T473"/>
    <mergeCell ref="R482:T482"/>
    <mergeCell ref="R485:T485"/>
    <mergeCell ref="R486:T486"/>
    <mergeCell ref="R476:T476"/>
    <mergeCell ref="R477:T477"/>
    <mergeCell ref="R478:T478"/>
    <mergeCell ref="R479:T479"/>
    <mergeCell ref="R480:T480"/>
    <mergeCell ref="R481:T481"/>
    <mergeCell ref="G470:H470"/>
    <mergeCell ref="G471:H471"/>
    <mergeCell ref="G477:H477"/>
    <mergeCell ref="G478:H478"/>
    <mergeCell ref="G479:H479"/>
    <mergeCell ref="G480:H480"/>
    <mergeCell ref="G472:H472"/>
    <mergeCell ref="G473:H473"/>
    <mergeCell ref="G476:H476"/>
    <mergeCell ref="R468:T468"/>
    <mergeCell ref="R469:T469"/>
    <mergeCell ref="R470:T470"/>
    <mergeCell ref="R471:T471"/>
    <mergeCell ref="R472:T472"/>
    <mergeCell ref="R462:T462"/>
    <mergeCell ref="R463:T463"/>
    <mergeCell ref="R464:T464"/>
    <mergeCell ref="R467:T467"/>
    <mergeCell ref="G454:H454"/>
    <mergeCell ref="G455:H455"/>
    <mergeCell ref="G458:H458"/>
    <mergeCell ref="G459:H459"/>
    <mergeCell ref="G468:H468"/>
    <mergeCell ref="G469:H469"/>
    <mergeCell ref="G443:H443"/>
    <mergeCell ref="G444:H444"/>
    <mergeCell ref="G436:H436"/>
    <mergeCell ref="G437:H437"/>
    <mergeCell ref="G440:H440"/>
    <mergeCell ref="G450:H450"/>
    <mergeCell ref="G451:H451"/>
    <mergeCell ref="G452:H452"/>
    <mergeCell ref="G453:H453"/>
    <mergeCell ref="G445:H445"/>
    <mergeCell ref="G446:H446"/>
    <mergeCell ref="G449:H449"/>
    <mergeCell ref="G463:H463"/>
    <mergeCell ref="G464:H464"/>
    <mergeCell ref="G467:H467"/>
    <mergeCell ref="G460:H460"/>
    <mergeCell ref="G461:H461"/>
    <mergeCell ref="G462:H462"/>
    <mergeCell ref="G433:H433"/>
    <mergeCell ref="G434:H434"/>
    <mergeCell ref="G435:H435"/>
    <mergeCell ref="G427:H427"/>
    <mergeCell ref="G428:H428"/>
    <mergeCell ref="G431:H431"/>
    <mergeCell ref="G432:H432"/>
    <mergeCell ref="G441:H441"/>
    <mergeCell ref="G442:H442"/>
    <mergeCell ref="G416:H416"/>
    <mergeCell ref="G417:H417"/>
    <mergeCell ref="G409:H409"/>
    <mergeCell ref="G410:H410"/>
    <mergeCell ref="G413:H413"/>
    <mergeCell ref="G423:H423"/>
    <mergeCell ref="G424:H424"/>
    <mergeCell ref="G425:H425"/>
    <mergeCell ref="G426:H426"/>
    <mergeCell ref="G418:H418"/>
    <mergeCell ref="G419:H419"/>
    <mergeCell ref="G422:H422"/>
    <mergeCell ref="G406:H406"/>
    <mergeCell ref="G407:H407"/>
    <mergeCell ref="G408:H408"/>
    <mergeCell ref="G400:H400"/>
    <mergeCell ref="G401:H401"/>
    <mergeCell ref="G404:H404"/>
    <mergeCell ref="G405:H405"/>
    <mergeCell ref="G414:H414"/>
    <mergeCell ref="G415:H415"/>
    <mergeCell ref="G389:H389"/>
    <mergeCell ref="G390:H390"/>
    <mergeCell ref="G382:H382"/>
    <mergeCell ref="G383:H383"/>
    <mergeCell ref="G386:H386"/>
    <mergeCell ref="G396:H396"/>
    <mergeCell ref="G397:H397"/>
    <mergeCell ref="G398:H398"/>
    <mergeCell ref="G399:H399"/>
    <mergeCell ref="G391:H391"/>
    <mergeCell ref="G392:H392"/>
    <mergeCell ref="G395:H395"/>
    <mergeCell ref="G379:H379"/>
    <mergeCell ref="G380:H380"/>
    <mergeCell ref="G381:H381"/>
    <mergeCell ref="G373:H373"/>
    <mergeCell ref="G374:H374"/>
    <mergeCell ref="G377:H377"/>
    <mergeCell ref="G378:H378"/>
    <mergeCell ref="G387:H387"/>
    <mergeCell ref="G388:H388"/>
    <mergeCell ref="G362:H362"/>
    <mergeCell ref="G363:H363"/>
    <mergeCell ref="G355:H355"/>
    <mergeCell ref="G356:H356"/>
    <mergeCell ref="G359:H359"/>
    <mergeCell ref="G369:H369"/>
    <mergeCell ref="G370:H370"/>
    <mergeCell ref="G371:H371"/>
    <mergeCell ref="G372:H372"/>
    <mergeCell ref="G364:H364"/>
    <mergeCell ref="G365:H365"/>
    <mergeCell ref="G368:H368"/>
    <mergeCell ref="G352:H352"/>
    <mergeCell ref="G353:H353"/>
    <mergeCell ref="G354:H354"/>
    <mergeCell ref="G346:H346"/>
    <mergeCell ref="G347:H347"/>
    <mergeCell ref="G350:H350"/>
    <mergeCell ref="G351:H351"/>
    <mergeCell ref="G360:H360"/>
    <mergeCell ref="G361:H361"/>
    <mergeCell ref="G335:H335"/>
    <mergeCell ref="G336:H336"/>
    <mergeCell ref="G328:H328"/>
    <mergeCell ref="G329:H329"/>
    <mergeCell ref="G332:H332"/>
    <mergeCell ref="G342:H342"/>
    <mergeCell ref="G343:H343"/>
    <mergeCell ref="G344:H344"/>
    <mergeCell ref="G345:H345"/>
    <mergeCell ref="G337:H337"/>
    <mergeCell ref="G338:H338"/>
    <mergeCell ref="G341:H341"/>
    <mergeCell ref="G325:H325"/>
    <mergeCell ref="G326:H326"/>
    <mergeCell ref="G327:H327"/>
    <mergeCell ref="G319:H319"/>
    <mergeCell ref="G320:H320"/>
    <mergeCell ref="G323:H323"/>
    <mergeCell ref="G324:H324"/>
    <mergeCell ref="G333:H333"/>
    <mergeCell ref="G334:H334"/>
    <mergeCell ref="G308:H308"/>
    <mergeCell ref="G309:H309"/>
    <mergeCell ref="G301:H301"/>
    <mergeCell ref="G302:H302"/>
    <mergeCell ref="G305:H305"/>
    <mergeCell ref="G315:H315"/>
    <mergeCell ref="G316:H316"/>
    <mergeCell ref="G317:H317"/>
    <mergeCell ref="G318:H318"/>
    <mergeCell ref="G310:H310"/>
    <mergeCell ref="G311:H311"/>
    <mergeCell ref="G314:H314"/>
    <mergeCell ref="G298:H298"/>
    <mergeCell ref="G299:H299"/>
    <mergeCell ref="G300:H300"/>
    <mergeCell ref="G292:H292"/>
    <mergeCell ref="G293:H293"/>
    <mergeCell ref="G296:H296"/>
    <mergeCell ref="G297:H297"/>
    <mergeCell ref="G306:H306"/>
    <mergeCell ref="G307:H307"/>
    <mergeCell ref="G281:H281"/>
    <mergeCell ref="G282:H282"/>
    <mergeCell ref="G274:H274"/>
    <mergeCell ref="G275:H275"/>
    <mergeCell ref="G278:H278"/>
    <mergeCell ref="G288:H288"/>
    <mergeCell ref="G289:H289"/>
    <mergeCell ref="G290:H290"/>
    <mergeCell ref="G291:H291"/>
    <mergeCell ref="G283:H283"/>
    <mergeCell ref="G284:H284"/>
    <mergeCell ref="G287:H287"/>
    <mergeCell ref="G271:H271"/>
    <mergeCell ref="G272:H272"/>
    <mergeCell ref="G273:H273"/>
    <mergeCell ref="G265:H265"/>
    <mergeCell ref="G266:H266"/>
    <mergeCell ref="G269:H269"/>
    <mergeCell ref="G270:H270"/>
    <mergeCell ref="G279:H279"/>
    <mergeCell ref="G280:H280"/>
    <mergeCell ref="G254:H254"/>
    <mergeCell ref="G255:H255"/>
    <mergeCell ref="G247:H247"/>
    <mergeCell ref="G248:H248"/>
    <mergeCell ref="G251:H251"/>
    <mergeCell ref="G261:H261"/>
    <mergeCell ref="G262:H262"/>
    <mergeCell ref="G263:H263"/>
    <mergeCell ref="G264:H264"/>
    <mergeCell ref="G256:H256"/>
    <mergeCell ref="G257:H257"/>
    <mergeCell ref="G260:H260"/>
    <mergeCell ref="G244:H244"/>
    <mergeCell ref="G245:H245"/>
    <mergeCell ref="G246:H246"/>
    <mergeCell ref="G238:H238"/>
    <mergeCell ref="G239:H239"/>
    <mergeCell ref="G242:H242"/>
    <mergeCell ref="G243:H243"/>
    <mergeCell ref="G252:H252"/>
    <mergeCell ref="G253:H253"/>
    <mergeCell ref="G227:H227"/>
    <mergeCell ref="G228:H228"/>
    <mergeCell ref="G220:H220"/>
    <mergeCell ref="G221:H221"/>
    <mergeCell ref="G224:H224"/>
    <mergeCell ref="G234:H234"/>
    <mergeCell ref="G235:H235"/>
    <mergeCell ref="G236:H236"/>
    <mergeCell ref="G237:H237"/>
    <mergeCell ref="G229:H229"/>
    <mergeCell ref="G230:H230"/>
    <mergeCell ref="G233:H233"/>
    <mergeCell ref="G217:H217"/>
    <mergeCell ref="G218:H218"/>
    <mergeCell ref="G219:H219"/>
    <mergeCell ref="G211:H211"/>
    <mergeCell ref="G212:H212"/>
    <mergeCell ref="G215:H215"/>
    <mergeCell ref="G216:H216"/>
    <mergeCell ref="G225:H225"/>
    <mergeCell ref="G226:H226"/>
    <mergeCell ref="G201:H201"/>
    <mergeCell ref="G193:H193"/>
    <mergeCell ref="G194:H194"/>
    <mergeCell ref="G197:H197"/>
    <mergeCell ref="G207:H207"/>
    <mergeCell ref="G208:H208"/>
    <mergeCell ref="G209:H209"/>
    <mergeCell ref="G210:H210"/>
    <mergeCell ref="G202:H202"/>
    <mergeCell ref="G203:H203"/>
    <mergeCell ref="G206:H206"/>
    <mergeCell ref="G190:H190"/>
    <mergeCell ref="G191:H191"/>
    <mergeCell ref="G192:H192"/>
    <mergeCell ref="G184:H184"/>
    <mergeCell ref="G185:H185"/>
    <mergeCell ref="G188:H188"/>
    <mergeCell ref="G198:H198"/>
    <mergeCell ref="G199:H199"/>
    <mergeCell ref="G200:H200"/>
    <mergeCell ref="G179:H179"/>
    <mergeCell ref="G171:H171"/>
    <mergeCell ref="G172:H172"/>
    <mergeCell ref="G173:H173"/>
    <mergeCell ref="G174:H174"/>
    <mergeCell ref="G166:H166"/>
    <mergeCell ref="G167:H167"/>
    <mergeCell ref="G170:H170"/>
    <mergeCell ref="G189:H189"/>
    <mergeCell ref="G180:H180"/>
    <mergeCell ref="G181:H181"/>
    <mergeCell ref="G182:H182"/>
    <mergeCell ref="G183:H183"/>
    <mergeCell ref="G175:H175"/>
    <mergeCell ref="G176:H176"/>
    <mergeCell ref="G162:H162"/>
    <mergeCell ref="G163:H163"/>
    <mergeCell ref="G153:H153"/>
    <mergeCell ref="G154:H154"/>
    <mergeCell ref="G155:H155"/>
    <mergeCell ref="G156:H156"/>
    <mergeCell ref="G164:H164"/>
    <mergeCell ref="G165:H165"/>
    <mergeCell ref="G157:H157"/>
    <mergeCell ref="G158:H158"/>
    <mergeCell ref="G161:H161"/>
    <mergeCell ref="G152:H152"/>
    <mergeCell ref="G144:H144"/>
    <mergeCell ref="G145:H145"/>
    <mergeCell ref="G146:H146"/>
    <mergeCell ref="G147:H147"/>
    <mergeCell ref="G140:H140"/>
    <mergeCell ref="G143:H143"/>
    <mergeCell ref="G148:H148"/>
    <mergeCell ref="G149:H149"/>
    <mergeCell ref="G139:H139"/>
    <mergeCell ref="G117:H117"/>
    <mergeCell ref="G118:H118"/>
    <mergeCell ref="G119:H119"/>
    <mergeCell ref="G120:H120"/>
    <mergeCell ref="G135:H135"/>
    <mergeCell ref="G136:H136"/>
    <mergeCell ref="G137:H137"/>
    <mergeCell ref="G138:H138"/>
    <mergeCell ref="G130:H130"/>
    <mergeCell ref="G131:H131"/>
    <mergeCell ref="G134:H134"/>
    <mergeCell ref="G126:H126"/>
    <mergeCell ref="G127:H127"/>
    <mergeCell ref="G128:H128"/>
    <mergeCell ref="G129:H129"/>
    <mergeCell ref="G121:H121"/>
    <mergeCell ref="G112:H112"/>
    <mergeCell ref="G113:H113"/>
    <mergeCell ref="G116:H116"/>
    <mergeCell ref="G108:H108"/>
    <mergeCell ref="G109:H109"/>
    <mergeCell ref="G110:H110"/>
    <mergeCell ref="G122:H122"/>
    <mergeCell ref="G125:H125"/>
    <mergeCell ref="G90:H90"/>
    <mergeCell ref="G91:H91"/>
    <mergeCell ref="G92:H92"/>
    <mergeCell ref="G93:H93"/>
    <mergeCell ref="G111:H111"/>
    <mergeCell ref="G94:H94"/>
    <mergeCell ref="G95:H95"/>
    <mergeCell ref="G98:H98"/>
    <mergeCell ref="G99:H99"/>
    <mergeCell ref="G100:H100"/>
    <mergeCell ref="G101:H101"/>
    <mergeCell ref="G102:H102"/>
    <mergeCell ref="G103:H103"/>
    <mergeCell ref="G104:H104"/>
    <mergeCell ref="G107:H107"/>
    <mergeCell ref="G89:H89"/>
    <mergeCell ref="G83:H83"/>
    <mergeCell ref="G84:H84"/>
    <mergeCell ref="G85:H85"/>
    <mergeCell ref="G86:H86"/>
    <mergeCell ref="G80:H80"/>
    <mergeCell ref="G63:H63"/>
    <mergeCell ref="G64:H64"/>
    <mergeCell ref="G65:H65"/>
    <mergeCell ref="G66:H66"/>
    <mergeCell ref="G67:H67"/>
    <mergeCell ref="G68:H68"/>
    <mergeCell ref="G72:H72"/>
    <mergeCell ref="G74:H74"/>
    <mergeCell ref="G75:H75"/>
    <mergeCell ref="G73:H73"/>
    <mergeCell ref="G82:H82"/>
    <mergeCell ref="G76:H76"/>
    <mergeCell ref="G77:H77"/>
    <mergeCell ref="G81:H81"/>
    <mergeCell ref="R32:T32"/>
    <mergeCell ref="R35:T35"/>
    <mergeCell ref="G40:H40"/>
    <mergeCell ref="G32:H32"/>
    <mergeCell ref="G35:H35"/>
    <mergeCell ref="G36:H36"/>
    <mergeCell ref="G37:H37"/>
    <mergeCell ref="G39:H39"/>
    <mergeCell ref="G71:H71"/>
    <mergeCell ref="G50:H50"/>
    <mergeCell ref="G53:H53"/>
    <mergeCell ref="G54:H54"/>
    <mergeCell ref="G62:H62"/>
    <mergeCell ref="G55:H55"/>
    <mergeCell ref="G56:H56"/>
    <mergeCell ref="G57:H57"/>
    <mergeCell ref="G58:H58"/>
    <mergeCell ref="G59:H59"/>
    <mergeCell ref="R39:T39"/>
    <mergeCell ref="R44:T44"/>
    <mergeCell ref="R45:T45"/>
    <mergeCell ref="G46:H46"/>
    <mergeCell ref="G47:H47"/>
    <mergeCell ref="G48:H48"/>
    <mergeCell ref="G49:H49"/>
    <mergeCell ref="R50:T50"/>
    <mergeCell ref="G41:H41"/>
    <mergeCell ref="G44:H44"/>
    <mergeCell ref="G45:H45"/>
    <mergeCell ref="R47:T47"/>
    <mergeCell ref="R48:T48"/>
    <mergeCell ref="R49:T49"/>
    <mergeCell ref="R46:T46"/>
    <mergeCell ref="R41:T41"/>
    <mergeCell ref="R40:T40"/>
    <mergeCell ref="R76:T76"/>
    <mergeCell ref="R53:T53"/>
    <mergeCell ref="R54:T54"/>
    <mergeCell ref="R59:T59"/>
    <mergeCell ref="R62:T62"/>
    <mergeCell ref="R63:T63"/>
    <mergeCell ref="R64:T64"/>
    <mergeCell ref="R65:T65"/>
    <mergeCell ref="R66:T66"/>
    <mergeCell ref="R56:T56"/>
    <mergeCell ref="R57:T57"/>
    <mergeCell ref="R58:T58"/>
    <mergeCell ref="R55:T55"/>
    <mergeCell ref="R74:T74"/>
    <mergeCell ref="R75:T75"/>
    <mergeCell ref="R67:T67"/>
    <mergeCell ref="R68:T68"/>
    <mergeCell ref="R71:T71"/>
    <mergeCell ref="R72:T72"/>
    <mergeCell ref="R73:T73"/>
    <mergeCell ref="R89:T89"/>
    <mergeCell ref="R90:T90"/>
    <mergeCell ref="R91:T91"/>
    <mergeCell ref="R92:T92"/>
    <mergeCell ref="R93:T93"/>
    <mergeCell ref="R94:T94"/>
    <mergeCell ref="R95:T95"/>
    <mergeCell ref="R77:T77"/>
    <mergeCell ref="R80:T80"/>
    <mergeCell ref="R81:T81"/>
    <mergeCell ref="R82:T82"/>
    <mergeCell ref="R83:T83"/>
    <mergeCell ref="R84:T84"/>
    <mergeCell ref="R85:T85"/>
    <mergeCell ref="R86:T86"/>
    <mergeCell ref="R108:T108"/>
    <mergeCell ref="R109:T109"/>
    <mergeCell ref="R110:T110"/>
    <mergeCell ref="R111:T111"/>
    <mergeCell ref="R112:T112"/>
    <mergeCell ref="R113:T113"/>
    <mergeCell ref="R116:T116"/>
    <mergeCell ref="R117:T117"/>
    <mergeCell ref="R98:T98"/>
    <mergeCell ref="R99:T99"/>
    <mergeCell ref="R100:T100"/>
    <mergeCell ref="R101:T101"/>
    <mergeCell ref="R102:T102"/>
    <mergeCell ref="R103:T103"/>
    <mergeCell ref="R104:T104"/>
    <mergeCell ref="R107:T107"/>
    <mergeCell ref="R118:T118"/>
    <mergeCell ref="R119:T119"/>
    <mergeCell ref="R125:T125"/>
    <mergeCell ref="R126:T126"/>
    <mergeCell ref="R127:T127"/>
    <mergeCell ref="R128:T128"/>
    <mergeCell ref="R129:T129"/>
    <mergeCell ref="R130:T130"/>
    <mergeCell ref="R120:T120"/>
    <mergeCell ref="R121:T121"/>
    <mergeCell ref="R122:T122"/>
    <mergeCell ref="R131:T131"/>
    <mergeCell ref="R134:T134"/>
    <mergeCell ref="R135:T135"/>
    <mergeCell ref="R136:T136"/>
    <mergeCell ref="R137:T137"/>
    <mergeCell ref="R138:T138"/>
    <mergeCell ref="R139:T139"/>
    <mergeCell ref="R140:T140"/>
    <mergeCell ref="R143:T143"/>
    <mergeCell ref="R144:T144"/>
    <mergeCell ref="R145:T145"/>
    <mergeCell ref="R146:T146"/>
    <mergeCell ref="R147:T147"/>
    <mergeCell ref="R148:T148"/>
    <mergeCell ref="R170:T170"/>
    <mergeCell ref="R163:T163"/>
    <mergeCell ref="R164:T164"/>
    <mergeCell ref="R165:T165"/>
    <mergeCell ref="R166:T166"/>
    <mergeCell ref="R149:T149"/>
    <mergeCell ref="R152:T152"/>
    <mergeCell ref="R153:T153"/>
    <mergeCell ref="R154:T154"/>
    <mergeCell ref="R155:T155"/>
    <mergeCell ref="R156:T156"/>
    <mergeCell ref="R157:T157"/>
    <mergeCell ref="R158:T158"/>
    <mergeCell ref="R161:T161"/>
    <mergeCell ref="R162:T162"/>
    <mergeCell ref="R181:T181"/>
    <mergeCell ref="R182:T182"/>
    <mergeCell ref="R183:T183"/>
    <mergeCell ref="R184:T184"/>
    <mergeCell ref="R185:T185"/>
    <mergeCell ref="R188:T188"/>
    <mergeCell ref="R167:T167"/>
    <mergeCell ref="R190:T190"/>
    <mergeCell ref="R191:T191"/>
    <mergeCell ref="R172:T172"/>
    <mergeCell ref="R173:T173"/>
    <mergeCell ref="R174:T174"/>
    <mergeCell ref="R175:T175"/>
    <mergeCell ref="R176:T176"/>
    <mergeCell ref="R179:T179"/>
    <mergeCell ref="R180:T180"/>
    <mergeCell ref="R171:T171"/>
    <mergeCell ref="R201:T201"/>
    <mergeCell ref="R202:T202"/>
    <mergeCell ref="R203:T203"/>
    <mergeCell ref="R206:T206"/>
    <mergeCell ref="R207:T207"/>
    <mergeCell ref="R208:T208"/>
    <mergeCell ref="R189:T189"/>
    <mergeCell ref="R210:T210"/>
    <mergeCell ref="R211:T211"/>
    <mergeCell ref="R192:T192"/>
    <mergeCell ref="R193:T193"/>
    <mergeCell ref="R194:T194"/>
    <mergeCell ref="R197:T197"/>
    <mergeCell ref="R198:T198"/>
    <mergeCell ref="R199:T199"/>
    <mergeCell ref="R200:T200"/>
    <mergeCell ref="R224:T224"/>
    <mergeCell ref="R225:T225"/>
    <mergeCell ref="R226:T226"/>
    <mergeCell ref="R227:T227"/>
    <mergeCell ref="R228:T228"/>
    <mergeCell ref="R229:T229"/>
    <mergeCell ref="R209:T209"/>
    <mergeCell ref="R230:T230"/>
    <mergeCell ref="R212:T212"/>
    <mergeCell ref="R215:T215"/>
    <mergeCell ref="R216:T216"/>
    <mergeCell ref="R217:T217"/>
    <mergeCell ref="R218:T218"/>
    <mergeCell ref="R219:T219"/>
    <mergeCell ref="R220:T220"/>
    <mergeCell ref="R221:T221"/>
    <mergeCell ref="R243:T243"/>
    <mergeCell ref="R244:T244"/>
    <mergeCell ref="R245:T245"/>
    <mergeCell ref="R246:T246"/>
    <mergeCell ref="R247:T247"/>
    <mergeCell ref="R248:T248"/>
    <mergeCell ref="R251:T251"/>
    <mergeCell ref="R252:T252"/>
    <mergeCell ref="R233:T233"/>
    <mergeCell ref="R234:T234"/>
    <mergeCell ref="R235:T235"/>
    <mergeCell ref="R236:T236"/>
    <mergeCell ref="R237:T237"/>
    <mergeCell ref="R238:T238"/>
    <mergeCell ref="R239:T239"/>
    <mergeCell ref="R242:T242"/>
    <mergeCell ref="R263:T263"/>
    <mergeCell ref="R264:T264"/>
    <mergeCell ref="R265:T265"/>
    <mergeCell ref="R266:T266"/>
    <mergeCell ref="R269:T269"/>
    <mergeCell ref="R270:T270"/>
    <mergeCell ref="R271:T271"/>
    <mergeCell ref="R272:T272"/>
    <mergeCell ref="R253:T253"/>
    <mergeCell ref="R254:T254"/>
    <mergeCell ref="R255:T255"/>
    <mergeCell ref="R256:T256"/>
    <mergeCell ref="R257:T257"/>
    <mergeCell ref="R260:T260"/>
    <mergeCell ref="R261:T261"/>
    <mergeCell ref="R262:T262"/>
    <mergeCell ref="R283:T283"/>
    <mergeCell ref="R284:T284"/>
    <mergeCell ref="R287:T287"/>
    <mergeCell ref="R288:T288"/>
    <mergeCell ref="R289:T289"/>
    <mergeCell ref="R290:T290"/>
    <mergeCell ref="R291:T291"/>
    <mergeCell ref="R292:T292"/>
    <mergeCell ref="R273:T273"/>
    <mergeCell ref="R274:T274"/>
    <mergeCell ref="R275:T275"/>
    <mergeCell ref="R278:T278"/>
    <mergeCell ref="R279:T279"/>
    <mergeCell ref="R280:T280"/>
    <mergeCell ref="R281:T281"/>
    <mergeCell ref="R282:T282"/>
    <mergeCell ref="R293:T293"/>
    <mergeCell ref="R296:T296"/>
    <mergeCell ref="R297:T297"/>
    <mergeCell ref="R298:T298"/>
    <mergeCell ref="R299:T299"/>
    <mergeCell ref="R300:T300"/>
    <mergeCell ref="R301:T301"/>
    <mergeCell ref="R302:T302"/>
    <mergeCell ref="R305:T305"/>
    <mergeCell ref="R341:T341"/>
    <mergeCell ref="R342:T342"/>
    <mergeCell ref="R306:T306"/>
    <mergeCell ref="R307:T307"/>
    <mergeCell ref="R308:T308"/>
    <mergeCell ref="R309:T309"/>
    <mergeCell ref="R310:T310"/>
    <mergeCell ref="R332:T332"/>
    <mergeCell ref="R325:T325"/>
    <mergeCell ref="R326:T326"/>
    <mergeCell ref="R327:T327"/>
    <mergeCell ref="R328:T328"/>
    <mergeCell ref="R311:T311"/>
    <mergeCell ref="R314:T314"/>
    <mergeCell ref="R315:T315"/>
    <mergeCell ref="R316:T316"/>
    <mergeCell ref="R317:T317"/>
    <mergeCell ref="R318:T318"/>
    <mergeCell ref="R319:T319"/>
    <mergeCell ref="R320:T320"/>
    <mergeCell ref="R323:T323"/>
    <mergeCell ref="R324:T324"/>
    <mergeCell ref="R329:T329"/>
    <mergeCell ref="R343:T343"/>
    <mergeCell ref="R344:T344"/>
    <mergeCell ref="R345:T345"/>
    <mergeCell ref="R346:T346"/>
    <mergeCell ref="R347:T347"/>
    <mergeCell ref="R350:T350"/>
    <mergeCell ref="R374:T374"/>
    <mergeCell ref="R377:T377"/>
    <mergeCell ref="R333:T333"/>
    <mergeCell ref="R351:T351"/>
    <mergeCell ref="R354:T354"/>
    <mergeCell ref="R355:T355"/>
    <mergeCell ref="R356:T356"/>
    <mergeCell ref="R359:T359"/>
    <mergeCell ref="R360:T360"/>
    <mergeCell ref="R361:T361"/>
    <mergeCell ref="R362:T362"/>
    <mergeCell ref="R352:T352"/>
    <mergeCell ref="R353:T353"/>
    <mergeCell ref="R334:T334"/>
    <mergeCell ref="R335:T335"/>
    <mergeCell ref="R336:T336"/>
    <mergeCell ref="R337:T337"/>
    <mergeCell ref="R338:T338"/>
    <mergeCell ref="R378:T378"/>
    <mergeCell ref="R379:T379"/>
    <mergeCell ref="R380:T380"/>
    <mergeCell ref="R381:T381"/>
    <mergeCell ref="R382:T382"/>
    <mergeCell ref="R383:T383"/>
    <mergeCell ref="R363:T363"/>
    <mergeCell ref="R364:T364"/>
    <mergeCell ref="R365:T365"/>
    <mergeCell ref="R368:T368"/>
    <mergeCell ref="R369:T369"/>
    <mergeCell ref="R370:T370"/>
    <mergeCell ref="R372:T372"/>
    <mergeCell ref="R373:T373"/>
    <mergeCell ref="R371:T371"/>
    <mergeCell ref="R395:T395"/>
    <mergeCell ref="R396:T396"/>
    <mergeCell ref="R397:T397"/>
    <mergeCell ref="R398:T398"/>
    <mergeCell ref="R399:T399"/>
    <mergeCell ref="R400:T400"/>
    <mergeCell ref="R401:T401"/>
    <mergeCell ref="R404:T404"/>
    <mergeCell ref="R386:T386"/>
    <mergeCell ref="R387:T387"/>
    <mergeCell ref="R388:T388"/>
    <mergeCell ref="R389:T389"/>
    <mergeCell ref="R390:T390"/>
    <mergeCell ref="R391:T391"/>
    <mergeCell ref="R392:T392"/>
    <mergeCell ref="R415:T415"/>
    <mergeCell ref="R416:T416"/>
    <mergeCell ref="R417:T417"/>
    <mergeCell ref="R418:T418"/>
    <mergeCell ref="R419:T419"/>
    <mergeCell ref="R422:T422"/>
    <mergeCell ref="R423:T423"/>
    <mergeCell ref="R424:T424"/>
    <mergeCell ref="R405:T405"/>
    <mergeCell ref="R406:T406"/>
    <mergeCell ref="R407:T407"/>
    <mergeCell ref="R408:T408"/>
    <mergeCell ref="R409:T409"/>
    <mergeCell ref="R410:T410"/>
    <mergeCell ref="R413:T413"/>
    <mergeCell ref="R414:T414"/>
    <mergeCell ref="R444:T444"/>
    <mergeCell ref="R425:T425"/>
    <mergeCell ref="R426:T426"/>
    <mergeCell ref="R427:T427"/>
    <mergeCell ref="R428:T428"/>
    <mergeCell ref="R431:T431"/>
    <mergeCell ref="R432:T432"/>
    <mergeCell ref="R433:T433"/>
    <mergeCell ref="R434:T434"/>
    <mergeCell ref="G22:H22"/>
    <mergeCell ref="R22:T22"/>
    <mergeCell ref="G23:H23"/>
    <mergeCell ref="R23:T23"/>
    <mergeCell ref="R455:T455"/>
    <mergeCell ref="R458:T458"/>
    <mergeCell ref="R459:T459"/>
    <mergeCell ref="R460:T460"/>
    <mergeCell ref="R461:T461"/>
    <mergeCell ref="R445:T445"/>
    <mergeCell ref="R446:T446"/>
    <mergeCell ref="R449:T449"/>
    <mergeCell ref="R450:T450"/>
    <mergeCell ref="R451:T451"/>
    <mergeCell ref="R452:T452"/>
    <mergeCell ref="R453:T453"/>
    <mergeCell ref="R454:T454"/>
    <mergeCell ref="R435:T435"/>
    <mergeCell ref="R436:T436"/>
    <mergeCell ref="R437:T437"/>
    <mergeCell ref="R440:T440"/>
    <mergeCell ref="R441:T441"/>
    <mergeCell ref="R442:T442"/>
    <mergeCell ref="R443:T443"/>
    <mergeCell ref="G17:H17"/>
    <mergeCell ref="R17:T17"/>
    <mergeCell ref="G18:H18"/>
    <mergeCell ref="R18:T18"/>
    <mergeCell ref="G19:H19"/>
    <mergeCell ref="R19:T19"/>
    <mergeCell ref="G20:H20"/>
    <mergeCell ref="R20:T20"/>
    <mergeCell ref="G21:H21"/>
    <mergeCell ref="R21:T21"/>
  </mergeCells>
  <phoneticPr fontId="31" type="noConversion"/>
  <conditionalFormatting sqref="AF368:AF374 AF377:AF383">
    <cfRule type="cellIs" dxfId="114" priority="115" stopIfTrue="1" operator="greaterThan">
      <formula>$I368</formula>
    </cfRule>
  </conditionalFormatting>
  <conditionalFormatting sqref="W350:AL357">
    <cfRule type="cellIs" dxfId="113" priority="114" operator="equal">
      <formula>0</formula>
    </cfRule>
  </conditionalFormatting>
  <conditionalFormatting sqref="W341:AL348">
    <cfRule type="cellIs" dxfId="112" priority="113" operator="equal">
      <formula>0</formula>
    </cfRule>
  </conditionalFormatting>
  <conditionalFormatting sqref="W332:AL339">
    <cfRule type="cellIs" dxfId="111" priority="112" operator="equal">
      <formula>0</formula>
    </cfRule>
  </conditionalFormatting>
  <conditionalFormatting sqref="W323:AL330">
    <cfRule type="cellIs" dxfId="110" priority="111" operator="equal">
      <formula>0</formula>
    </cfRule>
  </conditionalFormatting>
  <conditionalFormatting sqref="W314:AL321">
    <cfRule type="cellIs" dxfId="109" priority="110" operator="equal">
      <formula>0</formula>
    </cfRule>
  </conditionalFormatting>
  <conditionalFormatting sqref="W305:AL312">
    <cfRule type="cellIs" dxfId="108" priority="109" operator="equal">
      <formula>0</formula>
    </cfRule>
  </conditionalFormatting>
  <conditionalFormatting sqref="W296:AL303">
    <cfRule type="cellIs" dxfId="107" priority="108" operator="equal">
      <formula>0</formula>
    </cfRule>
  </conditionalFormatting>
  <conditionalFormatting sqref="W287:AL294">
    <cfRule type="cellIs" dxfId="106" priority="107" operator="equal">
      <formula>0</formula>
    </cfRule>
  </conditionalFormatting>
  <conditionalFormatting sqref="W278:AL285">
    <cfRule type="cellIs" dxfId="105" priority="106" operator="equal">
      <formula>0</formula>
    </cfRule>
  </conditionalFormatting>
  <conditionalFormatting sqref="W269:AL276">
    <cfRule type="cellIs" dxfId="104" priority="105" operator="equal">
      <formula>0</formula>
    </cfRule>
  </conditionalFormatting>
  <conditionalFormatting sqref="W260:AL267">
    <cfRule type="cellIs" dxfId="103" priority="104" operator="equal">
      <formula>0</formula>
    </cfRule>
  </conditionalFormatting>
  <conditionalFormatting sqref="W251:AL258">
    <cfRule type="cellIs" dxfId="102" priority="103" operator="equal">
      <formula>0</formula>
    </cfRule>
  </conditionalFormatting>
  <conditionalFormatting sqref="W242:AL249">
    <cfRule type="cellIs" dxfId="101" priority="102" operator="equal">
      <formula>0</formula>
    </cfRule>
  </conditionalFormatting>
  <conditionalFormatting sqref="W233:AL240">
    <cfRule type="cellIs" dxfId="100" priority="101" operator="equal">
      <formula>0</formula>
    </cfRule>
  </conditionalFormatting>
  <conditionalFormatting sqref="W224:AL231">
    <cfRule type="cellIs" dxfId="99" priority="100" operator="equal">
      <formula>0</formula>
    </cfRule>
  </conditionalFormatting>
  <conditionalFormatting sqref="W215:AL222">
    <cfRule type="cellIs" dxfId="98" priority="99" operator="equal">
      <formula>0</formula>
    </cfRule>
  </conditionalFormatting>
  <conditionalFormatting sqref="W206:AL213">
    <cfRule type="cellIs" dxfId="97" priority="98" operator="equal">
      <formula>0</formula>
    </cfRule>
  </conditionalFormatting>
  <conditionalFormatting sqref="W197:AL204">
    <cfRule type="cellIs" dxfId="96" priority="97" operator="equal">
      <formula>0</formula>
    </cfRule>
  </conditionalFormatting>
  <conditionalFormatting sqref="W188:AL195">
    <cfRule type="cellIs" dxfId="95" priority="96" operator="equal">
      <formula>0</formula>
    </cfRule>
  </conditionalFormatting>
  <conditionalFormatting sqref="W179:AL186">
    <cfRule type="cellIs" dxfId="94" priority="95" operator="equal">
      <formula>0</formula>
    </cfRule>
  </conditionalFormatting>
  <conditionalFormatting sqref="W170:AL177">
    <cfRule type="cellIs" dxfId="93" priority="94" operator="equal">
      <formula>0</formula>
    </cfRule>
  </conditionalFormatting>
  <conditionalFormatting sqref="W161:AL168">
    <cfRule type="cellIs" dxfId="92" priority="93" operator="equal">
      <formula>0</formula>
    </cfRule>
  </conditionalFormatting>
  <conditionalFormatting sqref="W152:AL159">
    <cfRule type="cellIs" dxfId="91" priority="92" operator="equal">
      <formula>0</formula>
    </cfRule>
  </conditionalFormatting>
  <conditionalFormatting sqref="W143:AL150">
    <cfRule type="cellIs" dxfId="90" priority="91" operator="equal">
      <formula>0</formula>
    </cfRule>
  </conditionalFormatting>
  <conditionalFormatting sqref="W134:AL141">
    <cfRule type="cellIs" dxfId="89" priority="90" operator="equal">
      <formula>0</formula>
    </cfRule>
  </conditionalFormatting>
  <conditionalFormatting sqref="W125:AL132">
    <cfRule type="cellIs" dxfId="88" priority="89" operator="equal">
      <formula>0</formula>
    </cfRule>
  </conditionalFormatting>
  <conditionalFormatting sqref="W116:AL123">
    <cfRule type="cellIs" dxfId="87" priority="88" operator="equal">
      <formula>0</formula>
    </cfRule>
  </conditionalFormatting>
  <conditionalFormatting sqref="W107:AL114">
    <cfRule type="cellIs" dxfId="86" priority="87" operator="equal">
      <formula>0</formula>
    </cfRule>
  </conditionalFormatting>
  <conditionalFormatting sqref="W98:AL105">
    <cfRule type="cellIs" dxfId="85" priority="86" operator="equal">
      <formula>0</formula>
    </cfRule>
  </conditionalFormatting>
  <conditionalFormatting sqref="W89:AL96">
    <cfRule type="cellIs" dxfId="84" priority="85" operator="equal">
      <formula>0</formula>
    </cfRule>
  </conditionalFormatting>
  <conditionalFormatting sqref="W80:AL87">
    <cfRule type="cellIs" dxfId="83" priority="84" operator="equal">
      <formula>0</formula>
    </cfRule>
  </conditionalFormatting>
  <conditionalFormatting sqref="W71:AL78">
    <cfRule type="cellIs" dxfId="82" priority="83" operator="equal">
      <formula>0</formula>
    </cfRule>
  </conditionalFormatting>
  <conditionalFormatting sqref="W62:AL69">
    <cfRule type="cellIs" dxfId="81" priority="82" operator="equal">
      <formula>0</formula>
    </cfRule>
  </conditionalFormatting>
  <conditionalFormatting sqref="W53:AL60">
    <cfRule type="cellIs" dxfId="80" priority="81" operator="equal">
      <formula>0</formula>
    </cfRule>
  </conditionalFormatting>
  <conditionalFormatting sqref="W44:AL51">
    <cfRule type="cellIs" dxfId="79" priority="80" operator="equal">
      <formula>0</formula>
    </cfRule>
  </conditionalFormatting>
  <conditionalFormatting sqref="W35:AL42">
    <cfRule type="cellIs" dxfId="78" priority="79" operator="equal">
      <formula>0</formula>
    </cfRule>
  </conditionalFormatting>
  <conditionalFormatting sqref="W26:AL33">
    <cfRule type="cellIs" dxfId="77" priority="78" operator="equal">
      <formula>0</formula>
    </cfRule>
  </conditionalFormatting>
  <conditionalFormatting sqref="W359:AL366">
    <cfRule type="cellIs" dxfId="76" priority="77" operator="equal">
      <formula>0</formula>
    </cfRule>
  </conditionalFormatting>
  <conditionalFormatting sqref="W368:AL375">
    <cfRule type="cellIs" dxfId="75" priority="76" operator="equal">
      <formula>0</formula>
    </cfRule>
  </conditionalFormatting>
  <conditionalFormatting sqref="W377:AL384">
    <cfRule type="cellIs" dxfId="74" priority="75" operator="equal">
      <formula>0</formula>
    </cfRule>
  </conditionalFormatting>
  <conditionalFormatting sqref="W386:AL393">
    <cfRule type="cellIs" dxfId="73" priority="74" operator="equal">
      <formula>0</formula>
    </cfRule>
  </conditionalFormatting>
  <conditionalFormatting sqref="W395:AL402">
    <cfRule type="cellIs" dxfId="72" priority="73" operator="equal">
      <formula>0</formula>
    </cfRule>
  </conditionalFormatting>
  <conditionalFormatting sqref="W404:AL411">
    <cfRule type="cellIs" dxfId="71" priority="72" operator="equal">
      <formula>0</formula>
    </cfRule>
  </conditionalFormatting>
  <conditionalFormatting sqref="W413:AL420">
    <cfRule type="cellIs" dxfId="70" priority="71" operator="equal">
      <formula>0</formula>
    </cfRule>
  </conditionalFormatting>
  <conditionalFormatting sqref="W422:AL429">
    <cfRule type="cellIs" dxfId="69" priority="70" operator="equal">
      <formula>0</formula>
    </cfRule>
  </conditionalFormatting>
  <conditionalFormatting sqref="W431:AL438">
    <cfRule type="cellIs" dxfId="68" priority="69" operator="equal">
      <formula>0</formula>
    </cfRule>
  </conditionalFormatting>
  <conditionalFormatting sqref="W440:AL447">
    <cfRule type="cellIs" dxfId="67" priority="68" operator="equal">
      <formula>0</formula>
    </cfRule>
  </conditionalFormatting>
  <conditionalFormatting sqref="W449:AL456">
    <cfRule type="cellIs" dxfId="66" priority="67" operator="equal">
      <formula>0</formula>
    </cfRule>
  </conditionalFormatting>
  <conditionalFormatting sqref="W458:AL465">
    <cfRule type="cellIs" dxfId="65" priority="66" operator="equal">
      <formula>0</formula>
    </cfRule>
  </conditionalFormatting>
  <conditionalFormatting sqref="W467:AL474">
    <cfRule type="cellIs" dxfId="64" priority="65" operator="equal">
      <formula>0</formula>
    </cfRule>
  </conditionalFormatting>
  <conditionalFormatting sqref="W476:AL483">
    <cfRule type="cellIs" dxfId="63" priority="64" operator="equal">
      <formula>0</formula>
    </cfRule>
  </conditionalFormatting>
  <conditionalFormatting sqref="W485:AL492">
    <cfRule type="cellIs" dxfId="62" priority="63" operator="equal">
      <formula>0</formula>
    </cfRule>
  </conditionalFormatting>
  <conditionalFormatting sqref="W494:AL501">
    <cfRule type="cellIs" dxfId="61" priority="62" operator="equal">
      <formula>0</formula>
    </cfRule>
  </conditionalFormatting>
  <conditionalFormatting sqref="W503:AL510">
    <cfRule type="cellIs" dxfId="60" priority="61" operator="equal">
      <formula>0</formula>
    </cfRule>
  </conditionalFormatting>
  <conditionalFormatting sqref="W512:AL519">
    <cfRule type="cellIs" dxfId="59" priority="60" operator="equal">
      <formula>0</formula>
    </cfRule>
  </conditionalFormatting>
  <conditionalFormatting sqref="W521:AL528">
    <cfRule type="cellIs" dxfId="58" priority="59" operator="equal">
      <formula>0</formula>
    </cfRule>
  </conditionalFormatting>
  <conditionalFormatting sqref="AG528">
    <cfRule type="cellIs" dxfId="57" priority="58" operator="equal">
      <formula>0</formula>
    </cfRule>
  </conditionalFormatting>
  <conditionalFormatting sqref="AG519">
    <cfRule type="cellIs" dxfId="56" priority="57" operator="equal">
      <formula>0</formula>
    </cfRule>
  </conditionalFormatting>
  <conditionalFormatting sqref="AG510">
    <cfRule type="cellIs" dxfId="55" priority="56" operator="equal">
      <formula>0</formula>
    </cfRule>
  </conditionalFormatting>
  <conditionalFormatting sqref="AG501">
    <cfRule type="cellIs" dxfId="54" priority="55" operator="equal">
      <formula>0</formula>
    </cfRule>
  </conditionalFormatting>
  <conditionalFormatting sqref="AG492">
    <cfRule type="cellIs" dxfId="53" priority="54" operator="equal">
      <formula>0</formula>
    </cfRule>
  </conditionalFormatting>
  <conditionalFormatting sqref="AG483">
    <cfRule type="cellIs" dxfId="52" priority="53" operator="equal">
      <formula>0</formula>
    </cfRule>
  </conditionalFormatting>
  <conditionalFormatting sqref="AG474">
    <cfRule type="cellIs" dxfId="51" priority="52" operator="equal">
      <formula>0</formula>
    </cfRule>
  </conditionalFormatting>
  <conditionalFormatting sqref="AG465">
    <cfRule type="cellIs" dxfId="50" priority="51" operator="equal">
      <formula>0</formula>
    </cfRule>
  </conditionalFormatting>
  <conditionalFormatting sqref="AG456">
    <cfRule type="cellIs" dxfId="49" priority="50" operator="equal">
      <formula>0</formula>
    </cfRule>
  </conditionalFormatting>
  <conditionalFormatting sqref="AG447">
    <cfRule type="cellIs" dxfId="48" priority="49" operator="equal">
      <formula>0</formula>
    </cfRule>
  </conditionalFormatting>
  <conditionalFormatting sqref="AG438">
    <cfRule type="cellIs" dxfId="47" priority="48" operator="equal">
      <formula>0</formula>
    </cfRule>
  </conditionalFormatting>
  <conditionalFormatting sqref="AG429">
    <cfRule type="cellIs" dxfId="46" priority="47" operator="equal">
      <formula>0</formula>
    </cfRule>
  </conditionalFormatting>
  <conditionalFormatting sqref="AG420">
    <cfRule type="cellIs" dxfId="45" priority="46" operator="equal">
      <formula>0</formula>
    </cfRule>
  </conditionalFormatting>
  <conditionalFormatting sqref="AG411">
    <cfRule type="cellIs" dxfId="44" priority="45" operator="equal">
      <formula>0</formula>
    </cfRule>
  </conditionalFormatting>
  <conditionalFormatting sqref="AG402">
    <cfRule type="cellIs" dxfId="43" priority="44" operator="equal">
      <formula>0</formula>
    </cfRule>
  </conditionalFormatting>
  <conditionalFormatting sqref="AG393">
    <cfRule type="cellIs" dxfId="42" priority="43" operator="equal">
      <formula>0</formula>
    </cfRule>
  </conditionalFormatting>
  <conditionalFormatting sqref="AG384">
    <cfRule type="cellIs" dxfId="41" priority="42" operator="equal">
      <formula>0</formula>
    </cfRule>
  </conditionalFormatting>
  <conditionalFormatting sqref="AG366">
    <cfRule type="cellIs" dxfId="40" priority="41" operator="equal">
      <formula>0</formula>
    </cfRule>
  </conditionalFormatting>
  <conditionalFormatting sqref="AG357">
    <cfRule type="cellIs" dxfId="39" priority="40" operator="equal">
      <formula>0</formula>
    </cfRule>
  </conditionalFormatting>
  <conditionalFormatting sqref="AG348">
    <cfRule type="cellIs" dxfId="38" priority="39" operator="equal">
      <formula>0</formula>
    </cfRule>
  </conditionalFormatting>
  <conditionalFormatting sqref="AG339">
    <cfRule type="cellIs" dxfId="37" priority="38" operator="equal">
      <formula>0</formula>
    </cfRule>
  </conditionalFormatting>
  <conditionalFormatting sqref="AG330">
    <cfRule type="cellIs" dxfId="36" priority="37" operator="equal">
      <formula>0</formula>
    </cfRule>
  </conditionalFormatting>
  <conditionalFormatting sqref="AG321">
    <cfRule type="cellIs" dxfId="35" priority="36" operator="equal">
      <formula>0</formula>
    </cfRule>
  </conditionalFormatting>
  <conditionalFormatting sqref="AG321">
    <cfRule type="cellIs" dxfId="34" priority="35" operator="equal">
      <formula>0</formula>
    </cfRule>
  </conditionalFormatting>
  <conditionalFormatting sqref="AG312">
    <cfRule type="cellIs" dxfId="33" priority="34" operator="equal">
      <formula>0</formula>
    </cfRule>
  </conditionalFormatting>
  <conditionalFormatting sqref="AG303">
    <cfRule type="cellIs" dxfId="32" priority="33" operator="equal">
      <formula>0</formula>
    </cfRule>
  </conditionalFormatting>
  <conditionalFormatting sqref="AG294">
    <cfRule type="cellIs" dxfId="31" priority="32" operator="equal">
      <formula>0</formula>
    </cfRule>
  </conditionalFormatting>
  <conditionalFormatting sqref="AG285">
    <cfRule type="cellIs" dxfId="30" priority="31" operator="equal">
      <formula>0</formula>
    </cfRule>
  </conditionalFormatting>
  <conditionalFormatting sqref="AG276">
    <cfRule type="cellIs" dxfId="29" priority="30" operator="equal">
      <formula>0</formula>
    </cfRule>
  </conditionalFormatting>
  <conditionalFormatting sqref="AG267">
    <cfRule type="cellIs" dxfId="28" priority="29" operator="equal">
      <formula>0</formula>
    </cfRule>
  </conditionalFormatting>
  <conditionalFormatting sqref="AG258">
    <cfRule type="cellIs" dxfId="27" priority="28" operator="equal">
      <formula>0</formula>
    </cfRule>
  </conditionalFormatting>
  <conditionalFormatting sqref="AG249">
    <cfRule type="cellIs" dxfId="26" priority="27" operator="equal">
      <formula>0</formula>
    </cfRule>
  </conditionalFormatting>
  <conditionalFormatting sqref="AG240">
    <cfRule type="cellIs" dxfId="25" priority="26" operator="equal">
      <formula>0</formula>
    </cfRule>
  </conditionalFormatting>
  <conditionalFormatting sqref="AG231">
    <cfRule type="cellIs" dxfId="24" priority="25" operator="equal">
      <formula>0</formula>
    </cfRule>
  </conditionalFormatting>
  <conditionalFormatting sqref="AG222">
    <cfRule type="cellIs" dxfId="23" priority="24" operator="equal">
      <formula>0</formula>
    </cfRule>
  </conditionalFormatting>
  <conditionalFormatting sqref="AG213">
    <cfRule type="cellIs" dxfId="22" priority="23" operator="equal">
      <formula>0</formula>
    </cfRule>
  </conditionalFormatting>
  <conditionalFormatting sqref="AG204">
    <cfRule type="cellIs" dxfId="21" priority="22" operator="equal">
      <formula>0</formula>
    </cfRule>
  </conditionalFormatting>
  <conditionalFormatting sqref="AG195">
    <cfRule type="cellIs" dxfId="20" priority="21" operator="equal">
      <formula>0</formula>
    </cfRule>
  </conditionalFormatting>
  <conditionalFormatting sqref="AG186">
    <cfRule type="cellIs" dxfId="19" priority="20" operator="equal">
      <formula>0</formula>
    </cfRule>
  </conditionalFormatting>
  <conditionalFormatting sqref="AG177">
    <cfRule type="cellIs" dxfId="18" priority="19" operator="equal">
      <formula>0</formula>
    </cfRule>
  </conditionalFormatting>
  <conditionalFormatting sqref="AG168">
    <cfRule type="cellIs" dxfId="17" priority="18" operator="equal">
      <formula>0</formula>
    </cfRule>
  </conditionalFormatting>
  <conditionalFormatting sqref="AG159">
    <cfRule type="cellIs" dxfId="16" priority="17" operator="equal">
      <formula>0</formula>
    </cfRule>
  </conditionalFormatting>
  <conditionalFormatting sqref="AG150">
    <cfRule type="cellIs" dxfId="15" priority="16" operator="equal">
      <formula>0</formula>
    </cfRule>
  </conditionalFormatting>
  <conditionalFormatting sqref="AG141">
    <cfRule type="cellIs" dxfId="14" priority="15" operator="equal">
      <formula>0</formula>
    </cfRule>
  </conditionalFormatting>
  <conditionalFormatting sqref="AG132">
    <cfRule type="cellIs" dxfId="13" priority="14" operator="equal">
      <formula>0</formula>
    </cfRule>
  </conditionalFormatting>
  <conditionalFormatting sqref="AG123">
    <cfRule type="cellIs" dxfId="12" priority="13" operator="equal">
      <formula>0</formula>
    </cfRule>
  </conditionalFormatting>
  <conditionalFormatting sqref="AG114">
    <cfRule type="cellIs" dxfId="11" priority="12" operator="equal">
      <formula>0</formula>
    </cfRule>
  </conditionalFormatting>
  <conditionalFormatting sqref="AG105">
    <cfRule type="cellIs" dxfId="10" priority="11" operator="equal">
      <formula>0</formula>
    </cfRule>
  </conditionalFormatting>
  <conditionalFormatting sqref="AG96">
    <cfRule type="cellIs" dxfId="9" priority="10" operator="equal">
      <formula>0</formula>
    </cfRule>
  </conditionalFormatting>
  <conditionalFormatting sqref="AG87">
    <cfRule type="cellIs" dxfId="8" priority="9" operator="equal">
      <formula>0</formula>
    </cfRule>
  </conditionalFormatting>
  <conditionalFormatting sqref="AG78">
    <cfRule type="cellIs" dxfId="7" priority="8" operator="equal">
      <formula>0</formula>
    </cfRule>
  </conditionalFormatting>
  <conditionalFormatting sqref="AG69">
    <cfRule type="cellIs" dxfId="6" priority="7" operator="equal">
      <formula>0</formula>
    </cfRule>
  </conditionalFormatting>
  <conditionalFormatting sqref="AG60">
    <cfRule type="cellIs" dxfId="5" priority="6" operator="equal">
      <formula>0</formula>
    </cfRule>
  </conditionalFormatting>
  <conditionalFormatting sqref="AG51">
    <cfRule type="cellIs" dxfId="4" priority="5" operator="equal">
      <formula>0</formula>
    </cfRule>
  </conditionalFormatting>
  <conditionalFormatting sqref="AG42">
    <cfRule type="cellIs" dxfId="3" priority="4" operator="equal">
      <formula>0</formula>
    </cfRule>
  </conditionalFormatting>
  <conditionalFormatting sqref="AG33">
    <cfRule type="cellIs" dxfId="2" priority="3" operator="equal">
      <formula>0</formula>
    </cfRule>
  </conditionalFormatting>
  <conditionalFormatting sqref="W17:AL24">
    <cfRule type="cellIs" dxfId="1" priority="2" operator="equal">
      <formula>0</formula>
    </cfRule>
  </conditionalFormatting>
  <conditionalFormatting sqref="AG24">
    <cfRule type="cellIs" dxfId="0" priority="1" operator="equal">
      <formula>0</formula>
    </cfRule>
  </conditionalFormatting>
  <pageMargins left="0.75" right="0.75" top="1" bottom="1" header="0" footer="0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view="pageBreakPreview" zoomScale="75" zoomScaleNormal="75" zoomScaleSheetLayoutView="75" zoomScalePageLayoutView="75" workbookViewId="0">
      <selection activeCell="F10" sqref="F10"/>
    </sheetView>
  </sheetViews>
  <sheetFormatPr baseColWidth="10" defaultColWidth="8.83203125" defaultRowHeight="10" x14ac:dyDescent="0.75"/>
  <cols>
    <col min="1" max="1" width="9.6640625" style="195" customWidth="1"/>
    <col min="2" max="2" width="8.6640625" style="195" customWidth="1"/>
    <col min="3" max="3" width="14.6640625" style="195" customWidth="1"/>
    <col min="4" max="12" width="8.83203125" style="195"/>
    <col min="13" max="13" width="34.6640625" style="195" customWidth="1"/>
    <col min="14" max="14" width="11.1640625" style="195" customWidth="1"/>
    <col min="15" max="15" width="12.5" style="195" customWidth="1"/>
    <col min="16" max="16" width="2.6640625" style="195" customWidth="1"/>
    <col min="17" max="17" width="40.6640625" style="195" customWidth="1"/>
    <col min="18" max="16384" width="8.83203125" style="195"/>
  </cols>
  <sheetData>
    <row r="1" spans="1:28" s="196" customFormat="1" ht="54.75" customHeight="1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X1" s="240"/>
    </row>
    <row r="2" spans="1:28" ht="12" customHeight="1">
      <c r="A2" s="199"/>
      <c r="B2" s="205"/>
      <c r="C2" s="205"/>
      <c r="D2" s="205"/>
      <c r="E2" s="205"/>
      <c r="F2" s="205"/>
      <c r="G2" s="205"/>
      <c r="H2" s="199"/>
      <c r="I2" s="199"/>
      <c r="J2" s="199"/>
      <c r="K2" s="199"/>
      <c r="L2" s="199"/>
      <c r="M2" s="239"/>
      <c r="X2" s="199"/>
    </row>
    <row r="3" spans="1:28" s="235" customFormat="1" ht="15">
      <c r="A3" s="238" t="s">
        <v>26</v>
      </c>
      <c r="B3" s="386" t="str">
        <f>Ugeplan!G2</f>
        <v>Mads Dellgren</v>
      </c>
      <c r="C3" s="386"/>
      <c r="D3" s="238" t="s">
        <v>27</v>
      </c>
      <c r="E3" s="237">
        <f>Ugeplan!J2</f>
        <v>2012</v>
      </c>
      <c r="G3" s="238" t="s">
        <v>80</v>
      </c>
      <c r="H3" s="237">
        <f>Ugeplan!L2</f>
        <v>0</v>
      </c>
      <c r="I3" s="237"/>
      <c r="J3" s="237"/>
      <c r="K3" s="237"/>
      <c r="L3" s="237"/>
      <c r="M3" s="236"/>
    </row>
    <row r="4" spans="1:28" ht="12" customHeight="1">
      <c r="A4" s="234"/>
      <c r="B4" s="233"/>
      <c r="E4" s="232"/>
      <c r="F4" s="232"/>
      <c r="G4" s="232"/>
      <c r="H4" s="232"/>
      <c r="I4" s="232"/>
      <c r="J4" s="232"/>
      <c r="K4" s="232"/>
      <c r="L4" s="232"/>
    </row>
    <row r="5" spans="1:28" ht="12" customHeight="1">
      <c r="A5" s="231"/>
      <c r="B5" s="387" t="s">
        <v>20</v>
      </c>
      <c r="C5" s="388"/>
      <c r="D5" s="230" t="s">
        <v>21</v>
      </c>
      <c r="E5" s="229" t="s">
        <v>28</v>
      </c>
      <c r="F5" s="229" t="s">
        <v>29</v>
      </c>
      <c r="G5" s="229" t="s">
        <v>30</v>
      </c>
      <c r="H5" s="229" t="s">
        <v>81</v>
      </c>
      <c r="I5" s="229" t="s">
        <v>98</v>
      </c>
      <c r="J5" s="229" t="s">
        <v>92</v>
      </c>
      <c r="K5" s="229" t="s">
        <v>31</v>
      </c>
      <c r="L5" s="229" t="s">
        <v>143</v>
      </c>
      <c r="M5" s="389" t="s">
        <v>32</v>
      </c>
      <c r="N5" s="390"/>
      <c r="O5" s="391"/>
      <c r="P5" s="288"/>
    </row>
    <row r="6" spans="1:28" ht="12" customHeight="1">
      <c r="A6" s="228"/>
      <c r="B6" s="227"/>
      <c r="C6" s="226"/>
      <c r="D6" s="225" t="s">
        <v>22</v>
      </c>
      <c r="E6" s="223"/>
      <c r="F6" s="223"/>
      <c r="G6" s="223"/>
      <c r="H6" s="223" t="s">
        <v>100</v>
      </c>
      <c r="I6" s="223" t="s">
        <v>99</v>
      </c>
      <c r="J6" s="223"/>
      <c r="K6" s="224"/>
      <c r="L6" s="223" t="s">
        <v>144</v>
      </c>
      <c r="M6" s="222"/>
      <c r="N6" s="221"/>
      <c r="O6" s="220"/>
      <c r="P6" s="288"/>
      <c r="Q6" s="287"/>
      <c r="R6" s="287"/>
      <c r="S6" s="287"/>
      <c r="T6" s="287"/>
      <c r="U6" s="287"/>
      <c r="V6" s="287"/>
      <c r="W6" s="287"/>
      <c r="X6" s="287"/>
    </row>
    <row r="7" spans="1:28" ht="12" customHeight="1">
      <c r="A7" s="242"/>
      <c r="B7" s="243"/>
      <c r="C7" s="243"/>
      <c r="D7" s="243"/>
      <c r="E7" s="244"/>
      <c r="F7" s="244"/>
      <c r="G7" s="244"/>
      <c r="H7" s="244"/>
      <c r="I7" s="244"/>
      <c r="J7" s="244"/>
      <c r="K7" s="244"/>
      <c r="L7" s="244"/>
      <c r="M7" s="241"/>
      <c r="N7" s="241"/>
      <c r="O7" s="241"/>
      <c r="P7" s="288"/>
      <c r="Q7" s="287"/>
      <c r="R7" s="287"/>
      <c r="S7" s="287"/>
      <c r="T7" s="287"/>
      <c r="U7" s="287"/>
      <c r="V7" s="287"/>
      <c r="W7" s="287"/>
      <c r="X7" s="287"/>
    </row>
    <row r="8" spans="1:28" ht="12" customHeight="1">
      <c r="A8" s="252" t="s">
        <v>236</v>
      </c>
      <c r="B8" s="1"/>
      <c r="C8" s="1"/>
      <c r="D8" s="1"/>
      <c r="E8" s="59"/>
      <c r="F8" s="59"/>
      <c r="G8" s="59"/>
      <c r="H8" s="59"/>
      <c r="I8" s="59"/>
      <c r="J8" s="59"/>
      <c r="K8" s="59"/>
      <c r="L8" s="59"/>
      <c r="M8" s="1"/>
      <c r="N8" s="1"/>
      <c r="O8" s="1"/>
      <c r="P8" s="1"/>
      <c r="Q8" s="287"/>
      <c r="R8" s="287"/>
      <c r="S8" s="287"/>
      <c r="T8" s="287"/>
      <c r="U8" s="287"/>
      <c r="V8" s="287"/>
      <c r="W8" s="287"/>
      <c r="X8" s="287"/>
    </row>
    <row r="9" spans="1:28" ht="12" customHeight="1">
      <c r="A9" s="193"/>
      <c r="B9" s="357"/>
      <c r="C9" s="357"/>
      <c r="D9" s="48"/>
      <c r="E9" s="65"/>
      <c r="F9" s="65"/>
      <c r="G9" s="65"/>
      <c r="H9" s="65"/>
      <c r="I9" s="65"/>
      <c r="J9" s="65"/>
      <c r="K9" s="65"/>
      <c r="L9" s="65"/>
      <c r="M9" s="358"/>
      <c r="N9" s="359"/>
      <c r="O9" s="360"/>
      <c r="P9" s="289"/>
      <c r="Q9" s="285"/>
      <c r="R9" s="285"/>
      <c r="S9" s="285"/>
      <c r="T9" s="285"/>
      <c r="U9" s="285"/>
      <c r="V9" s="285"/>
      <c r="W9" s="285"/>
      <c r="X9" s="287"/>
      <c r="Y9" s="287"/>
      <c r="Z9" s="287"/>
      <c r="AA9" s="287"/>
      <c r="AB9" s="287"/>
    </row>
    <row r="10" spans="1:28" ht="12">
      <c r="A10" s="193"/>
      <c r="B10" s="357"/>
      <c r="C10" s="357"/>
      <c r="D10" s="48"/>
      <c r="E10" s="65"/>
      <c r="F10" s="49"/>
      <c r="G10" s="74"/>
      <c r="H10" s="65"/>
      <c r="I10" s="66"/>
      <c r="J10" s="66"/>
      <c r="K10" s="66"/>
      <c r="L10" s="65"/>
      <c r="M10" s="358"/>
      <c r="N10" s="359"/>
      <c r="O10" s="360"/>
      <c r="P10" s="289"/>
      <c r="Q10" s="296" t="s">
        <v>230</v>
      </c>
      <c r="R10" s="285"/>
      <c r="S10" s="285"/>
      <c r="T10" s="285"/>
      <c r="U10" s="285"/>
      <c r="V10" s="285"/>
      <c r="W10" s="285"/>
      <c r="X10" s="287"/>
      <c r="Y10" s="287"/>
      <c r="Z10" s="287"/>
      <c r="AA10" s="287"/>
      <c r="AB10" s="287"/>
    </row>
    <row r="11" spans="1:28" ht="12" customHeight="1">
      <c r="A11" s="193"/>
      <c r="B11" s="357"/>
      <c r="C11" s="357"/>
      <c r="D11" s="49"/>
      <c r="E11" s="66"/>
      <c r="F11" s="66"/>
      <c r="G11" s="66"/>
      <c r="H11" s="66"/>
      <c r="I11" s="66"/>
      <c r="J11" s="66"/>
      <c r="K11" s="66"/>
      <c r="L11" s="66"/>
      <c r="M11" s="358"/>
      <c r="N11" s="359"/>
      <c r="O11" s="360"/>
      <c r="P11" s="289"/>
      <c r="Q11" s="285"/>
      <c r="R11" s="285"/>
      <c r="S11" s="285"/>
      <c r="T11" s="285"/>
      <c r="U11" s="285"/>
      <c r="V11" s="285"/>
      <c r="W11" s="285"/>
      <c r="X11" s="287"/>
      <c r="Y11" s="287"/>
      <c r="Z11" s="287"/>
      <c r="AA11" s="287"/>
      <c r="AB11" s="287"/>
    </row>
    <row r="12" spans="1:28" ht="12" customHeight="1">
      <c r="A12" s="193"/>
      <c r="B12" s="357"/>
      <c r="C12" s="357"/>
      <c r="D12" s="48"/>
      <c r="E12" s="65"/>
      <c r="F12" s="49"/>
      <c r="G12" s="74"/>
      <c r="H12" s="65"/>
      <c r="I12" s="66"/>
      <c r="J12" s="66"/>
      <c r="K12" s="66"/>
      <c r="L12" s="65"/>
      <c r="M12" s="358"/>
      <c r="N12" s="359"/>
      <c r="O12" s="360"/>
      <c r="P12" s="289"/>
      <c r="Q12"/>
      <c r="R12"/>
      <c r="S12"/>
      <c r="T12"/>
      <c r="U12"/>
      <c r="V12"/>
      <c r="W12"/>
      <c r="X12" s="287"/>
      <c r="Y12" s="287"/>
      <c r="Z12" s="287"/>
      <c r="AA12" s="287"/>
      <c r="AB12" s="287"/>
    </row>
    <row r="13" spans="1:28" ht="12" customHeight="1">
      <c r="A13" s="193"/>
      <c r="B13" s="357"/>
      <c r="C13" s="357"/>
      <c r="D13" s="48"/>
      <c r="E13" s="65"/>
      <c r="F13" s="65"/>
      <c r="G13" s="65"/>
      <c r="H13" s="65"/>
      <c r="I13" s="65"/>
      <c r="J13" s="65"/>
      <c r="K13" s="65"/>
      <c r="L13" s="65"/>
      <c r="M13" s="358"/>
      <c r="N13" s="359"/>
      <c r="O13" s="360"/>
      <c r="P13" s="289"/>
      <c r="Q13"/>
      <c r="R13"/>
      <c r="S13"/>
      <c r="T13"/>
      <c r="U13"/>
      <c r="V13"/>
      <c r="W13"/>
      <c r="X13" s="287"/>
      <c r="Y13" s="287"/>
      <c r="Z13" s="287"/>
      <c r="AA13" s="287"/>
      <c r="AB13" s="287"/>
    </row>
    <row r="14" spans="1:28" ht="12" customHeight="1">
      <c r="A14" s="193"/>
      <c r="B14" s="357"/>
      <c r="C14" s="357"/>
      <c r="D14" s="48"/>
      <c r="E14" s="74"/>
      <c r="F14" s="65"/>
      <c r="G14" s="74"/>
      <c r="H14" s="65"/>
      <c r="I14" s="65"/>
      <c r="J14" s="65"/>
      <c r="K14" s="74"/>
      <c r="L14" s="65"/>
      <c r="M14" s="358"/>
      <c r="N14" s="359"/>
      <c r="O14" s="360"/>
      <c r="P14" s="289"/>
      <c r="Q14"/>
      <c r="R14"/>
      <c r="S14"/>
      <c r="T14"/>
      <c r="U14"/>
      <c r="V14"/>
      <c r="W14"/>
      <c r="X14" s="287"/>
      <c r="Y14" s="287"/>
      <c r="Z14" s="287"/>
      <c r="AA14" s="287"/>
      <c r="AB14" s="287"/>
    </row>
    <row r="15" spans="1:28" ht="12" customHeight="1">
      <c r="A15" s="193"/>
      <c r="B15" s="357"/>
      <c r="C15" s="357"/>
      <c r="D15" s="48"/>
      <c r="E15" s="65"/>
      <c r="F15" s="65"/>
      <c r="G15" s="74"/>
      <c r="H15" s="74"/>
      <c r="I15" s="65"/>
      <c r="J15" s="65"/>
      <c r="K15" s="65"/>
      <c r="L15" s="65"/>
      <c r="M15" s="358"/>
      <c r="N15" s="359"/>
      <c r="O15" s="360"/>
      <c r="P15" s="289"/>
      <c r="Q15"/>
      <c r="R15"/>
      <c r="S15"/>
      <c r="T15"/>
      <c r="U15"/>
      <c r="V15"/>
      <c r="W15"/>
      <c r="X15" s="287"/>
      <c r="Y15" s="287"/>
      <c r="Z15" s="287"/>
      <c r="AA15" s="287"/>
      <c r="AB15" s="287"/>
    </row>
    <row r="16" spans="1:28" ht="12" customHeight="1">
      <c r="A16" s="194"/>
      <c r="B16" s="51"/>
      <c r="C16" s="51"/>
      <c r="D16" s="52">
        <f>SUM(D9:D15)/60</f>
        <v>0</v>
      </c>
      <c r="E16" s="67"/>
      <c r="F16" s="68"/>
      <c r="G16" s="68"/>
      <c r="H16" s="68"/>
      <c r="I16" s="68"/>
      <c r="J16" s="68"/>
      <c r="K16" s="68"/>
      <c r="L16" s="68"/>
      <c r="M16" s="51"/>
      <c r="N16" s="51"/>
      <c r="O16" s="51"/>
      <c r="P16" s="44"/>
      <c r="Q16"/>
      <c r="R16"/>
      <c r="S16"/>
      <c r="T16"/>
      <c r="U16"/>
      <c r="V16"/>
      <c r="W16"/>
      <c r="X16" s="287"/>
      <c r="Y16" s="287"/>
      <c r="Z16" s="287"/>
      <c r="AA16" s="287"/>
      <c r="AB16" s="287"/>
    </row>
    <row r="17" spans="1:28" ht="12" customHeight="1">
      <c r="A17" s="252" t="s">
        <v>236</v>
      </c>
      <c r="B17" s="1"/>
      <c r="C17" s="1"/>
      <c r="D17" s="1"/>
      <c r="E17" s="59"/>
      <c r="F17" s="59"/>
      <c r="G17" s="59"/>
      <c r="H17" s="59"/>
      <c r="I17" s="59"/>
      <c r="J17" s="59"/>
      <c r="K17" s="59"/>
      <c r="L17" s="59"/>
      <c r="M17" s="1"/>
      <c r="N17" s="1"/>
      <c r="O17" s="1"/>
      <c r="P17" s="1"/>
      <c r="Q17"/>
      <c r="R17"/>
      <c r="S17"/>
      <c r="T17"/>
      <c r="U17"/>
      <c r="V17"/>
      <c r="W17"/>
      <c r="X17" s="287"/>
      <c r="Y17" s="287"/>
      <c r="Z17" s="287"/>
      <c r="AA17" s="287"/>
      <c r="AB17" s="287"/>
    </row>
    <row r="18" spans="1:28" ht="12" customHeight="1">
      <c r="A18" s="193"/>
      <c r="B18" s="357"/>
      <c r="C18" s="357"/>
      <c r="D18" s="48"/>
      <c r="E18" s="65"/>
      <c r="F18" s="65"/>
      <c r="G18" s="65"/>
      <c r="H18" s="65"/>
      <c r="I18" s="65"/>
      <c r="J18" s="65"/>
      <c r="K18" s="65"/>
      <c r="L18" s="65"/>
      <c r="M18" s="358"/>
      <c r="N18" s="359"/>
      <c r="O18" s="360"/>
      <c r="P18" s="289"/>
      <c r="Q18"/>
      <c r="R18"/>
      <c r="S18"/>
      <c r="T18"/>
      <c r="U18"/>
      <c r="V18"/>
      <c r="W18"/>
      <c r="X18" s="287"/>
      <c r="Y18" s="287"/>
      <c r="Z18" s="287"/>
      <c r="AA18" s="287"/>
      <c r="AB18" s="287"/>
    </row>
    <row r="19" spans="1:28" ht="12" customHeight="1">
      <c r="A19" s="246"/>
      <c r="B19" s="384"/>
      <c r="C19" s="384"/>
      <c r="D19" s="247"/>
      <c r="E19" s="248"/>
      <c r="F19" s="248"/>
      <c r="G19" s="248"/>
      <c r="H19" s="248"/>
      <c r="I19" s="244"/>
      <c r="J19" s="244"/>
      <c r="K19" s="244"/>
      <c r="L19" s="248"/>
      <c r="M19" s="385"/>
      <c r="N19" s="385"/>
      <c r="O19" s="385"/>
      <c r="P19" s="280"/>
      <c r="Q19"/>
      <c r="R19"/>
      <c r="S19"/>
      <c r="T19"/>
      <c r="U19"/>
      <c r="V19"/>
      <c r="W19"/>
      <c r="X19" s="287"/>
    </row>
    <row r="20" spans="1:28" ht="12" customHeight="1">
      <c r="A20" s="249"/>
      <c r="B20" s="380"/>
      <c r="C20" s="380"/>
      <c r="D20" s="214"/>
      <c r="E20" s="213"/>
      <c r="F20" s="213"/>
      <c r="G20" s="213"/>
      <c r="H20" s="213"/>
      <c r="I20" s="213"/>
      <c r="J20" s="213"/>
      <c r="K20" s="213"/>
      <c r="L20" s="213"/>
      <c r="M20" s="381"/>
      <c r="N20" s="381"/>
      <c r="O20" s="381"/>
      <c r="P20" s="280"/>
      <c r="Q20" s="285"/>
      <c r="R20" s="285"/>
      <c r="S20" s="285"/>
      <c r="T20" s="285"/>
      <c r="U20" s="285"/>
      <c r="V20" s="285"/>
      <c r="W20" s="285"/>
      <c r="X20" s="287"/>
    </row>
    <row r="21" spans="1:28" ht="12" customHeight="1">
      <c r="A21" s="249"/>
      <c r="B21" s="380"/>
      <c r="C21" s="380"/>
      <c r="D21" s="210"/>
      <c r="E21" s="209"/>
      <c r="F21" s="209"/>
      <c r="G21" s="209"/>
      <c r="H21" s="209"/>
      <c r="I21" s="209"/>
      <c r="J21" s="209"/>
      <c r="K21" s="209"/>
      <c r="L21" s="209"/>
      <c r="M21" s="381"/>
      <c r="N21" s="381"/>
      <c r="O21" s="381"/>
      <c r="P21" s="280"/>
      <c r="Q21" s="285"/>
      <c r="R21" s="285"/>
      <c r="S21" s="285"/>
      <c r="T21" s="285"/>
      <c r="U21" s="285"/>
      <c r="V21" s="285"/>
      <c r="W21" s="285"/>
      <c r="X21" s="287"/>
    </row>
    <row r="22" spans="1:28" ht="12" customHeight="1">
      <c r="A22" s="249"/>
      <c r="B22" s="380"/>
      <c r="C22" s="380"/>
      <c r="D22" s="210"/>
      <c r="E22" s="209"/>
      <c r="F22" s="209"/>
      <c r="G22" s="209"/>
      <c r="H22" s="209"/>
      <c r="I22" s="209"/>
      <c r="J22" s="209"/>
      <c r="K22" s="209"/>
      <c r="L22" s="209"/>
      <c r="M22" s="381"/>
      <c r="N22" s="381"/>
      <c r="O22" s="381"/>
      <c r="P22" s="280"/>
      <c r="Q22" s="285"/>
      <c r="R22" s="285"/>
      <c r="S22" s="285"/>
      <c r="T22" s="285"/>
      <c r="U22" s="285"/>
      <c r="V22" s="285"/>
      <c r="W22" s="285"/>
      <c r="X22" s="287"/>
    </row>
    <row r="23" spans="1:28" ht="12" customHeight="1">
      <c r="A23" s="249"/>
      <c r="B23" s="380"/>
      <c r="C23" s="380"/>
      <c r="D23" s="210"/>
      <c r="E23" s="209"/>
      <c r="F23" s="209"/>
      <c r="G23" s="209"/>
      <c r="H23" s="209"/>
      <c r="I23" s="209"/>
      <c r="J23" s="209"/>
      <c r="K23" s="209"/>
      <c r="L23" s="209"/>
      <c r="M23" s="381"/>
      <c r="N23" s="381"/>
      <c r="O23" s="381"/>
      <c r="P23" s="280"/>
      <c r="Q23" s="287"/>
      <c r="R23" s="287"/>
      <c r="S23" s="287"/>
      <c r="T23" s="287"/>
      <c r="U23" s="287"/>
      <c r="V23" s="287"/>
      <c r="W23" s="287"/>
      <c r="X23" s="287"/>
    </row>
    <row r="24" spans="1:28" ht="12" customHeight="1">
      <c r="A24" s="249"/>
      <c r="B24" s="380"/>
      <c r="C24" s="380"/>
      <c r="D24" s="210"/>
      <c r="E24" s="209"/>
      <c r="F24" s="209"/>
      <c r="G24" s="209"/>
      <c r="H24" s="209"/>
      <c r="I24" s="209"/>
      <c r="J24" s="209"/>
      <c r="K24" s="209"/>
      <c r="L24" s="209"/>
      <c r="M24" s="381"/>
      <c r="N24" s="381"/>
      <c r="O24" s="381"/>
      <c r="P24" s="280"/>
    </row>
    <row r="25" spans="1:28" ht="12" customHeight="1">
      <c r="A25" s="250"/>
      <c r="B25" s="199"/>
      <c r="C25" s="199"/>
      <c r="D25" s="219"/>
      <c r="E25" s="218"/>
      <c r="F25" s="216"/>
      <c r="G25" s="216"/>
      <c r="H25" s="216"/>
      <c r="I25" s="216"/>
      <c r="J25" s="216"/>
      <c r="K25" s="216"/>
      <c r="L25" s="216"/>
      <c r="M25" s="199"/>
      <c r="N25" s="199"/>
      <c r="O25" s="199"/>
      <c r="P25" s="199"/>
    </row>
    <row r="26" spans="1:28" ht="12" customHeight="1">
      <c r="A26" s="250"/>
      <c r="B26" s="199"/>
      <c r="C26" s="199"/>
      <c r="D26" s="199"/>
      <c r="E26" s="216"/>
      <c r="F26" s="216"/>
      <c r="G26" s="216"/>
      <c r="H26" s="216"/>
      <c r="I26" s="216"/>
      <c r="J26" s="216"/>
      <c r="K26" s="216"/>
      <c r="L26" s="216"/>
      <c r="M26" s="199"/>
      <c r="N26" s="199"/>
      <c r="O26" s="199"/>
      <c r="P26" s="199"/>
    </row>
    <row r="27" spans="1:28" ht="12" customHeight="1">
      <c r="A27" s="249"/>
      <c r="B27" s="380"/>
      <c r="C27" s="380"/>
      <c r="D27" s="210"/>
      <c r="E27" s="209"/>
      <c r="F27" s="209"/>
      <c r="G27" s="209"/>
      <c r="H27" s="209"/>
      <c r="I27" s="209"/>
      <c r="J27" s="209"/>
      <c r="K27" s="209"/>
      <c r="L27" s="209"/>
      <c r="M27" s="381"/>
      <c r="N27" s="381"/>
      <c r="O27" s="381"/>
      <c r="P27" s="280"/>
    </row>
    <row r="28" spans="1:28" ht="12" customHeight="1">
      <c r="A28" s="249"/>
      <c r="B28" s="380"/>
      <c r="C28" s="380"/>
      <c r="D28" s="210"/>
      <c r="E28" s="209"/>
      <c r="F28" s="209"/>
      <c r="G28" s="209"/>
      <c r="H28" s="209"/>
      <c r="I28" s="213"/>
      <c r="J28" s="213"/>
      <c r="K28" s="213"/>
      <c r="L28" s="209"/>
      <c r="M28" s="381"/>
      <c r="N28" s="381"/>
      <c r="O28" s="381"/>
      <c r="P28" s="280"/>
    </row>
    <row r="29" spans="1:28" ht="12" customHeight="1">
      <c r="A29" s="249"/>
      <c r="B29" s="380"/>
      <c r="C29" s="380"/>
      <c r="D29" s="214"/>
      <c r="E29" s="213"/>
      <c r="F29" s="213"/>
      <c r="G29" s="213"/>
      <c r="H29" s="213"/>
      <c r="I29" s="213"/>
      <c r="J29" s="213"/>
      <c r="K29" s="213"/>
      <c r="L29" s="213"/>
      <c r="M29" s="381"/>
      <c r="N29" s="381"/>
      <c r="O29" s="381"/>
      <c r="P29" s="280"/>
    </row>
    <row r="30" spans="1:28" ht="12" customHeight="1">
      <c r="A30" s="249"/>
      <c r="B30" s="380"/>
      <c r="C30" s="380"/>
      <c r="D30" s="210"/>
      <c r="E30" s="209"/>
      <c r="F30" s="209"/>
      <c r="G30" s="209"/>
      <c r="H30" s="209"/>
      <c r="I30" s="209"/>
      <c r="J30" s="209"/>
      <c r="K30" s="209"/>
      <c r="L30" s="209"/>
      <c r="M30" s="381"/>
      <c r="N30" s="381"/>
      <c r="O30" s="381"/>
      <c r="P30" s="280"/>
    </row>
    <row r="31" spans="1:28" ht="12" customHeight="1">
      <c r="A31" s="249"/>
      <c r="B31" s="380"/>
      <c r="C31" s="380"/>
      <c r="D31" s="210"/>
      <c r="E31" s="209"/>
      <c r="F31" s="209"/>
      <c r="G31" s="209"/>
      <c r="H31" s="209"/>
      <c r="I31" s="209"/>
      <c r="J31" s="209"/>
      <c r="K31" s="209"/>
      <c r="L31" s="209"/>
      <c r="M31" s="381"/>
      <c r="N31" s="381"/>
      <c r="O31" s="381"/>
      <c r="P31" s="280"/>
    </row>
    <row r="32" spans="1:28" ht="12" customHeight="1">
      <c r="A32" s="249"/>
      <c r="B32" s="380"/>
      <c r="C32" s="380"/>
      <c r="D32" s="210"/>
      <c r="E32" s="209"/>
      <c r="F32" s="209"/>
      <c r="G32" s="209"/>
      <c r="H32" s="209"/>
      <c r="I32" s="209"/>
      <c r="J32" s="209"/>
      <c r="K32" s="209"/>
      <c r="L32" s="209"/>
      <c r="M32" s="381"/>
      <c r="N32" s="381"/>
      <c r="O32" s="381"/>
      <c r="P32" s="280"/>
    </row>
    <row r="33" spans="1:16" ht="12" customHeight="1">
      <c r="A33" s="249"/>
      <c r="B33" s="380"/>
      <c r="C33" s="380"/>
      <c r="D33" s="210"/>
      <c r="E33" s="209"/>
      <c r="F33" s="209"/>
      <c r="G33" s="209"/>
      <c r="H33" s="209"/>
      <c r="I33" s="209"/>
      <c r="J33" s="209"/>
      <c r="K33" s="209"/>
      <c r="L33" s="209"/>
      <c r="M33" s="381"/>
      <c r="N33" s="381"/>
      <c r="O33" s="381"/>
      <c r="P33" s="280"/>
    </row>
    <row r="34" spans="1:16" ht="12" customHeight="1">
      <c r="A34" s="250"/>
      <c r="B34" s="199"/>
      <c r="C34" s="199"/>
      <c r="D34" s="219"/>
      <c r="E34" s="218"/>
      <c r="F34" s="216"/>
      <c r="G34" s="216"/>
      <c r="H34" s="216"/>
      <c r="I34" s="216"/>
      <c r="J34" s="216"/>
      <c r="K34" s="216"/>
      <c r="L34" s="216"/>
      <c r="M34" s="199"/>
      <c r="N34" s="199"/>
      <c r="O34" s="199"/>
      <c r="P34" s="199"/>
    </row>
    <row r="35" spans="1:16" ht="12" customHeight="1">
      <c r="A35" s="217"/>
      <c r="B35" s="199"/>
      <c r="C35" s="199"/>
      <c r="D35" s="199"/>
      <c r="E35" s="216"/>
      <c r="F35" s="216"/>
      <c r="G35" s="216"/>
      <c r="H35" s="216"/>
      <c r="I35" s="216"/>
      <c r="J35" s="216"/>
      <c r="K35" s="216"/>
      <c r="L35" s="216"/>
      <c r="M35" s="199"/>
      <c r="N35" s="199"/>
      <c r="O35" s="199"/>
      <c r="P35" s="199"/>
    </row>
    <row r="36" spans="1:16" ht="12" customHeight="1">
      <c r="A36" s="249"/>
      <c r="B36" s="380"/>
      <c r="C36" s="380"/>
      <c r="D36" s="210"/>
      <c r="E36" s="209"/>
      <c r="F36" s="209"/>
      <c r="G36" s="209"/>
      <c r="H36" s="209"/>
      <c r="I36" s="209"/>
      <c r="J36" s="209"/>
      <c r="K36" s="209"/>
      <c r="L36" s="209"/>
      <c r="M36" s="381"/>
      <c r="N36" s="381"/>
      <c r="O36" s="381"/>
      <c r="P36" s="280"/>
    </row>
    <row r="37" spans="1:16" ht="12" customHeight="1">
      <c r="A37" s="212"/>
      <c r="B37" s="211"/>
      <c r="C37" s="211"/>
      <c r="D37" s="210"/>
      <c r="E37" s="209"/>
      <c r="F37" s="209"/>
      <c r="G37" s="209"/>
      <c r="H37" s="209"/>
      <c r="I37" s="209"/>
      <c r="J37" s="209"/>
      <c r="K37" s="209"/>
      <c r="L37" s="209"/>
      <c r="M37" s="208"/>
      <c r="N37" s="208"/>
      <c r="O37" s="208"/>
      <c r="P37" s="280"/>
    </row>
    <row r="38" spans="1:16" ht="12" customHeight="1">
      <c r="A38" s="199" t="s">
        <v>78</v>
      </c>
      <c r="B38" s="204"/>
      <c r="C38" s="205"/>
      <c r="D38" s="204"/>
      <c r="E38" s="202"/>
      <c r="F38" s="203"/>
      <c r="G38" s="202"/>
      <c r="H38" s="201"/>
      <c r="I38" s="200"/>
      <c r="J38" s="199"/>
      <c r="K38" s="199"/>
      <c r="L38" s="199"/>
      <c r="N38" s="382" t="s">
        <v>233</v>
      </c>
      <c r="O38" s="383"/>
      <c r="P38" s="281"/>
    </row>
    <row r="39" spans="1:16" ht="12" customHeight="1">
      <c r="A39" s="259" t="str">
        <f>IF(Q12&gt;0,Q12,"")</f>
        <v/>
      </c>
      <c r="B39" s="204"/>
      <c r="C39" s="205"/>
      <c r="D39" s="204"/>
      <c r="E39" s="202"/>
      <c r="F39" s="203"/>
      <c r="G39" s="202"/>
      <c r="H39" s="201"/>
      <c r="I39" s="200"/>
      <c r="J39" s="199"/>
      <c r="K39" s="199"/>
      <c r="L39" s="199"/>
      <c r="N39" s="207" t="s">
        <v>83</v>
      </c>
      <c r="O39" s="206" t="str">
        <f>Ugeplan!V5</f>
        <v>184 / 360</v>
      </c>
      <c r="P39" s="206"/>
    </row>
    <row r="40" spans="1:16" ht="12" customHeight="1">
      <c r="A40" s="259" t="str">
        <f t="shared" ref="A40:A53" si="0">IF(Q13&gt;0,Q13,"")</f>
        <v/>
      </c>
      <c r="B40" s="204"/>
      <c r="C40" s="205"/>
      <c r="D40" s="204"/>
      <c r="E40" s="202"/>
      <c r="F40" s="203"/>
      <c r="G40" s="202"/>
      <c r="H40" s="201"/>
      <c r="I40" s="200"/>
      <c r="J40" s="199"/>
      <c r="K40" s="199"/>
      <c r="L40" s="199"/>
      <c r="N40" s="207" t="s">
        <v>84</v>
      </c>
      <c r="O40" s="206" t="str">
        <f>Ugeplan!V6</f>
        <v>163 / 256</v>
      </c>
      <c r="P40" s="206"/>
    </row>
    <row r="41" spans="1:16" ht="12" customHeight="1">
      <c r="A41" s="259" t="str">
        <f t="shared" si="0"/>
        <v/>
      </c>
      <c r="B41" s="204"/>
      <c r="C41" s="205"/>
      <c r="D41" s="204"/>
      <c r="E41" s="202"/>
      <c r="F41" s="203"/>
      <c r="G41" s="202"/>
      <c r="H41" s="201"/>
      <c r="I41" s="200"/>
      <c r="J41" s="199"/>
      <c r="K41" s="199"/>
      <c r="L41" s="199"/>
      <c r="N41" s="207" t="s">
        <v>85</v>
      </c>
      <c r="O41" s="206" t="str">
        <f>Ugeplan!V7</f>
        <v>167-184 / 267-360</v>
      </c>
      <c r="P41" s="206"/>
    </row>
    <row r="42" spans="1:16" ht="12" customHeight="1">
      <c r="A42" s="259" t="str">
        <f t="shared" si="0"/>
        <v/>
      </c>
      <c r="B42" s="204"/>
      <c r="C42" s="205"/>
      <c r="D42" s="204"/>
      <c r="E42" s="202"/>
      <c r="F42" s="203"/>
      <c r="G42" s="202"/>
      <c r="H42" s="201"/>
      <c r="I42" s="200"/>
      <c r="J42" s="199"/>
      <c r="K42" s="199"/>
      <c r="L42" s="199"/>
      <c r="N42" s="207" t="s">
        <v>86</v>
      </c>
      <c r="O42" s="206" t="str">
        <f>Ugeplan!V8</f>
        <v>160-166 / 248-266</v>
      </c>
      <c r="P42" s="206"/>
    </row>
    <row r="43" spans="1:16" ht="12" customHeight="1">
      <c r="A43" s="259" t="str">
        <f t="shared" si="0"/>
        <v/>
      </c>
      <c r="B43" s="204"/>
      <c r="C43" s="205"/>
      <c r="D43" s="204"/>
      <c r="E43" s="202"/>
      <c r="F43" s="203"/>
      <c r="G43" s="202"/>
      <c r="H43" s="201"/>
      <c r="I43" s="200"/>
      <c r="J43" s="199"/>
      <c r="K43" s="199"/>
      <c r="L43" s="199"/>
      <c r="N43" s="207" t="s">
        <v>87</v>
      </c>
      <c r="O43" s="206" t="str">
        <f>Ugeplan!V9</f>
        <v>152-159 / 228-247</v>
      </c>
      <c r="P43" s="206"/>
    </row>
    <row r="44" spans="1:16" ht="12" customHeight="1">
      <c r="A44" s="259" t="str">
        <f t="shared" si="0"/>
        <v/>
      </c>
      <c r="B44" s="204"/>
      <c r="C44" s="205"/>
      <c r="D44" s="204"/>
      <c r="E44" s="202"/>
      <c r="F44" s="203"/>
      <c r="G44" s="202"/>
      <c r="H44" s="201"/>
      <c r="I44" s="200"/>
      <c r="J44" s="199"/>
      <c r="K44" s="199"/>
      <c r="L44" s="199"/>
      <c r="N44" s="207" t="s">
        <v>88</v>
      </c>
      <c r="O44" s="206" t="str">
        <f>Ugeplan!V10</f>
        <v>143-151 / 210-227</v>
      </c>
      <c r="P44" s="206"/>
    </row>
    <row r="45" spans="1:16" ht="12" customHeight="1">
      <c r="A45" s="259" t="str">
        <f t="shared" si="0"/>
        <v/>
      </c>
      <c r="B45" s="204"/>
      <c r="C45" s="205"/>
      <c r="D45" s="204"/>
      <c r="E45" s="202"/>
      <c r="F45" s="203"/>
      <c r="G45" s="202"/>
      <c r="H45" s="201"/>
      <c r="I45" s="200"/>
      <c r="J45" s="199"/>
      <c r="K45" s="199"/>
      <c r="L45" s="199"/>
      <c r="M45" s="199"/>
      <c r="N45" s="207" t="s">
        <v>89</v>
      </c>
      <c r="O45" s="206" t="str">
        <f>Ugeplan!V11</f>
        <v>114-142 / 154-209</v>
      </c>
      <c r="P45" s="206"/>
    </row>
    <row r="46" spans="1:16" ht="12" customHeight="1">
      <c r="A46" s="259" t="str">
        <f t="shared" si="0"/>
        <v/>
      </c>
      <c r="B46" s="204"/>
      <c r="C46" s="205"/>
      <c r="D46" s="204"/>
      <c r="E46" s="202"/>
      <c r="F46" s="203"/>
      <c r="G46" s="202"/>
      <c r="H46" s="201"/>
      <c r="I46" s="200"/>
      <c r="J46" s="199"/>
      <c r="K46" s="199"/>
      <c r="L46" s="199"/>
      <c r="M46" s="199"/>
      <c r="N46" s="207" t="s">
        <v>90</v>
      </c>
      <c r="O46" s="206" t="str">
        <f>Ugeplan!V12</f>
        <v>82-113 / 77-153</v>
      </c>
      <c r="P46" s="206"/>
    </row>
    <row r="47" spans="1:16" ht="12" customHeight="1">
      <c r="A47" s="259" t="str">
        <f t="shared" si="0"/>
        <v/>
      </c>
      <c r="B47" s="204"/>
      <c r="C47" s="205"/>
      <c r="D47" s="204"/>
      <c r="E47" s="202"/>
      <c r="F47" s="203"/>
      <c r="G47" s="202"/>
      <c r="H47" s="201"/>
      <c r="I47" s="200"/>
      <c r="J47" s="199"/>
      <c r="K47" s="199"/>
      <c r="L47" s="199"/>
      <c r="M47" s="216"/>
      <c r="N47" s="207"/>
      <c r="O47" s="206"/>
      <c r="P47" s="206"/>
    </row>
    <row r="48" spans="1:16" ht="12" customHeight="1">
      <c r="A48" s="259" t="str">
        <f t="shared" si="0"/>
        <v/>
      </c>
      <c r="B48" s="204"/>
      <c r="C48" s="205"/>
      <c r="D48" s="204"/>
      <c r="E48" s="202"/>
      <c r="F48" s="203"/>
      <c r="G48" s="202"/>
      <c r="H48" s="201"/>
      <c r="I48" s="200"/>
      <c r="J48" s="199"/>
      <c r="K48" s="199"/>
      <c r="L48" s="199"/>
      <c r="M48" s="199"/>
      <c r="N48" s="207"/>
      <c r="O48" s="206"/>
      <c r="P48" s="206"/>
    </row>
    <row r="49" spans="1:27" ht="12" customHeight="1">
      <c r="A49" s="259" t="str">
        <f t="shared" si="0"/>
        <v/>
      </c>
      <c r="B49" s="204"/>
      <c r="C49" s="205"/>
      <c r="D49" s="204"/>
      <c r="E49" s="202"/>
      <c r="F49" s="203"/>
      <c r="G49" s="202"/>
      <c r="H49" s="201"/>
      <c r="I49" s="200"/>
      <c r="J49" s="199"/>
      <c r="K49" s="199"/>
      <c r="L49" s="199"/>
      <c r="M49" s="199"/>
      <c r="N49" s="245"/>
      <c r="O49" s="206"/>
      <c r="P49" s="206"/>
    </row>
    <row r="50" spans="1:27" ht="12" customHeight="1">
      <c r="A50" s="259" t="str">
        <f>IF(Q23&gt;0,Q23,"")</f>
        <v/>
      </c>
      <c r="B50" s="204"/>
      <c r="C50" s="205"/>
      <c r="D50" s="204"/>
      <c r="E50" s="202"/>
      <c r="F50" s="203"/>
      <c r="G50" s="202"/>
      <c r="H50" s="201"/>
      <c r="I50" s="200"/>
      <c r="J50" s="199"/>
      <c r="K50" s="199"/>
      <c r="L50" s="199"/>
      <c r="M50" s="199"/>
      <c r="N50" s="199"/>
    </row>
    <row r="51" spans="1:27" ht="12" customHeight="1">
      <c r="A51" s="259" t="str">
        <f t="shared" si="0"/>
        <v/>
      </c>
      <c r="B51" s="204"/>
      <c r="C51" s="205"/>
      <c r="D51" s="204"/>
      <c r="E51" s="202"/>
      <c r="F51" s="203"/>
      <c r="G51" s="202"/>
      <c r="H51" s="201"/>
      <c r="I51" s="200"/>
      <c r="J51" s="199"/>
      <c r="K51" s="199"/>
      <c r="L51" s="199"/>
      <c r="M51" s="199"/>
      <c r="N51" s="199"/>
    </row>
    <row r="52" spans="1:27" ht="12" customHeight="1">
      <c r="A52" s="259" t="str">
        <f t="shared" si="0"/>
        <v/>
      </c>
      <c r="B52" s="204"/>
      <c r="C52" s="205"/>
      <c r="D52" s="204"/>
      <c r="E52" s="202"/>
      <c r="F52" s="203"/>
      <c r="G52" s="202"/>
      <c r="H52" s="201"/>
      <c r="I52" s="200"/>
      <c r="J52" s="199"/>
      <c r="K52" s="199"/>
      <c r="L52" s="199"/>
      <c r="M52" s="199"/>
      <c r="N52" s="300" t="s">
        <v>231</v>
      </c>
    </row>
    <row r="53" spans="1:27" s="196" customFormat="1" ht="12" customHeight="1">
      <c r="A53" s="259" t="str">
        <f t="shared" si="0"/>
        <v/>
      </c>
      <c r="B53" s="197"/>
      <c r="C53" s="197"/>
      <c r="D53" s="197"/>
      <c r="E53" s="197"/>
      <c r="F53" s="197"/>
      <c r="G53" s="197"/>
      <c r="H53" s="197"/>
      <c r="I53" s="197"/>
      <c r="J53" s="198"/>
      <c r="K53" s="198"/>
      <c r="L53" s="198"/>
      <c r="M53" s="299"/>
      <c r="N53" s="300" t="str">
        <f>årsplan!E27</f>
        <v>AimHigh/</v>
      </c>
    </row>
    <row r="54" spans="1:27" s="196" customFormat="1" ht="35.25" customHeight="1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</row>
    <row r="55" spans="1:27" s="267" customFormat="1" ht="11.25" customHeight="1">
      <c r="A55" s="290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1"/>
      <c r="O55" s="291"/>
      <c r="P55" s="291"/>
      <c r="Q55" s="290"/>
      <c r="R55" s="268"/>
      <c r="S55" s="268"/>
      <c r="T55" s="268"/>
      <c r="U55" s="268"/>
      <c r="V55" s="268"/>
      <c r="W55" s="268"/>
      <c r="X55" s="268"/>
      <c r="Y55" s="268"/>
      <c r="Z55" s="268"/>
      <c r="AA55" s="268"/>
    </row>
    <row r="56" spans="1:27" s="291" customFormat="1" ht="11.25" customHeight="1">
      <c r="A56" s="292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</row>
    <row r="57" spans="1:27" ht="11.25" customHeight="1">
      <c r="A57" s="326" t="s">
        <v>2</v>
      </c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271"/>
      <c r="Q57" s="197"/>
      <c r="R57" s="199"/>
      <c r="S57" s="199"/>
      <c r="T57" s="199"/>
      <c r="U57" s="199"/>
      <c r="V57" s="199"/>
      <c r="W57" s="199"/>
      <c r="X57" s="199"/>
      <c r="Y57" s="199"/>
      <c r="Z57" s="199"/>
      <c r="AA57" s="199"/>
    </row>
    <row r="58" spans="1:27" ht="12">
      <c r="A58" s="326" t="s">
        <v>5</v>
      </c>
      <c r="B58" s="326" t="s">
        <v>7</v>
      </c>
      <c r="C58" s="326" t="s">
        <v>6</v>
      </c>
      <c r="D58" s="326"/>
      <c r="E58" s="326" t="s">
        <v>230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271"/>
      <c r="Q58" s="197"/>
      <c r="R58" s="284"/>
      <c r="S58" s="284"/>
      <c r="T58" s="284"/>
      <c r="U58" s="284"/>
      <c r="V58" s="284"/>
      <c r="W58" s="284"/>
      <c r="X58" s="199"/>
      <c r="Y58" s="199"/>
      <c r="Z58" s="199"/>
      <c r="AA58" s="199"/>
    </row>
    <row r="59" spans="1:27" ht="12">
      <c r="A59" s="326" t="s">
        <v>28</v>
      </c>
      <c r="B59" s="326">
        <f t="shared" ref="B59:B65" si="1">E9</f>
        <v>0</v>
      </c>
      <c r="C59" s="326" t="str">
        <f>IF(B59&lt;&gt;"x",IF(B59&lt;&gt;0,A59&amp;": "&amp;B59,""),"")</f>
        <v/>
      </c>
      <c r="D59" s="326"/>
      <c r="E59" s="326" t="str">
        <f t="shared" ref="E59:E106" si="2">IF(C59&lt;&gt;"",VLOOKUP(C59,Intervaller,5,FALSE),"")</f>
        <v/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271"/>
      <c r="Q59" s="197"/>
      <c r="R59" s="284"/>
      <c r="S59" s="284"/>
      <c r="T59" s="284"/>
      <c r="U59" s="284"/>
      <c r="V59" s="284"/>
      <c r="W59" s="284"/>
      <c r="X59" s="199"/>
      <c r="Y59" s="199"/>
      <c r="Z59" s="199"/>
      <c r="AA59" s="199"/>
    </row>
    <row r="60" spans="1:27" ht="12">
      <c r="A60" s="326" t="str">
        <f>A59</f>
        <v>Max</v>
      </c>
      <c r="B60" s="326">
        <f t="shared" si="1"/>
        <v>0</v>
      </c>
      <c r="C60" s="326" t="str">
        <f t="shared" ref="C60:C106" si="3">IF(B60&lt;&gt;"x",IF(B60&lt;&gt;0,A60&amp;": "&amp;B60,""),"")</f>
        <v/>
      </c>
      <c r="D60" s="326"/>
      <c r="E60" s="326" t="str">
        <f t="shared" si="2"/>
        <v/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271"/>
      <c r="Q60" s="197"/>
      <c r="R60" s="284"/>
      <c r="S60" s="284"/>
      <c r="T60" s="284"/>
      <c r="U60" s="284"/>
      <c r="V60" s="284"/>
      <c r="W60" s="284"/>
      <c r="X60" s="199"/>
      <c r="Y60" s="199"/>
      <c r="Z60" s="199"/>
      <c r="AA60" s="199"/>
    </row>
    <row r="61" spans="1:27" ht="12">
      <c r="A61" s="326" t="str">
        <f t="shared" ref="A61:A66" si="4">A60</f>
        <v>Max</v>
      </c>
      <c r="B61" s="326">
        <f t="shared" si="1"/>
        <v>0</v>
      </c>
      <c r="C61" s="326" t="str">
        <f t="shared" si="3"/>
        <v/>
      </c>
      <c r="D61" s="326"/>
      <c r="E61" s="326" t="str">
        <f t="shared" si="2"/>
        <v/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271"/>
      <c r="Q61" s="284"/>
      <c r="R61" s="284"/>
      <c r="S61" s="284"/>
      <c r="T61" s="284"/>
      <c r="U61" s="284"/>
      <c r="V61" s="284"/>
      <c r="W61" s="284"/>
      <c r="X61" s="199"/>
      <c r="Y61" s="199"/>
      <c r="Z61" s="199"/>
      <c r="AA61" s="199"/>
    </row>
    <row r="62" spans="1:27" ht="12">
      <c r="A62" s="326" t="str">
        <f t="shared" si="4"/>
        <v>Max</v>
      </c>
      <c r="B62" s="326">
        <f t="shared" si="1"/>
        <v>0</v>
      </c>
      <c r="C62" s="326" t="str">
        <f t="shared" si="3"/>
        <v/>
      </c>
      <c r="D62" s="326"/>
      <c r="E62" s="326" t="str">
        <f t="shared" si="2"/>
        <v/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271"/>
      <c r="Q62" s="284"/>
      <c r="R62" s="284"/>
      <c r="S62" s="284"/>
      <c r="T62" s="284"/>
      <c r="U62" s="284"/>
      <c r="V62" s="284"/>
      <c r="W62" s="284"/>
      <c r="X62" s="199"/>
      <c r="Y62" s="199"/>
      <c r="Z62" s="199"/>
      <c r="AA62" s="199"/>
    </row>
    <row r="63" spans="1:27" ht="12">
      <c r="A63" s="326" t="str">
        <f t="shared" si="4"/>
        <v>Max</v>
      </c>
      <c r="B63" s="326">
        <f t="shared" si="1"/>
        <v>0</v>
      </c>
      <c r="C63" s="326" t="str">
        <f t="shared" si="3"/>
        <v/>
      </c>
      <c r="D63" s="326"/>
      <c r="E63" s="326" t="str">
        <f t="shared" si="2"/>
        <v/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271"/>
      <c r="Q63" s="284"/>
      <c r="R63" s="284"/>
      <c r="S63" s="284"/>
      <c r="T63" s="284"/>
      <c r="U63" s="284"/>
      <c r="V63" s="284"/>
      <c r="W63" s="284"/>
      <c r="X63" s="199"/>
      <c r="Y63" s="199"/>
      <c r="Z63" s="199"/>
      <c r="AA63" s="199"/>
    </row>
    <row r="64" spans="1:27" ht="12">
      <c r="A64" s="326" t="str">
        <f t="shared" si="4"/>
        <v>Max</v>
      </c>
      <c r="B64" s="326">
        <f t="shared" si="1"/>
        <v>0</v>
      </c>
      <c r="C64" s="326" t="str">
        <f t="shared" si="3"/>
        <v/>
      </c>
      <c r="D64" s="326"/>
      <c r="E64" s="326" t="str">
        <f t="shared" si="2"/>
        <v/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271"/>
      <c r="Q64" s="284"/>
      <c r="R64" s="284"/>
      <c r="S64" s="284"/>
      <c r="T64" s="284"/>
      <c r="U64" s="284"/>
      <c r="V64" s="284"/>
      <c r="W64" s="284"/>
      <c r="X64" s="199"/>
      <c r="Y64" s="199"/>
      <c r="Z64" s="199"/>
      <c r="AA64" s="199"/>
    </row>
    <row r="65" spans="1:27" ht="12">
      <c r="A65" s="326" t="str">
        <f t="shared" si="4"/>
        <v>Max</v>
      </c>
      <c r="B65" s="326">
        <f t="shared" si="1"/>
        <v>0</v>
      </c>
      <c r="C65" s="326" t="str">
        <f t="shared" si="3"/>
        <v/>
      </c>
      <c r="D65" s="326"/>
      <c r="E65" s="326" t="str">
        <f t="shared" si="2"/>
        <v/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271"/>
      <c r="Q65" s="284"/>
      <c r="R65" s="284"/>
      <c r="S65" s="284"/>
      <c r="T65" s="284"/>
      <c r="U65" s="284"/>
      <c r="V65" s="284"/>
      <c r="W65" s="284"/>
      <c r="X65" s="199"/>
      <c r="Y65" s="199"/>
      <c r="Z65" s="199"/>
      <c r="AA65" s="199"/>
    </row>
    <row r="66" spans="1:27" ht="12">
      <c r="A66" s="326" t="str">
        <f t="shared" si="4"/>
        <v>Max</v>
      </c>
      <c r="B66" s="326">
        <f>E18</f>
        <v>0</v>
      </c>
      <c r="C66" s="326" t="str">
        <f t="shared" si="3"/>
        <v/>
      </c>
      <c r="D66" s="326"/>
      <c r="E66" s="326" t="str">
        <f t="shared" si="2"/>
        <v/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271"/>
      <c r="Q66" s="284"/>
      <c r="R66" s="284"/>
      <c r="S66" s="284"/>
      <c r="T66" s="284"/>
      <c r="U66" s="284"/>
      <c r="V66" s="284"/>
      <c r="W66" s="284"/>
      <c r="X66" s="199"/>
      <c r="Y66" s="199"/>
      <c r="Z66" s="199"/>
      <c r="AA66" s="199"/>
    </row>
    <row r="67" spans="1:27" ht="12">
      <c r="A67" s="326" t="s">
        <v>29</v>
      </c>
      <c r="B67" s="326">
        <f t="shared" ref="B67:B73" si="5">F9</f>
        <v>0</v>
      </c>
      <c r="C67" s="326" t="str">
        <f t="shared" si="3"/>
        <v/>
      </c>
      <c r="D67" s="326"/>
      <c r="E67" s="326" t="str">
        <f t="shared" si="2"/>
        <v/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271"/>
      <c r="Q67" s="284"/>
      <c r="R67" s="284"/>
      <c r="S67" s="284"/>
      <c r="T67" s="284"/>
      <c r="U67" s="284"/>
      <c r="V67" s="284"/>
      <c r="W67" s="284"/>
      <c r="X67" s="199"/>
      <c r="Y67" s="199"/>
      <c r="Z67" s="199"/>
      <c r="AA67" s="199"/>
    </row>
    <row r="68" spans="1:27" ht="12">
      <c r="A68" s="326" t="str">
        <f>A67</f>
        <v>AT</v>
      </c>
      <c r="B68" s="326">
        <f t="shared" si="5"/>
        <v>0</v>
      </c>
      <c r="C68" s="326" t="str">
        <f t="shared" si="3"/>
        <v/>
      </c>
      <c r="D68" s="326"/>
      <c r="E68" s="326" t="str">
        <f t="shared" si="2"/>
        <v/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271"/>
      <c r="Q68" s="284"/>
      <c r="R68" s="284"/>
      <c r="S68" s="284"/>
      <c r="T68" s="284"/>
      <c r="U68" s="284"/>
      <c r="V68" s="284"/>
      <c r="W68" s="284"/>
      <c r="X68" s="199"/>
      <c r="Y68" s="199"/>
      <c r="Z68" s="199"/>
      <c r="AA68" s="199"/>
    </row>
    <row r="69" spans="1:27" ht="12">
      <c r="A69" s="326" t="str">
        <f t="shared" ref="A69:A74" si="6">A68</f>
        <v>AT</v>
      </c>
      <c r="B69" s="326">
        <f t="shared" si="5"/>
        <v>0</v>
      </c>
      <c r="C69" s="326" t="str">
        <f t="shared" si="3"/>
        <v/>
      </c>
      <c r="D69" s="326"/>
      <c r="E69" s="326" t="str">
        <f t="shared" si="2"/>
        <v/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271"/>
      <c r="Q69" s="284"/>
      <c r="R69" s="284"/>
      <c r="S69" s="284"/>
      <c r="T69" s="284"/>
      <c r="U69" s="284"/>
      <c r="V69" s="284"/>
      <c r="W69" s="284"/>
      <c r="X69" s="199"/>
      <c r="Y69" s="199"/>
      <c r="Z69" s="199"/>
      <c r="AA69" s="199"/>
    </row>
    <row r="70" spans="1:27" ht="12">
      <c r="A70" s="326" t="str">
        <f t="shared" si="6"/>
        <v>AT</v>
      </c>
      <c r="B70" s="326">
        <f t="shared" si="5"/>
        <v>0</v>
      </c>
      <c r="C70" s="326" t="str">
        <f t="shared" si="3"/>
        <v/>
      </c>
      <c r="D70" s="326"/>
      <c r="E70" s="326" t="str">
        <f t="shared" si="2"/>
        <v/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271"/>
      <c r="Q70" s="284"/>
      <c r="R70" s="284"/>
      <c r="S70" s="284"/>
      <c r="T70" s="284"/>
      <c r="U70" s="284"/>
      <c r="V70" s="284"/>
      <c r="W70" s="284"/>
      <c r="X70" s="199"/>
      <c r="Y70" s="199"/>
      <c r="Z70" s="199"/>
      <c r="AA70" s="199"/>
    </row>
    <row r="71" spans="1:27" ht="12">
      <c r="A71" s="326" t="str">
        <f t="shared" si="6"/>
        <v>AT</v>
      </c>
      <c r="B71" s="326">
        <f t="shared" si="5"/>
        <v>0</v>
      </c>
      <c r="C71" s="326" t="str">
        <f t="shared" si="3"/>
        <v/>
      </c>
      <c r="D71" s="326"/>
      <c r="E71" s="326" t="str">
        <f t="shared" si="2"/>
        <v/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271"/>
      <c r="Q71" s="284"/>
      <c r="R71" s="284"/>
      <c r="S71" s="284"/>
      <c r="T71" s="284"/>
      <c r="U71" s="284"/>
      <c r="V71" s="284"/>
      <c r="W71" s="284"/>
      <c r="X71" s="199"/>
      <c r="Y71" s="199"/>
      <c r="Z71" s="199"/>
      <c r="AA71" s="199"/>
    </row>
    <row r="72" spans="1:27" ht="12">
      <c r="A72" s="326" t="str">
        <f t="shared" si="6"/>
        <v>AT</v>
      </c>
      <c r="B72" s="326">
        <f t="shared" si="5"/>
        <v>0</v>
      </c>
      <c r="C72" s="326" t="str">
        <f t="shared" si="3"/>
        <v/>
      </c>
      <c r="D72" s="326"/>
      <c r="E72" s="326" t="str">
        <f t="shared" si="2"/>
        <v/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271"/>
      <c r="Q72" s="284"/>
      <c r="R72" s="284"/>
      <c r="S72" s="284"/>
      <c r="T72" s="284"/>
      <c r="U72" s="284"/>
      <c r="V72" s="284"/>
      <c r="W72" s="284"/>
      <c r="X72" s="199"/>
      <c r="Y72" s="199"/>
      <c r="Z72" s="199"/>
      <c r="AA72" s="199"/>
    </row>
    <row r="73" spans="1:27">
      <c r="A73" s="326" t="str">
        <f t="shared" si="6"/>
        <v>AT</v>
      </c>
      <c r="B73" s="326">
        <f t="shared" si="5"/>
        <v>0</v>
      </c>
      <c r="C73" s="326" t="str">
        <f t="shared" si="3"/>
        <v/>
      </c>
      <c r="D73" s="326"/>
      <c r="E73" s="326" t="str">
        <f t="shared" si="2"/>
        <v/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271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</row>
    <row r="74" spans="1:27">
      <c r="A74" s="326" t="str">
        <f t="shared" si="6"/>
        <v>AT</v>
      </c>
      <c r="B74" s="326">
        <f>F18</f>
        <v>0</v>
      </c>
      <c r="C74" s="326" t="str">
        <f t="shared" si="3"/>
        <v/>
      </c>
      <c r="D74" s="326"/>
      <c r="E74" s="326" t="str">
        <f t="shared" si="2"/>
        <v/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271"/>
    </row>
    <row r="75" spans="1:27">
      <c r="A75" s="326" t="s">
        <v>30</v>
      </c>
      <c r="B75" s="326">
        <f t="shared" ref="B75:B81" si="7">G9</f>
        <v>0</v>
      </c>
      <c r="C75" s="326" t="str">
        <f t="shared" si="3"/>
        <v/>
      </c>
      <c r="D75" s="326"/>
      <c r="E75" s="326" t="str">
        <f t="shared" si="2"/>
        <v/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271"/>
    </row>
    <row r="76" spans="1:27">
      <c r="A76" s="326" t="str">
        <f>A75</f>
        <v>Sub-AT</v>
      </c>
      <c r="B76" s="326">
        <f t="shared" si="7"/>
        <v>0</v>
      </c>
      <c r="C76" s="326" t="str">
        <f t="shared" si="3"/>
        <v/>
      </c>
      <c r="D76" s="326"/>
      <c r="E76" s="326" t="str">
        <f t="shared" si="2"/>
        <v/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271"/>
    </row>
    <row r="77" spans="1:27">
      <c r="A77" s="326" t="str">
        <f t="shared" ref="A77:A82" si="8">A76</f>
        <v>Sub-AT</v>
      </c>
      <c r="B77" s="326">
        <f t="shared" si="7"/>
        <v>0</v>
      </c>
      <c r="C77" s="326" t="str">
        <f t="shared" si="3"/>
        <v/>
      </c>
      <c r="D77" s="326"/>
      <c r="E77" s="326" t="str">
        <f t="shared" si="2"/>
        <v/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271"/>
    </row>
    <row r="78" spans="1:27">
      <c r="A78" s="326" t="str">
        <f t="shared" si="8"/>
        <v>Sub-AT</v>
      </c>
      <c r="B78" s="326">
        <f t="shared" si="7"/>
        <v>0</v>
      </c>
      <c r="C78" s="326" t="str">
        <f t="shared" si="3"/>
        <v/>
      </c>
      <c r="D78" s="326"/>
      <c r="E78" s="326" t="str">
        <f t="shared" si="2"/>
        <v/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271"/>
    </row>
    <row r="79" spans="1:27">
      <c r="A79" s="326" t="str">
        <f t="shared" si="8"/>
        <v>Sub-AT</v>
      </c>
      <c r="B79" s="326">
        <f t="shared" si="7"/>
        <v>0</v>
      </c>
      <c r="C79" s="326" t="str">
        <f t="shared" si="3"/>
        <v/>
      </c>
      <c r="D79" s="326"/>
      <c r="E79" s="326" t="str">
        <f t="shared" si="2"/>
        <v/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271"/>
    </row>
    <row r="80" spans="1:27">
      <c r="A80" s="326" t="str">
        <f t="shared" si="8"/>
        <v>Sub-AT</v>
      </c>
      <c r="B80" s="326">
        <f t="shared" si="7"/>
        <v>0</v>
      </c>
      <c r="C80" s="326" t="str">
        <f t="shared" si="3"/>
        <v/>
      </c>
      <c r="D80" s="326"/>
      <c r="E80" s="326" t="str">
        <f t="shared" si="2"/>
        <v/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271"/>
    </row>
    <row r="81" spans="1:16">
      <c r="A81" s="326" t="str">
        <f t="shared" si="8"/>
        <v>Sub-AT</v>
      </c>
      <c r="B81" s="326">
        <f t="shared" si="7"/>
        <v>0</v>
      </c>
      <c r="C81" s="326" t="str">
        <f t="shared" si="3"/>
        <v/>
      </c>
      <c r="D81" s="326"/>
      <c r="E81" s="326" t="str">
        <f t="shared" si="2"/>
        <v/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271"/>
    </row>
    <row r="82" spans="1:16">
      <c r="A82" s="326" t="str">
        <f t="shared" si="8"/>
        <v>Sub-AT</v>
      </c>
      <c r="B82" s="326">
        <f>G18</f>
        <v>0</v>
      </c>
      <c r="C82" s="326" t="str">
        <f t="shared" si="3"/>
        <v/>
      </c>
      <c r="D82" s="326"/>
      <c r="E82" s="326" t="str">
        <f t="shared" si="2"/>
        <v/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271"/>
    </row>
    <row r="83" spans="1:16">
      <c r="A83" s="326" t="s">
        <v>3</v>
      </c>
      <c r="B83" s="326">
        <f t="shared" ref="B83:B89" si="9">H9</f>
        <v>0</v>
      </c>
      <c r="C83" s="326" t="str">
        <f t="shared" si="3"/>
        <v/>
      </c>
      <c r="D83" s="326"/>
      <c r="E83" s="326" t="str">
        <f t="shared" si="2"/>
        <v/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271"/>
    </row>
    <row r="84" spans="1:16">
      <c r="A84" s="326" t="str">
        <f>A83</f>
        <v>IG</v>
      </c>
      <c r="B84" s="326">
        <f t="shared" si="9"/>
        <v>0</v>
      </c>
      <c r="C84" s="326" t="str">
        <f t="shared" si="3"/>
        <v/>
      </c>
      <c r="D84" s="326"/>
      <c r="E84" s="326" t="str">
        <f t="shared" si="2"/>
        <v/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271"/>
    </row>
    <row r="85" spans="1:16">
      <c r="A85" s="326" t="str">
        <f t="shared" ref="A85:A90" si="10">A84</f>
        <v>IG</v>
      </c>
      <c r="B85" s="326">
        <f t="shared" si="9"/>
        <v>0</v>
      </c>
      <c r="C85" s="326" t="str">
        <f t="shared" si="3"/>
        <v/>
      </c>
      <c r="D85" s="326"/>
      <c r="E85" s="326" t="str">
        <f t="shared" si="2"/>
        <v/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271"/>
    </row>
    <row r="86" spans="1:16">
      <c r="A86" s="326" t="str">
        <f t="shared" si="10"/>
        <v>IG</v>
      </c>
      <c r="B86" s="326">
        <f t="shared" si="9"/>
        <v>0</v>
      </c>
      <c r="C86" s="326" t="str">
        <f t="shared" si="3"/>
        <v/>
      </c>
      <c r="D86" s="326"/>
      <c r="E86" s="326" t="str">
        <f t="shared" si="2"/>
        <v/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271"/>
    </row>
    <row r="87" spans="1:16">
      <c r="A87" s="326" t="str">
        <f t="shared" si="10"/>
        <v>IG</v>
      </c>
      <c r="B87" s="326">
        <f t="shared" si="9"/>
        <v>0</v>
      </c>
      <c r="C87" s="326" t="str">
        <f t="shared" si="3"/>
        <v/>
      </c>
      <c r="D87" s="326"/>
      <c r="E87" s="326" t="str">
        <f t="shared" si="2"/>
        <v/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271"/>
    </row>
    <row r="88" spans="1:16">
      <c r="A88" s="326" t="str">
        <f t="shared" si="10"/>
        <v>IG</v>
      </c>
      <c r="B88" s="326">
        <f t="shared" si="9"/>
        <v>0</v>
      </c>
      <c r="C88" s="326" t="str">
        <f t="shared" si="3"/>
        <v/>
      </c>
      <c r="D88" s="326"/>
      <c r="E88" s="326" t="str">
        <f t="shared" si="2"/>
        <v/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271"/>
    </row>
    <row r="89" spans="1:16">
      <c r="A89" s="326" t="str">
        <f t="shared" si="10"/>
        <v>IG</v>
      </c>
      <c r="B89" s="326">
        <f t="shared" si="9"/>
        <v>0</v>
      </c>
      <c r="C89" s="326" t="str">
        <f t="shared" si="3"/>
        <v/>
      </c>
      <c r="D89" s="326"/>
      <c r="E89" s="326" t="str">
        <f t="shared" si="2"/>
        <v/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271"/>
    </row>
    <row r="90" spans="1:16">
      <c r="A90" s="326" t="str">
        <f t="shared" si="10"/>
        <v>IG</v>
      </c>
      <c r="B90" s="326">
        <f>H18</f>
        <v>0</v>
      </c>
      <c r="C90" s="326" t="str">
        <f t="shared" si="3"/>
        <v/>
      </c>
      <c r="D90" s="326"/>
      <c r="E90" s="326" t="str">
        <f t="shared" si="2"/>
        <v/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271"/>
    </row>
    <row r="91" spans="1:16">
      <c r="A91" s="326" t="s">
        <v>31</v>
      </c>
      <c r="B91" s="326">
        <f t="shared" ref="B91:B97" si="11">K9</f>
        <v>0</v>
      </c>
      <c r="C91" s="326" t="str">
        <f t="shared" si="3"/>
        <v/>
      </c>
      <c r="D91" s="326"/>
      <c r="E91" s="326" t="str">
        <f t="shared" si="2"/>
        <v/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271"/>
    </row>
    <row r="92" spans="1:16">
      <c r="A92" s="326" t="str">
        <f>A91</f>
        <v>Power</v>
      </c>
      <c r="B92" s="326">
        <f t="shared" si="11"/>
        <v>0</v>
      </c>
      <c r="C92" s="326" t="str">
        <f t="shared" si="3"/>
        <v/>
      </c>
      <c r="D92" s="326"/>
      <c r="E92" s="326" t="str">
        <f t="shared" si="2"/>
        <v/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271"/>
    </row>
    <row r="93" spans="1:16">
      <c r="A93" s="326" t="str">
        <f t="shared" ref="A93:A98" si="12">A92</f>
        <v>Power</v>
      </c>
      <c r="B93" s="326">
        <f t="shared" si="11"/>
        <v>0</v>
      </c>
      <c r="C93" s="326" t="str">
        <f t="shared" si="3"/>
        <v/>
      </c>
      <c r="D93" s="326"/>
      <c r="E93" s="326" t="str">
        <f t="shared" si="2"/>
        <v/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271"/>
    </row>
    <row r="94" spans="1:16">
      <c r="A94" s="326" t="str">
        <f t="shared" si="12"/>
        <v>Power</v>
      </c>
      <c r="B94" s="326">
        <f t="shared" si="11"/>
        <v>0</v>
      </c>
      <c r="C94" s="326" t="str">
        <f t="shared" si="3"/>
        <v/>
      </c>
      <c r="D94" s="326"/>
      <c r="E94" s="326" t="str">
        <f t="shared" si="2"/>
        <v/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271"/>
    </row>
    <row r="95" spans="1:16">
      <c r="A95" s="326" t="str">
        <f t="shared" si="12"/>
        <v>Power</v>
      </c>
      <c r="B95" s="326">
        <f t="shared" si="11"/>
        <v>0</v>
      </c>
      <c r="C95" s="326" t="str">
        <f t="shared" si="3"/>
        <v/>
      </c>
      <c r="D95" s="326"/>
      <c r="E95" s="326" t="str">
        <f t="shared" si="2"/>
        <v/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271"/>
    </row>
    <row r="96" spans="1:16">
      <c r="A96" s="326" t="str">
        <f t="shared" si="12"/>
        <v>Power</v>
      </c>
      <c r="B96" s="326">
        <f t="shared" si="11"/>
        <v>0</v>
      </c>
      <c r="C96" s="326" t="str">
        <f t="shared" si="3"/>
        <v/>
      </c>
      <c r="D96" s="326"/>
      <c r="E96" s="326" t="str">
        <f t="shared" si="2"/>
        <v/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271"/>
    </row>
    <row r="97" spans="1:16">
      <c r="A97" s="326" t="str">
        <f t="shared" si="12"/>
        <v>Power</v>
      </c>
      <c r="B97" s="326">
        <f t="shared" si="11"/>
        <v>0</v>
      </c>
      <c r="C97" s="326" t="str">
        <f t="shared" si="3"/>
        <v/>
      </c>
      <c r="D97" s="326"/>
      <c r="E97" s="326" t="str">
        <f t="shared" si="2"/>
        <v/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271"/>
    </row>
    <row r="98" spans="1:16">
      <c r="A98" s="326" t="str">
        <f t="shared" si="12"/>
        <v>Power</v>
      </c>
      <c r="B98" s="326">
        <f>K18</f>
        <v>0</v>
      </c>
      <c r="C98" s="326" t="str">
        <f t="shared" si="3"/>
        <v/>
      </c>
      <c r="D98" s="326"/>
      <c r="E98" s="326" t="str">
        <f t="shared" si="2"/>
        <v/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271"/>
    </row>
    <row r="99" spans="1:16">
      <c r="A99" s="326" t="s">
        <v>4</v>
      </c>
      <c r="B99" s="326">
        <f t="shared" ref="B99:B105" si="13">L9</f>
        <v>0</v>
      </c>
      <c r="C99" s="326" t="str">
        <f t="shared" si="3"/>
        <v/>
      </c>
      <c r="D99" s="326"/>
      <c r="E99" s="326" t="str">
        <f t="shared" si="2"/>
        <v/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271"/>
    </row>
    <row r="100" spans="1:16">
      <c r="A100" s="326" t="str">
        <f>A99</f>
        <v>FS</v>
      </c>
      <c r="B100" s="326">
        <f t="shared" si="13"/>
        <v>0</v>
      </c>
      <c r="C100" s="326" t="str">
        <f t="shared" si="3"/>
        <v/>
      </c>
      <c r="D100" s="326"/>
      <c r="E100" s="326" t="str">
        <f t="shared" si="2"/>
        <v/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271"/>
    </row>
    <row r="101" spans="1:16">
      <c r="A101" s="326" t="str">
        <f t="shared" ref="A101:A106" si="14">A100</f>
        <v>FS</v>
      </c>
      <c r="B101" s="326">
        <f t="shared" si="13"/>
        <v>0</v>
      </c>
      <c r="C101" s="326" t="str">
        <f t="shared" si="3"/>
        <v/>
      </c>
      <c r="D101" s="326"/>
      <c r="E101" s="326" t="str">
        <f t="shared" si="2"/>
        <v/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271"/>
    </row>
    <row r="102" spans="1:16">
      <c r="A102" s="326" t="str">
        <f t="shared" si="14"/>
        <v>FS</v>
      </c>
      <c r="B102" s="326">
        <f t="shared" si="13"/>
        <v>0</v>
      </c>
      <c r="C102" s="326" t="str">
        <f t="shared" si="3"/>
        <v/>
      </c>
      <c r="D102" s="326"/>
      <c r="E102" s="326" t="str">
        <f t="shared" si="2"/>
        <v/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271"/>
    </row>
    <row r="103" spans="1:16">
      <c r="A103" s="326" t="str">
        <f t="shared" si="14"/>
        <v>FS</v>
      </c>
      <c r="B103" s="326">
        <f t="shared" si="13"/>
        <v>0</v>
      </c>
      <c r="C103" s="326" t="str">
        <f t="shared" si="3"/>
        <v/>
      </c>
      <c r="D103" s="326"/>
      <c r="E103" s="326" t="str">
        <f t="shared" si="2"/>
        <v/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271"/>
    </row>
    <row r="104" spans="1:16">
      <c r="A104" s="326" t="str">
        <f t="shared" si="14"/>
        <v>FS</v>
      </c>
      <c r="B104" s="326">
        <f t="shared" si="13"/>
        <v>0</v>
      </c>
      <c r="C104" s="326" t="str">
        <f t="shared" si="3"/>
        <v/>
      </c>
      <c r="D104" s="326"/>
      <c r="E104" s="326" t="str">
        <f t="shared" si="2"/>
        <v/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271"/>
    </row>
    <row r="105" spans="1:16">
      <c r="A105" s="326" t="str">
        <f t="shared" si="14"/>
        <v>FS</v>
      </c>
      <c r="B105" s="326">
        <f t="shared" si="13"/>
        <v>0</v>
      </c>
      <c r="C105" s="326" t="str">
        <f t="shared" si="3"/>
        <v/>
      </c>
      <c r="D105" s="326"/>
      <c r="E105" s="326" t="str">
        <f t="shared" si="2"/>
        <v/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271"/>
    </row>
    <row r="106" spans="1:16">
      <c r="A106" s="326" t="str">
        <f t="shared" si="14"/>
        <v>FS</v>
      </c>
      <c r="B106" s="326">
        <f>L18</f>
        <v>0</v>
      </c>
      <c r="C106" s="326" t="str">
        <f t="shared" si="3"/>
        <v/>
      </c>
      <c r="D106" s="326"/>
      <c r="E106" s="326" t="str">
        <f t="shared" si="2"/>
        <v/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271"/>
    </row>
    <row r="1048576" spans="17:17" ht="12">
      <c r="Q1048576" s="196"/>
    </row>
  </sheetData>
  <mergeCells count="48">
    <mergeCell ref="B13:C13"/>
    <mergeCell ref="M13:O13"/>
    <mergeCell ref="B10:C10"/>
    <mergeCell ref="M10:O10"/>
    <mergeCell ref="B11:C11"/>
    <mergeCell ref="M11:O11"/>
    <mergeCell ref="B12:C12"/>
    <mergeCell ref="M12:O12"/>
    <mergeCell ref="B3:C3"/>
    <mergeCell ref="B5:C5"/>
    <mergeCell ref="M5:O5"/>
    <mergeCell ref="B9:C9"/>
    <mergeCell ref="M9:O9"/>
    <mergeCell ref="M14:O14"/>
    <mergeCell ref="B19:C19"/>
    <mergeCell ref="M19:O19"/>
    <mergeCell ref="B20:C20"/>
    <mergeCell ref="M20:O20"/>
    <mergeCell ref="B18:C18"/>
    <mergeCell ref="M18:O18"/>
    <mergeCell ref="B15:C15"/>
    <mergeCell ref="M15:O15"/>
    <mergeCell ref="B14:C14"/>
    <mergeCell ref="N38:O38"/>
    <mergeCell ref="B30:C30"/>
    <mergeCell ref="M30:O30"/>
    <mergeCell ref="B31:C31"/>
    <mergeCell ref="M31:O31"/>
    <mergeCell ref="B33:C33"/>
    <mergeCell ref="M33:O33"/>
    <mergeCell ref="B36:C36"/>
    <mergeCell ref="M36:O36"/>
    <mergeCell ref="B21:C21"/>
    <mergeCell ref="M21:O21"/>
    <mergeCell ref="B32:C32"/>
    <mergeCell ref="M32:O32"/>
    <mergeCell ref="M23:O23"/>
    <mergeCell ref="B29:C29"/>
    <mergeCell ref="M29:O29"/>
    <mergeCell ref="B22:C22"/>
    <mergeCell ref="M22:O22"/>
    <mergeCell ref="B23:C23"/>
    <mergeCell ref="B28:C28"/>
    <mergeCell ref="M28:O28"/>
    <mergeCell ref="B24:C24"/>
    <mergeCell ref="M24:O24"/>
    <mergeCell ref="B27:C27"/>
    <mergeCell ref="M27:O27"/>
  </mergeCells>
  <phoneticPr fontId="0" type="noConversion"/>
  <pageMargins left="0.48" right="0.5" top="0.18" bottom="0.13" header="0.16" footer="0.09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50"/>
  <sheetViews>
    <sheetView tabSelected="1" view="pageBreakPreview" zoomScale="90" zoomScaleNormal="125" zoomScaleSheetLayoutView="90" zoomScalePageLayoutView="125" workbookViewId="0">
      <selection activeCell="Q10" sqref="Q10"/>
    </sheetView>
  </sheetViews>
  <sheetFormatPr baseColWidth="10" defaultColWidth="8.83203125" defaultRowHeight="10" x14ac:dyDescent="0"/>
  <cols>
    <col min="1" max="1" width="9.6640625" style="195" customWidth="1"/>
    <col min="2" max="2" width="8.6640625" style="195" customWidth="1"/>
    <col min="3" max="3" width="14.6640625" style="195" customWidth="1"/>
    <col min="4" max="12" width="8.83203125" style="195"/>
    <col min="13" max="13" width="34.6640625" style="195" customWidth="1"/>
    <col min="14" max="14" width="11.1640625" style="195" customWidth="1"/>
    <col min="15" max="15" width="12.5" style="195" customWidth="1"/>
    <col min="16" max="16" width="2.6640625" style="195" customWidth="1"/>
    <col min="17" max="17" width="40.6640625" style="195" customWidth="1"/>
    <col min="18" max="16384" width="8.83203125" style="195"/>
  </cols>
  <sheetData>
    <row r="1" spans="1:27" s="196" customFormat="1" ht="54.75" customHeight="1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X1" s="240"/>
    </row>
    <row r="2" spans="1:27" ht="12" customHeight="1">
      <c r="A2" s="199"/>
      <c r="B2" s="205"/>
      <c r="C2" s="205"/>
      <c r="D2" s="205"/>
      <c r="E2" s="205"/>
      <c r="F2" s="205"/>
      <c r="G2" s="205"/>
      <c r="H2" s="199"/>
      <c r="I2" s="199"/>
      <c r="J2" s="199"/>
      <c r="K2" s="199"/>
      <c r="L2" s="199"/>
      <c r="M2" s="239"/>
      <c r="X2" s="199"/>
    </row>
    <row r="3" spans="1:27" s="235" customFormat="1" ht="15">
      <c r="A3" s="238" t="s">
        <v>26</v>
      </c>
      <c r="B3" s="386" t="s">
        <v>843</v>
      </c>
      <c r="C3" s="386"/>
      <c r="D3" s="238" t="s">
        <v>27</v>
      </c>
      <c r="E3" s="237">
        <v>2012</v>
      </c>
      <c r="G3" s="238" t="s">
        <v>80</v>
      </c>
      <c r="H3" s="237" t="s">
        <v>838</v>
      </c>
      <c r="I3" s="237"/>
      <c r="J3" s="237"/>
      <c r="K3" s="237"/>
      <c r="L3" s="237"/>
      <c r="M3" s="236"/>
      <c r="Q3" s="297"/>
      <c r="R3" s="297"/>
      <c r="S3" s="297"/>
    </row>
    <row r="4" spans="1:27" ht="12" customHeight="1">
      <c r="A4" s="234"/>
      <c r="B4" s="233"/>
      <c r="E4" s="232"/>
      <c r="F4" s="232"/>
      <c r="G4" s="232"/>
      <c r="H4" s="232"/>
      <c r="I4" s="232"/>
      <c r="J4" s="232"/>
      <c r="K4" s="232"/>
      <c r="L4" s="232"/>
      <c r="Q4" s="286"/>
      <c r="R4" s="286"/>
      <c r="S4" s="286"/>
    </row>
    <row r="5" spans="1:27" ht="12" customHeight="1">
      <c r="A5" s="231"/>
      <c r="B5" s="387" t="s">
        <v>20</v>
      </c>
      <c r="C5" s="388"/>
      <c r="D5" s="230" t="s">
        <v>21</v>
      </c>
      <c r="E5" s="229" t="s">
        <v>28</v>
      </c>
      <c r="F5" s="229" t="s">
        <v>29</v>
      </c>
      <c r="G5" s="229" t="s">
        <v>30</v>
      </c>
      <c r="H5" s="229" t="s">
        <v>81</v>
      </c>
      <c r="I5" s="229" t="s">
        <v>98</v>
      </c>
      <c r="J5" s="229" t="s">
        <v>92</v>
      </c>
      <c r="K5" s="229" t="s">
        <v>31</v>
      </c>
      <c r="L5" s="229" t="s">
        <v>143</v>
      </c>
      <c r="M5" s="389" t="s">
        <v>32</v>
      </c>
      <c r="N5" s="390"/>
      <c r="O5" s="391"/>
      <c r="P5" s="288"/>
      <c r="Q5" s="287"/>
      <c r="R5" s="287"/>
      <c r="S5" s="287"/>
      <c r="T5" s="287"/>
      <c r="U5" s="287"/>
      <c r="V5" s="287"/>
      <c r="W5" s="287"/>
      <c r="X5" s="287"/>
      <c r="Y5" s="287"/>
    </row>
    <row r="6" spans="1:27" ht="12" customHeight="1">
      <c r="A6" s="228"/>
      <c r="B6" s="227"/>
      <c r="C6" s="226"/>
      <c r="D6" s="225" t="s">
        <v>22</v>
      </c>
      <c r="E6" s="223"/>
      <c r="F6" s="223"/>
      <c r="G6" s="223"/>
      <c r="H6" s="223" t="s">
        <v>100</v>
      </c>
      <c r="I6" s="223" t="s">
        <v>99</v>
      </c>
      <c r="J6" s="223"/>
      <c r="K6" s="224"/>
      <c r="L6" s="223" t="s">
        <v>144</v>
      </c>
      <c r="M6" s="222"/>
      <c r="N6" s="221"/>
      <c r="O6" s="220"/>
      <c r="P6" s="288"/>
      <c r="Q6" s="287"/>
      <c r="R6" s="287"/>
      <c r="S6" s="287"/>
      <c r="T6" s="287"/>
      <c r="U6" s="287"/>
      <c r="V6" s="287"/>
      <c r="W6" s="287"/>
      <c r="X6" s="287"/>
      <c r="Y6" s="287"/>
    </row>
    <row r="7" spans="1:27" ht="12" customHeight="1">
      <c r="A7" s="242"/>
      <c r="B7" s="243"/>
      <c r="C7" s="243"/>
      <c r="D7" s="243"/>
      <c r="E7" s="244"/>
      <c r="F7" s="244"/>
      <c r="G7" s="244"/>
      <c r="H7" s="244"/>
      <c r="I7" s="244"/>
      <c r="J7" s="244"/>
      <c r="K7" s="244"/>
      <c r="L7" s="244"/>
      <c r="M7" s="241"/>
      <c r="N7" s="241"/>
      <c r="O7" s="241"/>
      <c r="P7" s="288"/>
      <c r="Q7" s="287"/>
      <c r="R7" s="287"/>
      <c r="S7" s="287"/>
      <c r="T7" s="287"/>
      <c r="U7" s="287"/>
      <c r="V7" s="287"/>
      <c r="W7" s="287"/>
      <c r="X7" s="287"/>
      <c r="Y7" s="287"/>
    </row>
    <row r="8" spans="1:27" ht="12" customHeight="1">
      <c r="A8" s="252" t="s">
        <v>195</v>
      </c>
      <c r="B8" s="1"/>
      <c r="C8" s="1"/>
      <c r="D8" s="1"/>
      <c r="E8" s="59"/>
      <c r="F8" s="59"/>
      <c r="G8" s="59"/>
      <c r="H8" s="59"/>
      <c r="I8" s="59"/>
      <c r="J8" s="59"/>
      <c r="K8" s="59"/>
      <c r="L8" s="59"/>
      <c r="M8" s="1"/>
      <c r="N8" s="1"/>
      <c r="O8" s="1"/>
      <c r="P8" s="1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</row>
    <row r="9" spans="1:27" ht="12" customHeight="1">
      <c r="A9" s="193">
        <v>40242</v>
      </c>
      <c r="B9" s="357" t="s">
        <v>875</v>
      </c>
      <c r="C9" s="357"/>
      <c r="D9" s="48">
        <v>80</v>
      </c>
      <c r="E9" s="65"/>
      <c r="F9" s="65"/>
      <c r="G9" s="65"/>
      <c r="H9" s="65"/>
      <c r="I9" s="65"/>
      <c r="J9" s="65" t="s">
        <v>831</v>
      </c>
      <c r="K9" s="65"/>
      <c r="L9" s="65"/>
      <c r="M9" s="358" t="s">
        <v>882</v>
      </c>
      <c r="N9" s="359"/>
      <c r="O9" s="360"/>
      <c r="P9" s="289"/>
      <c r="Q9" s="285"/>
      <c r="R9" s="285"/>
      <c r="S9" s="285"/>
      <c r="T9" s="285"/>
      <c r="U9" s="285"/>
      <c r="V9" s="285"/>
      <c r="W9"/>
      <c r="X9" s="287"/>
      <c r="Y9" s="287"/>
      <c r="Z9" s="287"/>
      <c r="AA9" s="287"/>
    </row>
    <row r="10" spans="1:27" ht="12" customHeight="1">
      <c r="A10" s="193">
        <v>40243</v>
      </c>
      <c r="B10" s="357" t="s">
        <v>875</v>
      </c>
      <c r="C10" s="357"/>
      <c r="D10" s="48">
        <v>80</v>
      </c>
      <c r="E10" s="65"/>
      <c r="F10" s="65"/>
      <c r="G10" s="65"/>
      <c r="H10" s="65"/>
      <c r="I10" s="66"/>
      <c r="J10" s="77" t="s">
        <v>831</v>
      </c>
      <c r="K10" s="77"/>
      <c r="L10" s="65"/>
      <c r="M10" s="358"/>
      <c r="N10" s="359"/>
      <c r="O10" s="360"/>
      <c r="P10" s="289"/>
      <c r="Q10" s="285" t="s">
        <v>230</v>
      </c>
      <c r="R10" s="285"/>
      <c r="S10" s="285"/>
      <c r="T10" s="285"/>
      <c r="U10" s="285"/>
      <c r="V10" s="285"/>
      <c r="W10"/>
      <c r="X10" s="287"/>
      <c r="Y10" s="287"/>
      <c r="Z10" s="287"/>
      <c r="AA10" s="287"/>
    </row>
    <row r="11" spans="1:27" ht="12" customHeight="1">
      <c r="A11" s="193">
        <v>40244</v>
      </c>
      <c r="B11" s="357" t="s">
        <v>875</v>
      </c>
      <c r="C11" s="357"/>
      <c r="D11" s="49">
        <v>80</v>
      </c>
      <c r="E11" s="66"/>
      <c r="F11" s="66"/>
      <c r="G11" s="74"/>
      <c r="H11" s="66"/>
      <c r="I11" s="66"/>
      <c r="J11" s="66" t="s">
        <v>831</v>
      </c>
      <c r="K11" s="66"/>
      <c r="L11" s="66"/>
      <c r="M11" s="358"/>
      <c r="N11" s="359"/>
      <c r="O11" s="360"/>
      <c r="P11" s="289"/>
      <c r="Q11" s="285"/>
      <c r="R11" s="285"/>
      <c r="S11" s="285"/>
      <c r="T11" s="285"/>
      <c r="U11" s="285"/>
      <c r="V11" s="285"/>
      <c r="W11"/>
      <c r="X11" s="287"/>
      <c r="Y11" s="287"/>
      <c r="Z11" s="287"/>
      <c r="AA11" s="287"/>
    </row>
    <row r="12" spans="1:27" ht="12" customHeight="1">
      <c r="A12" s="193">
        <v>40245</v>
      </c>
      <c r="B12" s="357" t="s">
        <v>875</v>
      </c>
      <c r="C12" s="357"/>
      <c r="D12" s="48">
        <v>80</v>
      </c>
      <c r="E12" s="65"/>
      <c r="F12" s="49"/>
      <c r="G12" s="74"/>
      <c r="H12" s="65"/>
      <c r="I12" s="66"/>
      <c r="J12" s="66" t="s">
        <v>831</v>
      </c>
      <c r="K12" s="66"/>
      <c r="L12" s="65"/>
      <c r="M12" s="358"/>
      <c r="N12" s="359"/>
      <c r="O12" s="360"/>
      <c r="P12" s="289"/>
      <c r="Q12" s="285" t="s">
        <v>459</v>
      </c>
      <c r="R12" s="285"/>
      <c r="S12" s="285"/>
      <c r="T12" s="285"/>
      <c r="U12" s="285"/>
      <c r="V12" s="285"/>
      <c r="W12"/>
      <c r="X12" s="287"/>
      <c r="Y12" s="287"/>
      <c r="Z12" s="287"/>
      <c r="AA12" s="287"/>
    </row>
    <row r="13" spans="1:27" ht="12" customHeight="1">
      <c r="A13" s="193">
        <v>40246</v>
      </c>
      <c r="B13" s="357" t="s">
        <v>854</v>
      </c>
      <c r="C13" s="357"/>
      <c r="D13" s="48">
        <v>80</v>
      </c>
      <c r="E13" s="65"/>
      <c r="F13" s="65" t="s">
        <v>286</v>
      </c>
      <c r="G13" s="65"/>
      <c r="H13" s="65"/>
      <c r="I13" s="65" t="s">
        <v>831</v>
      </c>
      <c r="J13" s="65"/>
      <c r="K13" s="74"/>
      <c r="L13" s="65"/>
      <c r="M13" s="358" t="s">
        <v>877</v>
      </c>
      <c r="N13" s="359"/>
      <c r="O13" s="360"/>
      <c r="P13" s="289"/>
      <c r="Q13" s="285" t="s">
        <v>675</v>
      </c>
      <c r="R13" s="285"/>
      <c r="S13" s="285"/>
      <c r="T13" s="285"/>
      <c r="U13" s="285"/>
      <c r="V13" s="285"/>
      <c r="W13"/>
      <c r="X13" s="287"/>
      <c r="Y13" s="287"/>
      <c r="Z13" s="287"/>
      <c r="AA13" s="287"/>
    </row>
    <row r="14" spans="1:27" ht="12" customHeight="1">
      <c r="A14" s="193">
        <v>40247</v>
      </c>
      <c r="B14" s="357" t="s">
        <v>854</v>
      </c>
      <c r="C14" s="357"/>
      <c r="D14" s="48">
        <v>120</v>
      </c>
      <c r="E14" s="65"/>
      <c r="F14" s="65"/>
      <c r="G14" s="65"/>
      <c r="H14" s="65" t="s">
        <v>295</v>
      </c>
      <c r="I14" s="65" t="s">
        <v>831</v>
      </c>
      <c r="J14" s="65"/>
      <c r="K14" s="65"/>
      <c r="L14" s="65"/>
      <c r="M14" s="358" t="s">
        <v>873</v>
      </c>
      <c r="N14" s="359"/>
      <c r="O14" s="360"/>
      <c r="P14" s="289"/>
      <c r="Q14" s="285" t="s">
        <v>279</v>
      </c>
      <c r="R14" s="285"/>
      <c r="S14" s="285"/>
      <c r="T14" s="285"/>
      <c r="U14" s="285"/>
      <c r="V14" s="285"/>
      <c r="W14"/>
      <c r="X14" s="287"/>
      <c r="Y14" s="287"/>
      <c r="Z14" s="287"/>
      <c r="AA14" s="287"/>
    </row>
    <row r="15" spans="1:27" ht="12" customHeight="1">
      <c r="A15" s="193">
        <v>40248</v>
      </c>
      <c r="B15" s="357" t="s">
        <v>854</v>
      </c>
      <c r="C15" s="357"/>
      <c r="D15" s="48">
        <v>180</v>
      </c>
      <c r="E15" s="49"/>
      <c r="F15" s="65"/>
      <c r="G15" s="74"/>
      <c r="H15" s="74"/>
      <c r="I15" s="65" t="s">
        <v>831</v>
      </c>
      <c r="J15" s="65"/>
      <c r="K15" s="65"/>
      <c r="L15" s="65"/>
      <c r="M15" s="358" t="s">
        <v>874</v>
      </c>
      <c r="N15" s="359"/>
      <c r="O15" s="360"/>
      <c r="P15" s="289"/>
      <c r="Q15" s="285" t="s">
        <v>281</v>
      </c>
      <c r="R15" s="285"/>
      <c r="S15" s="285"/>
      <c r="T15" s="285"/>
      <c r="U15" s="285"/>
      <c r="V15" s="285"/>
      <c r="W15"/>
      <c r="X15" s="287"/>
      <c r="Y15" s="287"/>
      <c r="Z15" s="287"/>
      <c r="AA15" s="287"/>
    </row>
    <row r="16" spans="1:27" ht="12" customHeight="1">
      <c r="A16" s="194"/>
      <c r="B16" s="51"/>
      <c r="C16" s="51"/>
      <c r="D16" s="52">
        <f>SUM(D9:D15)/60</f>
        <v>11.666666666666666</v>
      </c>
      <c r="E16" s="67"/>
      <c r="F16" s="68"/>
      <c r="G16" s="68"/>
      <c r="H16" s="68"/>
      <c r="I16" s="68"/>
      <c r="J16" s="68"/>
      <c r="K16" s="68"/>
      <c r="L16" s="68"/>
      <c r="M16" s="51"/>
      <c r="N16" s="51"/>
      <c r="O16" s="51"/>
      <c r="P16" s="44"/>
      <c r="Q16" s="285" t="s">
        <v>296</v>
      </c>
      <c r="R16" s="285"/>
      <c r="S16" s="285"/>
      <c r="T16" s="285"/>
      <c r="U16" s="285"/>
      <c r="V16" s="285"/>
      <c r="W16"/>
      <c r="X16" s="287"/>
      <c r="Y16" s="287"/>
      <c r="Z16" s="287"/>
      <c r="AA16" s="287"/>
    </row>
    <row r="17" spans="1:27" ht="12" customHeight="1">
      <c r="A17" s="252" t="s">
        <v>196</v>
      </c>
      <c r="B17" s="1"/>
      <c r="C17" s="1"/>
      <c r="D17" s="1"/>
      <c r="E17" s="59"/>
      <c r="F17" s="59"/>
      <c r="G17" s="59"/>
      <c r="H17" s="59"/>
      <c r="I17" s="59"/>
      <c r="J17" s="59"/>
      <c r="K17" s="59"/>
      <c r="L17" s="59"/>
      <c r="M17" s="1"/>
      <c r="N17" s="1"/>
      <c r="O17" s="1"/>
      <c r="P17" s="1"/>
      <c r="Q17" s="285" t="s">
        <v>623</v>
      </c>
      <c r="R17" s="285"/>
      <c r="S17" s="285"/>
      <c r="T17" s="285"/>
      <c r="U17" s="285"/>
      <c r="V17" s="285"/>
      <c r="W17"/>
      <c r="X17" s="287"/>
      <c r="Y17" s="287"/>
      <c r="Z17" s="287"/>
      <c r="AA17" s="287"/>
    </row>
    <row r="18" spans="1:27" ht="12" customHeight="1">
      <c r="A18" s="193">
        <v>40249</v>
      </c>
      <c r="B18" s="357" t="s">
        <v>875</v>
      </c>
      <c r="C18" s="357"/>
      <c r="D18" s="48">
        <v>80</v>
      </c>
      <c r="E18" s="65"/>
      <c r="F18" s="65"/>
      <c r="G18" s="65"/>
      <c r="H18" s="65"/>
      <c r="I18" s="65"/>
      <c r="J18" s="65" t="s">
        <v>831</v>
      </c>
      <c r="K18" s="65"/>
      <c r="L18" s="65"/>
      <c r="M18" s="358" t="s">
        <v>881</v>
      </c>
      <c r="N18" s="359"/>
      <c r="O18" s="360"/>
      <c r="P18" s="289"/>
      <c r="Q18" s="285" t="s">
        <v>716</v>
      </c>
      <c r="R18" s="285"/>
      <c r="S18" s="285"/>
      <c r="T18" s="285"/>
      <c r="U18" s="285"/>
      <c r="V18" s="285"/>
      <c r="W18"/>
      <c r="X18" s="287"/>
      <c r="Y18" s="287"/>
      <c r="Z18" s="287"/>
      <c r="AA18" s="287"/>
    </row>
    <row r="19" spans="1:27" ht="12" customHeight="1">
      <c r="A19" s="193">
        <v>40250</v>
      </c>
      <c r="B19" s="357" t="s">
        <v>854</v>
      </c>
      <c r="C19" s="357"/>
      <c r="D19" s="48">
        <v>120</v>
      </c>
      <c r="E19" s="66"/>
      <c r="F19" s="66"/>
      <c r="G19" s="66" t="s">
        <v>295</v>
      </c>
      <c r="H19" s="66"/>
      <c r="I19" s="66" t="s">
        <v>831</v>
      </c>
      <c r="J19" s="66"/>
      <c r="K19" s="77"/>
      <c r="L19" s="66"/>
      <c r="M19" s="358" t="s">
        <v>876</v>
      </c>
      <c r="N19" s="359"/>
      <c r="O19" s="360"/>
      <c r="P19" s="289"/>
      <c r="Q19" s="285" t="s">
        <v>392</v>
      </c>
      <c r="R19" s="285"/>
      <c r="S19" s="285"/>
      <c r="T19" s="285"/>
      <c r="U19" s="285"/>
      <c r="V19" s="285"/>
      <c r="W19"/>
      <c r="X19" s="287"/>
      <c r="Y19" s="287"/>
      <c r="Z19" s="287"/>
      <c r="AA19" s="287"/>
    </row>
    <row r="20" spans="1:27" ht="12" customHeight="1">
      <c r="A20" s="193">
        <v>40251</v>
      </c>
      <c r="B20" s="357" t="s">
        <v>854</v>
      </c>
      <c r="C20" s="357"/>
      <c r="D20" s="49">
        <v>90</v>
      </c>
      <c r="E20" s="66"/>
      <c r="F20" s="66"/>
      <c r="G20" s="66"/>
      <c r="H20" s="66" t="s">
        <v>280</v>
      </c>
      <c r="I20" s="66" t="s">
        <v>831</v>
      </c>
      <c r="J20" s="66"/>
      <c r="K20" s="66"/>
      <c r="L20" s="66"/>
      <c r="M20" s="358"/>
      <c r="N20" s="359"/>
      <c r="O20" s="360"/>
      <c r="P20" s="289"/>
      <c r="Q20"/>
      <c r="R20"/>
      <c r="S20"/>
      <c r="T20"/>
      <c r="U20"/>
      <c r="V20"/>
      <c r="W20"/>
      <c r="X20" s="287"/>
      <c r="Y20" s="287"/>
      <c r="Z20" s="287"/>
      <c r="AA20" s="287"/>
    </row>
    <row r="21" spans="1:27" ht="12" customHeight="1">
      <c r="A21" s="193">
        <v>40252</v>
      </c>
      <c r="B21" s="357" t="s">
        <v>854</v>
      </c>
      <c r="C21" s="357"/>
      <c r="D21" s="48">
        <v>120</v>
      </c>
      <c r="E21" s="65"/>
      <c r="F21" s="49"/>
      <c r="G21" s="65"/>
      <c r="H21" s="65"/>
      <c r="I21" s="65" t="s">
        <v>831</v>
      </c>
      <c r="J21" s="65"/>
      <c r="K21" s="65" t="s">
        <v>715</v>
      </c>
      <c r="L21" s="65"/>
      <c r="M21" s="358" t="s">
        <v>878</v>
      </c>
      <c r="N21" s="359"/>
      <c r="O21" s="360"/>
      <c r="P21" s="289"/>
      <c r="Q21"/>
      <c r="R21"/>
      <c r="S21"/>
      <c r="T21"/>
      <c r="U21"/>
      <c r="V21"/>
      <c r="W21"/>
      <c r="X21" s="287"/>
      <c r="Y21" s="287"/>
      <c r="Z21" s="287"/>
      <c r="AA21" s="287"/>
    </row>
    <row r="22" spans="1:27" ht="12" customHeight="1">
      <c r="A22" s="193">
        <v>40253</v>
      </c>
      <c r="B22" s="357" t="s">
        <v>875</v>
      </c>
      <c r="C22" s="357"/>
      <c r="D22" s="48">
        <v>80</v>
      </c>
      <c r="E22" s="65"/>
      <c r="F22" s="65"/>
      <c r="G22" s="65"/>
      <c r="H22" s="65"/>
      <c r="I22" s="65"/>
      <c r="J22" s="65" t="s">
        <v>831</v>
      </c>
      <c r="K22" s="65"/>
      <c r="L22" s="65"/>
      <c r="M22" s="358"/>
      <c r="N22" s="359"/>
      <c r="O22" s="360"/>
      <c r="P22" s="289"/>
      <c r="Q22"/>
      <c r="R22"/>
      <c r="S22"/>
      <c r="T22"/>
      <c r="U22"/>
      <c r="V22"/>
      <c r="W22"/>
      <c r="X22" s="287"/>
      <c r="Y22" s="287"/>
      <c r="Z22" s="287"/>
      <c r="AA22" s="287"/>
    </row>
    <row r="23" spans="1:27" ht="12" customHeight="1">
      <c r="A23" s="193">
        <v>40254</v>
      </c>
      <c r="B23" s="357" t="s">
        <v>854</v>
      </c>
      <c r="C23" s="357"/>
      <c r="D23" s="48">
        <v>120</v>
      </c>
      <c r="E23" s="65" t="s">
        <v>286</v>
      </c>
      <c r="F23" s="65"/>
      <c r="G23" s="65"/>
      <c r="H23" s="65" t="s">
        <v>278</v>
      </c>
      <c r="I23" s="65" t="s">
        <v>831</v>
      </c>
      <c r="J23" s="65"/>
      <c r="K23" s="74"/>
      <c r="L23" s="65"/>
      <c r="M23" s="358" t="s">
        <v>879</v>
      </c>
      <c r="N23" s="359"/>
      <c r="O23" s="360"/>
      <c r="P23" s="289"/>
      <c r="Q23"/>
      <c r="R23"/>
      <c r="S23"/>
      <c r="T23"/>
      <c r="U23"/>
      <c r="V23"/>
      <c r="W23" s="287"/>
      <c r="X23" s="287"/>
      <c r="Y23" s="287"/>
    </row>
    <row r="24" spans="1:27" ht="12" customHeight="1">
      <c r="A24" s="193">
        <v>40255</v>
      </c>
      <c r="B24" s="357" t="s">
        <v>854</v>
      </c>
      <c r="C24" s="357"/>
      <c r="D24" s="48">
        <v>150</v>
      </c>
      <c r="E24" s="65"/>
      <c r="F24" s="65"/>
      <c r="G24" s="65"/>
      <c r="H24" s="65"/>
      <c r="I24" s="65" t="s">
        <v>831</v>
      </c>
      <c r="J24" s="65"/>
      <c r="K24" s="65"/>
      <c r="L24" s="65" t="s">
        <v>293</v>
      </c>
      <c r="M24" s="358" t="s">
        <v>880</v>
      </c>
      <c r="N24" s="359"/>
      <c r="O24" s="360"/>
      <c r="P24" s="289"/>
      <c r="Q24"/>
      <c r="R24"/>
      <c r="S24"/>
      <c r="T24"/>
      <c r="U24"/>
      <c r="V24"/>
      <c r="W24" s="287"/>
      <c r="X24" s="287"/>
      <c r="Y24" s="287"/>
    </row>
    <row r="25" spans="1:27" ht="12" customHeight="1">
      <c r="A25" s="194"/>
      <c r="B25" s="51"/>
      <c r="C25" s="51"/>
      <c r="D25" s="52">
        <f>SUM(D18:D24)/60</f>
        <v>12.666666666666666</v>
      </c>
      <c r="E25" s="67"/>
      <c r="F25" s="68"/>
      <c r="G25" s="68"/>
      <c r="H25" s="68"/>
      <c r="I25" s="68"/>
      <c r="J25" s="68"/>
      <c r="K25" s="68"/>
      <c r="L25" s="68"/>
      <c r="M25" s="51"/>
      <c r="N25" s="51"/>
      <c r="O25" s="51"/>
      <c r="P25" s="1"/>
      <c r="Q25" s="285"/>
      <c r="R25" s="285"/>
      <c r="S25" s="285"/>
      <c r="T25" s="287"/>
      <c r="U25" s="287"/>
      <c r="V25" s="287"/>
      <c r="W25" s="287"/>
      <c r="X25" s="287"/>
      <c r="Y25" s="287"/>
    </row>
    <row r="26" spans="1:27" ht="12" customHeight="1">
      <c r="A26" s="252" t="s">
        <v>197</v>
      </c>
      <c r="B26" s="1"/>
      <c r="C26" s="1"/>
      <c r="D26" s="1"/>
      <c r="E26" s="59"/>
      <c r="F26" s="59"/>
      <c r="G26" s="59"/>
      <c r="H26" s="59"/>
      <c r="I26" s="59"/>
      <c r="J26" s="59"/>
      <c r="K26" s="59"/>
      <c r="L26" s="59"/>
      <c r="M26" s="1"/>
      <c r="N26" s="1"/>
      <c r="O26" s="1"/>
      <c r="P26" s="1"/>
      <c r="Q26" s="285"/>
      <c r="R26" s="285"/>
      <c r="S26" s="285"/>
      <c r="T26" s="287"/>
      <c r="U26" s="287"/>
      <c r="V26" s="287"/>
      <c r="W26" s="287"/>
      <c r="X26" s="287"/>
      <c r="Y26" s="287"/>
    </row>
    <row r="27" spans="1:27" ht="12" customHeight="1">
      <c r="A27" s="193">
        <v>40256</v>
      </c>
      <c r="B27" s="357" t="s">
        <v>875</v>
      </c>
      <c r="C27" s="357"/>
      <c r="D27" s="48">
        <v>80</v>
      </c>
      <c r="E27" s="65"/>
      <c r="F27" s="65"/>
      <c r="G27" s="65"/>
      <c r="H27" s="65"/>
      <c r="I27" s="65"/>
      <c r="J27" s="65"/>
      <c r="K27" s="65"/>
      <c r="L27" s="65"/>
      <c r="M27" s="358" t="s">
        <v>829</v>
      </c>
      <c r="N27" s="359"/>
      <c r="O27" s="360"/>
      <c r="P27" s="289"/>
      <c r="Q27" s="287"/>
      <c r="R27" s="287"/>
      <c r="S27" s="287"/>
      <c r="T27" s="287"/>
      <c r="U27" s="287"/>
      <c r="V27" s="287"/>
      <c r="W27" s="287"/>
      <c r="X27" s="287"/>
      <c r="Y27" s="287"/>
    </row>
    <row r="28" spans="1:27" ht="12" customHeight="1">
      <c r="A28" s="246"/>
      <c r="B28" s="384"/>
      <c r="C28" s="384"/>
      <c r="D28" s="247"/>
      <c r="E28" s="248"/>
      <c r="F28" s="248"/>
      <c r="G28" s="248"/>
      <c r="H28" s="248"/>
      <c r="I28" s="244"/>
      <c r="J28" s="244"/>
      <c r="K28" s="244"/>
      <c r="L28" s="248"/>
      <c r="M28" s="385"/>
      <c r="N28" s="385"/>
      <c r="O28" s="385"/>
      <c r="P28" s="280"/>
      <c r="Q28" s="287"/>
      <c r="R28" s="287"/>
      <c r="S28" s="287"/>
      <c r="T28" s="287"/>
      <c r="U28" s="287"/>
      <c r="V28" s="287"/>
      <c r="W28" s="287"/>
      <c r="X28" s="287"/>
      <c r="Y28" s="287"/>
    </row>
    <row r="29" spans="1:27" ht="12" customHeight="1">
      <c r="A29" s="249"/>
      <c r="B29" s="380"/>
      <c r="C29" s="380"/>
      <c r="D29" s="214"/>
      <c r="E29" s="213"/>
      <c r="F29" s="213"/>
      <c r="G29" s="213"/>
      <c r="H29" s="213"/>
      <c r="I29" s="213"/>
      <c r="J29" s="213"/>
      <c r="K29" s="213"/>
      <c r="L29" s="213"/>
      <c r="M29" s="381"/>
      <c r="N29" s="381"/>
      <c r="O29" s="381"/>
      <c r="P29" s="280"/>
      <c r="Q29" s="286"/>
      <c r="R29" s="286"/>
      <c r="S29" s="286"/>
    </row>
    <row r="30" spans="1:27" ht="12" customHeight="1">
      <c r="A30" s="249"/>
      <c r="B30" s="380"/>
      <c r="C30" s="380"/>
      <c r="D30" s="210"/>
      <c r="E30" s="209"/>
      <c r="F30" s="209"/>
      <c r="G30" s="209"/>
      <c r="H30" s="209"/>
      <c r="I30" s="209"/>
      <c r="J30" s="209"/>
      <c r="K30" s="209"/>
      <c r="L30" s="209"/>
      <c r="M30" s="381"/>
      <c r="N30" s="381"/>
      <c r="O30" s="381"/>
      <c r="P30" s="280"/>
      <c r="Q30" s="286"/>
      <c r="R30" s="286"/>
      <c r="S30" s="286"/>
    </row>
    <row r="31" spans="1:27" ht="12" customHeight="1">
      <c r="A31" s="249"/>
      <c r="B31" s="380"/>
      <c r="C31" s="380"/>
      <c r="D31" s="210"/>
      <c r="E31" s="209"/>
      <c r="F31" s="209"/>
      <c r="G31" s="209"/>
      <c r="H31" s="209"/>
      <c r="I31" s="209"/>
      <c r="J31" s="209"/>
      <c r="K31" s="209"/>
      <c r="L31" s="209"/>
      <c r="M31" s="381"/>
      <c r="N31" s="381"/>
      <c r="O31" s="381"/>
      <c r="P31" s="280"/>
      <c r="Q31" s="286"/>
      <c r="R31" s="286"/>
      <c r="S31" s="286"/>
    </row>
    <row r="32" spans="1:27" ht="12" customHeight="1">
      <c r="A32" s="249"/>
      <c r="B32" s="380"/>
      <c r="C32" s="380"/>
      <c r="D32" s="210"/>
      <c r="E32" s="209"/>
      <c r="F32" s="209"/>
      <c r="G32" s="209"/>
      <c r="H32" s="209"/>
      <c r="I32" s="209"/>
      <c r="J32" s="209"/>
      <c r="K32" s="209"/>
      <c r="L32" s="209"/>
      <c r="M32" s="381"/>
      <c r="N32" s="381"/>
      <c r="O32" s="381"/>
      <c r="P32" s="280"/>
      <c r="Q32" s="286"/>
      <c r="R32" s="286"/>
      <c r="S32" s="286"/>
    </row>
    <row r="33" spans="1:16" ht="12" customHeight="1">
      <c r="A33" s="249"/>
      <c r="B33" s="380"/>
      <c r="C33" s="380"/>
      <c r="D33" s="210"/>
      <c r="E33" s="209"/>
      <c r="F33" s="209"/>
      <c r="G33" s="209"/>
      <c r="H33" s="209"/>
      <c r="I33" s="209"/>
      <c r="J33" s="209"/>
      <c r="K33" s="209"/>
      <c r="L33" s="209"/>
      <c r="M33" s="381"/>
      <c r="N33" s="381"/>
      <c r="O33" s="381"/>
      <c r="P33" s="280"/>
    </row>
    <row r="34" spans="1:16" ht="12" customHeight="1">
      <c r="A34" s="250"/>
      <c r="B34" s="199"/>
      <c r="C34" s="199"/>
      <c r="D34" s="219"/>
      <c r="E34" s="218"/>
      <c r="F34" s="216"/>
      <c r="G34" s="216"/>
      <c r="H34" s="216"/>
      <c r="I34" s="216"/>
      <c r="J34" s="216"/>
      <c r="K34" s="216"/>
      <c r="L34" s="216"/>
      <c r="M34" s="199"/>
      <c r="N34" s="199"/>
      <c r="O34" s="199"/>
      <c r="P34" s="199"/>
    </row>
    <row r="35" spans="1:16" ht="12" customHeight="1">
      <c r="A35" s="250"/>
      <c r="B35" s="199"/>
      <c r="C35" s="199"/>
      <c r="D35" s="219"/>
      <c r="E35" s="218"/>
      <c r="F35" s="216"/>
      <c r="G35" s="216"/>
      <c r="H35" s="216"/>
      <c r="I35" s="216"/>
      <c r="J35" s="216"/>
      <c r="K35" s="216"/>
      <c r="L35" s="216"/>
      <c r="M35" s="199"/>
      <c r="N35" s="199"/>
      <c r="O35" s="199"/>
      <c r="P35" s="199"/>
    </row>
    <row r="36" spans="1:16" ht="12" customHeight="1">
      <c r="A36" s="217"/>
      <c r="B36" s="199"/>
      <c r="C36" s="199"/>
      <c r="D36" s="199"/>
      <c r="E36" s="216"/>
      <c r="F36" s="216"/>
      <c r="G36" s="216"/>
      <c r="H36" s="216"/>
      <c r="I36" s="216"/>
      <c r="J36" s="216"/>
      <c r="K36" s="216"/>
      <c r="L36" s="216"/>
      <c r="M36" s="199"/>
      <c r="N36" s="199"/>
      <c r="O36" s="199"/>
      <c r="P36" s="199"/>
    </row>
    <row r="37" spans="1:16" ht="12" customHeight="1">
      <c r="A37" s="276"/>
      <c r="B37" s="392"/>
      <c r="C37" s="392"/>
      <c r="D37" s="277"/>
      <c r="E37" s="278"/>
      <c r="F37" s="278"/>
      <c r="G37" s="278"/>
      <c r="H37" s="278"/>
      <c r="I37" s="278"/>
      <c r="J37" s="209"/>
      <c r="K37" s="209"/>
      <c r="L37" s="209"/>
      <c r="M37" s="381"/>
      <c r="N37" s="381"/>
      <c r="O37" s="381"/>
      <c r="P37" s="280"/>
    </row>
    <row r="38" spans="1:16" ht="12" customHeight="1">
      <c r="A38" s="199" t="s">
        <v>78</v>
      </c>
      <c r="B38" s="293"/>
      <c r="C38" s="293"/>
      <c r="D38" s="293"/>
      <c r="E38" s="293"/>
      <c r="F38" s="293"/>
      <c r="G38" s="293"/>
      <c r="H38" s="294"/>
      <c r="I38" s="278"/>
      <c r="J38" s="209"/>
      <c r="K38" s="209"/>
      <c r="L38" s="209"/>
      <c r="M38" s="208"/>
      <c r="N38" s="382" t="s">
        <v>233</v>
      </c>
      <c r="O38" s="383"/>
      <c r="P38" s="280"/>
    </row>
    <row r="39" spans="1:16" ht="12" customHeight="1">
      <c r="A39" s="259" t="str">
        <f>IF(Q12&gt;0,Q12,"")</f>
        <v>AT: 2x4m køres som 2 intervaller á 4 min. Kadance 85-100, puls i AT-zone</v>
      </c>
      <c r="B39" s="293"/>
      <c r="C39" s="293"/>
      <c r="D39" s="293"/>
      <c r="E39" s="293"/>
      <c r="F39" s="293"/>
      <c r="G39" s="293"/>
      <c r="H39" s="295"/>
      <c r="I39" s="279"/>
      <c r="J39" s="199"/>
      <c r="K39" s="199"/>
      <c r="L39" s="199"/>
      <c r="N39" s="207" t="s">
        <v>83</v>
      </c>
      <c r="O39" s="206" t="str">
        <f>Ugeplan!V5</f>
        <v>184 / 360</v>
      </c>
      <c r="P39" s="281"/>
    </row>
    <row r="40" spans="1:16" ht="12" customHeight="1">
      <c r="A40" s="259" t="str">
        <f t="shared" ref="A40:A53" si="0">IF(Q13&gt;0,Q13,"")</f>
        <v>Funktionel styrke: 2x12 min køres som to intervaller á 12 minutter. Kadance 60, og puls 10-20 slag under AT</v>
      </c>
      <c r="B40" s="293"/>
      <c r="C40" s="293"/>
      <c r="D40" s="293"/>
      <c r="E40" s="293"/>
      <c r="F40" s="293"/>
      <c r="G40" s="293"/>
      <c r="H40" s="295"/>
      <c r="I40" s="279"/>
      <c r="J40" s="199"/>
      <c r="K40" s="199"/>
      <c r="L40" s="199"/>
      <c r="N40" s="207" t="s">
        <v>84</v>
      </c>
      <c r="O40" s="206" t="str">
        <f>Ugeplan!V6</f>
        <v>163 / 256</v>
      </c>
    </row>
    <row r="41" spans="1:16" ht="12" customHeight="1">
      <c r="A41" s="259" t="str">
        <f t="shared" si="0"/>
        <v>Int. grund.: 1x15m køres som ét interval á 15 min. Kadance 80-100, puls 10-20 slag under AT</v>
      </c>
      <c r="B41" s="293"/>
      <c r="C41" s="293"/>
      <c r="D41" s="293"/>
      <c r="E41" s="293"/>
      <c r="F41" s="293"/>
      <c r="G41" s="293"/>
      <c r="H41" s="295"/>
      <c r="I41" s="279"/>
      <c r="J41" s="199"/>
      <c r="K41" s="199"/>
      <c r="L41" s="199"/>
      <c r="N41" s="207" t="s">
        <v>85</v>
      </c>
      <c r="O41" s="206" t="str">
        <f>Ugeplan!V7</f>
        <v>167-184 / 267-360</v>
      </c>
      <c r="P41" s="206"/>
    </row>
    <row r="42" spans="1:16" ht="12" customHeight="1">
      <c r="A42" s="259" t="str">
        <f t="shared" si="0"/>
        <v>Int. grund.: 1x20m køres som ét interval á 20 min. Kadance 80-100, puls 10-20 slag under AT</v>
      </c>
      <c r="B42" s="293"/>
      <c r="C42" s="293"/>
      <c r="D42" s="293"/>
      <c r="E42" s="293"/>
      <c r="F42" s="293"/>
      <c r="G42" s="293"/>
      <c r="H42" s="295"/>
      <c r="I42" s="279"/>
      <c r="J42" s="199"/>
      <c r="K42" s="199"/>
      <c r="L42" s="199"/>
      <c r="N42" s="207" t="s">
        <v>86</v>
      </c>
      <c r="O42" s="206" t="str">
        <f>Ugeplan!V8</f>
        <v>160-166 / 248-266</v>
      </c>
      <c r="P42" s="206"/>
    </row>
    <row r="43" spans="1:16" ht="12" customHeight="1">
      <c r="A43" s="259" t="str">
        <f t="shared" si="0"/>
        <v>Int. grund.: 2x15m køres som 2 intervaller á 15 min. Kadance 80-100, puls 10-20 slag under AT</v>
      </c>
      <c r="B43" s="293"/>
      <c r="C43" s="293"/>
      <c r="D43" s="293"/>
      <c r="E43" s="293"/>
      <c r="F43" s="293"/>
      <c r="G43" s="293"/>
      <c r="H43" s="295"/>
      <c r="I43" s="279"/>
      <c r="J43" s="199"/>
      <c r="K43" s="199"/>
      <c r="L43" s="199"/>
      <c r="N43" s="207" t="s">
        <v>87</v>
      </c>
      <c r="O43" s="206" t="str">
        <f>Ugeplan!V9</f>
        <v>152-159 / 228-247</v>
      </c>
      <c r="P43" s="206"/>
    </row>
    <row r="44" spans="1:16" ht="12" customHeight="1">
      <c r="A44" s="259" t="str">
        <f t="shared" si="0"/>
        <v>max: 2x4m, køres som 2 intervaller á 4 min. Kadance 90-100. Køres med samme belastning i hele intervallet</v>
      </c>
      <c r="B44" s="293"/>
      <c r="C44" s="293"/>
      <c r="D44" s="293"/>
      <c r="E44" s="293"/>
      <c r="F44" s="293"/>
      <c r="G44" s="293"/>
      <c r="H44" s="295"/>
      <c r="I44" s="279"/>
      <c r="J44" s="199"/>
      <c r="K44" s="199"/>
      <c r="L44" s="199"/>
      <c r="N44" s="207" t="s">
        <v>88</v>
      </c>
      <c r="O44" s="206" t="str">
        <f>Ugeplan!V10</f>
        <v>143-151 / 210-227</v>
      </c>
      <c r="P44" s="206"/>
    </row>
    <row r="45" spans="1:16" ht="12" customHeight="1">
      <c r="A45" s="259" t="str">
        <f t="shared" si="0"/>
        <v>Power: 1x8(10+170)s køres som 1 intervalserie af 8 gentagelser af 10 sekunder og 170 sek. pause. Fra kadance ca 50, med tung belastning, trædes med fuld kraft i 10 sek. Intervallet køres siddende</v>
      </c>
      <c r="B45" s="293"/>
      <c r="C45" s="293"/>
      <c r="D45" s="293"/>
      <c r="E45" s="293"/>
      <c r="F45" s="293"/>
      <c r="G45" s="293"/>
      <c r="H45" s="295"/>
      <c r="I45" s="279"/>
      <c r="J45" s="199"/>
      <c r="K45" s="199"/>
      <c r="L45" s="199"/>
      <c r="N45" s="207" t="s">
        <v>89</v>
      </c>
      <c r="O45" s="206" t="str">
        <f>Ugeplan!V11</f>
        <v>114-142 / 154-209</v>
      </c>
      <c r="P45" s="206"/>
    </row>
    <row r="46" spans="1:16" ht="12" customHeight="1">
      <c r="A46" s="259" t="str">
        <f t="shared" si="0"/>
        <v>Sub-AT: 2x15m køres som 2 intervaller á 15 min. Kadance 85-100, puls 5-10 slag under AT</v>
      </c>
      <c r="B46" s="293"/>
      <c r="C46" s="293"/>
      <c r="D46" s="293"/>
      <c r="E46" s="293"/>
      <c r="F46" s="293"/>
      <c r="G46" s="293"/>
      <c r="H46" s="295"/>
      <c r="I46" s="279"/>
      <c r="J46" s="199"/>
      <c r="K46" s="199"/>
      <c r="L46" s="199"/>
      <c r="M46" s="199"/>
      <c r="N46" s="207" t="s">
        <v>90</v>
      </c>
      <c r="O46" s="206" t="str">
        <f>Ugeplan!V12</f>
        <v>82-113 / 77-153</v>
      </c>
      <c r="P46" s="206"/>
    </row>
    <row r="47" spans="1:16" ht="12" customHeight="1">
      <c r="A47" s="259" t="str">
        <f t="shared" si="0"/>
        <v/>
      </c>
      <c r="B47" s="293"/>
      <c r="C47" s="293"/>
      <c r="D47" s="293"/>
      <c r="E47" s="293"/>
      <c r="F47" s="293"/>
      <c r="G47" s="293"/>
      <c r="H47" s="295"/>
      <c r="I47" s="279"/>
      <c r="J47" s="199"/>
      <c r="K47" s="199"/>
      <c r="L47" s="199"/>
      <c r="M47" s="199"/>
      <c r="N47" s="207"/>
      <c r="O47" s="206"/>
      <c r="P47" s="206"/>
    </row>
    <row r="48" spans="1:16" ht="12" customHeight="1">
      <c r="A48" s="259" t="str">
        <f t="shared" si="0"/>
        <v/>
      </c>
      <c r="B48" s="293"/>
      <c r="C48" s="293"/>
      <c r="D48" s="293"/>
      <c r="E48" s="293"/>
      <c r="F48" s="293"/>
      <c r="G48" s="293"/>
      <c r="H48" s="295"/>
      <c r="I48" s="279"/>
      <c r="J48" s="199"/>
      <c r="K48" s="199"/>
      <c r="L48" s="199"/>
      <c r="M48" s="199"/>
      <c r="N48" s="207"/>
      <c r="O48" s="206"/>
      <c r="P48" s="206"/>
    </row>
    <row r="49" spans="1:16" ht="12" customHeight="1">
      <c r="A49" s="259" t="str">
        <f t="shared" si="0"/>
        <v/>
      </c>
      <c r="B49" s="293"/>
      <c r="C49" s="293"/>
      <c r="D49" s="293"/>
      <c r="E49" s="293"/>
      <c r="F49" s="293"/>
      <c r="G49" s="293"/>
      <c r="H49" s="295"/>
      <c r="I49" s="279"/>
      <c r="J49" s="199"/>
      <c r="K49" s="199"/>
      <c r="L49" s="199"/>
      <c r="M49" s="199"/>
      <c r="N49" s="245"/>
      <c r="O49" s="206"/>
      <c r="P49" s="206"/>
    </row>
    <row r="50" spans="1:16" ht="12" customHeight="1">
      <c r="A50" s="259" t="str">
        <f>IF(Q23&gt;0,Q23,"")</f>
        <v/>
      </c>
      <c r="B50" s="293"/>
      <c r="C50" s="293"/>
      <c r="D50" s="293"/>
      <c r="E50" s="293"/>
      <c r="F50" s="293"/>
      <c r="G50" s="293"/>
      <c r="H50" s="295"/>
      <c r="I50" s="279"/>
      <c r="J50" s="199"/>
      <c r="K50" s="199"/>
      <c r="L50" s="199"/>
      <c r="M50" s="199"/>
      <c r="N50" s="245"/>
      <c r="O50" s="206"/>
      <c r="P50" s="206"/>
    </row>
    <row r="51" spans="1:16" ht="12" customHeight="1">
      <c r="A51" s="259" t="str">
        <f t="shared" si="0"/>
        <v/>
      </c>
      <c r="B51" s="293"/>
      <c r="C51" s="293"/>
      <c r="D51" s="293"/>
      <c r="E51" s="293"/>
      <c r="F51" s="293"/>
      <c r="G51" s="293"/>
      <c r="H51" s="295"/>
      <c r="I51" s="279"/>
      <c r="J51" s="199"/>
      <c r="K51" s="199"/>
      <c r="L51" s="199"/>
      <c r="M51" s="199"/>
      <c r="N51" s="245"/>
      <c r="O51" s="206"/>
      <c r="P51" s="206"/>
    </row>
    <row r="52" spans="1:16" ht="12" customHeight="1">
      <c r="A52" s="259" t="str">
        <f t="shared" si="0"/>
        <v/>
      </c>
      <c r="B52" s="293"/>
      <c r="C52" s="293"/>
      <c r="D52" s="293"/>
      <c r="E52" s="293"/>
      <c r="F52" s="293"/>
      <c r="G52" s="293"/>
      <c r="H52" s="295"/>
      <c r="I52" s="279"/>
      <c r="J52" s="199"/>
      <c r="K52" s="199"/>
      <c r="L52" s="199"/>
      <c r="M52" s="199"/>
      <c r="N52" s="300" t="s">
        <v>231</v>
      </c>
    </row>
    <row r="53" spans="1:16" s="196" customFormat="1" ht="12" customHeight="1">
      <c r="A53" s="259" t="str">
        <f t="shared" si="0"/>
        <v/>
      </c>
      <c r="B53" s="197"/>
      <c r="C53" s="197"/>
      <c r="D53" s="197"/>
      <c r="E53" s="197"/>
      <c r="F53" s="197"/>
      <c r="G53" s="197"/>
      <c r="H53" s="197"/>
      <c r="I53" s="197"/>
      <c r="J53" s="198"/>
      <c r="K53" s="198"/>
      <c r="L53" s="198"/>
      <c r="M53" s="198"/>
      <c r="N53" s="300" t="str">
        <f>årsplan!E27</f>
        <v>AimHigh/</v>
      </c>
    </row>
    <row r="54" spans="1:16" s="196" customFormat="1" ht="35.25" customHeight="1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</row>
    <row r="55" spans="1:16" s="196" customFormat="1" ht="11.25" customHeight="1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</row>
    <row r="56" spans="1:16" s="196" customFormat="1" ht="11.25" customHeight="1">
      <c r="A56" s="269"/>
      <c r="B56" s="270"/>
      <c r="C56" s="269"/>
      <c r="D56" s="269"/>
      <c r="E56" s="269"/>
      <c r="F56" s="269"/>
    </row>
    <row r="57" spans="1:16" ht="11.25" customHeight="1">
      <c r="A57" s="326" t="s">
        <v>2</v>
      </c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271"/>
    </row>
    <row r="58" spans="1:16">
      <c r="A58" s="326" t="s">
        <v>5</v>
      </c>
      <c r="B58" s="326" t="s">
        <v>7</v>
      </c>
      <c r="C58" s="326" t="s">
        <v>6</v>
      </c>
      <c r="D58" s="326"/>
      <c r="E58" s="326" t="s">
        <v>230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271"/>
    </row>
    <row r="59" spans="1:16">
      <c r="A59" s="326" t="s">
        <v>28</v>
      </c>
      <c r="B59" s="326">
        <f t="shared" ref="B59:B65" si="1">E9</f>
        <v>0</v>
      </c>
      <c r="C59" s="326" t="str">
        <f t="shared" ref="C59:C66" si="2">IF(B59&lt;&gt;"x",IF(B59&lt;&gt;0,A59&amp;": "&amp;B59,""),"")</f>
        <v/>
      </c>
      <c r="D59" s="326"/>
      <c r="E59" s="326" t="str">
        <f t="shared" ref="E59:E90" si="3">IF(C59&lt;&gt;"",VLOOKUP(C59,Intervaller,5,FALSE),"")</f>
        <v/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271"/>
    </row>
    <row r="60" spans="1:16">
      <c r="A60" s="326" t="str">
        <f>A59</f>
        <v>Max</v>
      </c>
      <c r="B60" s="326">
        <f t="shared" si="1"/>
        <v>0</v>
      </c>
      <c r="C60" s="326" t="str">
        <f t="shared" si="2"/>
        <v/>
      </c>
      <c r="D60" s="326"/>
      <c r="E60" s="326" t="str">
        <f t="shared" si="3"/>
        <v/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271"/>
    </row>
    <row r="61" spans="1:16">
      <c r="A61" s="326" t="str">
        <f t="shared" ref="A61:A73" si="4">A60</f>
        <v>Max</v>
      </c>
      <c r="B61" s="326">
        <f t="shared" si="1"/>
        <v>0</v>
      </c>
      <c r="C61" s="326" t="str">
        <f t="shared" si="2"/>
        <v/>
      </c>
      <c r="D61" s="326"/>
      <c r="E61" s="326" t="str">
        <f t="shared" si="3"/>
        <v/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271"/>
    </row>
    <row r="62" spans="1:16">
      <c r="A62" s="326" t="str">
        <f t="shared" si="4"/>
        <v>Max</v>
      </c>
      <c r="B62" s="326">
        <f t="shared" si="1"/>
        <v>0</v>
      </c>
      <c r="C62" s="326" t="str">
        <f t="shared" si="2"/>
        <v/>
      </c>
      <c r="D62" s="326"/>
      <c r="E62" s="326" t="str">
        <f t="shared" si="3"/>
        <v/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271"/>
    </row>
    <row r="63" spans="1:16">
      <c r="A63" s="326" t="str">
        <f t="shared" si="4"/>
        <v>Max</v>
      </c>
      <c r="B63" s="326">
        <f t="shared" si="1"/>
        <v>0</v>
      </c>
      <c r="C63" s="326" t="str">
        <f t="shared" si="2"/>
        <v/>
      </c>
      <c r="D63" s="326"/>
      <c r="E63" s="326" t="str">
        <f t="shared" si="3"/>
        <v/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271"/>
    </row>
    <row r="64" spans="1:16">
      <c r="A64" s="326" t="str">
        <f t="shared" si="4"/>
        <v>Max</v>
      </c>
      <c r="B64" s="326">
        <f t="shared" si="1"/>
        <v>0</v>
      </c>
      <c r="C64" s="326" t="str">
        <f t="shared" si="2"/>
        <v/>
      </c>
      <c r="D64" s="326"/>
      <c r="E64" s="326" t="str">
        <f t="shared" si="3"/>
        <v/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271"/>
    </row>
    <row r="65" spans="1:23">
      <c r="A65" s="326" t="str">
        <f t="shared" si="4"/>
        <v>Max</v>
      </c>
      <c r="B65" s="326">
        <f t="shared" si="1"/>
        <v>0</v>
      </c>
      <c r="C65" s="326" t="str">
        <f t="shared" si="2"/>
        <v/>
      </c>
      <c r="D65" s="326"/>
      <c r="E65" s="326" t="str">
        <f t="shared" si="3"/>
        <v/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271"/>
      <c r="Q65" s="275"/>
    </row>
    <row r="66" spans="1:23">
      <c r="A66" s="326" t="str">
        <f t="shared" si="4"/>
        <v>Max</v>
      </c>
      <c r="B66" s="326">
        <f>E18</f>
        <v>0</v>
      </c>
      <c r="C66" s="326" t="str">
        <f t="shared" si="2"/>
        <v/>
      </c>
      <c r="D66" s="326"/>
      <c r="E66" s="326" t="str">
        <f t="shared" si="3"/>
        <v/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271"/>
      <c r="Q66" s="275"/>
    </row>
    <row r="67" spans="1:23">
      <c r="A67" s="326" t="str">
        <f t="shared" si="4"/>
        <v>Max</v>
      </c>
      <c r="B67" s="326">
        <f t="shared" ref="B67:B72" si="5">E19</f>
        <v>0</v>
      </c>
      <c r="C67" s="326" t="str">
        <f t="shared" ref="C67:C109" si="6">IF(B67&lt;&gt;"x",IF(B67&lt;&gt;0,A67&amp;": "&amp;B67,""),"")</f>
        <v/>
      </c>
      <c r="D67" s="326"/>
      <c r="E67" s="326" t="str">
        <f t="shared" si="3"/>
        <v/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271"/>
      <c r="Q67" s="275"/>
    </row>
    <row r="68" spans="1:23" ht="12">
      <c r="A68" s="326" t="str">
        <f t="shared" si="4"/>
        <v>Max</v>
      </c>
      <c r="B68" s="326">
        <f t="shared" si="5"/>
        <v>0</v>
      </c>
      <c r="C68" s="326" t="str">
        <f t="shared" si="6"/>
        <v/>
      </c>
      <c r="D68" s="326"/>
      <c r="E68" s="326" t="str">
        <f t="shared" si="3"/>
        <v/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271"/>
      <c r="Q68" s="274"/>
      <c r="R68"/>
      <c r="S68"/>
      <c r="T68"/>
      <c r="U68"/>
      <c r="V68"/>
      <c r="W68"/>
    </row>
    <row r="69" spans="1:23" ht="12">
      <c r="A69" s="326" t="str">
        <f t="shared" si="4"/>
        <v>Max</v>
      </c>
      <c r="B69" s="326">
        <f t="shared" si="5"/>
        <v>0</v>
      </c>
      <c r="C69" s="326" t="str">
        <f t="shared" si="6"/>
        <v/>
      </c>
      <c r="D69" s="326"/>
      <c r="E69" s="326" t="str">
        <f t="shared" si="3"/>
        <v/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271"/>
      <c r="Q69" s="274"/>
      <c r="R69"/>
      <c r="S69"/>
      <c r="T69"/>
      <c r="U69"/>
      <c r="V69"/>
      <c r="W69"/>
    </row>
    <row r="70" spans="1:23" ht="12">
      <c r="A70" s="326" t="str">
        <f t="shared" si="4"/>
        <v>Max</v>
      </c>
      <c r="B70" s="326">
        <f t="shared" si="5"/>
        <v>0</v>
      </c>
      <c r="C70" s="326" t="str">
        <f>IF(B70&lt;&gt;"x",IF(B70&lt;&gt;0,A70&amp;": "&amp;B70,""),"")</f>
        <v/>
      </c>
      <c r="D70" s="326"/>
      <c r="E70" s="326" t="str">
        <f t="shared" si="3"/>
        <v/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271"/>
      <c r="Q70" s="274"/>
      <c r="R70"/>
      <c r="S70"/>
      <c r="T70"/>
      <c r="U70"/>
      <c r="V70"/>
      <c r="W70"/>
    </row>
    <row r="71" spans="1:23" ht="12">
      <c r="A71" s="326" t="str">
        <f t="shared" si="4"/>
        <v>Max</v>
      </c>
      <c r="B71" s="326" t="str">
        <f t="shared" si="5"/>
        <v>2x4m</v>
      </c>
      <c r="C71" s="326" t="str">
        <f t="shared" si="6"/>
        <v>Max: 2x4m</v>
      </c>
      <c r="D71" s="326"/>
      <c r="E71" s="326" t="str">
        <f t="shared" si="3"/>
        <v>max: 2x4m, køres som 2 intervaller á 4 min. Kadance 90-100. Køres med samme belastning i hele intervallet</v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271"/>
      <c r="Q71" s="274"/>
      <c r="R71"/>
      <c r="S71"/>
      <c r="T71"/>
      <c r="U71"/>
      <c r="V71"/>
      <c r="W71"/>
    </row>
    <row r="72" spans="1:23" ht="12">
      <c r="A72" s="326" t="str">
        <f t="shared" si="4"/>
        <v>Max</v>
      </c>
      <c r="B72" s="326">
        <f t="shared" si="5"/>
        <v>0</v>
      </c>
      <c r="C72" s="326" t="str">
        <f t="shared" si="6"/>
        <v/>
      </c>
      <c r="D72" s="326"/>
      <c r="E72" s="326" t="str">
        <f t="shared" si="3"/>
        <v/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271"/>
      <c r="Q72" s="274"/>
      <c r="R72"/>
      <c r="S72"/>
      <c r="T72"/>
      <c r="U72"/>
      <c r="V72"/>
      <c r="W72"/>
    </row>
    <row r="73" spans="1:23">
      <c r="A73" s="326" t="str">
        <f t="shared" si="4"/>
        <v>Max</v>
      </c>
      <c r="B73" s="326">
        <f>E27</f>
        <v>0</v>
      </c>
      <c r="C73" s="326" t="str">
        <f t="shared" si="6"/>
        <v/>
      </c>
      <c r="D73" s="326"/>
      <c r="E73" s="326" t="str">
        <f t="shared" si="3"/>
        <v/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271"/>
      <c r="Q73" s="273"/>
    </row>
    <row r="74" spans="1:23">
      <c r="A74" s="326" t="s">
        <v>29</v>
      </c>
      <c r="B74" s="326">
        <f t="shared" ref="B74:B80" si="7">F9</f>
        <v>0</v>
      </c>
      <c r="C74" s="326" t="str">
        <f t="shared" si="6"/>
        <v/>
      </c>
      <c r="D74" s="326"/>
      <c r="E74" s="326" t="str">
        <f t="shared" si="3"/>
        <v/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271"/>
      <c r="Q74" s="273"/>
    </row>
    <row r="75" spans="1:23">
      <c r="A75" s="326" t="str">
        <f>A74</f>
        <v>AT</v>
      </c>
      <c r="B75" s="326">
        <f t="shared" si="7"/>
        <v>0</v>
      </c>
      <c r="C75" s="326" t="str">
        <f t="shared" si="6"/>
        <v/>
      </c>
      <c r="D75" s="326"/>
      <c r="E75" s="326" t="str">
        <f t="shared" si="3"/>
        <v/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271"/>
      <c r="Q75" s="273"/>
    </row>
    <row r="76" spans="1:23">
      <c r="A76" s="326" t="str">
        <f t="shared" ref="A76:A88" si="8">A75</f>
        <v>AT</v>
      </c>
      <c r="B76" s="326">
        <f t="shared" si="7"/>
        <v>0</v>
      </c>
      <c r="C76" s="326" t="str">
        <f t="shared" si="6"/>
        <v/>
      </c>
      <c r="D76" s="326"/>
      <c r="E76" s="326" t="str">
        <f t="shared" si="3"/>
        <v/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271"/>
      <c r="Q76" s="275"/>
    </row>
    <row r="77" spans="1:23">
      <c r="A77" s="326" t="str">
        <f t="shared" si="8"/>
        <v>AT</v>
      </c>
      <c r="B77" s="326">
        <f t="shared" si="7"/>
        <v>0</v>
      </c>
      <c r="C77" s="326" t="str">
        <f t="shared" si="6"/>
        <v/>
      </c>
      <c r="D77" s="326"/>
      <c r="E77" s="326" t="str">
        <f t="shared" si="3"/>
        <v/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271"/>
    </row>
    <row r="78" spans="1:23">
      <c r="A78" s="326" t="str">
        <f t="shared" si="8"/>
        <v>AT</v>
      </c>
      <c r="B78" s="326" t="str">
        <f t="shared" si="7"/>
        <v>2x4m</v>
      </c>
      <c r="C78" s="326" t="str">
        <f t="shared" si="6"/>
        <v>AT: 2x4m</v>
      </c>
      <c r="D78" s="326"/>
      <c r="E78" s="326" t="str">
        <f t="shared" si="3"/>
        <v>AT: 2x4m køres som 2 intervaller á 4 min. Kadance 85-100, puls i AT-zone</v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271"/>
    </row>
    <row r="79" spans="1:23">
      <c r="A79" s="326" t="str">
        <f t="shared" si="8"/>
        <v>AT</v>
      </c>
      <c r="B79" s="326">
        <f t="shared" si="7"/>
        <v>0</v>
      </c>
      <c r="C79" s="326" t="str">
        <f t="shared" si="6"/>
        <v/>
      </c>
      <c r="D79" s="326"/>
      <c r="E79" s="326" t="str">
        <f t="shared" si="3"/>
        <v/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271"/>
    </row>
    <row r="80" spans="1:23">
      <c r="A80" s="326" t="str">
        <f t="shared" si="8"/>
        <v>AT</v>
      </c>
      <c r="B80" s="326">
        <f t="shared" si="7"/>
        <v>0</v>
      </c>
      <c r="C80" s="326" t="str">
        <f t="shared" si="6"/>
        <v/>
      </c>
      <c r="D80" s="326"/>
      <c r="E80" s="326" t="str">
        <f t="shared" si="3"/>
        <v/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271"/>
    </row>
    <row r="81" spans="1:16">
      <c r="A81" s="326" t="str">
        <f t="shared" si="8"/>
        <v>AT</v>
      </c>
      <c r="B81" s="326">
        <f>F18</f>
        <v>0</v>
      </c>
      <c r="C81" s="326" t="str">
        <f t="shared" si="6"/>
        <v/>
      </c>
      <c r="D81" s="326"/>
      <c r="E81" s="326" t="str">
        <f t="shared" si="3"/>
        <v/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271"/>
    </row>
    <row r="82" spans="1:16">
      <c r="A82" s="326" t="str">
        <f t="shared" si="8"/>
        <v>AT</v>
      </c>
      <c r="B82" s="326">
        <f t="shared" ref="B82:B87" si="9">F19</f>
        <v>0</v>
      </c>
      <c r="C82" s="326" t="str">
        <f t="shared" si="6"/>
        <v/>
      </c>
      <c r="D82" s="326"/>
      <c r="E82" s="326" t="str">
        <f t="shared" si="3"/>
        <v/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271"/>
    </row>
    <row r="83" spans="1:16">
      <c r="A83" s="326" t="str">
        <f t="shared" si="8"/>
        <v>AT</v>
      </c>
      <c r="B83" s="326">
        <f t="shared" si="9"/>
        <v>0</v>
      </c>
      <c r="C83" s="326" t="str">
        <f t="shared" si="6"/>
        <v/>
      </c>
      <c r="D83" s="326"/>
      <c r="E83" s="326" t="str">
        <f t="shared" si="3"/>
        <v/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271"/>
    </row>
    <row r="84" spans="1:16">
      <c r="A84" s="326" t="str">
        <f t="shared" si="8"/>
        <v>AT</v>
      </c>
      <c r="B84" s="326">
        <f t="shared" si="9"/>
        <v>0</v>
      </c>
      <c r="C84" s="326" t="str">
        <f t="shared" si="6"/>
        <v/>
      </c>
      <c r="D84" s="326"/>
      <c r="E84" s="326" t="str">
        <f t="shared" si="3"/>
        <v/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271"/>
    </row>
    <row r="85" spans="1:16">
      <c r="A85" s="326" t="str">
        <f t="shared" si="8"/>
        <v>AT</v>
      </c>
      <c r="B85" s="326">
        <f t="shared" si="9"/>
        <v>0</v>
      </c>
      <c r="C85" s="326" t="str">
        <f t="shared" si="6"/>
        <v/>
      </c>
      <c r="D85" s="326"/>
      <c r="E85" s="326" t="str">
        <f t="shared" si="3"/>
        <v/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271"/>
    </row>
    <row r="86" spans="1:16">
      <c r="A86" s="326" t="str">
        <f t="shared" si="8"/>
        <v>AT</v>
      </c>
      <c r="B86" s="326">
        <f t="shared" si="9"/>
        <v>0</v>
      </c>
      <c r="C86" s="326" t="str">
        <f t="shared" si="6"/>
        <v/>
      </c>
      <c r="D86" s="326"/>
      <c r="E86" s="326" t="str">
        <f t="shared" si="3"/>
        <v/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271"/>
    </row>
    <row r="87" spans="1:16">
      <c r="A87" s="326" t="str">
        <f t="shared" si="8"/>
        <v>AT</v>
      </c>
      <c r="B87" s="326">
        <f t="shared" si="9"/>
        <v>0</v>
      </c>
      <c r="C87" s="326" t="str">
        <f t="shared" si="6"/>
        <v/>
      </c>
      <c r="D87" s="326"/>
      <c r="E87" s="326" t="str">
        <f t="shared" si="3"/>
        <v/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271"/>
    </row>
    <row r="88" spans="1:16">
      <c r="A88" s="326" t="str">
        <f t="shared" si="8"/>
        <v>AT</v>
      </c>
      <c r="B88" s="326">
        <f>F27</f>
        <v>0</v>
      </c>
      <c r="C88" s="326" t="str">
        <f t="shared" si="6"/>
        <v/>
      </c>
      <c r="D88" s="326"/>
      <c r="E88" s="326" t="str">
        <f t="shared" si="3"/>
        <v/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271"/>
    </row>
    <row r="89" spans="1:16">
      <c r="A89" s="326" t="s">
        <v>30</v>
      </c>
      <c r="B89" s="326">
        <f t="shared" ref="B89:B95" si="10">G9</f>
        <v>0</v>
      </c>
      <c r="C89" s="326" t="str">
        <f t="shared" si="6"/>
        <v/>
      </c>
      <c r="D89" s="326"/>
      <c r="E89" s="326" t="str">
        <f t="shared" si="3"/>
        <v/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271"/>
    </row>
    <row r="90" spans="1:16">
      <c r="A90" s="326" t="str">
        <f>A89</f>
        <v>Sub-AT</v>
      </c>
      <c r="B90" s="326">
        <f t="shared" si="10"/>
        <v>0</v>
      </c>
      <c r="C90" s="326" t="str">
        <f t="shared" si="6"/>
        <v/>
      </c>
      <c r="D90" s="326"/>
      <c r="E90" s="326" t="str">
        <f t="shared" si="3"/>
        <v/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271"/>
    </row>
    <row r="91" spans="1:16">
      <c r="A91" s="326" t="str">
        <f t="shared" ref="A91:A103" si="11">A90</f>
        <v>Sub-AT</v>
      </c>
      <c r="B91" s="326">
        <f t="shared" si="10"/>
        <v>0</v>
      </c>
      <c r="C91" s="326" t="str">
        <f t="shared" si="6"/>
        <v/>
      </c>
      <c r="D91" s="326"/>
      <c r="E91" s="326" t="str">
        <f t="shared" ref="E91:E122" si="12">IF(C91&lt;&gt;"",VLOOKUP(C91,Intervaller,5,FALSE),"")</f>
        <v/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271"/>
    </row>
    <row r="92" spans="1:16">
      <c r="A92" s="326" t="str">
        <f t="shared" si="11"/>
        <v>Sub-AT</v>
      </c>
      <c r="B92" s="326">
        <f t="shared" si="10"/>
        <v>0</v>
      </c>
      <c r="C92" s="326" t="str">
        <f t="shared" si="6"/>
        <v/>
      </c>
      <c r="D92" s="326"/>
      <c r="E92" s="326" t="str">
        <f t="shared" si="12"/>
        <v/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271"/>
    </row>
    <row r="93" spans="1:16">
      <c r="A93" s="326" t="str">
        <f t="shared" si="11"/>
        <v>Sub-AT</v>
      </c>
      <c r="B93" s="326">
        <f t="shared" si="10"/>
        <v>0</v>
      </c>
      <c r="C93" s="326" t="str">
        <f t="shared" si="6"/>
        <v/>
      </c>
      <c r="D93" s="326"/>
      <c r="E93" s="326" t="str">
        <f t="shared" si="12"/>
        <v/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271"/>
    </row>
    <row r="94" spans="1:16">
      <c r="A94" s="326" t="str">
        <f t="shared" si="11"/>
        <v>Sub-AT</v>
      </c>
      <c r="B94" s="326">
        <f t="shared" si="10"/>
        <v>0</v>
      </c>
      <c r="C94" s="326" t="str">
        <f t="shared" si="6"/>
        <v/>
      </c>
      <c r="D94" s="326"/>
      <c r="E94" s="326" t="str">
        <f t="shared" si="12"/>
        <v/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271"/>
    </row>
    <row r="95" spans="1:16">
      <c r="A95" s="326" t="str">
        <f t="shared" si="11"/>
        <v>Sub-AT</v>
      </c>
      <c r="B95" s="326">
        <f t="shared" si="10"/>
        <v>0</v>
      </c>
      <c r="C95" s="326" t="str">
        <f t="shared" si="6"/>
        <v/>
      </c>
      <c r="D95" s="326"/>
      <c r="E95" s="326" t="str">
        <f t="shared" si="12"/>
        <v/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271"/>
    </row>
    <row r="96" spans="1:16">
      <c r="A96" s="326" t="str">
        <f t="shared" si="11"/>
        <v>Sub-AT</v>
      </c>
      <c r="B96" s="326">
        <f>G18</f>
        <v>0</v>
      </c>
      <c r="C96" s="326" t="str">
        <f t="shared" si="6"/>
        <v/>
      </c>
      <c r="D96" s="326"/>
      <c r="E96" s="326" t="str">
        <f t="shared" si="12"/>
        <v/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271"/>
    </row>
    <row r="97" spans="1:16">
      <c r="A97" s="326" t="str">
        <f t="shared" si="11"/>
        <v>Sub-AT</v>
      </c>
      <c r="B97" s="326" t="str">
        <f t="shared" ref="B97:B102" si="13">G19</f>
        <v>2x15m</v>
      </c>
      <c r="C97" s="326" t="str">
        <f t="shared" si="6"/>
        <v>Sub-AT: 2x15m</v>
      </c>
      <c r="D97" s="326"/>
      <c r="E97" s="326" t="str">
        <f t="shared" si="12"/>
        <v>Sub-AT: 2x15m køres som 2 intervaller á 15 min. Kadance 85-100, puls 5-10 slag under AT</v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271"/>
    </row>
    <row r="98" spans="1:16">
      <c r="A98" s="326" t="str">
        <f t="shared" si="11"/>
        <v>Sub-AT</v>
      </c>
      <c r="B98" s="326">
        <f t="shared" si="13"/>
        <v>0</v>
      </c>
      <c r="C98" s="326" t="str">
        <f t="shared" si="6"/>
        <v/>
      </c>
      <c r="D98" s="326"/>
      <c r="E98" s="326" t="str">
        <f t="shared" si="12"/>
        <v/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271"/>
    </row>
    <row r="99" spans="1:16">
      <c r="A99" s="326" t="str">
        <f t="shared" si="11"/>
        <v>Sub-AT</v>
      </c>
      <c r="B99" s="326">
        <f t="shared" si="13"/>
        <v>0</v>
      </c>
      <c r="C99" s="326" t="str">
        <f t="shared" si="6"/>
        <v/>
      </c>
      <c r="D99" s="326"/>
      <c r="E99" s="326" t="str">
        <f t="shared" si="12"/>
        <v/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271"/>
    </row>
    <row r="100" spans="1:16">
      <c r="A100" s="326" t="str">
        <f t="shared" si="11"/>
        <v>Sub-AT</v>
      </c>
      <c r="B100" s="326">
        <f t="shared" si="13"/>
        <v>0</v>
      </c>
      <c r="C100" s="326" t="str">
        <f t="shared" si="6"/>
        <v/>
      </c>
      <c r="D100" s="326"/>
      <c r="E100" s="326" t="str">
        <f t="shared" si="12"/>
        <v/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271"/>
    </row>
    <row r="101" spans="1:16">
      <c r="A101" s="326" t="str">
        <f t="shared" si="11"/>
        <v>Sub-AT</v>
      </c>
      <c r="B101" s="326">
        <f t="shared" si="13"/>
        <v>0</v>
      </c>
      <c r="C101" s="326" t="str">
        <f t="shared" si="6"/>
        <v/>
      </c>
      <c r="D101" s="326"/>
      <c r="E101" s="326" t="str">
        <f t="shared" si="12"/>
        <v/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271"/>
    </row>
    <row r="102" spans="1:16">
      <c r="A102" s="326" t="str">
        <f t="shared" si="11"/>
        <v>Sub-AT</v>
      </c>
      <c r="B102" s="326">
        <f t="shared" si="13"/>
        <v>0</v>
      </c>
      <c r="C102" s="326" t="str">
        <f t="shared" si="6"/>
        <v/>
      </c>
      <c r="D102" s="326"/>
      <c r="E102" s="326" t="str">
        <f t="shared" si="12"/>
        <v/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271"/>
    </row>
    <row r="103" spans="1:16">
      <c r="A103" s="326" t="str">
        <f t="shared" si="11"/>
        <v>Sub-AT</v>
      </c>
      <c r="B103" s="326">
        <f>G27</f>
        <v>0</v>
      </c>
      <c r="C103" s="326" t="str">
        <f t="shared" si="6"/>
        <v/>
      </c>
      <c r="D103" s="326"/>
      <c r="E103" s="326" t="str">
        <f t="shared" si="12"/>
        <v/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271"/>
    </row>
    <row r="104" spans="1:16">
      <c r="A104" s="326" t="s">
        <v>3</v>
      </c>
      <c r="B104" s="326">
        <f t="shared" ref="B104:B110" si="14">H9</f>
        <v>0</v>
      </c>
      <c r="C104" s="326" t="str">
        <f t="shared" si="6"/>
        <v/>
      </c>
      <c r="D104" s="326"/>
      <c r="E104" s="326" t="str">
        <f t="shared" si="12"/>
        <v/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271"/>
    </row>
    <row r="105" spans="1:16">
      <c r="A105" s="326" t="str">
        <f>A104</f>
        <v>IG</v>
      </c>
      <c r="B105" s="326">
        <f t="shared" si="14"/>
        <v>0</v>
      </c>
      <c r="C105" s="326" t="str">
        <f t="shared" si="6"/>
        <v/>
      </c>
      <c r="D105" s="326"/>
      <c r="E105" s="326" t="str">
        <f t="shared" si="12"/>
        <v/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271"/>
    </row>
    <row r="106" spans="1:16">
      <c r="A106" s="326" t="str">
        <f t="shared" ref="A106:A118" si="15">A105</f>
        <v>IG</v>
      </c>
      <c r="B106" s="326">
        <f t="shared" si="14"/>
        <v>0</v>
      </c>
      <c r="C106" s="326" t="str">
        <f t="shared" si="6"/>
        <v/>
      </c>
      <c r="D106" s="326"/>
      <c r="E106" s="326" t="str">
        <f t="shared" si="12"/>
        <v/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271"/>
    </row>
    <row r="107" spans="1:16">
      <c r="A107" s="326" t="str">
        <f t="shared" si="15"/>
        <v>IG</v>
      </c>
      <c r="B107" s="326">
        <f t="shared" si="14"/>
        <v>0</v>
      </c>
      <c r="C107" s="326" t="str">
        <f t="shared" si="6"/>
        <v/>
      </c>
      <c r="D107" s="326"/>
      <c r="E107" s="326" t="str">
        <f t="shared" si="12"/>
        <v/>
      </c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271"/>
    </row>
    <row r="108" spans="1:16">
      <c r="A108" s="326" t="str">
        <f t="shared" si="15"/>
        <v>IG</v>
      </c>
      <c r="B108" s="326">
        <f t="shared" si="14"/>
        <v>0</v>
      </c>
      <c r="C108" s="326" t="str">
        <f t="shared" si="6"/>
        <v/>
      </c>
      <c r="D108" s="326"/>
      <c r="E108" s="326" t="str">
        <f t="shared" si="12"/>
        <v/>
      </c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271"/>
    </row>
    <row r="109" spans="1:16">
      <c r="A109" s="326" t="str">
        <f t="shared" si="15"/>
        <v>IG</v>
      </c>
      <c r="B109" s="326" t="str">
        <f t="shared" si="14"/>
        <v>2x15m</v>
      </c>
      <c r="C109" s="326" t="str">
        <f t="shared" si="6"/>
        <v>IG: 2x15m</v>
      </c>
      <c r="D109" s="326"/>
      <c r="E109" s="326" t="str">
        <f t="shared" si="12"/>
        <v>Int. grund.: 2x15m køres som 2 intervaller á 15 min. Kadance 80-100, puls 10-20 slag under AT</v>
      </c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271"/>
    </row>
    <row r="110" spans="1:16">
      <c r="A110" s="326" t="str">
        <f t="shared" si="15"/>
        <v>IG</v>
      </c>
      <c r="B110" s="326">
        <f t="shared" si="14"/>
        <v>0</v>
      </c>
      <c r="C110" s="326" t="str">
        <f t="shared" ref="C110:C148" si="16">IF(B110&lt;&gt;"x",IF(B110&lt;&gt;0,A110&amp;": "&amp;B110,""),"")</f>
        <v/>
      </c>
      <c r="D110" s="326"/>
      <c r="E110" s="326" t="str">
        <f t="shared" si="12"/>
        <v/>
      </c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271"/>
    </row>
    <row r="111" spans="1:16">
      <c r="A111" s="326" t="str">
        <f t="shared" si="15"/>
        <v>IG</v>
      </c>
      <c r="B111" s="326">
        <f>H18</f>
        <v>0</v>
      </c>
      <c r="C111" s="326" t="str">
        <f t="shared" si="16"/>
        <v/>
      </c>
      <c r="D111" s="326"/>
      <c r="E111" s="326" t="str">
        <f t="shared" si="12"/>
        <v/>
      </c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271"/>
    </row>
    <row r="112" spans="1:16">
      <c r="A112" s="326" t="str">
        <f t="shared" si="15"/>
        <v>IG</v>
      </c>
      <c r="B112" s="326">
        <f t="shared" ref="B112:B117" si="17">H19</f>
        <v>0</v>
      </c>
      <c r="C112" s="326" t="str">
        <f t="shared" si="16"/>
        <v/>
      </c>
      <c r="D112" s="326"/>
      <c r="E112" s="326" t="str">
        <f t="shared" si="12"/>
        <v/>
      </c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271"/>
    </row>
    <row r="113" spans="1:16">
      <c r="A113" s="326" t="str">
        <f t="shared" si="15"/>
        <v>IG</v>
      </c>
      <c r="B113" s="326" t="str">
        <f t="shared" si="17"/>
        <v>1x20m</v>
      </c>
      <c r="C113" s="326" t="str">
        <f t="shared" si="16"/>
        <v>IG: 1x20m</v>
      </c>
      <c r="D113" s="326"/>
      <c r="E113" s="326" t="str">
        <f t="shared" si="12"/>
        <v>Int. grund.: 1x20m køres som ét interval á 20 min. Kadance 80-100, puls 10-20 slag under AT</v>
      </c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271"/>
    </row>
    <row r="114" spans="1:16">
      <c r="A114" s="326" t="str">
        <f t="shared" si="15"/>
        <v>IG</v>
      </c>
      <c r="B114" s="326">
        <f t="shared" si="17"/>
        <v>0</v>
      </c>
      <c r="C114" s="326" t="str">
        <f t="shared" si="16"/>
        <v/>
      </c>
      <c r="D114" s="326"/>
      <c r="E114" s="326" t="str">
        <f t="shared" si="12"/>
        <v/>
      </c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271"/>
    </row>
    <row r="115" spans="1:16">
      <c r="A115" s="326" t="str">
        <f t="shared" si="15"/>
        <v>IG</v>
      </c>
      <c r="B115" s="326">
        <f t="shared" si="17"/>
        <v>0</v>
      </c>
      <c r="C115" s="326" t="str">
        <f t="shared" si="16"/>
        <v/>
      </c>
      <c r="D115" s="326"/>
      <c r="E115" s="326" t="str">
        <f t="shared" si="12"/>
        <v/>
      </c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271"/>
    </row>
    <row r="116" spans="1:16">
      <c r="A116" s="326" t="str">
        <f t="shared" si="15"/>
        <v>IG</v>
      </c>
      <c r="B116" s="326" t="str">
        <f t="shared" si="17"/>
        <v>1x15m</v>
      </c>
      <c r="C116" s="326" t="str">
        <f t="shared" si="16"/>
        <v>IG: 1x15m</v>
      </c>
      <c r="D116" s="326"/>
      <c r="E116" s="326" t="str">
        <f t="shared" si="12"/>
        <v>Int. grund.: 1x15m køres som ét interval á 15 min. Kadance 80-100, puls 10-20 slag under AT</v>
      </c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271"/>
    </row>
    <row r="117" spans="1:16">
      <c r="A117" s="326" t="str">
        <f t="shared" si="15"/>
        <v>IG</v>
      </c>
      <c r="B117" s="326">
        <f t="shared" si="17"/>
        <v>0</v>
      </c>
      <c r="C117" s="326" t="str">
        <f t="shared" si="16"/>
        <v/>
      </c>
      <c r="D117" s="326"/>
      <c r="E117" s="326" t="str">
        <f t="shared" si="12"/>
        <v/>
      </c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  <c r="P117" s="271"/>
    </row>
    <row r="118" spans="1:16">
      <c r="A118" s="326" t="str">
        <f t="shared" si="15"/>
        <v>IG</v>
      </c>
      <c r="B118" s="326">
        <f>H27</f>
        <v>0</v>
      </c>
      <c r="C118" s="326" t="str">
        <f t="shared" si="16"/>
        <v/>
      </c>
      <c r="D118" s="326"/>
      <c r="E118" s="326" t="str">
        <f t="shared" si="12"/>
        <v/>
      </c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271"/>
    </row>
    <row r="119" spans="1:16">
      <c r="A119" s="326" t="s">
        <v>31</v>
      </c>
      <c r="B119" s="326">
        <f t="shared" ref="B119:B125" si="18">K9</f>
        <v>0</v>
      </c>
      <c r="C119" s="326" t="str">
        <f t="shared" si="16"/>
        <v/>
      </c>
      <c r="D119" s="326"/>
      <c r="E119" s="326" t="str">
        <f t="shared" si="12"/>
        <v/>
      </c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271"/>
    </row>
    <row r="120" spans="1:16">
      <c r="A120" s="326" t="str">
        <f>A119</f>
        <v>Power</v>
      </c>
      <c r="B120" s="326">
        <f t="shared" si="18"/>
        <v>0</v>
      </c>
      <c r="C120" s="326" t="str">
        <f t="shared" si="16"/>
        <v/>
      </c>
      <c r="D120" s="326"/>
      <c r="E120" s="326" t="str">
        <f t="shared" si="12"/>
        <v/>
      </c>
      <c r="F120" s="326"/>
      <c r="G120" s="326"/>
      <c r="H120" s="326"/>
      <c r="I120" s="326"/>
      <c r="J120" s="326"/>
      <c r="K120" s="326"/>
      <c r="L120" s="326"/>
      <c r="M120" s="326"/>
      <c r="N120" s="326"/>
      <c r="O120" s="326"/>
      <c r="P120" s="271"/>
    </row>
    <row r="121" spans="1:16">
      <c r="A121" s="326" t="str">
        <f t="shared" ref="A121:A133" si="19">A120</f>
        <v>Power</v>
      </c>
      <c r="B121" s="326">
        <f t="shared" si="18"/>
        <v>0</v>
      </c>
      <c r="C121" s="326" t="str">
        <f t="shared" si="16"/>
        <v/>
      </c>
      <c r="D121" s="326"/>
      <c r="E121" s="326" t="str">
        <f t="shared" si="12"/>
        <v/>
      </c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  <c r="P121" s="271"/>
    </row>
    <row r="122" spans="1:16">
      <c r="A122" s="326" t="str">
        <f t="shared" si="19"/>
        <v>Power</v>
      </c>
      <c r="B122" s="326">
        <f t="shared" si="18"/>
        <v>0</v>
      </c>
      <c r="C122" s="326" t="str">
        <f t="shared" si="16"/>
        <v/>
      </c>
      <c r="D122" s="326"/>
      <c r="E122" s="326" t="str">
        <f t="shared" si="12"/>
        <v/>
      </c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271"/>
    </row>
    <row r="123" spans="1:16">
      <c r="A123" s="326" t="str">
        <f t="shared" si="19"/>
        <v>Power</v>
      </c>
      <c r="B123" s="326">
        <f t="shared" si="18"/>
        <v>0</v>
      </c>
      <c r="C123" s="326" t="str">
        <f t="shared" si="16"/>
        <v/>
      </c>
      <c r="D123" s="326"/>
      <c r="E123" s="326" t="str">
        <f t="shared" ref="E123:E148" si="20">IF(C123&lt;&gt;"",VLOOKUP(C123,Intervaller,5,FALSE),"")</f>
        <v/>
      </c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271"/>
    </row>
    <row r="124" spans="1:16">
      <c r="A124" s="326" t="str">
        <f t="shared" si="19"/>
        <v>Power</v>
      </c>
      <c r="B124" s="326">
        <f t="shared" si="18"/>
        <v>0</v>
      </c>
      <c r="C124" s="326" t="str">
        <f t="shared" si="16"/>
        <v/>
      </c>
      <c r="D124" s="326"/>
      <c r="E124" s="326" t="str">
        <f t="shared" si="20"/>
        <v/>
      </c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271"/>
    </row>
    <row r="125" spans="1:16">
      <c r="A125" s="326" t="str">
        <f t="shared" si="19"/>
        <v>Power</v>
      </c>
      <c r="B125" s="326">
        <f t="shared" si="18"/>
        <v>0</v>
      </c>
      <c r="C125" s="326" t="str">
        <f t="shared" si="16"/>
        <v/>
      </c>
      <c r="D125" s="326"/>
      <c r="E125" s="326" t="str">
        <f t="shared" si="20"/>
        <v/>
      </c>
      <c r="F125" s="326"/>
      <c r="G125" s="326"/>
      <c r="H125" s="326"/>
      <c r="I125" s="326"/>
      <c r="J125" s="326"/>
      <c r="K125" s="326"/>
      <c r="L125" s="326"/>
      <c r="M125" s="326"/>
      <c r="N125" s="326"/>
      <c r="O125" s="326"/>
      <c r="P125" s="271"/>
    </row>
    <row r="126" spans="1:16">
      <c r="A126" s="326" t="str">
        <f t="shared" si="19"/>
        <v>Power</v>
      </c>
      <c r="B126" s="326">
        <f>K18</f>
        <v>0</v>
      </c>
      <c r="C126" s="326" t="str">
        <f t="shared" si="16"/>
        <v/>
      </c>
      <c r="D126" s="326"/>
      <c r="E126" s="326" t="str">
        <f t="shared" si="20"/>
        <v/>
      </c>
      <c r="F126" s="326"/>
      <c r="G126" s="326"/>
      <c r="H126" s="326"/>
      <c r="I126" s="326"/>
      <c r="J126" s="326"/>
      <c r="K126" s="326"/>
      <c r="L126" s="326"/>
      <c r="M126" s="326"/>
      <c r="N126" s="326"/>
      <c r="O126" s="326"/>
      <c r="P126" s="271"/>
    </row>
    <row r="127" spans="1:16">
      <c r="A127" s="326" t="str">
        <f t="shared" si="19"/>
        <v>Power</v>
      </c>
      <c r="B127" s="326">
        <f t="shared" ref="B127:B132" si="21">K19</f>
        <v>0</v>
      </c>
      <c r="C127" s="326" t="str">
        <f t="shared" si="16"/>
        <v/>
      </c>
      <c r="D127" s="326"/>
      <c r="E127" s="326" t="str">
        <f t="shared" si="20"/>
        <v/>
      </c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271"/>
    </row>
    <row r="128" spans="1:16">
      <c r="A128" s="326" t="str">
        <f t="shared" si="19"/>
        <v>Power</v>
      </c>
      <c r="B128" s="326">
        <f t="shared" si="21"/>
        <v>0</v>
      </c>
      <c r="C128" s="326" t="str">
        <f t="shared" si="16"/>
        <v/>
      </c>
      <c r="D128" s="326"/>
      <c r="E128" s="326" t="str">
        <f t="shared" si="20"/>
        <v/>
      </c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271"/>
    </row>
    <row r="129" spans="1:16">
      <c r="A129" s="326" t="str">
        <f t="shared" si="19"/>
        <v>Power</v>
      </c>
      <c r="B129" s="326" t="str">
        <f t="shared" si="21"/>
        <v>1x8(10+170)s</v>
      </c>
      <c r="C129" s="326" t="str">
        <f t="shared" si="16"/>
        <v>Power: 1x8(10+170)s</v>
      </c>
      <c r="D129" s="326"/>
      <c r="E129" s="326" t="str">
        <f t="shared" si="20"/>
        <v>Power: 1x8(10+170)s køres som 1 intervalserie af 8 gentagelser af 10 sekunder og 170 sek. pause. Fra kadance ca 50, med tung belastning, trædes med fuld kraft i 10 sek. Intervallet køres siddende</v>
      </c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  <c r="P129" s="271"/>
    </row>
    <row r="130" spans="1:16">
      <c r="A130" s="326" t="str">
        <f t="shared" si="19"/>
        <v>Power</v>
      </c>
      <c r="B130" s="326">
        <f t="shared" si="21"/>
        <v>0</v>
      </c>
      <c r="C130" s="326" t="str">
        <f t="shared" si="16"/>
        <v/>
      </c>
      <c r="D130" s="326"/>
      <c r="E130" s="326" t="str">
        <f t="shared" si="20"/>
        <v/>
      </c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271"/>
    </row>
    <row r="131" spans="1:16">
      <c r="A131" s="326" t="str">
        <f t="shared" si="19"/>
        <v>Power</v>
      </c>
      <c r="B131" s="326">
        <f t="shared" si="21"/>
        <v>0</v>
      </c>
      <c r="C131" s="326" t="str">
        <f t="shared" si="16"/>
        <v/>
      </c>
      <c r="D131" s="326"/>
      <c r="E131" s="326" t="str">
        <f t="shared" si="20"/>
        <v/>
      </c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271"/>
    </row>
    <row r="132" spans="1:16">
      <c r="A132" s="326" t="str">
        <f t="shared" si="19"/>
        <v>Power</v>
      </c>
      <c r="B132" s="326">
        <f t="shared" si="21"/>
        <v>0</v>
      </c>
      <c r="C132" s="326" t="str">
        <f t="shared" si="16"/>
        <v/>
      </c>
      <c r="D132" s="326"/>
      <c r="E132" s="326" t="str">
        <f t="shared" si="20"/>
        <v/>
      </c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271"/>
    </row>
    <row r="133" spans="1:16">
      <c r="A133" s="326" t="str">
        <f t="shared" si="19"/>
        <v>Power</v>
      </c>
      <c r="B133" s="326">
        <f>K27</f>
        <v>0</v>
      </c>
      <c r="C133" s="326" t="str">
        <f t="shared" si="16"/>
        <v/>
      </c>
      <c r="D133" s="326"/>
      <c r="E133" s="326" t="str">
        <f t="shared" si="20"/>
        <v/>
      </c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271"/>
    </row>
    <row r="134" spans="1:16">
      <c r="A134" s="326" t="s">
        <v>4</v>
      </c>
      <c r="B134" s="326">
        <f t="shared" ref="B134:B140" si="22">L9</f>
        <v>0</v>
      </c>
      <c r="C134" s="326" t="str">
        <f t="shared" si="16"/>
        <v/>
      </c>
      <c r="D134" s="326"/>
      <c r="E134" s="326" t="str">
        <f t="shared" si="20"/>
        <v/>
      </c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271"/>
    </row>
    <row r="135" spans="1:16">
      <c r="A135" s="326" t="str">
        <f>A134</f>
        <v>FS</v>
      </c>
      <c r="B135" s="326">
        <f t="shared" si="22"/>
        <v>0</v>
      </c>
      <c r="C135" s="326" t="str">
        <f t="shared" si="16"/>
        <v/>
      </c>
      <c r="D135" s="326"/>
      <c r="E135" s="326" t="str">
        <f t="shared" si="20"/>
        <v/>
      </c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271"/>
    </row>
    <row r="136" spans="1:16">
      <c r="A136" s="326" t="str">
        <f t="shared" ref="A136:A148" si="23">A135</f>
        <v>FS</v>
      </c>
      <c r="B136" s="326">
        <f t="shared" si="22"/>
        <v>0</v>
      </c>
      <c r="C136" s="326" t="str">
        <f t="shared" si="16"/>
        <v/>
      </c>
      <c r="D136" s="326"/>
      <c r="E136" s="326" t="str">
        <f t="shared" si="20"/>
        <v/>
      </c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271"/>
    </row>
    <row r="137" spans="1:16">
      <c r="A137" s="326" t="str">
        <f t="shared" si="23"/>
        <v>FS</v>
      </c>
      <c r="B137" s="326">
        <f t="shared" si="22"/>
        <v>0</v>
      </c>
      <c r="C137" s="326" t="str">
        <f t="shared" si="16"/>
        <v/>
      </c>
      <c r="D137" s="326"/>
      <c r="E137" s="326" t="str">
        <f t="shared" si="20"/>
        <v/>
      </c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271"/>
    </row>
    <row r="138" spans="1:16">
      <c r="A138" s="326" t="str">
        <f t="shared" si="23"/>
        <v>FS</v>
      </c>
      <c r="B138" s="326">
        <f t="shared" si="22"/>
        <v>0</v>
      </c>
      <c r="C138" s="326" t="str">
        <f t="shared" si="16"/>
        <v/>
      </c>
      <c r="D138" s="326"/>
      <c r="E138" s="326" t="str">
        <f t="shared" si="20"/>
        <v/>
      </c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271"/>
    </row>
    <row r="139" spans="1:16">
      <c r="A139" s="326" t="str">
        <f t="shared" si="23"/>
        <v>FS</v>
      </c>
      <c r="B139" s="326">
        <f t="shared" si="22"/>
        <v>0</v>
      </c>
      <c r="C139" s="326" t="str">
        <f t="shared" si="16"/>
        <v/>
      </c>
      <c r="D139" s="326"/>
      <c r="E139" s="326" t="str">
        <f t="shared" si="20"/>
        <v/>
      </c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271"/>
    </row>
    <row r="140" spans="1:16">
      <c r="A140" s="326" t="str">
        <f t="shared" si="23"/>
        <v>FS</v>
      </c>
      <c r="B140" s="326">
        <f t="shared" si="22"/>
        <v>0</v>
      </c>
      <c r="C140" s="326" t="str">
        <f t="shared" si="16"/>
        <v/>
      </c>
      <c r="D140" s="326"/>
      <c r="E140" s="326" t="str">
        <f t="shared" si="20"/>
        <v/>
      </c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271"/>
    </row>
    <row r="141" spans="1:16">
      <c r="A141" s="326" t="str">
        <f t="shared" si="23"/>
        <v>FS</v>
      </c>
      <c r="B141" s="326">
        <f>L18</f>
        <v>0</v>
      </c>
      <c r="C141" s="326" t="str">
        <f t="shared" si="16"/>
        <v/>
      </c>
      <c r="D141" s="326"/>
      <c r="E141" s="326" t="str">
        <f t="shared" si="20"/>
        <v/>
      </c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271"/>
    </row>
    <row r="142" spans="1:16">
      <c r="A142" s="326" t="str">
        <f t="shared" si="23"/>
        <v>FS</v>
      </c>
      <c r="B142" s="326">
        <f t="shared" ref="B142:B147" si="24">L19</f>
        <v>0</v>
      </c>
      <c r="C142" s="326" t="str">
        <f t="shared" si="16"/>
        <v/>
      </c>
      <c r="D142" s="326"/>
      <c r="E142" s="326" t="str">
        <f t="shared" si="20"/>
        <v/>
      </c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271"/>
    </row>
    <row r="143" spans="1:16">
      <c r="A143" s="326" t="str">
        <f t="shared" si="23"/>
        <v>FS</v>
      </c>
      <c r="B143" s="326">
        <f t="shared" si="24"/>
        <v>0</v>
      </c>
      <c r="C143" s="326" t="str">
        <f t="shared" si="16"/>
        <v/>
      </c>
      <c r="D143" s="326"/>
      <c r="E143" s="326" t="str">
        <f t="shared" si="20"/>
        <v/>
      </c>
      <c r="F143" s="326"/>
      <c r="G143" s="326"/>
      <c r="H143" s="326"/>
      <c r="I143" s="326"/>
      <c r="J143" s="326"/>
      <c r="K143" s="326"/>
      <c r="L143" s="326"/>
      <c r="M143" s="326"/>
      <c r="N143" s="326"/>
      <c r="O143" s="326"/>
      <c r="P143" s="271"/>
    </row>
    <row r="144" spans="1:16">
      <c r="A144" s="326" t="str">
        <f t="shared" si="23"/>
        <v>FS</v>
      </c>
      <c r="B144" s="326">
        <f t="shared" si="24"/>
        <v>0</v>
      </c>
      <c r="C144" s="326" t="str">
        <f t="shared" si="16"/>
        <v/>
      </c>
      <c r="D144" s="326"/>
      <c r="E144" s="326" t="str">
        <f t="shared" si="20"/>
        <v/>
      </c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271"/>
    </row>
    <row r="145" spans="1:16">
      <c r="A145" s="326" t="str">
        <f t="shared" si="23"/>
        <v>FS</v>
      </c>
      <c r="B145" s="326">
        <f t="shared" si="24"/>
        <v>0</v>
      </c>
      <c r="C145" s="326" t="str">
        <f t="shared" si="16"/>
        <v/>
      </c>
      <c r="D145" s="326"/>
      <c r="E145" s="326" t="str">
        <f t="shared" si="20"/>
        <v/>
      </c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271"/>
    </row>
    <row r="146" spans="1:16">
      <c r="A146" s="326" t="str">
        <f t="shared" si="23"/>
        <v>FS</v>
      </c>
      <c r="B146" s="326">
        <f t="shared" si="24"/>
        <v>0</v>
      </c>
      <c r="C146" s="326" t="str">
        <f t="shared" si="16"/>
        <v/>
      </c>
      <c r="D146" s="326"/>
      <c r="E146" s="326" t="str">
        <f t="shared" si="20"/>
        <v/>
      </c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271"/>
    </row>
    <row r="147" spans="1:16">
      <c r="A147" s="326" t="str">
        <f t="shared" si="23"/>
        <v>FS</v>
      </c>
      <c r="B147" s="326" t="str">
        <f t="shared" si="24"/>
        <v>2x12m</v>
      </c>
      <c r="C147" s="326" t="str">
        <f t="shared" si="16"/>
        <v>FS: 2x12m</v>
      </c>
      <c r="D147" s="326"/>
      <c r="E147" s="326" t="str">
        <f t="shared" si="20"/>
        <v>Funktionel styrke: 2x12 min køres som to intervaller á 12 minutter. Kadance 60, og puls 10-20 slag under AT</v>
      </c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271"/>
    </row>
    <row r="148" spans="1:16">
      <c r="A148" s="326" t="str">
        <f t="shared" si="23"/>
        <v>FS</v>
      </c>
      <c r="B148" s="326">
        <f>L27</f>
        <v>0</v>
      </c>
      <c r="C148" s="326" t="str">
        <f t="shared" si="16"/>
        <v/>
      </c>
      <c r="D148" s="326"/>
      <c r="E148" s="326" t="str">
        <f t="shared" si="20"/>
        <v/>
      </c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271"/>
    </row>
    <row r="149" spans="1:16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</row>
    <row r="150" spans="1:16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</row>
  </sheetData>
  <mergeCells count="48">
    <mergeCell ref="B13:C13"/>
    <mergeCell ref="M13:O13"/>
    <mergeCell ref="B10:C10"/>
    <mergeCell ref="M10:O10"/>
    <mergeCell ref="B11:C11"/>
    <mergeCell ref="M11:O11"/>
    <mergeCell ref="B12:C12"/>
    <mergeCell ref="M12:O12"/>
    <mergeCell ref="B3:C3"/>
    <mergeCell ref="B5:C5"/>
    <mergeCell ref="M5:O5"/>
    <mergeCell ref="B9:C9"/>
    <mergeCell ref="M9:O9"/>
    <mergeCell ref="N38:O38"/>
    <mergeCell ref="M14:O14"/>
    <mergeCell ref="B19:C19"/>
    <mergeCell ref="M19:O19"/>
    <mergeCell ref="B20:C20"/>
    <mergeCell ref="M20:O20"/>
    <mergeCell ref="B18:C18"/>
    <mergeCell ref="M18:O18"/>
    <mergeCell ref="B15:C15"/>
    <mergeCell ref="M15:O15"/>
    <mergeCell ref="B14:C14"/>
    <mergeCell ref="B30:C30"/>
    <mergeCell ref="M30:O30"/>
    <mergeCell ref="B31:C31"/>
    <mergeCell ref="M24:O24"/>
    <mergeCell ref="B27:C27"/>
    <mergeCell ref="B37:C37"/>
    <mergeCell ref="M37:O37"/>
    <mergeCell ref="M31:O31"/>
    <mergeCell ref="B33:C33"/>
    <mergeCell ref="M33:O33"/>
    <mergeCell ref="B21:C21"/>
    <mergeCell ref="M21:O21"/>
    <mergeCell ref="B32:C32"/>
    <mergeCell ref="M32:O32"/>
    <mergeCell ref="M23:O23"/>
    <mergeCell ref="B29:C29"/>
    <mergeCell ref="M29:O29"/>
    <mergeCell ref="B22:C22"/>
    <mergeCell ref="M22:O22"/>
    <mergeCell ref="B23:C23"/>
    <mergeCell ref="B28:C28"/>
    <mergeCell ref="M28:O28"/>
    <mergeCell ref="B24:C24"/>
    <mergeCell ref="M27:O27"/>
  </mergeCells>
  <phoneticPr fontId="0" type="noConversion"/>
  <pageMargins left="0.48000000000000004" right="0.5" top="0.18000000000000002" bottom="0.13" header="0.16" footer="9.0000000000000011E-2"/>
  <pageSetup paperSize="9" scale="74" orientation="landscape" horizontalDpi="4294967292" verticalDpi="4294967292"/>
  <headerFooter alignWithMargins="0"/>
  <drawing r:id="rId2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view="pageBreakPreview" zoomScale="75" zoomScaleNormal="75" zoomScaleSheetLayoutView="75" zoomScalePageLayoutView="75" workbookViewId="0">
      <selection activeCell="A8" sqref="A8"/>
    </sheetView>
  </sheetViews>
  <sheetFormatPr baseColWidth="10" defaultColWidth="8.83203125" defaultRowHeight="10" x14ac:dyDescent="0"/>
  <cols>
    <col min="1" max="1" width="9.6640625" style="195" customWidth="1"/>
    <col min="2" max="2" width="8.6640625" style="195" customWidth="1"/>
    <col min="3" max="3" width="14.6640625" style="195" customWidth="1"/>
    <col min="4" max="12" width="8.83203125" style="195"/>
    <col min="13" max="13" width="34.6640625" style="195" customWidth="1"/>
    <col min="14" max="14" width="11.1640625" style="195" customWidth="1"/>
    <col min="15" max="15" width="12.5" style="195" customWidth="1"/>
    <col min="16" max="16" width="2.5" style="195" customWidth="1"/>
    <col min="17" max="17" width="40.6640625" style="195" customWidth="1"/>
    <col min="18" max="16384" width="8.83203125" style="195"/>
  </cols>
  <sheetData>
    <row r="1" spans="1:23" s="196" customFormat="1" ht="54.75" customHeight="1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W1" s="240"/>
    </row>
    <row r="2" spans="1:23" ht="12" customHeight="1">
      <c r="A2" s="199"/>
      <c r="B2" s="205"/>
      <c r="C2" s="205"/>
      <c r="D2" s="205"/>
      <c r="E2" s="205"/>
      <c r="F2" s="205"/>
      <c r="G2" s="205"/>
      <c r="H2" s="199"/>
      <c r="I2" s="199"/>
      <c r="J2" s="199"/>
      <c r="K2" s="199"/>
      <c r="L2" s="199"/>
      <c r="M2" s="239"/>
      <c r="W2" s="199"/>
    </row>
    <row r="3" spans="1:23" s="235" customFormat="1" ht="15">
      <c r="A3" s="238" t="s">
        <v>26</v>
      </c>
      <c r="B3" s="386" t="str">
        <f>Ugeplan!G2</f>
        <v>Mads Dellgren</v>
      </c>
      <c r="C3" s="386"/>
      <c r="D3" s="238" t="s">
        <v>27</v>
      </c>
      <c r="E3" s="237">
        <f>Ugeplan!J2</f>
        <v>2012</v>
      </c>
      <c r="G3" s="238" t="s">
        <v>80</v>
      </c>
      <c r="H3" s="237">
        <f>Ugeplan!L2</f>
        <v>0</v>
      </c>
      <c r="I3" s="237"/>
      <c r="J3" s="237"/>
      <c r="K3" s="237"/>
      <c r="L3" s="237"/>
      <c r="M3" s="236"/>
    </row>
    <row r="4" spans="1:23" ht="12" customHeight="1">
      <c r="A4" s="234"/>
      <c r="B4" s="233"/>
      <c r="E4" s="232"/>
      <c r="F4" s="232"/>
      <c r="G4" s="232"/>
      <c r="H4" s="232"/>
      <c r="I4" s="232"/>
      <c r="J4" s="232"/>
      <c r="K4" s="232"/>
      <c r="L4" s="232"/>
    </row>
    <row r="5" spans="1:23" ht="12" customHeight="1">
      <c r="A5" s="231"/>
      <c r="B5" s="387" t="s">
        <v>20</v>
      </c>
      <c r="C5" s="388"/>
      <c r="D5" s="230" t="s">
        <v>21</v>
      </c>
      <c r="E5" s="229" t="s">
        <v>28</v>
      </c>
      <c r="F5" s="229" t="s">
        <v>29</v>
      </c>
      <c r="G5" s="229" t="s">
        <v>30</v>
      </c>
      <c r="H5" s="229" t="s">
        <v>81</v>
      </c>
      <c r="I5" s="229" t="s">
        <v>98</v>
      </c>
      <c r="J5" s="229" t="s">
        <v>92</v>
      </c>
      <c r="K5" s="229" t="s">
        <v>31</v>
      </c>
      <c r="L5" s="229" t="s">
        <v>143</v>
      </c>
      <c r="M5" s="389" t="s">
        <v>32</v>
      </c>
      <c r="N5" s="390"/>
      <c r="O5" s="391"/>
    </row>
    <row r="6" spans="1:23" ht="12" customHeight="1">
      <c r="A6" s="228"/>
      <c r="B6" s="227"/>
      <c r="C6" s="226"/>
      <c r="D6" s="225" t="s">
        <v>22</v>
      </c>
      <c r="E6" s="223"/>
      <c r="F6" s="223"/>
      <c r="G6" s="223"/>
      <c r="H6" s="223" t="s">
        <v>100</v>
      </c>
      <c r="I6" s="223" t="s">
        <v>99</v>
      </c>
      <c r="J6" s="223"/>
      <c r="K6" s="224"/>
      <c r="L6" s="223" t="s">
        <v>144</v>
      </c>
      <c r="M6" s="222"/>
      <c r="N6" s="221"/>
      <c r="O6" s="220"/>
    </row>
    <row r="7" spans="1:23" ht="12" customHeight="1">
      <c r="A7" s="215"/>
      <c r="B7" s="243"/>
      <c r="C7" s="243"/>
      <c r="D7" s="243"/>
      <c r="E7" s="244"/>
      <c r="F7" s="244"/>
      <c r="G7" s="244"/>
      <c r="H7" s="244"/>
      <c r="I7" s="244"/>
      <c r="J7" s="244"/>
      <c r="K7" s="244"/>
      <c r="L7" s="244"/>
      <c r="M7" s="241"/>
      <c r="N7" s="241"/>
      <c r="O7" s="241"/>
    </row>
    <row r="8" spans="1:23" ht="12" customHeight="1">
      <c r="A8" s="252" t="s">
        <v>236</v>
      </c>
      <c r="B8" s="1"/>
      <c r="C8" s="1"/>
      <c r="D8" s="1"/>
      <c r="E8" s="59"/>
      <c r="F8" s="59"/>
      <c r="G8" s="59"/>
      <c r="H8" s="59"/>
      <c r="I8" s="59"/>
      <c r="J8" s="59"/>
      <c r="K8" s="59"/>
      <c r="L8" s="59"/>
      <c r="M8" s="1"/>
      <c r="N8" s="1"/>
      <c r="O8" s="1"/>
    </row>
    <row r="9" spans="1:23" ht="12" customHeight="1">
      <c r="A9" s="193"/>
      <c r="B9" s="357"/>
      <c r="C9" s="357"/>
      <c r="D9" s="48"/>
      <c r="E9" s="65"/>
      <c r="F9" s="65"/>
      <c r="G9" s="65"/>
      <c r="H9" s="65"/>
      <c r="I9" s="65"/>
      <c r="J9" s="65"/>
      <c r="K9" s="65"/>
      <c r="L9" s="65"/>
      <c r="M9" s="358"/>
      <c r="N9" s="359"/>
      <c r="O9" s="360"/>
      <c r="Q9"/>
      <c r="R9"/>
      <c r="S9"/>
      <c r="T9"/>
      <c r="U9"/>
      <c r="V9"/>
      <c r="W9"/>
    </row>
    <row r="10" spans="1:23" ht="12" customHeight="1">
      <c r="A10" s="193"/>
      <c r="B10" s="357"/>
      <c r="C10" s="357"/>
      <c r="D10" s="48"/>
      <c r="E10" s="65"/>
      <c r="F10" s="65"/>
      <c r="G10" s="74"/>
      <c r="H10" s="74"/>
      <c r="I10" s="66"/>
      <c r="J10" s="66"/>
      <c r="K10" s="77"/>
      <c r="L10" s="65"/>
      <c r="M10" s="358"/>
      <c r="N10" s="359"/>
      <c r="O10" s="360"/>
      <c r="Q10" s="298" t="s">
        <v>230</v>
      </c>
      <c r="R10"/>
      <c r="S10"/>
      <c r="T10"/>
      <c r="U10"/>
      <c r="V10"/>
      <c r="W10"/>
    </row>
    <row r="11" spans="1:23" ht="12" customHeight="1">
      <c r="A11" s="193"/>
      <c r="B11" s="357"/>
      <c r="C11" s="357"/>
      <c r="D11" s="49"/>
      <c r="E11" s="66"/>
      <c r="F11" s="66"/>
      <c r="G11" s="66"/>
      <c r="H11" s="66"/>
      <c r="I11" s="66"/>
      <c r="J11" s="66"/>
      <c r="K11" s="66"/>
      <c r="L11" s="66"/>
      <c r="M11" s="358"/>
      <c r="N11" s="359"/>
      <c r="O11" s="360"/>
      <c r="Q11"/>
      <c r="R11"/>
      <c r="S11"/>
      <c r="T11"/>
      <c r="U11"/>
      <c r="V11"/>
      <c r="W11"/>
    </row>
    <row r="12" spans="1:23" ht="12" customHeight="1">
      <c r="A12" s="193"/>
      <c r="B12" s="357"/>
      <c r="C12" s="357"/>
      <c r="D12" s="48"/>
      <c r="E12" s="65"/>
      <c r="F12" s="65"/>
      <c r="G12" s="65"/>
      <c r="H12" s="74"/>
      <c r="I12" s="65"/>
      <c r="J12" s="65"/>
      <c r="K12" s="65"/>
      <c r="L12" s="65"/>
      <c r="M12" s="358"/>
      <c r="N12" s="359"/>
      <c r="O12" s="360"/>
      <c r="Q12"/>
      <c r="R12"/>
      <c r="S12"/>
      <c r="T12"/>
      <c r="U12"/>
      <c r="V12"/>
      <c r="W12"/>
    </row>
    <row r="13" spans="1:23" ht="12" customHeight="1">
      <c r="A13" s="193"/>
      <c r="B13" s="357"/>
      <c r="C13" s="357"/>
      <c r="D13" s="48"/>
      <c r="E13" s="65"/>
      <c r="F13" s="65"/>
      <c r="G13" s="65"/>
      <c r="H13" s="65"/>
      <c r="I13" s="65"/>
      <c r="J13" s="65"/>
      <c r="K13" s="65"/>
      <c r="L13" s="65"/>
      <c r="M13" s="358"/>
      <c r="N13" s="359"/>
      <c r="O13" s="360"/>
      <c r="Q13"/>
      <c r="R13"/>
      <c r="S13"/>
      <c r="T13"/>
      <c r="U13"/>
      <c r="V13"/>
      <c r="W13"/>
    </row>
    <row r="14" spans="1:23" ht="12" customHeight="1">
      <c r="A14" s="193"/>
      <c r="B14" s="357"/>
      <c r="C14" s="357"/>
      <c r="D14" s="48"/>
      <c r="E14" s="65"/>
      <c r="F14" s="65"/>
      <c r="G14" s="65"/>
      <c r="H14" s="65"/>
      <c r="I14" s="65"/>
      <c r="J14" s="65"/>
      <c r="K14" s="65"/>
      <c r="L14" s="65"/>
      <c r="M14" s="358"/>
      <c r="N14" s="359"/>
      <c r="O14" s="360"/>
      <c r="Q14"/>
      <c r="R14"/>
      <c r="S14"/>
      <c r="T14"/>
      <c r="U14"/>
      <c r="V14"/>
      <c r="W14"/>
    </row>
    <row r="15" spans="1:23" ht="12" customHeight="1">
      <c r="A15" s="193"/>
      <c r="B15" s="357"/>
      <c r="C15" s="357"/>
      <c r="D15" s="48"/>
      <c r="E15" s="65"/>
      <c r="F15" s="65"/>
      <c r="G15" s="65"/>
      <c r="H15" s="49"/>
      <c r="I15" s="65"/>
      <c r="J15" s="65"/>
      <c r="K15" s="65"/>
      <c r="L15" s="65"/>
      <c r="M15" s="358"/>
      <c r="N15" s="359"/>
      <c r="O15" s="360"/>
      <c r="Q15"/>
      <c r="R15"/>
      <c r="S15"/>
      <c r="T15"/>
      <c r="U15"/>
      <c r="V15"/>
      <c r="W15"/>
    </row>
    <row r="16" spans="1:23" ht="12" customHeight="1">
      <c r="A16" s="194"/>
      <c r="B16" s="51"/>
      <c r="C16" s="51"/>
      <c r="D16" s="52">
        <f>SUM(D9:D15)/60</f>
        <v>0</v>
      </c>
      <c r="E16" s="67"/>
      <c r="F16" s="68"/>
      <c r="G16" s="68"/>
      <c r="H16" s="68"/>
      <c r="I16" s="68"/>
      <c r="J16" s="68"/>
      <c r="K16" s="68"/>
      <c r="L16" s="68"/>
      <c r="M16" s="51"/>
      <c r="N16" s="51"/>
      <c r="O16" s="51"/>
      <c r="Q16"/>
      <c r="R16"/>
      <c r="S16"/>
      <c r="T16"/>
      <c r="U16"/>
      <c r="V16"/>
      <c r="W16"/>
    </row>
    <row r="17" spans="1:23" ht="12" customHeight="1">
      <c r="A17" s="252" t="s">
        <v>236</v>
      </c>
      <c r="B17" s="1"/>
      <c r="C17" s="1"/>
      <c r="D17" s="1"/>
      <c r="E17" s="59"/>
      <c r="F17" s="59"/>
      <c r="G17" s="59"/>
      <c r="H17" s="59"/>
      <c r="I17" s="59"/>
      <c r="J17" s="59"/>
      <c r="K17" s="59"/>
      <c r="L17" s="59"/>
      <c r="M17" s="1"/>
      <c r="N17" s="1"/>
      <c r="O17" s="1"/>
      <c r="Q17"/>
      <c r="R17"/>
      <c r="S17"/>
      <c r="T17"/>
      <c r="U17"/>
      <c r="V17"/>
      <c r="W17"/>
    </row>
    <row r="18" spans="1:23" ht="12" customHeight="1">
      <c r="A18" s="193"/>
      <c r="B18" s="357"/>
      <c r="C18" s="357"/>
      <c r="D18" s="48"/>
      <c r="E18" s="65"/>
      <c r="F18" s="65"/>
      <c r="G18" s="65"/>
      <c r="H18" s="65"/>
      <c r="I18" s="65"/>
      <c r="J18" s="65"/>
      <c r="K18" s="65"/>
      <c r="L18" s="65"/>
      <c r="M18" s="358"/>
      <c r="N18" s="359"/>
      <c r="O18" s="360"/>
      <c r="Q18"/>
      <c r="R18"/>
      <c r="S18"/>
      <c r="T18"/>
      <c r="U18"/>
      <c r="V18"/>
      <c r="W18"/>
    </row>
    <row r="19" spans="1:23" ht="12" customHeight="1">
      <c r="A19" s="193"/>
      <c r="B19" s="357"/>
      <c r="C19" s="357"/>
      <c r="D19" s="48"/>
      <c r="E19" s="65"/>
      <c r="F19" s="65"/>
      <c r="G19" s="65"/>
      <c r="H19" s="65"/>
      <c r="I19" s="66"/>
      <c r="J19" s="66"/>
      <c r="K19" s="74"/>
      <c r="L19" s="65"/>
      <c r="M19" s="358"/>
      <c r="N19" s="359"/>
      <c r="O19" s="360"/>
      <c r="Q19"/>
      <c r="R19"/>
      <c r="S19"/>
      <c r="T19"/>
      <c r="U19"/>
      <c r="V19"/>
      <c r="W19"/>
    </row>
    <row r="20" spans="1:23" ht="12" customHeight="1">
      <c r="A20" s="193"/>
      <c r="B20" s="357"/>
      <c r="C20" s="357"/>
      <c r="D20" s="49"/>
      <c r="E20" s="66"/>
      <c r="F20" s="66"/>
      <c r="G20" s="66"/>
      <c r="H20" s="74"/>
      <c r="I20" s="66"/>
      <c r="J20" s="66"/>
      <c r="K20" s="66"/>
      <c r="L20" s="66"/>
      <c r="M20" s="358"/>
      <c r="N20" s="359"/>
      <c r="O20" s="360"/>
      <c r="Q20"/>
      <c r="R20"/>
      <c r="S20"/>
      <c r="T20"/>
      <c r="U20"/>
      <c r="V20"/>
      <c r="W20"/>
    </row>
    <row r="21" spans="1:23" ht="12" customHeight="1">
      <c r="A21" s="193"/>
      <c r="B21" s="357"/>
      <c r="C21" s="357"/>
      <c r="D21" s="48"/>
      <c r="E21" s="65"/>
      <c r="F21" s="65"/>
      <c r="G21" s="65"/>
      <c r="H21" s="65"/>
      <c r="I21" s="65"/>
      <c r="J21" s="65"/>
      <c r="K21" s="65"/>
      <c r="L21" s="65"/>
      <c r="M21" s="358"/>
      <c r="N21" s="359"/>
      <c r="O21" s="360"/>
      <c r="Q21"/>
      <c r="R21"/>
      <c r="S21"/>
      <c r="T21"/>
      <c r="U21"/>
      <c r="V21"/>
      <c r="W21"/>
    </row>
    <row r="22" spans="1:23" ht="12" customHeight="1">
      <c r="A22" s="193"/>
      <c r="B22" s="357"/>
      <c r="C22" s="357"/>
      <c r="D22" s="48"/>
      <c r="E22" s="65"/>
      <c r="F22" s="65"/>
      <c r="G22" s="49"/>
      <c r="H22" s="65"/>
      <c r="I22" s="65"/>
      <c r="J22" s="65"/>
      <c r="K22" s="77"/>
      <c r="L22" s="65"/>
      <c r="M22" s="358"/>
      <c r="N22" s="359"/>
      <c r="O22" s="360"/>
      <c r="Q22"/>
      <c r="R22"/>
      <c r="S22"/>
      <c r="T22"/>
      <c r="U22"/>
      <c r="V22"/>
      <c r="W22"/>
    </row>
    <row r="23" spans="1:23" ht="12" customHeight="1">
      <c r="A23" s="193"/>
      <c r="B23" s="357"/>
      <c r="C23" s="357"/>
      <c r="D23" s="48"/>
      <c r="E23" s="65"/>
      <c r="F23" s="65"/>
      <c r="G23" s="49"/>
      <c r="H23" s="65"/>
      <c r="I23" s="65"/>
      <c r="J23" s="65"/>
      <c r="K23" s="65"/>
      <c r="L23" s="65"/>
      <c r="M23" s="358"/>
      <c r="N23" s="359"/>
      <c r="O23" s="360"/>
      <c r="Q23"/>
      <c r="R23"/>
      <c r="S23"/>
      <c r="T23"/>
      <c r="U23"/>
      <c r="V23"/>
      <c r="W23"/>
    </row>
    <row r="24" spans="1:23" ht="12" customHeight="1">
      <c r="A24" s="193"/>
      <c r="B24" s="357"/>
      <c r="C24" s="357"/>
      <c r="D24" s="48"/>
      <c r="E24" s="65"/>
      <c r="F24" s="65"/>
      <c r="G24" s="74"/>
      <c r="H24" s="74"/>
      <c r="I24" s="65"/>
      <c r="J24" s="65"/>
      <c r="K24" s="65"/>
      <c r="L24" s="65"/>
      <c r="M24" s="358"/>
      <c r="N24" s="359"/>
      <c r="O24" s="360"/>
      <c r="Q24"/>
      <c r="R24"/>
      <c r="S24"/>
      <c r="T24"/>
      <c r="U24"/>
      <c r="V24"/>
      <c r="W24"/>
    </row>
    <row r="25" spans="1:23" ht="12" customHeight="1">
      <c r="A25" s="194"/>
      <c r="B25" s="51"/>
      <c r="C25" s="51"/>
      <c r="D25" s="52">
        <f>SUM(D18:D24)/60</f>
        <v>0</v>
      </c>
      <c r="E25" s="67"/>
      <c r="F25" s="68"/>
      <c r="G25" s="68"/>
      <c r="H25" s="68"/>
      <c r="I25" s="68"/>
      <c r="J25" s="68"/>
      <c r="K25" s="68"/>
      <c r="L25" s="68"/>
      <c r="M25" s="51"/>
      <c r="N25" s="51"/>
      <c r="O25" s="51"/>
      <c r="Q25"/>
      <c r="R25"/>
      <c r="S25"/>
      <c r="T25"/>
      <c r="U25"/>
      <c r="V25"/>
      <c r="W25"/>
    </row>
    <row r="26" spans="1:23" ht="12" customHeight="1">
      <c r="A26" s="252" t="s">
        <v>236</v>
      </c>
      <c r="B26" s="1"/>
      <c r="C26" s="1"/>
      <c r="D26" s="1"/>
      <c r="E26" s="59"/>
      <c r="F26" s="59"/>
      <c r="G26" s="59"/>
      <c r="H26" s="59"/>
      <c r="I26" s="59"/>
      <c r="J26" s="59"/>
      <c r="K26" s="59"/>
      <c r="L26" s="59"/>
      <c r="M26" s="1"/>
      <c r="N26" s="1"/>
      <c r="O26" s="1"/>
      <c r="Q26"/>
      <c r="R26"/>
      <c r="S26"/>
    </row>
    <row r="27" spans="1:23" ht="12" customHeight="1">
      <c r="A27" s="193"/>
      <c r="B27" s="357"/>
      <c r="C27" s="357"/>
      <c r="D27" s="48"/>
      <c r="E27" s="65"/>
      <c r="F27" s="65"/>
      <c r="G27" s="65"/>
      <c r="H27" s="65"/>
      <c r="I27" s="65"/>
      <c r="J27" s="65"/>
      <c r="K27" s="65"/>
      <c r="L27" s="65"/>
      <c r="M27" s="358"/>
      <c r="N27" s="359"/>
      <c r="O27" s="360"/>
    </row>
    <row r="28" spans="1:23" ht="12" customHeight="1">
      <c r="A28" s="193"/>
      <c r="B28" s="357"/>
      <c r="C28" s="357"/>
      <c r="D28" s="48"/>
      <c r="E28" s="65"/>
      <c r="F28" s="65"/>
      <c r="G28" s="65"/>
      <c r="H28" s="65"/>
      <c r="I28" s="66"/>
      <c r="J28" s="66"/>
      <c r="K28" s="77"/>
      <c r="L28" s="65"/>
      <c r="M28" s="358"/>
      <c r="N28" s="359"/>
      <c r="O28" s="360"/>
    </row>
    <row r="29" spans="1:23" ht="12" customHeight="1">
      <c r="A29" s="193"/>
      <c r="B29" s="357"/>
      <c r="C29" s="357"/>
      <c r="D29" s="49"/>
      <c r="E29" s="66"/>
      <c r="F29" s="66"/>
      <c r="G29" s="66"/>
      <c r="H29" s="66"/>
      <c r="I29" s="66"/>
      <c r="J29" s="66"/>
      <c r="K29" s="66"/>
      <c r="L29" s="66"/>
      <c r="M29" s="358"/>
      <c r="N29" s="359"/>
      <c r="O29" s="360"/>
    </row>
    <row r="30" spans="1:23" ht="12" customHeight="1">
      <c r="A30" s="193"/>
      <c r="B30" s="357"/>
      <c r="C30" s="357"/>
      <c r="D30" s="48"/>
      <c r="E30" s="65"/>
      <c r="F30" s="65"/>
      <c r="G30" s="49"/>
      <c r="H30" s="65"/>
      <c r="I30" s="65"/>
      <c r="J30" s="65"/>
      <c r="K30" s="65"/>
      <c r="L30" s="65"/>
      <c r="M30" s="358"/>
      <c r="N30" s="359"/>
      <c r="O30" s="360"/>
    </row>
    <row r="31" spans="1:23" ht="12" customHeight="1">
      <c r="A31" s="193"/>
      <c r="B31" s="357"/>
      <c r="C31" s="357"/>
      <c r="D31" s="48"/>
      <c r="E31" s="65"/>
      <c r="F31" s="65"/>
      <c r="G31" s="65"/>
      <c r="H31" s="65"/>
      <c r="I31" s="65"/>
      <c r="J31" s="65"/>
      <c r="K31" s="65"/>
      <c r="L31" s="65"/>
      <c r="M31" s="358"/>
      <c r="N31" s="359"/>
      <c r="O31" s="360"/>
    </row>
    <row r="32" spans="1:23" ht="12" customHeight="1">
      <c r="A32" s="193"/>
      <c r="B32" s="357"/>
      <c r="C32" s="357"/>
      <c r="D32" s="48"/>
      <c r="E32" s="65"/>
      <c r="F32" s="65"/>
      <c r="G32" s="65"/>
      <c r="H32" s="74"/>
      <c r="I32" s="65"/>
      <c r="J32" s="65"/>
      <c r="K32" s="65"/>
      <c r="L32" s="65"/>
      <c r="M32" s="358"/>
      <c r="N32" s="359"/>
      <c r="O32" s="360"/>
    </row>
    <row r="33" spans="1:15" ht="12" customHeight="1">
      <c r="A33" s="193"/>
      <c r="B33" s="357"/>
      <c r="C33" s="357"/>
      <c r="D33" s="48"/>
      <c r="E33" s="65"/>
      <c r="F33" s="65"/>
      <c r="G33" s="74"/>
      <c r="H33" s="74"/>
      <c r="I33" s="65"/>
      <c r="J33" s="65"/>
      <c r="K33" s="65"/>
      <c r="L33" s="65"/>
      <c r="M33" s="358"/>
      <c r="N33" s="359"/>
      <c r="O33" s="360"/>
    </row>
    <row r="34" spans="1:15" ht="12" customHeight="1">
      <c r="A34" s="194"/>
      <c r="B34" s="51"/>
      <c r="C34" s="51"/>
      <c r="D34" s="52">
        <f>SUM(D27:D33)/60</f>
        <v>0</v>
      </c>
      <c r="E34" s="67"/>
      <c r="F34" s="68"/>
      <c r="G34" s="68"/>
      <c r="H34" s="68"/>
      <c r="I34" s="68"/>
      <c r="J34" s="68"/>
      <c r="K34" s="68"/>
      <c r="L34" s="68"/>
      <c r="M34" s="51"/>
      <c r="N34" s="51"/>
      <c r="O34" s="51"/>
    </row>
    <row r="35" spans="1:15" ht="12" customHeight="1">
      <c r="A35" s="252" t="s">
        <v>236</v>
      </c>
      <c r="B35" s="1"/>
      <c r="C35" s="1"/>
      <c r="D35" s="1"/>
      <c r="E35" s="59"/>
      <c r="F35" s="59"/>
      <c r="G35" s="59"/>
      <c r="H35" s="59"/>
      <c r="I35" s="59"/>
      <c r="J35" s="59"/>
      <c r="K35" s="59"/>
      <c r="L35" s="59"/>
      <c r="M35" s="1"/>
      <c r="N35" s="1"/>
      <c r="O35" s="1"/>
    </row>
    <row r="36" spans="1:15" ht="12" customHeight="1">
      <c r="A36" s="193"/>
      <c r="B36" s="357"/>
      <c r="C36" s="357"/>
      <c r="D36" s="48"/>
      <c r="E36" s="65"/>
      <c r="F36" s="65"/>
      <c r="G36" s="65"/>
      <c r="H36" s="65"/>
      <c r="I36" s="65"/>
      <c r="J36" s="65"/>
      <c r="K36" s="65"/>
      <c r="L36" s="65"/>
      <c r="M36" s="358"/>
      <c r="N36" s="359"/>
      <c r="O36" s="360"/>
    </row>
    <row r="37" spans="1:15" ht="12" customHeight="1">
      <c r="A37" s="212"/>
      <c r="B37" s="211"/>
      <c r="C37" s="211"/>
      <c r="D37" s="210"/>
      <c r="E37" s="209"/>
      <c r="F37" s="209"/>
      <c r="G37" s="209"/>
      <c r="H37" s="209"/>
      <c r="I37" s="209"/>
      <c r="J37" s="209"/>
      <c r="K37" s="209"/>
      <c r="L37" s="209"/>
      <c r="M37" s="208"/>
      <c r="N37" s="208"/>
      <c r="O37" s="208"/>
    </row>
    <row r="38" spans="1:15" ht="12" customHeight="1">
      <c r="A38" s="199" t="s">
        <v>78</v>
      </c>
      <c r="B38" s="204"/>
      <c r="C38" s="205"/>
      <c r="D38" s="204"/>
      <c r="E38" s="202"/>
      <c r="F38" s="203"/>
      <c r="G38" s="202"/>
      <c r="H38" s="201"/>
      <c r="I38" s="200"/>
      <c r="J38" s="199"/>
      <c r="K38" s="199"/>
      <c r="L38" s="199"/>
      <c r="N38" s="382" t="s">
        <v>233</v>
      </c>
      <c r="O38" s="383"/>
    </row>
    <row r="39" spans="1:15" ht="12" customHeight="1">
      <c r="A39" s="259" t="str">
        <f>IF(Q12&gt;0,Q12,"")</f>
        <v/>
      </c>
      <c r="B39" s="204"/>
      <c r="C39" s="205"/>
      <c r="D39" s="204"/>
      <c r="E39" s="202"/>
      <c r="F39" s="203"/>
      <c r="G39" s="202"/>
      <c r="H39" s="201"/>
      <c r="I39" s="200"/>
      <c r="J39" s="199"/>
      <c r="K39" s="199"/>
      <c r="L39" s="199"/>
      <c r="N39" s="207" t="s">
        <v>83</v>
      </c>
      <c r="O39" s="206" t="str">
        <f>Ugeplan!V5</f>
        <v>184 / 360</v>
      </c>
    </row>
    <row r="40" spans="1:15" ht="12" customHeight="1">
      <c r="A40" s="259" t="str">
        <f t="shared" ref="A40:A53" si="0">IF(Q13&gt;0,Q13,"")</f>
        <v/>
      </c>
      <c r="B40" s="204"/>
      <c r="C40" s="205"/>
      <c r="D40" s="204"/>
      <c r="E40" s="202"/>
      <c r="F40" s="203"/>
      <c r="G40" s="202"/>
      <c r="H40" s="201"/>
      <c r="I40" s="200"/>
      <c r="J40" s="199"/>
      <c r="K40" s="199"/>
      <c r="L40" s="199"/>
      <c r="N40" s="207" t="s">
        <v>84</v>
      </c>
      <c r="O40" s="206" t="str">
        <f>Ugeplan!V6</f>
        <v>163 / 256</v>
      </c>
    </row>
    <row r="41" spans="1:15" ht="12" customHeight="1">
      <c r="A41" s="259" t="str">
        <f t="shared" si="0"/>
        <v/>
      </c>
      <c r="B41" s="204"/>
      <c r="C41" s="205"/>
      <c r="D41" s="204"/>
      <c r="E41" s="202"/>
      <c r="F41" s="203"/>
      <c r="G41" s="202"/>
      <c r="H41" s="201"/>
      <c r="I41" s="200"/>
      <c r="J41" s="199"/>
      <c r="K41" s="199"/>
      <c r="L41" s="199"/>
      <c r="N41" s="207" t="s">
        <v>85</v>
      </c>
      <c r="O41" s="206" t="str">
        <f>Ugeplan!V7</f>
        <v>167-184 / 267-360</v>
      </c>
    </row>
    <row r="42" spans="1:15" ht="12" customHeight="1">
      <c r="A42" s="259" t="str">
        <f t="shared" si="0"/>
        <v/>
      </c>
      <c r="B42" s="204"/>
      <c r="C42" s="205"/>
      <c r="D42" s="204"/>
      <c r="E42" s="202"/>
      <c r="F42" s="203"/>
      <c r="G42" s="202"/>
      <c r="H42" s="201"/>
      <c r="I42" s="200"/>
      <c r="J42" s="199"/>
      <c r="K42" s="199"/>
      <c r="L42" s="199"/>
      <c r="N42" s="207" t="s">
        <v>86</v>
      </c>
      <c r="O42" s="206" t="str">
        <f>Ugeplan!V8</f>
        <v>160-166 / 248-266</v>
      </c>
    </row>
    <row r="43" spans="1:15" ht="12" customHeight="1">
      <c r="A43" s="259" t="str">
        <f t="shared" si="0"/>
        <v/>
      </c>
      <c r="B43" s="204"/>
      <c r="C43" s="205"/>
      <c r="D43" s="204"/>
      <c r="E43" s="202"/>
      <c r="F43" s="203"/>
      <c r="G43" s="202"/>
      <c r="H43" s="201"/>
      <c r="I43" s="200"/>
      <c r="J43" s="199"/>
      <c r="K43" s="199"/>
      <c r="L43" s="199"/>
      <c r="N43" s="207" t="s">
        <v>87</v>
      </c>
      <c r="O43" s="206" t="str">
        <f>Ugeplan!V9</f>
        <v>152-159 / 228-247</v>
      </c>
    </row>
    <row r="44" spans="1:15" ht="12" customHeight="1">
      <c r="A44" s="259" t="str">
        <f t="shared" si="0"/>
        <v/>
      </c>
      <c r="B44" s="204"/>
      <c r="C44" s="205"/>
      <c r="D44" s="204"/>
      <c r="E44" s="202"/>
      <c r="F44" s="203"/>
      <c r="G44" s="202"/>
      <c r="H44" s="201"/>
      <c r="I44" s="200"/>
      <c r="J44" s="199"/>
      <c r="K44" s="199"/>
      <c r="L44" s="199"/>
      <c r="N44" s="207" t="s">
        <v>88</v>
      </c>
      <c r="O44" s="206" t="str">
        <f>Ugeplan!V10</f>
        <v>143-151 / 210-227</v>
      </c>
    </row>
    <row r="45" spans="1:15" ht="12" customHeight="1">
      <c r="A45" s="259" t="str">
        <f t="shared" si="0"/>
        <v/>
      </c>
      <c r="B45" s="204"/>
      <c r="C45" s="205"/>
      <c r="D45" s="204"/>
      <c r="E45" s="202"/>
      <c r="F45" s="203"/>
      <c r="G45" s="202"/>
      <c r="H45" s="201"/>
      <c r="I45" s="200"/>
      <c r="J45" s="199"/>
      <c r="K45" s="199"/>
      <c r="L45" s="199"/>
      <c r="M45" s="199"/>
      <c r="N45" s="207" t="s">
        <v>89</v>
      </c>
      <c r="O45" s="206" t="str">
        <f>Ugeplan!V11</f>
        <v>114-142 / 154-209</v>
      </c>
    </row>
    <row r="46" spans="1:15" ht="12" customHeight="1">
      <c r="A46" s="259" t="str">
        <f t="shared" si="0"/>
        <v/>
      </c>
      <c r="B46" s="204"/>
      <c r="C46" s="205"/>
      <c r="D46" s="204"/>
      <c r="E46" s="202"/>
      <c r="F46" s="203"/>
      <c r="G46" s="202"/>
      <c r="H46" s="201"/>
      <c r="I46" s="200"/>
      <c r="J46" s="199"/>
      <c r="K46" s="199"/>
      <c r="L46" s="199"/>
      <c r="M46" s="199"/>
      <c r="N46" s="207" t="s">
        <v>90</v>
      </c>
      <c r="O46" s="206" t="str">
        <f>Ugeplan!V12</f>
        <v>82-113 / 77-153</v>
      </c>
    </row>
    <row r="47" spans="1:15" ht="12" customHeight="1">
      <c r="A47" s="259" t="str">
        <f t="shared" si="0"/>
        <v/>
      </c>
      <c r="B47" s="204"/>
      <c r="C47" s="205"/>
      <c r="D47" s="204"/>
      <c r="E47" s="202"/>
      <c r="F47" s="203"/>
      <c r="G47" s="202"/>
      <c r="H47" s="201"/>
      <c r="I47" s="200"/>
      <c r="J47" s="199"/>
      <c r="K47" s="199"/>
      <c r="L47" s="199"/>
      <c r="M47" s="199"/>
      <c r="N47" s="207"/>
      <c r="O47" s="206"/>
    </row>
    <row r="48" spans="1:15" ht="12" customHeight="1">
      <c r="A48" s="259" t="str">
        <f t="shared" si="0"/>
        <v/>
      </c>
      <c r="B48" s="204"/>
      <c r="C48" s="205"/>
      <c r="D48" s="204"/>
      <c r="E48" s="202"/>
      <c r="F48" s="203"/>
      <c r="G48" s="202"/>
      <c r="H48" s="201"/>
      <c r="I48" s="200"/>
      <c r="J48" s="199"/>
      <c r="K48" s="199"/>
      <c r="L48" s="199"/>
      <c r="M48" s="199"/>
      <c r="N48" s="207"/>
      <c r="O48" s="206"/>
    </row>
    <row r="49" spans="1:23" ht="12" customHeight="1">
      <c r="A49" s="259" t="str">
        <f t="shared" si="0"/>
        <v/>
      </c>
      <c r="B49" s="204"/>
      <c r="C49" s="205"/>
      <c r="D49" s="204"/>
      <c r="E49" s="202"/>
      <c r="F49" s="203"/>
      <c r="G49" s="202"/>
      <c r="H49" s="201"/>
      <c r="I49" s="200"/>
      <c r="J49" s="199"/>
      <c r="K49" s="199"/>
      <c r="L49" s="199"/>
      <c r="M49" s="199"/>
      <c r="N49" s="245"/>
      <c r="O49" s="206"/>
    </row>
    <row r="50" spans="1:23" ht="12" customHeight="1">
      <c r="A50" s="259" t="str">
        <f>IF(Q23&gt;0,Q23,"")</f>
        <v/>
      </c>
      <c r="B50" s="204"/>
      <c r="C50" s="205"/>
      <c r="D50" s="204"/>
      <c r="E50" s="202"/>
      <c r="F50" s="203"/>
      <c r="G50" s="202"/>
      <c r="H50" s="201"/>
      <c r="I50" s="200"/>
      <c r="J50" s="199"/>
      <c r="K50" s="199"/>
      <c r="L50" s="199"/>
      <c r="M50" s="199"/>
      <c r="N50" s="199"/>
    </row>
    <row r="51" spans="1:23" ht="12" customHeight="1">
      <c r="A51" s="259" t="str">
        <f t="shared" si="0"/>
        <v/>
      </c>
      <c r="B51" s="204"/>
      <c r="C51" s="205"/>
      <c r="D51" s="204"/>
      <c r="E51" s="202"/>
      <c r="F51" s="203"/>
      <c r="G51" s="202"/>
      <c r="H51" s="201"/>
      <c r="I51" s="200"/>
      <c r="J51" s="199"/>
      <c r="K51" s="199"/>
      <c r="L51" s="199"/>
      <c r="M51" s="199"/>
      <c r="N51" s="199"/>
    </row>
    <row r="52" spans="1:23" ht="12" customHeight="1">
      <c r="A52" s="259" t="str">
        <f t="shared" si="0"/>
        <v/>
      </c>
      <c r="B52" s="204"/>
      <c r="C52" s="205"/>
      <c r="D52" s="204"/>
      <c r="E52" s="202"/>
      <c r="F52" s="203"/>
      <c r="G52" s="202"/>
      <c r="H52" s="201"/>
      <c r="I52" s="200"/>
      <c r="J52" s="199"/>
      <c r="K52" s="199"/>
      <c r="L52" s="199"/>
      <c r="M52" s="199"/>
      <c r="N52" s="300" t="s">
        <v>231</v>
      </c>
    </row>
    <row r="53" spans="1:23" s="196" customFormat="1" ht="12" customHeight="1">
      <c r="A53" s="259" t="str">
        <f t="shared" si="0"/>
        <v/>
      </c>
      <c r="B53" s="197"/>
      <c r="C53" s="197"/>
      <c r="D53" s="197"/>
      <c r="E53" s="197"/>
      <c r="F53" s="197"/>
      <c r="G53" s="197"/>
      <c r="H53" s="197"/>
      <c r="I53" s="197"/>
      <c r="J53" s="198"/>
      <c r="K53" s="198"/>
      <c r="L53" s="198"/>
      <c r="M53" s="198"/>
      <c r="N53" s="300" t="str">
        <f>årsplan!E27</f>
        <v>AimHigh/</v>
      </c>
    </row>
    <row r="54" spans="1:23" s="196" customFormat="1" ht="35.25" customHeight="1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</row>
    <row r="55" spans="1:23" s="196" customFormat="1" ht="11.25" customHeight="1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</row>
    <row r="56" spans="1:23" s="196" customFormat="1" ht="11.25" customHeight="1">
      <c r="A56" s="269"/>
      <c r="B56" s="270"/>
      <c r="C56" s="269"/>
      <c r="D56" s="269"/>
      <c r="E56" s="269"/>
      <c r="F56" s="269"/>
    </row>
    <row r="57" spans="1:23" ht="11.25" customHeight="1">
      <c r="A57" s="326" t="s">
        <v>2</v>
      </c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199"/>
      <c r="Q57" s="199"/>
      <c r="R57" s="199"/>
      <c r="S57" s="199"/>
      <c r="T57" s="199"/>
      <c r="U57" s="199"/>
      <c r="V57" s="199"/>
      <c r="W57" s="199"/>
    </row>
    <row r="58" spans="1:23" ht="11.25" customHeight="1">
      <c r="A58" s="326" t="s">
        <v>5</v>
      </c>
      <c r="B58" s="326" t="s">
        <v>7</v>
      </c>
      <c r="C58" s="326" t="s">
        <v>6</v>
      </c>
      <c r="D58" s="326"/>
      <c r="E58" s="326" t="s">
        <v>230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284"/>
      <c r="Q58" s="284"/>
      <c r="R58" s="284"/>
      <c r="S58" s="284"/>
      <c r="T58" s="284"/>
      <c r="U58" s="284"/>
      <c r="V58" s="284"/>
      <c r="W58" s="199"/>
    </row>
    <row r="59" spans="1:23" ht="12">
      <c r="A59" s="326" t="s">
        <v>28</v>
      </c>
      <c r="B59" s="326">
        <f t="shared" ref="B59:B65" si="1">E9</f>
        <v>0</v>
      </c>
      <c r="C59" s="326" t="str">
        <f t="shared" ref="C59:C66" si="2">IF(B59&lt;&gt;"x",IF(B59&lt;&gt;0,A59&amp;": "&amp;B59,""),"")</f>
        <v/>
      </c>
      <c r="D59" s="326"/>
      <c r="E59" s="326" t="str">
        <f t="shared" ref="E59:E90" si="3">IF(C59&lt;&gt;"",VLOOKUP(C59,Intervaller,5,FALSE),"")</f>
        <v/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284"/>
      <c r="Q59" s="284"/>
      <c r="R59" s="284"/>
      <c r="S59" s="284"/>
      <c r="T59" s="284"/>
      <c r="U59" s="284"/>
      <c r="V59" s="284"/>
      <c r="W59" s="199"/>
    </row>
    <row r="60" spans="1:23" ht="12">
      <c r="A60" s="326" t="str">
        <f>A59</f>
        <v>Max</v>
      </c>
      <c r="B60" s="326">
        <f t="shared" si="1"/>
        <v>0</v>
      </c>
      <c r="C60" s="326" t="str">
        <f t="shared" si="2"/>
        <v/>
      </c>
      <c r="D60" s="326"/>
      <c r="E60" s="326" t="str">
        <f t="shared" si="3"/>
        <v/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284"/>
      <c r="Q60" s="284"/>
      <c r="R60" s="284"/>
      <c r="S60" s="284"/>
      <c r="T60" s="284"/>
      <c r="U60" s="284"/>
      <c r="V60" s="284"/>
      <c r="W60" s="199"/>
    </row>
    <row r="61" spans="1:23" ht="12">
      <c r="A61" s="326" t="str">
        <f t="shared" ref="A61:A66" si="4">A60</f>
        <v>Max</v>
      </c>
      <c r="B61" s="326">
        <f t="shared" si="1"/>
        <v>0</v>
      </c>
      <c r="C61" s="326" t="str">
        <f t="shared" si="2"/>
        <v/>
      </c>
      <c r="D61" s="326"/>
      <c r="E61" s="326" t="str">
        <f t="shared" si="3"/>
        <v/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284"/>
      <c r="Q61" s="284"/>
      <c r="R61" s="284"/>
      <c r="S61" s="284"/>
      <c r="T61" s="284"/>
      <c r="U61" s="284"/>
      <c r="V61" s="284"/>
      <c r="W61" s="199"/>
    </row>
    <row r="62" spans="1:23" ht="12">
      <c r="A62" s="326" t="str">
        <f t="shared" si="4"/>
        <v>Max</v>
      </c>
      <c r="B62" s="326">
        <f t="shared" si="1"/>
        <v>0</v>
      </c>
      <c r="C62" s="326" t="str">
        <f t="shared" si="2"/>
        <v/>
      </c>
      <c r="D62" s="326"/>
      <c r="E62" s="326" t="str">
        <f t="shared" si="3"/>
        <v/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284"/>
      <c r="Q62" s="284"/>
      <c r="R62" s="284"/>
      <c r="S62" s="284"/>
      <c r="T62" s="284"/>
      <c r="U62" s="284"/>
      <c r="V62" s="284"/>
      <c r="W62" s="199"/>
    </row>
    <row r="63" spans="1:23" ht="12">
      <c r="A63" s="326" t="str">
        <f t="shared" si="4"/>
        <v>Max</v>
      </c>
      <c r="B63" s="326">
        <f t="shared" si="1"/>
        <v>0</v>
      </c>
      <c r="C63" s="326" t="str">
        <f t="shared" si="2"/>
        <v/>
      </c>
      <c r="D63" s="326"/>
      <c r="E63" s="326" t="str">
        <f t="shared" si="3"/>
        <v/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284"/>
      <c r="Q63" s="284"/>
      <c r="R63" s="284"/>
      <c r="S63" s="284"/>
      <c r="T63" s="284"/>
      <c r="U63" s="284"/>
      <c r="V63" s="284"/>
      <c r="W63" s="199"/>
    </row>
    <row r="64" spans="1:23" ht="12">
      <c r="A64" s="326" t="str">
        <f t="shared" si="4"/>
        <v>Max</v>
      </c>
      <c r="B64" s="326">
        <f t="shared" si="1"/>
        <v>0</v>
      </c>
      <c r="C64" s="326" t="str">
        <f t="shared" si="2"/>
        <v/>
      </c>
      <c r="D64" s="326"/>
      <c r="E64" s="326" t="str">
        <f t="shared" si="3"/>
        <v/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284"/>
      <c r="Q64" s="284"/>
      <c r="R64" s="284"/>
      <c r="S64" s="284"/>
      <c r="T64" s="284"/>
      <c r="U64" s="284"/>
      <c r="V64" s="284"/>
      <c r="W64" s="199"/>
    </row>
    <row r="65" spans="1:23" ht="12">
      <c r="A65" s="326" t="str">
        <f t="shared" si="4"/>
        <v>Max</v>
      </c>
      <c r="B65" s="326">
        <f t="shared" si="1"/>
        <v>0</v>
      </c>
      <c r="C65" s="326" t="str">
        <f t="shared" si="2"/>
        <v/>
      </c>
      <c r="D65" s="326"/>
      <c r="E65" s="326" t="str">
        <f t="shared" si="3"/>
        <v/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284"/>
      <c r="Q65" s="284"/>
      <c r="R65" s="284"/>
      <c r="S65" s="284"/>
      <c r="T65" s="284"/>
      <c r="U65" s="284"/>
      <c r="V65" s="284"/>
      <c r="W65" s="199"/>
    </row>
    <row r="66" spans="1:23" ht="12">
      <c r="A66" s="326" t="str">
        <f t="shared" si="4"/>
        <v>Max</v>
      </c>
      <c r="B66" s="326">
        <f>E18</f>
        <v>0</v>
      </c>
      <c r="C66" s="326" t="str">
        <f t="shared" si="2"/>
        <v/>
      </c>
      <c r="D66" s="326"/>
      <c r="E66" s="326" t="str">
        <f t="shared" si="3"/>
        <v/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284"/>
      <c r="Q66" s="284"/>
      <c r="R66" s="284"/>
      <c r="S66" s="284"/>
      <c r="T66" s="284"/>
      <c r="U66" s="284"/>
      <c r="V66" s="284"/>
      <c r="W66" s="199"/>
    </row>
    <row r="67" spans="1:23" ht="12">
      <c r="A67" s="326" t="str">
        <f t="shared" ref="A67:A73" si="5">A66</f>
        <v>Max</v>
      </c>
      <c r="B67" s="326">
        <f t="shared" ref="B67:B72" si="6">E19</f>
        <v>0</v>
      </c>
      <c r="C67" s="326" t="str">
        <f t="shared" ref="C67:C130" si="7">IF(B67&lt;&gt;"x",IF(B67&lt;&gt;0,A67&amp;": "&amp;B67,""),"")</f>
        <v/>
      </c>
      <c r="D67" s="326"/>
      <c r="E67" s="326" t="str">
        <f t="shared" si="3"/>
        <v/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284"/>
      <c r="Q67" s="284"/>
      <c r="R67" s="284"/>
      <c r="S67" s="284"/>
      <c r="T67" s="284"/>
      <c r="U67" s="284"/>
      <c r="V67" s="284"/>
      <c r="W67" s="199"/>
    </row>
    <row r="68" spans="1:23" ht="12">
      <c r="A68" s="326" t="str">
        <f t="shared" si="5"/>
        <v>Max</v>
      </c>
      <c r="B68" s="326">
        <f t="shared" si="6"/>
        <v>0</v>
      </c>
      <c r="C68" s="326" t="str">
        <f t="shared" si="7"/>
        <v/>
      </c>
      <c r="D68" s="326"/>
      <c r="E68" s="326" t="str">
        <f t="shared" si="3"/>
        <v/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284"/>
      <c r="Q68" s="284"/>
      <c r="R68" s="284"/>
      <c r="S68" s="284"/>
      <c r="T68" s="284"/>
      <c r="U68" s="284"/>
      <c r="V68" s="284"/>
      <c r="W68" s="199"/>
    </row>
    <row r="69" spans="1:23" ht="12">
      <c r="A69" s="326" t="str">
        <f t="shared" si="5"/>
        <v>Max</v>
      </c>
      <c r="B69" s="326">
        <f t="shared" si="6"/>
        <v>0</v>
      </c>
      <c r="C69" s="326" t="str">
        <f t="shared" si="7"/>
        <v/>
      </c>
      <c r="D69" s="326"/>
      <c r="E69" s="326" t="str">
        <f t="shared" si="3"/>
        <v/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/>
      <c r="Q69"/>
      <c r="R69"/>
      <c r="S69"/>
      <c r="T69"/>
      <c r="U69"/>
      <c r="V69"/>
    </row>
    <row r="70" spans="1:23" ht="12">
      <c r="A70" s="326" t="str">
        <f t="shared" si="5"/>
        <v>Max</v>
      </c>
      <c r="B70" s="326">
        <f t="shared" si="6"/>
        <v>0</v>
      </c>
      <c r="C70" s="326" t="str">
        <f t="shared" si="7"/>
        <v/>
      </c>
      <c r="D70" s="326"/>
      <c r="E70" s="326" t="str">
        <f t="shared" si="3"/>
        <v/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/>
      <c r="Q70"/>
      <c r="R70"/>
      <c r="S70"/>
      <c r="T70"/>
      <c r="U70"/>
      <c r="V70"/>
    </row>
    <row r="71" spans="1:23" ht="12">
      <c r="A71" s="326" t="str">
        <f t="shared" si="5"/>
        <v>Max</v>
      </c>
      <c r="B71" s="326">
        <f t="shared" si="6"/>
        <v>0</v>
      </c>
      <c r="C71" s="326" t="str">
        <f t="shared" si="7"/>
        <v/>
      </c>
      <c r="D71" s="326"/>
      <c r="E71" s="326" t="str">
        <f t="shared" si="3"/>
        <v/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/>
      <c r="Q71"/>
      <c r="R71"/>
      <c r="S71"/>
      <c r="T71"/>
      <c r="U71"/>
      <c r="V71"/>
    </row>
    <row r="72" spans="1:23">
      <c r="A72" s="326" t="str">
        <f t="shared" si="5"/>
        <v>Max</v>
      </c>
      <c r="B72" s="326">
        <f t="shared" si="6"/>
        <v>0</v>
      </c>
      <c r="C72" s="326" t="str">
        <f t="shared" si="7"/>
        <v/>
      </c>
      <c r="D72" s="326"/>
      <c r="E72" s="326" t="str">
        <f t="shared" si="3"/>
        <v/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</row>
    <row r="73" spans="1:23">
      <c r="A73" s="326" t="str">
        <f t="shared" si="5"/>
        <v>Max</v>
      </c>
      <c r="B73" s="326">
        <f>E27</f>
        <v>0</v>
      </c>
      <c r="C73" s="326" t="str">
        <f t="shared" si="7"/>
        <v/>
      </c>
      <c r="D73" s="326"/>
      <c r="E73" s="326" t="str">
        <f t="shared" si="3"/>
        <v/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</row>
    <row r="74" spans="1:23">
      <c r="A74" s="326" t="str">
        <f t="shared" ref="A74:A79" si="8">A73</f>
        <v>Max</v>
      </c>
      <c r="B74" s="326">
        <f t="shared" ref="B74:B79" si="9">E28</f>
        <v>0</v>
      </c>
      <c r="C74" s="326" t="str">
        <f t="shared" si="7"/>
        <v/>
      </c>
      <c r="D74" s="326"/>
      <c r="E74" s="326" t="str">
        <f t="shared" si="3"/>
        <v/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</row>
    <row r="75" spans="1:23">
      <c r="A75" s="326" t="str">
        <f t="shared" si="8"/>
        <v>Max</v>
      </c>
      <c r="B75" s="326">
        <f t="shared" si="9"/>
        <v>0</v>
      </c>
      <c r="C75" s="326" t="str">
        <f t="shared" si="7"/>
        <v/>
      </c>
      <c r="D75" s="326"/>
      <c r="E75" s="326" t="str">
        <f t="shared" si="3"/>
        <v/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</row>
    <row r="76" spans="1:23">
      <c r="A76" s="326" t="str">
        <f t="shared" si="8"/>
        <v>Max</v>
      </c>
      <c r="B76" s="326">
        <f t="shared" si="9"/>
        <v>0</v>
      </c>
      <c r="C76" s="326" t="str">
        <f t="shared" si="7"/>
        <v/>
      </c>
      <c r="D76" s="326"/>
      <c r="E76" s="326" t="str">
        <f t="shared" si="3"/>
        <v/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</row>
    <row r="77" spans="1:23">
      <c r="A77" s="326" t="str">
        <f t="shared" si="8"/>
        <v>Max</v>
      </c>
      <c r="B77" s="326">
        <f t="shared" si="9"/>
        <v>0</v>
      </c>
      <c r="C77" s="326" t="str">
        <f t="shared" si="7"/>
        <v/>
      </c>
      <c r="D77" s="326"/>
      <c r="E77" s="326" t="str">
        <f t="shared" si="3"/>
        <v/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</row>
    <row r="78" spans="1:23">
      <c r="A78" s="326" t="str">
        <f t="shared" si="8"/>
        <v>Max</v>
      </c>
      <c r="B78" s="326">
        <f t="shared" si="9"/>
        <v>0</v>
      </c>
      <c r="C78" s="326" t="str">
        <f t="shared" si="7"/>
        <v/>
      </c>
      <c r="D78" s="326"/>
      <c r="E78" s="326" t="str">
        <f t="shared" si="3"/>
        <v/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</row>
    <row r="79" spans="1:23">
      <c r="A79" s="326" t="str">
        <f t="shared" si="8"/>
        <v>Max</v>
      </c>
      <c r="B79" s="326">
        <f t="shared" si="9"/>
        <v>0</v>
      </c>
      <c r="C79" s="326" t="str">
        <f t="shared" si="7"/>
        <v/>
      </c>
      <c r="D79" s="326"/>
      <c r="E79" s="326" t="str">
        <f t="shared" si="3"/>
        <v/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</row>
    <row r="80" spans="1:23">
      <c r="A80" s="326" t="str">
        <f>A79</f>
        <v>Max</v>
      </c>
      <c r="B80" s="326">
        <f>E36</f>
        <v>0</v>
      </c>
      <c r="C80" s="326" t="str">
        <f t="shared" si="7"/>
        <v/>
      </c>
      <c r="D80" s="326"/>
      <c r="E80" s="326" t="str">
        <f t="shared" si="3"/>
        <v/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</row>
    <row r="81" spans="1:15">
      <c r="A81" s="326" t="s">
        <v>29</v>
      </c>
      <c r="B81" s="326">
        <f t="shared" ref="B81:B87" si="10">F9</f>
        <v>0</v>
      </c>
      <c r="C81" s="326" t="str">
        <f t="shared" si="7"/>
        <v/>
      </c>
      <c r="D81" s="326"/>
      <c r="E81" s="326" t="str">
        <f t="shared" si="3"/>
        <v/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</row>
    <row r="82" spans="1:15">
      <c r="A82" s="326" t="str">
        <f>A81</f>
        <v>AT</v>
      </c>
      <c r="B82" s="326">
        <f t="shared" si="10"/>
        <v>0</v>
      </c>
      <c r="C82" s="326" t="str">
        <f t="shared" si="7"/>
        <v/>
      </c>
      <c r="D82" s="326"/>
      <c r="E82" s="326" t="str">
        <f t="shared" si="3"/>
        <v/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</row>
    <row r="83" spans="1:15">
      <c r="A83" s="326" t="str">
        <f t="shared" ref="A83:A88" si="11">A82</f>
        <v>AT</v>
      </c>
      <c r="B83" s="326">
        <f t="shared" si="10"/>
        <v>0</v>
      </c>
      <c r="C83" s="326" t="str">
        <f t="shared" si="7"/>
        <v/>
      </c>
      <c r="D83" s="326"/>
      <c r="E83" s="326" t="str">
        <f t="shared" si="3"/>
        <v/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</row>
    <row r="84" spans="1:15">
      <c r="A84" s="326" t="str">
        <f t="shared" si="11"/>
        <v>AT</v>
      </c>
      <c r="B84" s="326">
        <f t="shared" si="10"/>
        <v>0</v>
      </c>
      <c r="C84" s="326" t="str">
        <f t="shared" si="7"/>
        <v/>
      </c>
      <c r="D84" s="326"/>
      <c r="E84" s="326" t="str">
        <f t="shared" si="3"/>
        <v/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</row>
    <row r="85" spans="1:15">
      <c r="A85" s="326" t="str">
        <f t="shared" si="11"/>
        <v>AT</v>
      </c>
      <c r="B85" s="326">
        <f t="shared" si="10"/>
        <v>0</v>
      </c>
      <c r="C85" s="326" t="str">
        <f t="shared" si="7"/>
        <v/>
      </c>
      <c r="D85" s="326"/>
      <c r="E85" s="326" t="str">
        <f t="shared" si="3"/>
        <v/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</row>
    <row r="86" spans="1:15">
      <c r="A86" s="326" t="str">
        <f t="shared" si="11"/>
        <v>AT</v>
      </c>
      <c r="B86" s="326">
        <f t="shared" si="10"/>
        <v>0</v>
      </c>
      <c r="C86" s="326" t="str">
        <f t="shared" si="7"/>
        <v/>
      </c>
      <c r="D86" s="326"/>
      <c r="E86" s="326" t="str">
        <f t="shared" si="3"/>
        <v/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</row>
    <row r="87" spans="1:15">
      <c r="A87" s="326" t="str">
        <f t="shared" si="11"/>
        <v>AT</v>
      </c>
      <c r="B87" s="326">
        <f t="shared" si="10"/>
        <v>0</v>
      </c>
      <c r="C87" s="326" t="str">
        <f t="shared" si="7"/>
        <v/>
      </c>
      <c r="D87" s="326"/>
      <c r="E87" s="326" t="str">
        <f t="shared" si="3"/>
        <v/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</row>
    <row r="88" spans="1:15">
      <c r="A88" s="326" t="str">
        <f t="shared" si="11"/>
        <v>AT</v>
      </c>
      <c r="B88" s="326">
        <f>F18</f>
        <v>0</v>
      </c>
      <c r="C88" s="326" t="str">
        <f t="shared" si="7"/>
        <v/>
      </c>
      <c r="D88" s="326"/>
      <c r="E88" s="326" t="str">
        <f t="shared" si="3"/>
        <v/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</row>
    <row r="89" spans="1:15">
      <c r="A89" s="326" t="str">
        <f t="shared" ref="A89:A95" si="12">A88</f>
        <v>AT</v>
      </c>
      <c r="B89" s="326">
        <f t="shared" ref="B89:B94" si="13">F19</f>
        <v>0</v>
      </c>
      <c r="C89" s="326" t="str">
        <f t="shared" si="7"/>
        <v/>
      </c>
      <c r="D89" s="326"/>
      <c r="E89" s="326" t="str">
        <f t="shared" si="3"/>
        <v/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</row>
    <row r="90" spans="1:15">
      <c r="A90" s="326" t="str">
        <f t="shared" si="12"/>
        <v>AT</v>
      </c>
      <c r="B90" s="326">
        <f t="shared" si="13"/>
        <v>0</v>
      </c>
      <c r="C90" s="326" t="str">
        <f t="shared" si="7"/>
        <v/>
      </c>
      <c r="D90" s="326"/>
      <c r="E90" s="326" t="str">
        <f t="shared" si="3"/>
        <v/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</row>
    <row r="91" spans="1:15">
      <c r="A91" s="326" t="str">
        <f t="shared" si="12"/>
        <v>AT</v>
      </c>
      <c r="B91" s="326">
        <f t="shared" si="13"/>
        <v>0</v>
      </c>
      <c r="C91" s="326" t="str">
        <f t="shared" si="7"/>
        <v/>
      </c>
      <c r="D91" s="326"/>
      <c r="E91" s="326" t="str">
        <f t="shared" ref="E91:E122" si="14">IF(C91&lt;&gt;"",VLOOKUP(C91,Intervaller,5,FALSE),"")</f>
        <v/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</row>
    <row r="92" spans="1:15">
      <c r="A92" s="326" t="str">
        <f t="shared" si="12"/>
        <v>AT</v>
      </c>
      <c r="B92" s="326">
        <f t="shared" si="13"/>
        <v>0</v>
      </c>
      <c r="C92" s="326" t="str">
        <f t="shared" si="7"/>
        <v/>
      </c>
      <c r="D92" s="326"/>
      <c r="E92" s="326" t="str">
        <f t="shared" si="14"/>
        <v/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</row>
    <row r="93" spans="1:15">
      <c r="A93" s="326" t="str">
        <f t="shared" si="12"/>
        <v>AT</v>
      </c>
      <c r="B93" s="326">
        <f t="shared" si="13"/>
        <v>0</v>
      </c>
      <c r="C93" s="326" t="str">
        <f t="shared" si="7"/>
        <v/>
      </c>
      <c r="D93" s="326"/>
      <c r="E93" s="326" t="str">
        <f t="shared" si="14"/>
        <v/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</row>
    <row r="94" spans="1:15">
      <c r="A94" s="326" t="str">
        <f t="shared" si="12"/>
        <v>AT</v>
      </c>
      <c r="B94" s="326">
        <f t="shared" si="13"/>
        <v>0</v>
      </c>
      <c r="C94" s="326" t="str">
        <f t="shared" si="7"/>
        <v/>
      </c>
      <c r="D94" s="326"/>
      <c r="E94" s="326" t="str">
        <f t="shared" si="14"/>
        <v/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</row>
    <row r="95" spans="1:15">
      <c r="A95" s="326" t="str">
        <f t="shared" si="12"/>
        <v>AT</v>
      </c>
      <c r="B95" s="326">
        <f>F27</f>
        <v>0</v>
      </c>
      <c r="C95" s="326" t="str">
        <f t="shared" si="7"/>
        <v/>
      </c>
      <c r="D95" s="326"/>
      <c r="E95" s="326" t="str">
        <f t="shared" si="14"/>
        <v/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</row>
    <row r="96" spans="1:15">
      <c r="A96" s="326" t="str">
        <f t="shared" ref="A96:A102" si="15">A95</f>
        <v>AT</v>
      </c>
      <c r="B96" s="326">
        <f t="shared" ref="B96:B101" si="16">F28</f>
        <v>0</v>
      </c>
      <c r="C96" s="326" t="str">
        <f t="shared" si="7"/>
        <v/>
      </c>
      <c r="D96" s="326"/>
      <c r="E96" s="326" t="str">
        <f t="shared" si="14"/>
        <v/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</row>
    <row r="97" spans="1:15">
      <c r="A97" s="326" t="str">
        <f t="shared" si="15"/>
        <v>AT</v>
      </c>
      <c r="B97" s="326">
        <f t="shared" si="16"/>
        <v>0</v>
      </c>
      <c r="C97" s="326" t="str">
        <f t="shared" si="7"/>
        <v/>
      </c>
      <c r="D97" s="326"/>
      <c r="E97" s="326" t="str">
        <f t="shared" si="14"/>
        <v/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</row>
    <row r="98" spans="1:15">
      <c r="A98" s="326" t="str">
        <f t="shared" si="15"/>
        <v>AT</v>
      </c>
      <c r="B98" s="326">
        <f t="shared" si="16"/>
        <v>0</v>
      </c>
      <c r="C98" s="326" t="str">
        <f t="shared" si="7"/>
        <v/>
      </c>
      <c r="D98" s="326"/>
      <c r="E98" s="326" t="str">
        <f t="shared" si="14"/>
        <v/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</row>
    <row r="99" spans="1:15">
      <c r="A99" s="326" t="str">
        <f t="shared" si="15"/>
        <v>AT</v>
      </c>
      <c r="B99" s="326">
        <f t="shared" si="16"/>
        <v>0</v>
      </c>
      <c r="C99" s="326" t="str">
        <f t="shared" si="7"/>
        <v/>
      </c>
      <c r="D99" s="326"/>
      <c r="E99" s="326" t="str">
        <f t="shared" si="14"/>
        <v/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</row>
    <row r="100" spans="1:15">
      <c r="A100" s="326" t="str">
        <f t="shared" si="15"/>
        <v>AT</v>
      </c>
      <c r="B100" s="326">
        <f t="shared" si="16"/>
        <v>0</v>
      </c>
      <c r="C100" s="326" t="str">
        <f t="shared" si="7"/>
        <v/>
      </c>
      <c r="D100" s="326"/>
      <c r="E100" s="326" t="str">
        <f t="shared" si="14"/>
        <v/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</row>
    <row r="101" spans="1:15">
      <c r="A101" s="326" t="str">
        <f t="shared" si="15"/>
        <v>AT</v>
      </c>
      <c r="B101" s="326">
        <f t="shared" si="16"/>
        <v>0</v>
      </c>
      <c r="C101" s="326" t="str">
        <f t="shared" si="7"/>
        <v/>
      </c>
      <c r="D101" s="326"/>
      <c r="E101" s="326" t="str">
        <f t="shared" si="14"/>
        <v/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</row>
    <row r="102" spans="1:15">
      <c r="A102" s="326" t="str">
        <f t="shared" si="15"/>
        <v>AT</v>
      </c>
      <c r="B102" s="326">
        <f>F36</f>
        <v>0</v>
      </c>
      <c r="C102" s="326" t="str">
        <f t="shared" si="7"/>
        <v/>
      </c>
      <c r="D102" s="326"/>
      <c r="E102" s="326" t="str">
        <f t="shared" si="14"/>
        <v/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</row>
    <row r="103" spans="1:15">
      <c r="A103" s="326" t="s">
        <v>30</v>
      </c>
      <c r="B103" s="326">
        <f t="shared" ref="B103:B109" si="17">G9</f>
        <v>0</v>
      </c>
      <c r="C103" s="326" t="str">
        <f t="shared" si="7"/>
        <v/>
      </c>
      <c r="D103" s="326"/>
      <c r="E103" s="326" t="str">
        <f t="shared" si="14"/>
        <v/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</row>
    <row r="104" spans="1:15">
      <c r="A104" s="326" t="str">
        <f>A103</f>
        <v>Sub-AT</v>
      </c>
      <c r="B104" s="326">
        <f t="shared" si="17"/>
        <v>0</v>
      </c>
      <c r="C104" s="326" t="str">
        <f t="shared" si="7"/>
        <v/>
      </c>
      <c r="D104" s="326"/>
      <c r="E104" s="326" t="str">
        <f t="shared" si="14"/>
        <v/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</row>
    <row r="105" spans="1:15">
      <c r="A105" s="326" t="str">
        <f t="shared" ref="A105:A110" si="18">A104</f>
        <v>Sub-AT</v>
      </c>
      <c r="B105" s="326">
        <f t="shared" si="17"/>
        <v>0</v>
      </c>
      <c r="C105" s="326" t="str">
        <f t="shared" si="7"/>
        <v/>
      </c>
      <c r="D105" s="326"/>
      <c r="E105" s="326" t="str">
        <f t="shared" si="14"/>
        <v/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</row>
    <row r="106" spans="1:15">
      <c r="A106" s="326" t="str">
        <f t="shared" si="18"/>
        <v>Sub-AT</v>
      </c>
      <c r="B106" s="326">
        <f t="shared" si="17"/>
        <v>0</v>
      </c>
      <c r="C106" s="326" t="str">
        <f t="shared" si="7"/>
        <v/>
      </c>
      <c r="D106" s="326"/>
      <c r="E106" s="326" t="str">
        <f t="shared" si="14"/>
        <v/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</row>
    <row r="107" spans="1:15">
      <c r="A107" s="326" t="str">
        <f t="shared" si="18"/>
        <v>Sub-AT</v>
      </c>
      <c r="B107" s="326">
        <f t="shared" si="17"/>
        <v>0</v>
      </c>
      <c r="C107" s="326" t="str">
        <f t="shared" si="7"/>
        <v/>
      </c>
      <c r="D107" s="326"/>
      <c r="E107" s="326" t="str">
        <f t="shared" si="14"/>
        <v/>
      </c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</row>
    <row r="108" spans="1:15">
      <c r="A108" s="326" t="str">
        <f t="shared" si="18"/>
        <v>Sub-AT</v>
      </c>
      <c r="B108" s="326">
        <f t="shared" si="17"/>
        <v>0</v>
      </c>
      <c r="C108" s="326" t="str">
        <f t="shared" si="7"/>
        <v/>
      </c>
      <c r="D108" s="326"/>
      <c r="E108" s="326" t="str">
        <f t="shared" si="14"/>
        <v/>
      </c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</row>
    <row r="109" spans="1:15">
      <c r="A109" s="326" t="str">
        <f t="shared" si="18"/>
        <v>Sub-AT</v>
      </c>
      <c r="B109" s="326">
        <f t="shared" si="17"/>
        <v>0</v>
      </c>
      <c r="C109" s="326" t="str">
        <f t="shared" si="7"/>
        <v/>
      </c>
      <c r="D109" s="326"/>
      <c r="E109" s="326" t="str">
        <f t="shared" si="14"/>
        <v/>
      </c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</row>
    <row r="110" spans="1:15">
      <c r="A110" s="326" t="str">
        <f t="shared" si="18"/>
        <v>Sub-AT</v>
      </c>
      <c r="B110" s="326">
        <f>G18</f>
        <v>0</v>
      </c>
      <c r="C110" s="326" t="str">
        <f t="shared" si="7"/>
        <v/>
      </c>
      <c r="D110" s="326"/>
      <c r="E110" s="326" t="str">
        <f t="shared" si="14"/>
        <v/>
      </c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</row>
    <row r="111" spans="1:15">
      <c r="A111" s="326" t="str">
        <f t="shared" ref="A111:A117" si="19">A110</f>
        <v>Sub-AT</v>
      </c>
      <c r="B111" s="326">
        <f t="shared" ref="B111:B116" si="20">G19</f>
        <v>0</v>
      </c>
      <c r="C111" s="326" t="str">
        <f t="shared" si="7"/>
        <v/>
      </c>
      <c r="D111" s="326"/>
      <c r="E111" s="326" t="str">
        <f t="shared" si="14"/>
        <v/>
      </c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</row>
    <row r="112" spans="1:15">
      <c r="A112" s="326" t="str">
        <f t="shared" si="19"/>
        <v>Sub-AT</v>
      </c>
      <c r="B112" s="326">
        <f t="shared" si="20"/>
        <v>0</v>
      </c>
      <c r="C112" s="326" t="str">
        <f t="shared" si="7"/>
        <v/>
      </c>
      <c r="D112" s="326"/>
      <c r="E112" s="326" t="str">
        <f t="shared" si="14"/>
        <v/>
      </c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</row>
    <row r="113" spans="1:15">
      <c r="A113" s="326" t="str">
        <f t="shared" si="19"/>
        <v>Sub-AT</v>
      </c>
      <c r="B113" s="326">
        <f t="shared" si="20"/>
        <v>0</v>
      </c>
      <c r="C113" s="326" t="str">
        <f t="shared" si="7"/>
        <v/>
      </c>
      <c r="D113" s="326"/>
      <c r="E113" s="326" t="str">
        <f t="shared" si="14"/>
        <v/>
      </c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</row>
    <row r="114" spans="1:15">
      <c r="A114" s="326" t="str">
        <f t="shared" si="19"/>
        <v>Sub-AT</v>
      </c>
      <c r="B114" s="326">
        <f t="shared" si="20"/>
        <v>0</v>
      </c>
      <c r="C114" s="326" t="str">
        <f t="shared" si="7"/>
        <v/>
      </c>
      <c r="D114" s="326"/>
      <c r="E114" s="326" t="str">
        <f t="shared" si="14"/>
        <v/>
      </c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</row>
    <row r="115" spans="1:15">
      <c r="A115" s="326" t="str">
        <f t="shared" si="19"/>
        <v>Sub-AT</v>
      </c>
      <c r="B115" s="326">
        <f t="shared" si="20"/>
        <v>0</v>
      </c>
      <c r="C115" s="326" t="str">
        <f t="shared" si="7"/>
        <v/>
      </c>
      <c r="D115" s="326"/>
      <c r="E115" s="326" t="str">
        <f t="shared" si="14"/>
        <v/>
      </c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</row>
    <row r="116" spans="1:15">
      <c r="A116" s="326" t="str">
        <f t="shared" si="19"/>
        <v>Sub-AT</v>
      </c>
      <c r="B116" s="326">
        <f t="shared" si="20"/>
        <v>0</v>
      </c>
      <c r="C116" s="326" t="str">
        <f t="shared" si="7"/>
        <v/>
      </c>
      <c r="D116" s="326"/>
      <c r="E116" s="326" t="str">
        <f t="shared" si="14"/>
        <v/>
      </c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</row>
    <row r="117" spans="1:15">
      <c r="A117" s="326" t="str">
        <f t="shared" si="19"/>
        <v>Sub-AT</v>
      </c>
      <c r="B117" s="326">
        <f>G27</f>
        <v>0</v>
      </c>
      <c r="C117" s="326" t="str">
        <f t="shared" si="7"/>
        <v/>
      </c>
      <c r="D117" s="326"/>
      <c r="E117" s="326" t="str">
        <f t="shared" si="14"/>
        <v/>
      </c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</row>
    <row r="118" spans="1:15">
      <c r="A118" s="326" t="str">
        <f t="shared" ref="A118:A124" si="21">A117</f>
        <v>Sub-AT</v>
      </c>
      <c r="B118" s="326">
        <f t="shared" ref="B118:B123" si="22">G28</f>
        <v>0</v>
      </c>
      <c r="C118" s="326" t="str">
        <f t="shared" si="7"/>
        <v/>
      </c>
      <c r="D118" s="326"/>
      <c r="E118" s="326" t="str">
        <f t="shared" si="14"/>
        <v/>
      </c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</row>
    <row r="119" spans="1:15">
      <c r="A119" s="326" t="str">
        <f t="shared" si="21"/>
        <v>Sub-AT</v>
      </c>
      <c r="B119" s="326">
        <f t="shared" si="22"/>
        <v>0</v>
      </c>
      <c r="C119" s="326" t="str">
        <f t="shared" si="7"/>
        <v/>
      </c>
      <c r="D119" s="326"/>
      <c r="E119" s="326" t="str">
        <f t="shared" si="14"/>
        <v/>
      </c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</row>
    <row r="120" spans="1:15">
      <c r="A120" s="326" t="str">
        <f t="shared" si="21"/>
        <v>Sub-AT</v>
      </c>
      <c r="B120" s="326">
        <f t="shared" si="22"/>
        <v>0</v>
      </c>
      <c r="C120" s="326" t="str">
        <f t="shared" si="7"/>
        <v/>
      </c>
      <c r="D120" s="326"/>
      <c r="E120" s="326" t="str">
        <f t="shared" si="14"/>
        <v/>
      </c>
      <c r="F120" s="326"/>
      <c r="G120" s="326"/>
      <c r="H120" s="326"/>
      <c r="I120" s="326"/>
      <c r="J120" s="326"/>
      <c r="K120" s="326"/>
      <c r="L120" s="326"/>
      <c r="M120" s="326"/>
      <c r="N120" s="326"/>
      <c r="O120" s="326"/>
    </row>
    <row r="121" spans="1:15">
      <c r="A121" s="326" t="str">
        <f t="shared" si="21"/>
        <v>Sub-AT</v>
      </c>
      <c r="B121" s="326">
        <f t="shared" si="22"/>
        <v>0</v>
      </c>
      <c r="C121" s="326" t="str">
        <f t="shared" si="7"/>
        <v/>
      </c>
      <c r="D121" s="326"/>
      <c r="E121" s="326" t="str">
        <f t="shared" si="14"/>
        <v/>
      </c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</row>
    <row r="122" spans="1:15">
      <c r="A122" s="326" t="str">
        <f t="shared" si="21"/>
        <v>Sub-AT</v>
      </c>
      <c r="B122" s="326">
        <f t="shared" si="22"/>
        <v>0</v>
      </c>
      <c r="C122" s="326" t="str">
        <f t="shared" si="7"/>
        <v/>
      </c>
      <c r="D122" s="326"/>
      <c r="E122" s="326" t="str">
        <f t="shared" si="14"/>
        <v/>
      </c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</row>
    <row r="123" spans="1:15">
      <c r="A123" s="326" t="str">
        <f t="shared" si="21"/>
        <v>Sub-AT</v>
      </c>
      <c r="B123" s="326">
        <f t="shared" si="22"/>
        <v>0</v>
      </c>
      <c r="C123" s="326" t="str">
        <f t="shared" si="7"/>
        <v/>
      </c>
      <c r="D123" s="326"/>
      <c r="E123" s="326" t="str">
        <f t="shared" ref="E123:E154" si="23">IF(C123&lt;&gt;"",VLOOKUP(C123,Intervaller,5,FALSE),"")</f>
        <v/>
      </c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</row>
    <row r="124" spans="1:15">
      <c r="A124" s="326" t="str">
        <f t="shared" si="21"/>
        <v>Sub-AT</v>
      </c>
      <c r="B124" s="326">
        <f>G36</f>
        <v>0</v>
      </c>
      <c r="C124" s="326" t="str">
        <f t="shared" si="7"/>
        <v/>
      </c>
      <c r="D124" s="326"/>
      <c r="E124" s="326" t="str">
        <f t="shared" si="23"/>
        <v/>
      </c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</row>
    <row r="125" spans="1:15">
      <c r="A125" s="326" t="s">
        <v>3</v>
      </c>
      <c r="B125" s="326">
        <f t="shared" ref="B125:B131" si="24">H9</f>
        <v>0</v>
      </c>
      <c r="C125" s="326" t="str">
        <f t="shared" si="7"/>
        <v/>
      </c>
      <c r="D125" s="326"/>
      <c r="E125" s="326" t="str">
        <f t="shared" si="23"/>
        <v/>
      </c>
      <c r="F125" s="326"/>
      <c r="G125" s="326"/>
      <c r="H125" s="326"/>
      <c r="I125" s="326"/>
      <c r="J125" s="326"/>
      <c r="K125" s="326"/>
      <c r="L125" s="326"/>
      <c r="M125" s="326"/>
      <c r="N125" s="326"/>
      <c r="O125" s="326"/>
    </row>
    <row r="126" spans="1:15">
      <c r="A126" s="326" t="str">
        <f>A125</f>
        <v>IG</v>
      </c>
      <c r="B126" s="326">
        <f t="shared" si="24"/>
        <v>0</v>
      </c>
      <c r="C126" s="326" t="str">
        <f t="shared" si="7"/>
        <v/>
      </c>
      <c r="D126" s="326"/>
      <c r="E126" s="326" t="str">
        <f t="shared" si="23"/>
        <v/>
      </c>
      <c r="F126" s="326"/>
      <c r="G126" s="326"/>
      <c r="H126" s="326"/>
      <c r="I126" s="326"/>
      <c r="J126" s="326"/>
      <c r="K126" s="326"/>
      <c r="L126" s="326"/>
      <c r="M126" s="326"/>
      <c r="N126" s="326"/>
      <c r="O126" s="326"/>
    </row>
    <row r="127" spans="1:15">
      <c r="A127" s="326" t="str">
        <f t="shared" ref="A127:A132" si="25">A126</f>
        <v>IG</v>
      </c>
      <c r="B127" s="326">
        <f t="shared" si="24"/>
        <v>0</v>
      </c>
      <c r="C127" s="326" t="str">
        <f t="shared" si="7"/>
        <v/>
      </c>
      <c r="D127" s="326"/>
      <c r="E127" s="326" t="str">
        <f t="shared" si="23"/>
        <v/>
      </c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</row>
    <row r="128" spans="1:15">
      <c r="A128" s="326" t="str">
        <f t="shared" si="25"/>
        <v>IG</v>
      </c>
      <c r="B128" s="326">
        <f t="shared" si="24"/>
        <v>0</v>
      </c>
      <c r="C128" s="326" t="str">
        <f t="shared" si="7"/>
        <v/>
      </c>
      <c r="D128" s="326"/>
      <c r="E128" s="326" t="str">
        <f t="shared" si="23"/>
        <v/>
      </c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</row>
    <row r="129" spans="1:15">
      <c r="A129" s="326" t="str">
        <f t="shared" si="25"/>
        <v>IG</v>
      </c>
      <c r="B129" s="326">
        <f t="shared" si="24"/>
        <v>0</v>
      </c>
      <c r="C129" s="326" t="str">
        <f t="shared" si="7"/>
        <v/>
      </c>
      <c r="D129" s="326"/>
      <c r="E129" s="326" t="str">
        <f t="shared" si="23"/>
        <v/>
      </c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</row>
    <row r="130" spans="1:15">
      <c r="A130" s="326" t="str">
        <f t="shared" si="25"/>
        <v>IG</v>
      </c>
      <c r="B130" s="326">
        <f t="shared" si="24"/>
        <v>0</v>
      </c>
      <c r="C130" s="326" t="str">
        <f t="shared" si="7"/>
        <v/>
      </c>
      <c r="D130" s="326"/>
      <c r="E130" s="326" t="str">
        <f t="shared" si="23"/>
        <v/>
      </c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</row>
    <row r="131" spans="1:15">
      <c r="A131" s="326" t="str">
        <f t="shared" si="25"/>
        <v>IG</v>
      </c>
      <c r="B131" s="326">
        <f t="shared" si="24"/>
        <v>0</v>
      </c>
      <c r="C131" s="326" t="str">
        <f t="shared" ref="C131:C190" si="26">IF(B131&lt;&gt;"x",IF(B131&lt;&gt;0,A131&amp;": "&amp;B131,""),"")</f>
        <v/>
      </c>
      <c r="D131" s="326"/>
      <c r="E131" s="326" t="str">
        <f t="shared" si="23"/>
        <v/>
      </c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5">
      <c r="A132" s="326" t="str">
        <f t="shared" si="25"/>
        <v>IG</v>
      </c>
      <c r="B132" s="326">
        <f>H18</f>
        <v>0</v>
      </c>
      <c r="C132" s="326" t="str">
        <f t="shared" si="26"/>
        <v/>
      </c>
      <c r="D132" s="326"/>
      <c r="E132" s="326" t="str">
        <f t="shared" si="23"/>
        <v/>
      </c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</row>
    <row r="133" spans="1:15">
      <c r="A133" s="326" t="str">
        <f t="shared" ref="A133:A139" si="27">A132</f>
        <v>IG</v>
      </c>
      <c r="B133" s="326">
        <f t="shared" ref="B133:B138" si="28">H19</f>
        <v>0</v>
      </c>
      <c r="C133" s="326" t="str">
        <f t="shared" si="26"/>
        <v/>
      </c>
      <c r="D133" s="326"/>
      <c r="E133" s="326" t="str">
        <f t="shared" si="23"/>
        <v/>
      </c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</row>
    <row r="134" spans="1:15">
      <c r="A134" s="326" t="str">
        <f t="shared" si="27"/>
        <v>IG</v>
      </c>
      <c r="B134" s="326">
        <f t="shared" si="28"/>
        <v>0</v>
      </c>
      <c r="C134" s="326" t="str">
        <f t="shared" si="26"/>
        <v/>
      </c>
      <c r="D134" s="326"/>
      <c r="E134" s="326" t="str">
        <f t="shared" si="23"/>
        <v/>
      </c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</row>
    <row r="135" spans="1:15">
      <c r="A135" s="326" t="str">
        <f t="shared" si="27"/>
        <v>IG</v>
      </c>
      <c r="B135" s="326">
        <f t="shared" si="28"/>
        <v>0</v>
      </c>
      <c r="C135" s="326" t="str">
        <f t="shared" si="26"/>
        <v/>
      </c>
      <c r="D135" s="326"/>
      <c r="E135" s="326" t="str">
        <f t="shared" si="23"/>
        <v/>
      </c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5">
      <c r="A136" s="326" t="str">
        <f t="shared" si="27"/>
        <v>IG</v>
      </c>
      <c r="B136" s="326">
        <f t="shared" si="28"/>
        <v>0</v>
      </c>
      <c r="C136" s="326" t="str">
        <f t="shared" si="26"/>
        <v/>
      </c>
      <c r="D136" s="326"/>
      <c r="E136" s="326" t="str">
        <f t="shared" si="23"/>
        <v/>
      </c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</row>
    <row r="137" spans="1:15">
      <c r="A137" s="326" t="str">
        <f t="shared" si="27"/>
        <v>IG</v>
      </c>
      <c r="B137" s="326">
        <f t="shared" si="28"/>
        <v>0</v>
      </c>
      <c r="C137" s="326" t="str">
        <f t="shared" si="26"/>
        <v/>
      </c>
      <c r="D137" s="326"/>
      <c r="E137" s="326" t="str">
        <f t="shared" si="23"/>
        <v/>
      </c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</row>
    <row r="138" spans="1:15">
      <c r="A138" s="326" t="str">
        <f t="shared" si="27"/>
        <v>IG</v>
      </c>
      <c r="B138" s="326">
        <f t="shared" si="28"/>
        <v>0</v>
      </c>
      <c r="C138" s="326" t="str">
        <f t="shared" si="26"/>
        <v/>
      </c>
      <c r="D138" s="326"/>
      <c r="E138" s="326" t="str">
        <f t="shared" si="23"/>
        <v/>
      </c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</row>
    <row r="139" spans="1:15">
      <c r="A139" s="326" t="str">
        <f t="shared" si="27"/>
        <v>IG</v>
      </c>
      <c r="B139" s="326">
        <f>H27</f>
        <v>0</v>
      </c>
      <c r="C139" s="326" t="str">
        <f t="shared" si="26"/>
        <v/>
      </c>
      <c r="D139" s="326"/>
      <c r="E139" s="326" t="str">
        <f t="shared" si="23"/>
        <v/>
      </c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</row>
    <row r="140" spans="1:15">
      <c r="A140" s="326" t="str">
        <f t="shared" ref="A140:A146" si="29">A139</f>
        <v>IG</v>
      </c>
      <c r="B140" s="326">
        <f t="shared" ref="B140:B145" si="30">H28</f>
        <v>0</v>
      </c>
      <c r="C140" s="326" t="str">
        <f t="shared" si="26"/>
        <v/>
      </c>
      <c r="D140" s="326"/>
      <c r="E140" s="326" t="str">
        <f t="shared" si="23"/>
        <v/>
      </c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</row>
    <row r="141" spans="1:15">
      <c r="A141" s="326" t="str">
        <f t="shared" si="29"/>
        <v>IG</v>
      </c>
      <c r="B141" s="326">
        <f t="shared" si="30"/>
        <v>0</v>
      </c>
      <c r="C141" s="326" t="str">
        <f t="shared" si="26"/>
        <v/>
      </c>
      <c r="D141" s="326"/>
      <c r="E141" s="326" t="str">
        <f t="shared" si="23"/>
        <v/>
      </c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</row>
    <row r="142" spans="1:15">
      <c r="A142" s="326" t="str">
        <f t="shared" si="29"/>
        <v>IG</v>
      </c>
      <c r="B142" s="326">
        <f t="shared" si="30"/>
        <v>0</v>
      </c>
      <c r="C142" s="326" t="str">
        <f t="shared" si="26"/>
        <v/>
      </c>
      <c r="D142" s="326"/>
      <c r="E142" s="326" t="str">
        <f t="shared" si="23"/>
        <v/>
      </c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</row>
    <row r="143" spans="1:15">
      <c r="A143" s="326" t="str">
        <f t="shared" si="29"/>
        <v>IG</v>
      </c>
      <c r="B143" s="326">
        <f t="shared" si="30"/>
        <v>0</v>
      </c>
      <c r="C143" s="326" t="str">
        <f t="shared" si="26"/>
        <v/>
      </c>
      <c r="D143" s="326"/>
      <c r="E143" s="326" t="str">
        <f t="shared" si="23"/>
        <v/>
      </c>
      <c r="F143" s="326"/>
      <c r="G143" s="326"/>
      <c r="H143" s="326"/>
      <c r="I143" s="326"/>
      <c r="J143" s="326"/>
      <c r="K143" s="326"/>
      <c r="L143" s="326"/>
      <c r="M143" s="326"/>
      <c r="N143" s="326"/>
      <c r="O143" s="326"/>
    </row>
    <row r="144" spans="1:15">
      <c r="A144" s="326" t="str">
        <f t="shared" si="29"/>
        <v>IG</v>
      </c>
      <c r="B144" s="326">
        <f t="shared" si="30"/>
        <v>0</v>
      </c>
      <c r="C144" s="326" t="str">
        <f t="shared" si="26"/>
        <v/>
      </c>
      <c r="D144" s="326"/>
      <c r="E144" s="326" t="str">
        <f t="shared" si="23"/>
        <v/>
      </c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</row>
    <row r="145" spans="1:15">
      <c r="A145" s="326" t="str">
        <f t="shared" si="29"/>
        <v>IG</v>
      </c>
      <c r="B145" s="326">
        <f t="shared" si="30"/>
        <v>0</v>
      </c>
      <c r="C145" s="326" t="str">
        <f t="shared" si="26"/>
        <v/>
      </c>
      <c r="D145" s="326"/>
      <c r="E145" s="326" t="str">
        <f t="shared" si="23"/>
        <v/>
      </c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</row>
    <row r="146" spans="1:15">
      <c r="A146" s="326" t="str">
        <f t="shared" si="29"/>
        <v>IG</v>
      </c>
      <c r="B146" s="326">
        <f>H36</f>
        <v>0</v>
      </c>
      <c r="C146" s="326" t="str">
        <f t="shared" si="26"/>
        <v/>
      </c>
      <c r="D146" s="326"/>
      <c r="E146" s="326" t="str">
        <f t="shared" si="23"/>
        <v/>
      </c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</row>
    <row r="147" spans="1:15">
      <c r="A147" s="326" t="s">
        <v>31</v>
      </c>
      <c r="B147" s="326">
        <f t="shared" ref="B147:B153" si="31">K9</f>
        <v>0</v>
      </c>
      <c r="C147" s="326" t="str">
        <f t="shared" si="26"/>
        <v/>
      </c>
      <c r="D147" s="326"/>
      <c r="E147" s="326" t="str">
        <f t="shared" si="23"/>
        <v/>
      </c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</row>
    <row r="148" spans="1:15">
      <c r="A148" s="326" t="str">
        <f>A147</f>
        <v>Power</v>
      </c>
      <c r="B148" s="326">
        <f t="shared" si="31"/>
        <v>0</v>
      </c>
      <c r="C148" s="326" t="str">
        <f t="shared" si="26"/>
        <v/>
      </c>
      <c r="D148" s="326"/>
      <c r="E148" s="326" t="str">
        <f t="shared" si="23"/>
        <v/>
      </c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</row>
    <row r="149" spans="1:15">
      <c r="A149" s="326" t="str">
        <f t="shared" ref="A149:A154" si="32">A148</f>
        <v>Power</v>
      </c>
      <c r="B149" s="326">
        <f t="shared" si="31"/>
        <v>0</v>
      </c>
      <c r="C149" s="326" t="str">
        <f t="shared" si="26"/>
        <v/>
      </c>
      <c r="D149" s="326"/>
      <c r="E149" s="326" t="str">
        <f t="shared" si="23"/>
        <v/>
      </c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</row>
    <row r="150" spans="1:15">
      <c r="A150" s="326" t="str">
        <f t="shared" si="32"/>
        <v>Power</v>
      </c>
      <c r="B150" s="326">
        <f t="shared" si="31"/>
        <v>0</v>
      </c>
      <c r="C150" s="326" t="str">
        <f t="shared" si="26"/>
        <v/>
      </c>
      <c r="D150" s="326"/>
      <c r="E150" s="326" t="str">
        <f t="shared" si="23"/>
        <v/>
      </c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</row>
    <row r="151" spans="1:15">
      <c r="A151" s="326" t="str">
        <f t="shared" si="32"/>
        <v>Power</v>
      </c>
      <c r="B151" s="326">
        <f t="shared" si="31"/>
        <v>0</v>
      </c>
      <c r="C151" s="326" t="str">
        <f t="shared" si="26"/>
        <v/>
      </c>
      <c r="D151" s="326"/>
      <c r="E151" s="326" t="str">
        <f t="shared" si="23"/>
        <v/>
      </c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</row>
    <row r="152" spans="1:15">
      <c r="A152" s="326" t="str">
        <f t="shared" si="32"/>
        <v>Power</v>
      </c>
      <c r="B152" s="326">
        <f t="shared" si="31"/>
        <v>0</v>
      </c>
      <c r="C152" s="326" t="str">
        <f t="shared" si="26"/>
        <v/>
      </c>
      <c r="D152" s="326"/>
      <c r="E152" s="326" t="str">
        <f t="shared" si="23"/>
        <v/>
      </c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</row>
    <row r="153" spans="1:15">
      <c r="A153" s="326" t="str">
        <f t="shared" si="32"/>
        <v>Power</v>
      </c>
      <c r="B153" s="326">
        <f t="shared" si="31"/>
        <v>0</v>
      </c>
      <c r="C153" s="326" t="str">
        <f t="shared" si="26"/>
        <v/>
      </c>
      <c r="D153" s="326"/>
      <c r="E153" s="326" t="str">
        <f t="shared" si="23"/>
        <v/>
      </c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</row>
    <row r="154" spans="1:15">
      <c r="A154" s="326" t="str">
        <f t="shared" si="32"/>
        <v>Power</v>
      </c>
      <c r="B154" s="326">
        <f>K18</f>
        <v>0</v>
      </c>
      <c r="C154" s="326" t="str">
        <f t="shared" si="26"/>
        <v/>
      </c>
      <c r="D154" s="326"/>
      <c r="E154" s="326" t="str">
        <f t="shared" si="23"/>
        <v/>
      </c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</row>
    <row r="155" spans="1:15">
      <c r="A155" s="326" t="str">
        <f t="shared" ref="A155:A161" si="33">A154</f>
        <v>Power</v>
      </c>
      <c r="B155" s="326">
        <f t="shared" ref="B155:B160" si="34">K19</f>
        <v>0</v>
      </c>
      <c r="C155" s="326" t="str">
        <f t="shared" si="26"/>
        <v/>
      </c>
      <c r="D155" s="326"/>
      <c r="E155" s="326" t="str">
        <f t="shared" ref="E155:E190" si="35">IF(C155&lt;&gt;"",VLOOKUP(C155,Intervaller,5,FALSE),"")</f>
        <v/>
      </c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</row>
    <row r="156" spans="1:15">
      <c r="A156" s="326" t="str">
        <f t="shared" si="33"/>
        <v>Power</v>
      </c>
      <c r="B156" s="326">
        <f t="shared" si="34"/>
        <v>0</v>
      </c>
      <c r="C156" s="326" t="str">
        <f t="shared" si="26"/>
        <v/>
      </c>
      <c r="D156" s="326"/>
      <c r="E156" s="326" t="str">
        <f t="shared" si="35"/>
        <v/>
      </c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</row>
    <row r="157" spans="1:15">
      <c r="A157" s="326" t="str">
        <f t="shared" si="33"/>
        <v>Power</v>
      </c>
      <c r="B157" s="326">
        <f t="shared" si="34"/>
        <v>0</v>
      </c>
      <c r="C157" s="326" t="str">
        <f t="shared" si="26"/>
        <v/>
      </c>
      <c r="D157" s="326"/>
      <c r="E157" s="326" t="str">
        <f t="shared" si="35"/>
        <v/>
      </c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</row>
    <row r="158" spans="1:15">
      <c r="A158" s="326" t="str">
        <f t="shared" si="33"/>
        <v>Power</v>
      </c>
      <c r="B158" s="326">
        <f t="shared" si="34"/>
        <v>0</v>
      </c>
      <c r="C158" s="326" t="str">
        <f t="shared" si="26"/>
        <v/>
      </c>
      <c r="D158" s="326"/>
      <c r="E158" s="326" t="str">
        <f t="shared" si="35"/>
        <v/>
      </c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</row>
    <row r="159" spans="1:15">
      <c r="A159" s="326" t="str">
        <f t="shared" si="33"/>
        <v>Power</v>
      </c>
      <c r="B159" s="326">
        <f t="shared" si="34"/>
        <v>0</v>
      </c>
      <c r="C159" s="326" t="str">
        <f t="shared" si="26"/>
        <v/>
      </c>
      <c r="D159" s="326"/>
      <c r="E159" s="326" t="str">
        <f t="shared" si="35"/>
        <v/>
      </c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</row>
    <row r="160" spans="1:15">
      <c r="A160" s="326" t="str">
        <f t="shared" si="33"/>
        <v>Power</v>
      </c>
      <c r="B160" s="326">
        <f t="shared" si="34"/>
        <v>0</v>
      </c>
      <c r="C160" s="326" t="str">
        <f t="shared" si="26"/>
        <v/>
      </c>
      <c r="D160" s="326"/>
      <c r="E160" s="326" t="str">
        <f t="shared" si="35"/>
        <v/>
      </c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</row>
    <row r="161" spans="1:15">
      <c r="A161" s="326" t="str">
        <f t="shared" si="33"/>
        <v>Power</v>
      </c>
      <c r="B161" s="326">
        <f>K27</f>
        <v>0</v>
      </c>
      <c r="C161" s="326" t="str">
        <f t="shared" si="26"/>
        <v/>
      </c>
      <c r="D161" s="326"/>
      <c r="E161" s="326" t="str">
        <f t="shared" si="35"/>
        <v/>
      </c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</row>
    <row r="162" spans="1:15">
      <c r="A162" s="326" t="str">
        <f t="shared" ref="A162:A168" si="36">A161</f>
        <v>Power</v>
      </c>
      <c r="B162" s="326">
        <f t="shared" ref="B162:B167" si="37">K28</f>
        <v>0</v>
      </c>
      <c r="C162" s="326" t="str">
        <f t="shared" si="26"/>
        <v/>
      </c>
      <c r="D162" s="326"/>
      <c r="E162" s="326" t="str">
        <f t="shared" si="35"/>
        <v/>
      </c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</row>
    <row r="163" spans="1:15">
      <c r="A163" s="326" t="str">
        <f t="shared" si="36"/>
        <v>Power</v>
      </c>
      <c r="B163" s="326">
        <f t="shared" si="37"/>
        <v>0</v>
      </c>
      <c r="C163" s="326" t="str">
        <f t="shared" si="26"/>
        <v/>
      </c>
      <c r="D163" s="326"/>
      <c r="E163" s="326" t="str">
        <f t="shared" si="35"/>
        <v/>
      </c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</row>
    <row r="164" spans="1:15">
      <c r="A164" s="326" t="str">
        <f t="shared" si="36"/>
        <v>Power</v>
      </c>
      <c r="B164" s="326">
        <f t="shared" si="37"/>
        <v>0</v>
      </c>
      <c r="C164" s="326" t="str">
        <f t="shared" si="26"/>
        <v/>
      </c>
      <c r="D164" s="326"/>
      <c r="E164" s="326" t="str">
        <f t="shared" si="35"/>
        <v/>
      </c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</row>
    <row r="165" spans="1:15">
      <c r="A165" s="326" t="str">
        <f t="shared" si="36"/>
        <v>Power</v>
      </c>
      <c r="B165" s="326">
        <f t="shared" si="37"/>
        <v>0</v>
      </c>
      <c r="C165" s="326" t="str">
        <f t="shared" si="26"/>
        <v/>
      </c>
      <c r="D165" s="326"/>
      <c r="E165" s="326" t="str">
        <f t="shared" si="35"/>
        <v/>
      </c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</row>
    <row r="166" spans="1:15">
      <c r="A166" s="326" t="str">
        <f t="shared" si="36"/>
        <v>Power</v>
      </c>
      <c r="B166" s="326">
        <f t="shared" si="37"/>
        <v>0</v>
      </c>
      <c r="C166" s="326" t="str">
        <f t="shared" si="26"/>
        <v/>
      </c>
      <c r="D166" s="326"/>
      <c r="E166" s="326" t="str">
        <f t="shared" si="35"/>
        <v/>
      </c>
      <c r="F166" s="326"/>
      <c r="G166" s="326"/>
      <c r="H166" s="326"/>
      <c r="I166" s="326"/>
      <c r="J166" s="326"/>
      <c r="K166" s="326"/>
      <c r="L166" s="326"/>
      <c r="M166" s="326"/>
      <c r="N166" s="326"/>
      <c r="O166" s="326"/>
    </row>
    <row r="167" spans="1:15">
      <c r="A167" s="326" t="str">
        <f t="shared" si="36"/>
        <v>Power</v>
      </c>
      <c r="B167" s="326">
        <f t="shared" si="37"/>
        <v>0</v>
      </c>
      <c r="C167" s="326" t="str">
        <f t="shared" si="26"/>
        <v/>
      </c>
      <c r="D167" s="326"/>
      <c r="E167" s="326" t="str">
        <f t="shared" si="35"/>
        <v/>
      </c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</row>
    <row r="168" spans="1:15">
      <c r="A168" s="326" t="str">
        <f t="shared" si="36"/>
        <v>Power</v>
      </c>
      <c r="B168" s="326">
        <f>K36</f>
        <v>0</v>
      </c>
      <c r="C168" s="326" t="str">
        <f t="shared" si="26"/>
        <v/>
      </c>
      <c r="D168" s="326"/>
      <c r="E168" s="326" t="str">
        <f t="shared" si="35"/>
        <v/>
      </c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</row>
    <row r="169" spans="1:15">
      <c r="A169" s="326" t="s">
        <v>4</v>
      </c>
      <c r="B169" s="326">
        <f t="shared" ref="B169:B175" si="38">L9</f>
        <v>0</v>
      </c>
      <c r="C169" s="326" t="str">
        <f t="shared" si="26"/>
        <v/>
      </c>
      <c r="D169" s="326"/>
      <c r="E169" s="326" t="str">
        <f t="shared" si="35"/>
        <v/>
      </c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</row>
    <row r="170" spans="1:15">
      <c r="A170" s="326" t="str">
        <f>A169</f>
        <v>FS</v>
      </c>
      <c r="B170" s="326">
        <f t="shared" si="38"/>
        <v>0</v>
      </c>
      <c r="C170" s="326" t="str">
        <f t="shared" si="26"/>
        <v/>
      </c>
      <c r="D170" s="326"/>
      <c r="E170" s="326" t="str">
        <f t="shared" si="35"/>
        <v/>
      </c>
      <c r="F170" s="326"/>
      <c r="G170" s="326"/>
      <c r="H170" s="326"/>
      <c r="I170" s="326"/>
      <c r="J170" s="326"/>
      <c r="K170" s="326"/>
      <c r="L170" s="326"/>
      <c r="M170" s="326"/>
      <c r="N170" s="326"/>
      <c r="O170" s="326"/>
    </row>
    <row r="171" spans="1:15">
      <c r="A171" s="326" t="str">
        <f t="shared" ref="A171:A176" si="39">A170</f>
        <v>FS</v>
      </c>
      <c r="B171" s="326">
        <f t="shared" si="38"/>
        <v>0</v>
      </c>
      <c r="C171" s="326" t="str">
        <f t="shared" si="26"/>
        <v/>
      </c>
      <c r="D171" s="326"/>
      <c r="E171" s="326" t="str">
        <f t="shared" si="35"/>
        <v/>
      </c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</row>
    <row r="172" spans="1:15">
      <c r="A172" s="326" t="str">
        <f t="shared" si="39"/>
        <v>FS</v>
      </c>
      <c r="B172" s="326">
        <f t="shared" si="38"/>
        <v>0</v>
      </c>
      <c r="C172" s="326" t="str">
        <f t="shared" si="26"/>
        <v/>
      </c>
      <c r="D172" s="326"/>
      <c r="E172" s="326" t="str">
        <f t="shared" si="35"/>
        <v/>
      </c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</row>
    <row r="173" spans="1:15">
      <c r="A173" s="326" t="str">
        <f t="shared" si="39"/>
        <v>FS</v>
      </c>
      <c r="B173" s="326">
        <f t="shared" si="38"/>
        <v>0</v>
      </c>
      <c r="C173" s="326" t="str">
        <f t="shared" si="26"/>
        <v/>
      </c>
      <c r="D173" s="326"/>
      <c r="E173" s="326" t="str">
        <f t="shared" si="35"/>
        <v/>
      </c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</row>
    <row r="174" spans="1:15">
      <c r="A174" s="326" t="str">
        <f t="shared" si="39"/>
        <v>FS</v>
      </c>
      <c r="B174" s="326">
        <f t="shared" si="38"/>
        <v>0</v>
      </c>
      <c r="C174" s="326" t="str">
        <f t="shared" si="26"/>
        <v/>
      </c>
      <c r="D174" s="326"/>
      <c r="E174" s="326" t="str">
        <f t="shared" si="35"/>
        <v/>
      </c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</row>
    <row r="175" spans="1:15">
      <c r="A175" s="326" t="str">
        <f t="shared" si="39"/>
        <v>FS</v>
      </c>
      <c r="B175" s="326">
        <f t="shared" si="38"/>
        <v>0</v>
      </c>
      <c r="C175" s="326" t="str">
        <f t="shared" si="26"/>
        <v/>
      </c>
      <c r="D175" s="326"/>
      <c r="E175" s="326" t="str">
        <f t="shared" si="35"/>
        <v/>
      </c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</row>
    <row r="176" spans="1:15">
      <c r="A176" s="326" t="str">
        <f t="shared" si="39"/>
        <v>FS</v>
      </c>
      <c r="B176" s="326">
        <f>L18</f>
        <v>0</v>
      </c>
      <c r="C176" s="326" t="str">
        <f t="shared" si="26"/>
        <v/>
      </c>
      <c r="D176" s="326"/>
      <c r="E176" s="326" t="str">
        <f t="shared" si="35"/>
        <v/>
      </c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</row>
    <row r="177" spans="1:15">
      <c r="A177" s="326" t="str">
        <f t="shared" ref="A177:A183" si="40">A176</f>
        <v>FS</v>
      </c>
      <c r="B177" s="326">
        <f t="shared" ref="B177:B182" si="41">L19</f>
        <v>0</v>
      </c>
      <c r="C177" s="326" t="str">
        <f t="shared" si="26"/>
        <v/>
      </c>
      <c r="D177" s="326"/>
      <c r="E177" s="326" t="str">
        <f t="shared" si="35"/>
        <v/>
      </c>
      <c r="F177" s="326"/>
      <c r="G177" s="326"/>
      <c r="H177" s="326"/>
      <c r="I177" s="326"/>
      <c r="J177" s="326"/>
      <c r="K177" s="326"/>
      <c r="L177" s="326"/>
      <c r="M177" s="326"/>
      <c r="N177" s="326"/>
      <c r="O177" s="326"/>
    </row>
    <row r="178" spans="1:15">
      <c r="A178" s="326" t="str">
        <f t="shared" si="40"/>
        <v>FS</v>
      </c>
      <c r="B178" s="326">
        <f t="shared" si="41"/>
        <v>0</v>
      </c>
      <c r="C178" s="326" t="str">
        <f t="shared" si="26"/>
        <v/>
      </c>
      <c r="D178" s="326"/>
      <c r="E178" s="326" t="str">
        <f t="shared" si="35"/>
        <v/>
      </c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</row>
    <row r="179" spans="1:15">
      <c r="A179" s="326" t="str">
        <f t="shared" si="40"/>
        <v>FS</v>
      </c>
      <c r="B179" s="326">
        <f t="shared" si="41"/>
        <v>0</v>
      </c>
      <c r="C179" s="326" t="str">
        <f t="shared" si="26"/>
        <v/>
      </c>
      <c r="D179" s="326"/>
      <c r="E179" s="326" t="str">
        <f t="shared" si="35"/>
        <v/>
      </c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</row>
    <row r="180" spans="1:15">
      <c r="A180" s="326" t="str">
        <f t="shared" si="40"/>
        <v>FS</v>
      </c>
      <c r="B180" s="326">
        <f t="shared" si="41"/>
        <v>0</v>
      </c>
      <c r="C180" s="326" t="str">
        <f t="shared" si="26"/>
        <v/>
      </c>
      <c r="D180" s="326"/>
      <c r="E180" s="326" t="str">
        <f t="shared" si="35"/>
        <v/>
      </c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</row>
    <row r="181" spans="1:15">
      <c r="A181" s="326" t="str">
        <f t="shared" si="40"/>
        <v>FS</v>
      </c>
      <c r="B181" s="326">
        <f t="shared" si="41"/>
        <v>0</v>
      </c>
      <c r="C181" s="326" t="str">
        <f t="shared" si="26"/>
        <v/>
      </c>
      <c r="D181" s="326"/>
      <c r="E181" s="326" t="str">
        <f t="shared" si="35"/>
        <v/>
      </c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</row>
    <row r="182" spans="1:15">
      <c r="A182" s="326" t="str">
        <f t="shared" si="40"/>
        <v>FS</v>
      </c>
      <c r="B182" s="326">
        <f t="shared" si="41"/>
        <v>0</v>
      </c>
      <c r="C182" s="326" t="str">
        <f t="shared" si="26"/>
        <v/>
      </c>
      <c r="D182" s="326"/>
      <c r="E182" s="326" t="str">
        <f t="shared" si="35"/>
        <v/>
      </c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</row>
    <row r="183" spans="1:15">
      <c r="A183" s="326" t="str">
        <f t="shared" si="40"/>
        <v>FS</v>
      </c>
      <c r="B183" s="326">
        <f>L27</f>
        <v>0</v>
      </c>
      <c r="C183" s="326" t="str">
        <f t="shared" si="26"/>
        <v/>
      </c>
      <c r="D183" s="326"/>
      <c r="E183" s="326" t="str">
        <f t="shared" si="35"/>
        <v/>
      </c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</row>
    <row r="184" spans="1:15">
      <c r="A184" s="326" t="str">
        <f t="shared" ref="A184:A190" si="42">A183</f>
        <v>FS</v>
      </c>
      <c r="B184" s="326">
        <f t="shared" ref="B184:B189" si="43">L28</f>
        <v>0</v>
      </c>
      <c r="C184" s="326" t="str">
        <f t="shared" si="26"/>
        <v/>
      </c>
      <c r="D184" s="326"/>
      <c r="E184" s="326" t="str">
        <f t="shared" si="35"/>
        <v/>
      </c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</row>
    <row r="185" spans="1:15">
      <c r="A185" s="326" t="str">
        <f t="shared" si="42"/>
        <v>FS</v>
      </c>
      <c r="B185" s="326">
        <f t="shared" si="43"/>
        <v>0</v>
      </c>
      <c r="C185" s="326" t="str">
        <f t="shared" si="26"/>
        <v/>
      </c>
      <c r="D185" s="326"/>
      <c r="E185" s="326" t="str">
        <f t="shared" si="35"/>
        <v/>
      </c>
      <c r="F185" s="326"/>
      <c r="G185" s="326"/>
      <c r="H185" s="326"/>
      <c r="I185" s="326"/>
      <c r="J185" s="326"/>
      <c r="K185" s="326"/>
      <c r="L185" s="326"/>
      <c r="M185" s="326"/>
      <c r="N185" s="326"/>
      <c r="O185" s="326"/>
    </row>
    <row r="186" spans="1:15">
      <c r="A186" s="326" t="str">
        <f t="shared" si="42"/>
        <v>FS</v>
      </c>
      <c r="B186" s="326">
        <f t="shared" si="43"/>
        <v>0</v>
      </c>
      <c r="C186" s="326" t="str">
        <f t="shared" si="26"/>
        <v/>
      </c>
      <c r="D186" s="326"/>
      <c r="E186" s="326" t="str">
        <f t="shared" si="35"/>
        <v/>
      </c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</row>
    <row r="187" spans="1:15">
      <c r="A187" s="326" t="str">
        <f t="shared" si="42"/>
        <v>FS</v>
      </c>
      <c r="B187" s="326">
        <f t="shared" si="43"/>
        <v>0</v>
      </c>
      <c r="C187" s="326" t="str">
        <f t="shared" si="26"/>
        <v/>
      </c>
      <c r="D187" s="326"/>
      <c r="E187" s="326" t="str">
        <f t="shared" si="35"/>
        <v/>
      </c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</row>
    <row r="188" spans="1:15">
      <c r="A188" s="326" t="str">
        <f t="shared" si="42"/>
        <v>FS</v>
      </c>
      <c r="B188" s="326">
        <f t="shared" si="43"/>
        <v>0</v>
      </c>
      <c r="C188" s="326" t="str">
        <f t="shared" si="26"/>
        <v/>
      </c>
      <c r="D188" s="326"/>
      <c r="E188" s="326" t="str">
        <f t="shared" si="35"/>
        <v/>
      </c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</row>
    <row r="189" spans="1:15">
      <c r="A189" s="326" t="str">
        <f t="shared" si="42"/>
        <v>FS</v>
      </c>
      <c r="B189" s="326">
        <f t="shared" si="43"/>
        <v>0</v>
      </c>
      <c r="C189" s="326" t="str">
        <f t="shared" si="26"/>
        <v/>
      </c>
      <c r="D189" s="326"/>
      <c r="E189" s="326" t="str">
        <f t="shared" si="35"/>
        <v/>
      </c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</row>
    <row r="190" spans="1:15">
      <c r="A190" s="326" t="str">
        <f t="shared" si="42"/>
        <v>FS</v>
      </c>
      <c r="B190" s="326">
        <f>L36</f>
        <v>0</v>
      </c>
      <c r="C190" s="326" t="str">
        <f t="shared" si="26"/>
        <v/>
      </c>
      <c r="D190" s="326"/>
      <c r="E190" s="326" t="str">
        <f t="shared" si="35"/>
        <v/>
      </c>
      <c r="F190" s="326"/>
      <c r="G190" s="326"/>
      <c r="H190" s="326"/>
      <c r="I190" s="326"/>
      <c r="J190" s="326"/>
      <c r="K190" s="326"/>
      <c r="L190" s="326"/>
      <c r="M190" s="326"/>
      <c r="N190" s="326"/>
      <c r="O190" s="326"/>
    </row>
    <row r="191" spans="1:15">
      <c r="A191" s="326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</row>
    <row r="192" spans="1:15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</row>
    <row r="193" spans="1:15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</row>
    <row r="194" spans="1:15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</row>
    <row r="195" spans="1:15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</row>
    <row r="196" spans="1:15">
      <c r="A196" s="326"/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</row>
  </sheetData>
  <mergeCells count="48">
    <mergeCell ref="B36:C36"/>
    <mergeCell ref="B19:C19"/>
    <mergeCell ref="M19:O19"/>
    <mergeCell ref="B27:C27"/>
    <mergeCell ref="M27:O27"/>
    <mergeCell ref="B29:C29"/>
    <mergeCell ref="M29:O29"/>
    <mergeCell ref="B33:C33"/>
    <mergeCell ref="B28:C28"/>
    <mergeCell ref="B30:C30"/>
    <mergeCell ref="B31:C31"/>
    <mergeCell ref="B32:C32"/>
    <mergeCell ref="B23:C23"/>
    <mergeCell ref="B24:C24"/>
    <mergeCell ref="M36:O36"/>
    <mergeCell ref="N38:O38"/>
    <mergeCell ref="M18:O18"/>
    <mergeCell ref="M20:O20"/>
    <mergeCell ref="M32:O32"/>
    <mergeCell ref="M33:O33"/>
    <mergeCell ref="M28:O28"/>
    <mergeCell ref="M31:O31"/>
    <mergeCell ref="M24:O24"/>
    <mergeCell ref="M23:O23"/>
    <mergeCell ref="M30:O30"/>
    <mergeCell ref="M14:O14"/>
    <mergeCell ref="B15:C15"/>
    <mergeCell ref="B14:C14"/>
    <mergeCell ref="M22:O22"/>
    <mergeCell ref="B20:C20"/>
    <mergeCell ref="B21:C21"/>
    <mergeCell ref="B22:C22"/>
    <mergeCell ref="B5:C5"/>
    <mergeCell ref="M13:O13"/>
    <mergeCell ref="B3:C3"/>
    <mergeCell ref="B18:C18"/>
    <mergeCell ref="M21:O21"/>
    <mergeCell ref="M10:O10"/>
    <mergeCell ref="B9:C9"/>
    <mergeCell ref="M9:O9"/>
    <mergeCell ref="B10:C10"/>
    <mergeCell ref="M5:O5"/>
    <mergeCell ref="M11:O11"/>
    <mergeCell ref="M15:O15"/>
    <mergeCell ref="B13:C13"/>
    <mergeCell ref="M12:O12"/>
    <mergeCell ref="B11:C11"/>
    <mergeCell ref="B12:C12"/>
  </mergeCells>
  <phoneticPr fontId="0" type="noConversion"/>
  <pageMargins left="0.48" right="0.5" top="0.18" bottom="0.13" header="0.16" footer="0.09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workbookViewId="0">
      <selection activeCell="B5" sqref="B5"/>
    </sheetView>
  </sheetViews>
  <sheetFormatPr baseColWidth="10" defaultColWidth="8.83203125" defaultRowHeight="12" x14ac:dyDescent="0"/>
  <cols>
    <col min="1" max="1" width="22.33203125" style="38" bestFit="1" customWidth="1"/>
    <col min="2" max="2" width="49" style="87" customWidth="1"/>
    <col min="3" max="5" width="12.6640625" style="87" customWidth="1"/>
    <col min="6" max="23" width="12.6640625" style="12" customWidth="1"/>
    <col min="24" max="16384" width="8.83203125" style="12"/>
  </cols>
  <sheetData>
    <row r="1" spans="1:5" ht="18">
      <c r="B1" s="81" t="s">
        <v>67</v>
      </c>
      <c r="C1" s="81"/>
      <c r="D1" s="81"/>
      <c r="E1" s="81"/>
    </row>
    <row r="2" spans="1:5" ht="12.75" customHeight="1">
      <c r="B2" s="81"/>
      <c r="C2" s="81"/>
      <c r="D2" s="81"/>
      <c r="E2" s="81"/>
    </row>
    <row r="3" spans="1:5">
      <c r="A3" s="38" t="s">
        <v>26</v>
      </c>
      <c r="B3" s="88" t="str">
        <f>Ugeplan!G2</f>
        <v>Mads Dellgren</v>
      </c>
      <c r="C3" s="82"/>
      <c r="D3" s="82"/>
      <c r="E3" s="82"/>
    </row>
    <row r="4" spans="1:5">
      <c r="B4" s="82"/>
      <c r="C4" s="82"/>
      <c r="D4" s="82"/>
      <c r="E4" s="82"/>
    </row>
    <row r="5" spans="1:5" ht="12.75" customHeight="1">
      <c r="A5" s="90" t="s">
        <v>109</v>
      </c>
      <c r="B5" s="186"/>
      <c r="C5" s="83"/>
      <c r="D5" s="83"/>
      <c r="E5" s="83"/>
    </row>
    <row r="6" spans="1:5" ht="12.75" customHeight="1">
      <c r="A6" s="90"/>
      <c r="B6" s="187"/>
      <c r="C6" s="83"/>
      <c r="D6" s="83"/>
      <c r="E6" s="83"/>
    </row>
    <row r="7" spans="1:5" ht="12.75" customHeight="1">
      <c r="A7" s="90"/>
      <c r="B7" s="104"/>
      <c r="C7" s="83"/>
      <c r="D7" s="83"/>
      <c r="E7" s="83"/>
    </row>
    <row r="8" spans="1:5" ht="12.75" customHeight="1">
      <c r="A8" s="90"/>
      <c r="B8" s="83"/>
      <c r="C8" s="83"/>
      <c r="D8" s="83"/>
      <c r="E8" s="83"/>
    </row>
    <row r="9" spans="1:5" ht="12.75" customHeight="1">
      <c r="A9" s="38" t="s">
        <v>110</v>
      </c>
      <c r="B9" s="105"/>
      <c r="C9" s="84"/>
      <c r="D9" s="84"/>
      <c r="E9" s="84"/>
    </row>
    <row r="10" spans="1:5" ht="12.75" customHeight="1">
      <c r="A10" s="38" t="s">
        <v>111</v>
      </c>
      <c r="B10" s="185"/>
      <c r="C10" s="82"/>
      <c r="D10" s="82"/>
      <c r="E10" s="82"/>
    </row>
    <row r="11" spans="1:5" ht="12.75" customHeight="1">
      <c r="B11" s="82"/>
      <c r="C11" s="82"/>
      <c r="D11" s="82"/>
      <c r="E11" s="82"/>
    </row>
    <row r="12" spans="1:5" ht="12.75" customHeight="1">
      <c r="A12" s="91" t="s">
        <v>140</v>
      </c>
      <c r="B12" s="112"/>
      <c r="C12" s="112"/>
      <c r="D12" s="112"/>
      <c r="E12" s="112"/>
    </row>
    <row r="13" spans="1:5" ht="12.75" customHeight="1">
      <c r="A13" s="38" t="s">
        <v>112</v>
      </c>
      <c r="B13" s="183"/>
      <c r="C13" s="112"/>
      <c r="D13" s="112"/>
      <c r="E13" s="112"/>
    </row>
    <row r="14" spans="1:5" ht="12.75" customHeight="1">
      <c r="A14" s="38" t="s">
        <v>113</v>
      </c>
      <c r="B14" s="184"/>
      <c r="C14" s="112"/>
      <c r="D14" s="112"/>
      <c r="E14" s="112"/>
    </row>
    <row r="15" spans="1:5" ht="12.75" customHeight="1">
      <c r="A15" s="38" t="s">
        <v>114</v>
      </c>
      <c r="B15" s="184"/>
      <c r="C15" s="112"/>
      <c r="D15" s="112"/>
      <c r="E15" s="112"/>
    </row>
    <row r="16" spans="1:5" ht="12.75" customHeight="1">
      <c r="A16" s="38" t="s">
        <v>115</v>
      </c>
      <c r="B16" s="106"/>
      <c r="C16" s="112"/>
      <c r="D16" s="112"/>
      <c r="E16" s="112"/>
    </row>
    <row r="17" spans="1:23" ht="12.75" customHeight="1">
      <c r="A17" s="38" t="s">
        <v>116</v>
      </c>
      <c r="B17" s="106"/>
      <c r="C17" s="112"/>
      <c r="D17" s="112"/>
      <c r="E17" s="112"/>
    </row>
    <row r="18" spans="1:23" ht="12.75" customHeight="1">
      <c r="B18" s="182"/>
      <c r="C18" s="112"/>
      <c r="D18" s="112"/>
      <c r="E18" s="112"/>
    </row>
    <row r="19" spans="1:23" ht="12.75" customHeight="1">
      <c r="B19" s="184"/>
      <c r="C19" s="112"/>
      <c r="D19" s="112"/>
      <c r="E19" s="112"/>
    </row>
    <row r="20" spans="1:23" ht="12.75" customHeight="1">
      <c r="B20" s="184"/>
      <c r="C20" s="397"/>
      <c r="D20" s="397"/>
      <c r="E20" s="112"/>
    </row>
    <row r="21" spans="1:23" ht="12.75" customHeight="1">
      <c r="B21" s="106"/>
      <c r="C21" s="112"/>
      <c r="D21" s="112"/>
      <c r="E21" s="112"/>
    </row>
    <row r="22" spans="1:23" ht="12.75" customHeight="1">
      <c r="B22" s="112"/>
      <c r="C22" s="112"/>
      <c r="D22" s="112"/>
      <c r="E22" s="112"/>
    </row>
    <row r="23" spans="1:23" ht="12.75" customHeight="1">
      <c r="A23" s="91" t="s">
        <v>57</v>
      </c>
      <c r="B23" s="83"/>
      <c r="C23" s="83"/>
      <c r="D23" s="83"/>
      <c r="E23" s="83"/>
    </row>
    <row r="24" spans="1:23" ht="12.75" customHeight="1">
      <c r="A24" s="38" t="s">
        <v>77</v>
      </c>
      <c r="B24" s="186"/>
      <c r="C24" s="83"/>
      <c r="D24" s="83"/>
      <c r="E24" s="83"/>
    </row>
    <row r="25" spans="1:23" ht="12.75" customHeight="1">
      <c r="B25" s="104"/>
      <c r="C25" s="83"/>
      <c r="D25" s="83"/>
      <c r="E25" s="83"/>
    </row>
    <row r="26" spans="1:23" ht="12.75" customHeight="1">
      <c r="A26" s="38" t="s">
        <v>74</v>
      </c>
      <c r="B26" s="104"/>
      <c r="C26" s="83"/>
      <c r="D26" s="83"/>
      <c r="E26" s="83"/>
    </row>
    <row r="27" spans="1:23" ht="12.75" customHeight="1">
      <c r="A27" s="38" t="s">
        <v>75</v>
      </c>
      <c r="B27" s="104"/>
      <c r="C27" s="83"/>
      <c r="D27" s="83"/>
      <c r="E27" s="83"/>
    </row>
    <row r="28" spans="1:23" ht="12.75" customHeight="1">
      <c r="A28" s="38" t="s">
        <v>76</v>
      </c>
      <c r="B28" s="104"/>
      <c r="C28" s="83"/>
      <c r="D28" s="83"/>
      <c r="E28" s="83"/>
    </row>
    <row r="29" spans="1:23" ht="12.75" customHeight="1">
      <c r="A29" s="38" t="s">
        <v>32</v>
      </c>
      <c r="B29" s="104"/>
      <c r="C29" s="83"/>
      <c r="D29" s="83"/>
      <c r="E29" s="83"/>
    </row>
    <row r="30" spans="1:23" ht="12.75" customHeight="1">
      <c r="B30" s="83"/>
      <c r="C30" s="83"/>
      <c r="D30" s="83"/>
      <c r="E30" s="83"/>
    </row>
    <row r="31" spans="1:23" ht="12.75" customHeight="1">
      <c r="B31" s="97" t="s">
        <v>145</v>
      </c>
      <c r="C31" s="97"/>
      <c r="D31" s="97"/>
      <c r="E31" s="97"/>
    </row>
    <row r="32" spans="1:23" ht="12.75" customHeight="1">
      <c r="B32" s="107"/>
      <c r="C32" s="398" t="s">
        <v>137</v>
      </c>
      <c r="D32" s="399"/>
      <c r="E32" s="400"/>
      <c r="F32" s="404" t="s">
        <v>120</v>
      </c>
      <c r="G32" s="404"/>
      <c r="H32" s="404"/>
      <c r="I32" s="404" t="s">
        <v>122</v>
      </c>
      <c r="J32" s="404"/>
      <c r="K32" s="404"/>
      <c r="L32" s="404" t="s">
        <v>123</v>
      </c>
      <c r="M32" s="404"/>
      <c r="N32" s="404"/>
      <c r="O32" s="404" t="s">
        <v>124</v>
      </c>
      <c r="P32" s="404"/>
      <c r="Q32" s="404"/>
      <c r="R32" s="404" t="s">
        <v>125</v>
      </c>
      <c r="S32" s="404"/>
      <c r="T32" s="404"/>
      <c r="U32" s="404" t="s">
        <v>121</v>
      </c>
      <c r="V32" s="404"/>
      <c r="W32" s="404"/>
    </row>
    <row r="33" spans="1:23" ht="12.75" customHeight="1">
      <c r="A33" s="100" t="s">
        <v>138</v>
      </c>
      <c r="B33" s="107" t="s">
        <v>130</v>
      </c>
      <c r="C33" s="401"/>
      <c r="D33" s="402"/>
      <c r="E33" s="403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/>
      <c r="S33" s="393"/>
      <c r="T33" s="393"/>
      <c r="U33" s="393"/>
      <c r="V33" s="393"/>
      <c r="W33" s="393"/>
    </row>
    <row r="34" spans="1:23" ht="12.75" customHeight="1">
      <c r="A34" s="99"/>
      <c r="B34" s="107" t="s">
        <v>77</v>
      </c>
      <c r="C34" s="394"/>
      <c r="D34" s="395"/>
      <c r="E34" s="396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/>
      <c r="S34" s="393"/>
      <c r="T34" s="393"/>
      <c r="U34" s="393"/>
      <c r="V34" s="393"/>
      <c r="W34" s="393"/>
    </row>
    <row r="35" spans="1:23" ht="12.75" customHeight="1">
      <c r="B35" s="107"/>
      <c r="C35" s="394"/>
      <c r="D35" s="395"/>
      <c r="E35" s="396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</row>
    <row r="36" spans="1:23" ht="12.75" customHeight="1">
      <c r="A36" s="100" t="s">
        <v>139</v>
      </c>
      <c r="B36" s="107" t="s">
        <v>117</v>
      </c>
      <c r="C36" s="394"/>
      <c r="D36" s="395"/>
      <c r="E36" s="396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</row>
    <row r="37" spans="1:23" ht="12.75" customHeight="1">
      <c r="A37" s="99"/>
      <c r="B37" s="107"/>
      <c r="C37" s="394"/>
      <c r="D37" s="395"/>
      <c r="E37" s="396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393"/>
      <c r="V37" s="393"/>
      <c r="W37" s="393"/>
    </row>
    <row r="38" spans="1:23" ht="12.75" customHeight="1">
      <c r="B38" s="107" t="s">
        <v>118</v>
      </c>
      <c r="C38" s="394"/>
      <c r="D38" s="395"/>
      <c r="E38" s="396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</row>
    <row r="39" spans="1:23" ht="12.75" customHeight="1">
      <c r="B39" s="107"/>
      <c r="C39" s="394"/>
      <c r="D39" s="395"/>
      <c r="E39" s="396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/>
      <c r="S39" s="393"/>
      <c r="T39" s="393"/>
      <c r="U39" s="393"/>
      <c r="V39" s="393"/>
      <c r="W39" s="393"/>
    </row>
    <row r="40" spans="1:23" ht="12.75" customHeight="1">
      <c r="B40" s="107" t="s">
        <v>119</v>
      </c>
      <c r="C40" s="394"/>
      <c r="D40" s="395"/>
      <c r="E40" s="396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</row>
    <row r="41" spans="1:23" ht="12.75" customHeight="1">
      <c r="B41" s="107"/>
      <c r="C41" s="394"/>
      <c r="D41" s="395"/>
      <c r="E41" s="396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</row>
    <row r="42" spans="1:23" ht="12.75" customHeight="1">
      <c r="B42" s="107" t="s">
        <v>132</v>
      </c>
      <c r="C42" s="394"/>
      <c r="D42" s="395"/>
      <c r="E42" s="396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</row>
    <row r="43" spans="1:23" ht="12.75" customHeight="1">
      <c r="B43" s="107"/>
      <c r="C43" s="394"/>
      <c r="D43" s="395"/>
      <c r="E43" s="396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</row>
    <row r="44" spans="1:23" ht="12.75" customHeight="1">
      <c r="B44" s="107" t="s">
        <v>134</v>
      </c>
      <c r="C44" s="394"/>
      <c r="D44" s="395"/>
      <c r="E44" s="396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</row>
    <row r="45" spans="1:23" ht="12.75" customHeight="1">
      <c r="B45" s="107"/>
      <c r="C45" s="394"/>
      <c r="D45" s="395"/>
      <c r="E45" s="396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</row>
    <row r="46" spans="1:23" ht="12.75" customHeight="1">
      <c r="B46" s="107" t="s">
        <v>133</v>
      </c>
      <c r="C46" s="394"/>
      <c r="D46" s="395"/>
      <c r="E46" s="396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</row>
    <row r="47" spans="1:23" ht="12.75" customHeight="1">
      <c r="B47" s="107"/>
      <c r="C47" s="394"/>
      <c r="D47" s="395"/>
      <c r="E47" s="396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</row>
    <row r="48" spans="1:23" ht="12.75" customHeight="1">
      <c r="B48" s="107" t="s">
        <v>135</v>
      </c>
      <c r="C48" s="394"/>
      <c r="D48" s="395"/>
      <c r="E48" s="396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</row>
    <row r="49" spans="1:23" ht="12.75" customHeight="1">
      <c r="B49" s="107"/>
      <c r="C49" s="394"/>
      <c r="D49" s="395"/>
      <c r="E49" s="396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</row>
    <row r="50" spans="1:23" ht="12.75" customHeight="1">
      <c r="B50" s="107" t="s">
        <v>136</v>
      </c>
      <c r="C50" s="394"/>
      <c r="D50" s="395"/>
      <c r="E50" s="396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</row>
    <row r="51" spans="1:23" ht="12.75" customHeight="1">
      <c r="B51" s="107"/>
      <c r="C51" s="394"/>
      <c r="D51" s="395"/>
      <c r="E51" s="396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</row>
    <row r="52" spans="1:23" ht="12.75" customHeight="1">
      <c r="B52" s="107" t="s">
        <v>131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</row>
    <row r="53" spans="1:23" ht="12.75" customHeight="1">
      <c r="B53" s="107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1:23" ht="12.75" customHeight="1">
      <c r="B54" s="107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</row>
    <row r="55" spans="1:23" ht="12.75" customHeight="1">
      <c r="B55" s="96"/>
      <c r="C55" s="96"/>
      <c r="D55" s="96"/>
      <c r="E55" s="96"/>
    </row>
    <row r="56" spans="1:23">
      <c r="A56" s="91" t="s">
        <v>58</v>
      </c>
      <c r="B56" s="82"/>
      <c r="C56" s="82"/>
      <c r="D56" s="82"/>
      <c r="E56" s="82"/>
    </row>
    <row r="57" spans="1:23">
      <c r="A57" s="92" t="s">
        <v>126</v>
      </c>
      <c r="B57" s="88"/>
      <c r="C57" s="82"/>
      <c r="D57" s="82"/>
      <c r="E57" s="82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</row>
    <row r="58" spans="1:23">
      <c r="A58" s="92"/>
      <c r="B58" s="89"/>
      <c r="C58" s="82"/>
      <c r="D58" s="82"/>
      <c r="E58" s="82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</row>
    <row r="59" spans="1:23">
      <c r="A59" s="12"/>
      <c r="B59" s="12"/>
      <c r="C59" s="12"/>
      <c r="D59" s="12"/>
      <c r="E59" s="12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</row>
    <row r="60" spans="1:23">
      <c r="A60" s="91" t="s">
        <v>128</v>
      </c>
      <c r="B60" s="12"/>
      <c r="C60" s="12"/>
      <c r="D60" s="12"/>
      <c r="E60" s="12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</row>
    <row r="61" spans="1:23">
      <c r="A61" s="92" t="s">
        <v>59</v>
      </c>
      <c r="B61" s="88"/>
      <c r="C61" s="82"/>
      <c r="D61" s="82"/>
      <c r="E61" s="82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</row>
    <row r="62" spans="1:23">
      <c r="A62" s="92" t="s">
        <v>60</v>
      </c>
      <c r="B62" s="89"/>
      <c r="C62" s="82"/>
      <c r="D62" s="82"/>
      <c r="E62" s="82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</row>
    <row r="63" spans="1:23">
      <c r="A63" s="92" t="s">
        <v>61</v>
      </c>
      <c r="B63" s="89"/>
      <c r="C63" s="82"/>
      <c r="D63" s="82"/>
      <c r="E63" s="82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</row>
    <row r="64" spans="1:23">
      <c r="A64" s="92" t="s">
        <v>62</v>
      </c>
      <c r="B64" s="89"/>
      <c r="C64" s="82"/>
      <c r="D64" s="82"/>
      <c r="E64" s="82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</row>
    <row r="65" spans="1:22">
      <c r="A65" s="92" t="s">
        <v>63</v>
      </c>
      <c r="B65" s="89"/>
      <c r="C65" s="82"/>
      <c r="D65" s="82"/>
      <c r="E65" s="82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</row>
    <row r="66" spans="1:22">
      <c r="A66" s="92" t="s">
        <v>64</v>
      </c>
      <c r="B66" s="89"/>
      <c r="C66" s="82"/>
      <c r="D66" s="82"/>
      <c r="E66" s="82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</row>
    <row r="67" spans="1:22">
      <c r="A67" s="92" t="s">
        <v>65</v>
      </c>
      <c r="B67" s="93"/>
      <c r="C67" s="86"/>
      <c r="D67" s="86"/>
      <c r="E67" s="86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</row>
    <row r="68" spans="1:22">
      <c r="B68" s="82"/>
      <c r="C68" s="82"/>
      <c r="D68" s="82"/>
      <c r="E68" s="82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</row>
    <row r="69" spans="1:22">
      <c r="B69" s="82"/>
      <c r="C69" s="82"/>
      <c r="D69" s="82"/>
      <c r="E69" s="82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</row>
    <row r="70" spans="1:22">
      <c r="A70" s="91" t="s">
        <v>66</v>
      </c>
      <c r="B70" s="82"/>
      <c r="C70" s="82"/>
      <c r="D70" s="82"/>
      <c r="E70" s="82"/>
    </row>
    <row r="71" spans="1:22">
      <c r="A71" s="92" t="s">
        <v>127</v>
      </c>
      <c r="B71" s="88"/>
      <c r="C71" s="82"/>
      <c r="D71" s="82"/>
      <c r="E71" s="82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</row>
    <row r="72" spans="1:22">
      <c r="B72" s="89"/>
      <c r="C72" s="82"/>
      <c r="D72" s="82"/>
      <c r="E72" s="82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</row>
    <row r="73" spans="1:22">
      <c r="B73" s="82"/>
      <c r="C73" s="82"/>
      <c r="D73" s="82"/>
      <c r="E73" s="82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</row>
    <row r="74" spans="1:22">
      <c r="A74" s="91" t="s">
        <v>128</v>
      </c>
      <c r="B74" s="82"/>
      <c r="C74" s="82"/>
      <c r="D74" s="82"/>
      <c r="E74" s="82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</row>
    <row r="75" spans="1:22">
      <c r="A75" s="92" t="s">
        <v>59</v>
      </c>
      <c r="B75" s="88"/>
      <c r="C75" s="82"/>
      <c r="D75" s="82"/>
      <c r="E75" s="82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</row>
    <row r="76" spans="1:22">
      <c r="A76" s="92" t="s">
        <v>60</v>
      </c>
      <c r="B76" s="89"/>
      <c r="C76" s="82"/>
      <c r="D76" s="82"/>
      <c r="E76" s="82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</row>
    <row r="77" spans="1:22">
      <c r="A77" s="92" t="s">
        <v>61</v>
      </c>
      <c r="B77" s="89"/>
      <c r="C77" s="82"/>
      <c r="D77" s="82"/>
      <c r="E77" s="82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</row>
    <row r="78" spans="1:22">
      <c r="A78" s="92" t="s">
        <v>62</v>
      </c>
      <c r="B78" s="89"/>
      <c r="C78" s="82"/>
      <c r="D78" s="82"/>
      <c r="E78" s="82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</row>
    <row r="79" spans="1:22">
      <c r="A79" s="92" t="s">
        <v>63</v>
      </c>
      <c r="B79" s="89"/>
      <c r="C79" s="82"/>
      <c r="D79" s="82"/>
      <c r="E79" s="82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</row>
    <row r="80" spans="1:22">
      <c r="A80" s="92" t="s">
        <v>64</v>
      </c>
      <c r="B80" s="89"/>
      <c r="C80" s="82"/>
      <c r="D80" s="82"/>
      <c r="E80" s="82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</row>
    <row r="81" spans="1:22">
      <c r="A81" s="92" t="s">
        <v>65</v>
      </c>
      <c r="B81" s="93"/>
      <c r="C81" s="86"/>
      <c r="D81" s="86"/>
      <c r="E81" s="86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</row>
    <row r="82" spans="1:22">
      <c r="B82" s="82"/>
      <c r="C82" s="82"/>
      <c r="D82" s="82"/>
      <c r="E82" s="82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</row>
    <row r="83" spans="1:22">
      <c r="B83" s="82"/>
      <c r="C83" s="82"/>
      <c r="D83" s="82"/>
      <c r="E83" s="82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</row>
    <row r="84" spans="1:22">
      <c r="B84" s="82"/>
      <c r="C84" s="82"/>
      <c r="D84" s="82"/>
      <c r="E84" s="82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</row>
    <row r="85" spans="1:22">
      <c r="A85" s="91" t="s">
        <v>69</v>
      </c>
      <c r="B85" s="94"/>
    </row>
    <row r="86" spans="1:22">
      <c r="B86" s="95"/>
    </row>
    <row r="87" spans="1:22">
      <c r="B87" s="95"/>
    </row>
    <row r="88" spans="1:22">
      <c r="B88" s="95"/>
    </row>
    <row r="89" spans="1:22">
      <c r="B89" s="95"/>
    </row>
    <row r="92" spans="1:22">
      <c r="A92" s="91" t="s">
        <v>129</v>
      </c>
      <c r="B92" s="188"/>
    </row>
  </sheetData>
  <mergeCells count="141">
    <mergeCell ref="O33:Q33"/>
    <mergeCell ref="O32:Q32"/>
    <mergeCell ref="R32:T32"/>
    <mergeCell ref="I35:K35"/>
    <mergeCell ref="L35:N35"/>
    <mergeCell ref="O35:Q35"/>
    <mergeCell ref="R35:T35"/>
    <mergeCell ref="R33:T33"/>
    <mergeCell ref="U33:W33"/>
    <mergeCell ref="L33:N33"/>
    <mergeCell ref="L32:N32"/>
    <mergeCell ref="O34:Q34"/>
    <mergeCell ref="R34:T34"/>
    <mergeCell ref="U34:W34"/>
    <mergeCell ref="U32:W32"/>
    <mergeCell ref="U35:W35"/>
    <mergeCell ref="C20:D20"/>
    <mergeCell ref="F34:H34"/>
    <mergeCell ref="I34:K34"/>
    <mergeCell ref="L34:N34"/>
    <mergeCell ref="C32:E32"/>
    <mergeCell ref="F33:H33"/>
    <mergeCell ref="I33:K33"/>
    <mergeCell ref="C33:E33"/>
    <mergeCell ref="C34:E34"/>
    <mergeCell ref="F32:H32"/>
    <mergeCell ref="I32:K32"/>
    <mergeCell ref="F35:H35"/>
    <mergeCell ref="O40:Q40"/>
    <mergeCell ref="R40:T40"/>
    <mergeCell ref="U40:W40"/>
    <mergeCell ref="F39:H39"/>
    <mergeCell ref="I39:K39"/>
    <mergeCell ref="L39:N39"/>
    <mergeCell ref="O39:Q39"/>
    <mergeCell ref="R39:T39"/>
    <mergeCell ref="F36:H36"/>
    <mergeCell ref="I36:K36"/>
    <mergeCell ref="L36:N36"/>
    <mergeCell ref="O36:Q36"/>
    <mergeCell ref="R36:T36"/>
    <mergeCell ref="U36:W36"/>
    <mergeCell ref="U37:W37"/>
    <mergeCell ref="F37:H37"/>
    <mergeCell ref="I37:K37"/>
    <mergeCell ref="L37:N37"/>
    <mergeCell ref="U42:W42"/>
    <mergeCell ref="U39:W39"/>
    <mergeCell ref="U45:W45"/>
    <mergeCell ref="F38:H38"/>
    <mergeCell ref="I38:K38"/>
    <mergeCell ref="L38:N38"/>
    <mergeCell ref="O38:Q38"/>
    <mergeCell ref="R38:T38"/>
    <mergeCell ref="U38:W38"/>
    <mergeCell ref="F40:H40"/>
    <mergeCell ref="I40:K40"/>
    <mergeCell ref="U44:W44"/>
    <mergeCell ref="L40:N40"/>
    <mergeCell ref="L47:N47"/>
    <mergeCell ref="O47:Q47"/>
    <mergeCell ref="R47:T47"/>
    <mergeCell ref="O46:Q46"/>
    <mergeCell ref="R46:T46"/>
    <mergeCell ref="F45:H45"/>
    <mergeCell ref="I45:K45"/>
    <mergeCell ref="L45:N45"/>
    <mergeCell ref="O45:Q45"/>
    <mergeCell ref="R45:T45"/>
    <mergeCell ref="C36:E36"/>
    <mergeCell ref="C38:E38"/>
    <mergeCell ref="C40:E40"/>
    <mergeCell ref="C39:E39"/>
    <mergeCell ref="C37:E37"/>
    <mergeCell ref="C35:E35"/>
    <mergeCell ref="L48:N48"/>
    <mergeCell ref="O48:Q48"/>
    <mergeCell ref="R48:T48"/>
    <mergeCell ref="F47:H47"/>
    <mergeCell ref="C41:E41"/>
    <mergeCell ref="I42:K42"/>
    <mergeCell ref="L42:N42"/>
    <mergeCell ref="O42:Q42"/>
    <mergeCell ref="R42:T42"/>
    <mergeCell ref="F44:H44"/>
    <mergeCell ref="I44:K44"/>
    <mergeCell ref="L44:N44"/>
    <mergeCell ref="O44:Q44"/>
    <mergeCell ref="R44:T44"/>
    <mergeCell ref="C46:E46"/>
    <mergeCell ref="F46:H46"/>
    <mergeCell ref="O37:Q37"/>
    <mergeCell ref="R37:T37"/>
    <mergeCell ref="C42:E42"/>
    <mergeCell ref="R50:T50"/>
    <mergeCell ref="R43:T43"/>
    <mergeCell ref="C48:E48"/>
    <mergeCell ref="C50:E50"/>
    <mergeCell ref="F50:H50"/>
    <mergeCell ref="U50:W50"/>
    <mergeCell ref="U43:W43"/>
    <mergeCell ref="F41:H41"/>
    <mergeCell ref="I41:K41"/>
    <mergeCell ref="L41:N41"/>
    <mergeCell ref="O41:Q41"/>
    <mergeCell ref="R41:T41"/>
    <mergeCell ref="U41:W41"/>
    <mergeCell ref="F42:H42"/>
    <mergeCell ref="O43:Q43"/>
    <mergeCell ref="U48:W48"/>
    <mergeCell ref="U49:W49"/>
    <mergeCell ref="L49:N49"/>
    <mergeCell ref="O49:Q49"/>
    <mergeCell ref="R49:T49"/>
    <mergeCell ref="F48:H48"/>
    <mergeCell ref="I48:K48"/>
    <mergeCell ref="U47:W47"/>
    <mergeCell ref="U51:W51"/>
    <mergeCell ref="C51:E51"/>
    <mergeCell ref="F51:H51"/>
    <mergeCell ref="I51:K51"/>
    <mergeCell ref="L51:N51"/>
    <mergeCell ref="O51:Q51"/>
    <mergeCell ref="R51:T51"/>
    <mergeCell ref="F43:H43"/>
    <mergeCell ref="I43:K43"/>
    <mergeCell ref="L43:N43"/>
    <mergeCell ref="I46:K46"/>
    <mergeCell ref="L46:N46"/>
    <mergeCell ref="I50:K50"/>
    <mergeCell ref="F49:H49"/>
    <mergeCell ref="I49:K49"/>
    <mergeCell ref="L50:N50"/>
    <mergeCell ref="O50:Q50"/>
    <mergeCell ref="C44:E44"/>
    <mergeCell ref="C49:E49"/>
    <mergeCell ref="C47:E47"/>
    <mergeCell ref="C45:E45"/>
    <mergeCell ref="C43:E43"/>
    <mergeCell ref="U46:W46"/>
    <mergeCell ref="I47:K47"/>
  </mergeCells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2" x14ac:dyDescent="0"/>
  <cols>
    <col min="2" max="2" width="137.33203125" customWidth="1"/>
  </cols>
  <sheetData>
    <row r="2" spans="1:2" ht="18" thickBot="1">
      <c r="A2" s="31" t="s">
        <v>73</v>
      </c>
      <c r="B2" s="31" t="s">
        <v>68</v>
      </c>
    </row>
  </sheetData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sqref="A1:XFD1048576"/>
    </sheetView>
  </sheetViews>
  <sheetFormatPr baseColWidth="10" defaultColWidth="8.83203125" defaultRowHeight="10" x14ac:dyDescent="0"/>
  <cols>
    <col min="1" max="1" width="17.6640625" style="304" bestFit="1" customWidth="1"/>
    <col min="2" max="2" width="7.1640625" style="304" bestFit="1" customWidth="1"/>
    <col min="3" max="3" width="7.1640625" style="304" customWidth="1"/>
    <col min="4" max="10" width="7.33203125" style="304" customWidth="1"/>
    <col min="11" max="11" width="4.5" style="304" customWidth="1"/>
    <col min="12" max="12" width="10.5" style="304" bestFit="1" customWidth="1"/>
    <col min="13" max="14" width="9.33203125" style="304" bestFit="1" customWidth="1"/>
    <col min="15" max="22" width="9.5" style="304" bestFit="1" customWidth="1"/>
    <col min="23" max="16384" width="8.83203125" style="304"/>
  </cols>
  <sheetData>
    <row r="1" spans="1:12">
      <c r="A1" s="303"/>
      <c r="B1" s="303"/>
      <c r="C1" s="303"/>
      <c r="D1" s="303"/>
      <c r="E1" s="303"/>
      <c r="F1" s="303"/>
      <c r="G1" s="303"/>
      <c r="H1" s="303"/>
      <c r="I1" s="303"/>
      <c r="J1" s="303"/>
    </row>
    <row r="2" spans="1:12">
      <c r="A2" s="304" t="str">
        <f>[1]Ark1!A3</f>
        <v>Navn:</v>
      </c>
      <c r="C2" s="405" t="str">
        <f>[1]Ark1!C3</f>
        <v>Mads Dellgren</v>
      </c>
      <c r="D2" s="405"/>
      <c r="G2" s="305"/>
      <c r="I2" s="305"/>
      <c r="J2" s="303"/>
    </row>
    <row r="3" spans="1:12">
      <c r="A3" s="304" t="str">
        <f>[1]Ark1!A5</f>
        <v>Alder</v>
      </c>
      <c r="C3" s="406">
        <f>[1]Ark1!C5</f>
        <v>31.463888888888889</v>
      </c>
      <c r="D3" s="406"/>
      <c r="G3" s="305"/>
      <c r="I3" s="305"/>
      <c r="J3" s="303"/>
    </row>
    <row r="4" spans="1:12">
      <c r="J4" s="303"/>
    </row>
    <row r="5" spans="1:12">
      <c r="A5" s="304" t="str">
        <f>[1]Ark1!A10</f>
        <v xml:space="preserve">Dato:    </v>
      </c>
      <c r="C5" s="306">
        <f>[1]Ark1!C10</f>
        <v>40890</v>
      </c>
      <c r="D5" s="307"/>
      <c r="E5" s="307" t="str">
        <f>IF([1]Ark1!E10&gt;0,[1]Ark1!E10,"")</f>
        <v/>
      </c>
      <c r="F5" s="307" t="str">
        <f>IF([1]Ark1!F10&gt;0,[1]Ark1!F10,"")</f>
        <v/>
      </c>
      <c r="G5" s="307" t="str">
        <f>IF([1]Ark1!G10&gt;0,[1]Ark1!G10,"")</f>
        <v/>
      </c>
      <c r="H5" s="307" t="str">
        <f>IF([1]Ark1!H10&gt;0,[1]Ark1!H10,"")</f>
        <v/>
      </c>
      <c r="I5" s="307" t="str">
        <f>IF([1]Ark1!I10&gt;0,[1]Ark1!I10,"")</f>
        <v/>
      </c>
      <c r="J5" s="307" t="str">
        <f>IF([1]Ark1!J10&gt;0,[1]Ark1!J10,"")</f>
        <v/>
      </c>
      <c r="K5" s="307"/>
      <c r="L5" s="307"/>
    </row>
    <row r="6" spans="1:12">
      <c r="B6" s="308" t="s">
        <v>813</v>
      </c>
      <c r="C6" s="309"/>
      <c r="E6" s="310" t="str">
        <f>IF([1]Ark1!E11&gt;0,[1]Ark1!E11,"")</f>
        <v/>
      </c>
      <c r="F6" s="310" t="str">
        <f>IF([1]Ark1!F11&gt;0,[1]Ark1!F11,"")</f>
        <v/>
      </c>
      <c r="G6" s="310" t="str">
        <f>IF([1]Ark1!G11&gt;0,[1]Ark1!G11,"")</f>
        <v/>
      </c>
      <c r="H6" s="310" t="str">
        <f>IF([1]Ark1!H11&gt;0,[1]Ark1!H11,"")</f>
        <v/>
      </c>
      <c r="I6" s="310" t="str">
        <f>IF([1]Ark1!I11&gt;0,[1]Ark1!I11,"")</f>
        <v/>
      </c>
      <c r="J6" s="310" t="str">
        <f>IF([1]Ark1!J11&gt;0,[1]Ark1!J11,"")</f>
        <v/>
      </c>
    </row>
    <row r="7" spans="1:12">
      <c r="A7" s="311" t="str">
        <f>[1]Ark1!A12</f>
        <v>Vægt/højde/BMI</v>
      </c>
      <c r="B7" s="308"/>
      <c r="C7" s="309"/>
      <c r="E7" s="310"/>
      <c r="F7" s="310"/>
      <c r="G7" s="310"/>
      <c r="H7" s="310"/>
      <c r="I7" s="310"/>
      <c r="J7" s="310"/>
    </row>
    <row r="8" spans="1:12">
      <c r="A8" s="304" t="str">
        <f>[1]Ark1!A13</f>
        <v>vægt (kg):</v>
      </c>
      <c r="B8" s="310" t="str">
        <f>[1]Ark1!B13</f>
        <v/>
      </c>
      <c r="C8" s="312">
        <f>[1]Ark1!C13</f>
        <v>74</v>
      </c>
      <c r="D8" s="310"/>
      <c r="E8" s="310" t="str">
        <f>IF([1]Ark1!E13&gt;0,[1]Ark1!E13,"")</f>
        <v/>
      </c>
      <c r="F8" s="310" t="str">
        <f>IF([1]Ark1!F13&gt;0,[1]Ark1!F13,"")</f>
        <v/>
      </c>
      <c r="G8" s="310" t="str">
        <f>IF([1]Ark1!G13&gt;0,[1]Ark1!G13,"")</f>
        <v/>
      </c>
      <c r="H8" s="310" t="str">
        <f>IF([1]Ark1!H13&gt;0,[1]Ark1!H13,"")</f>
        <v/>
      </c>
      <c r="I8" s="310" t="str">
        <f>IF([1]Ark1!I13&gt;0,[1]Ark1!I13,"")</f>
        <v/>
      </c>
      <c r="J8" s="310" t="str">
        <f>IF([1]Ark1!J13&gt;0,[1]Ark1!J13,"")</f>
        <v/>
      </c>
      <c r="K8" s="310"/>
      <c r="L8" s="310"/>
    </row>
    <row r="9" spans="1:12">
      <c r="A9" s="304" t="str">
        <f>[1]Ark1!A14</f>
        <v>højde (m):</v>
      </c>
      <c r="B9" s="313" t="str">
        <f>[1]Ark1!B14</f>
        <v/>
      </c>
      <c r="C9" s="314">
        <f>[1]Ark1!C14</f>
        <v>1.88</v>
      </c>
      <c r="D9" s="313"/>
      <c r="E9" s="313" t="str">
        <f>IF([1]Ark1!E14&gt;0,[1]Ark1!E14,"")</f>
        <v/>
      </c>
      <c r="F9" s="313" t="str">
        <f>IF([1]Ark1!F14&gt;0,[1]Ark1!F14,"")</f>
        <v/>
      </c>
      <c r="G9" s="313" t="str">
        <f>IF([1]Ark1!G14&gt;0,[1]Ark1!G14,"")</f>
        <v/>
      </c>
      <c r="H9" s="313" t="str">
        <f>IF([1]Ark1!H14&gt;0,[1]Ark1!H14,"")</f>
        <v/>
      </c>
      <c r="I9" s="313" t="str">
        <f>IF([1]Ark1!I14&gt;0,[1]Ark1!I14,"")</f>
        <v/>
      </c>
      <c r="J9" s="313" t="str">
        <f>IF([1]Ark1!J14&gt;0,[1]Ark1!J14,"")</f>
        <v/>
      </c>
      <c r="K9" s="310"/>
      <c r="L9" s="310"/>
    </row>
    <row r="10" spans="1:12" s="313" customFormat="1">
      <c r="A10" s="304" t="str">
        <f>[1]Ark1!A15</f>
        <v>BMI (m/h2):</v>
      </c>
      <c r="B10" s="313" t="str">
        <f>[1]Ark1!B15</f>
        <v/>
      </c>
      <c r="C10" s="314">
        <f>[1]Ark1!C15</f>
        <v>20.937075599818925</v>
      </c>
      <c r="E10" s="313" t="str">
        <f>IF([1]Ark1!E15&gt;0,[1]Ark1!E15,"")</f>
        <v/>
      </c>
      <c r="F10" s="313" t="str">
        <f>IF([1]Ark1!F15&gt;0,[1]Ark1!F15,"")</f>
        <v/>
      </c>
      <c r="G10" s="313" t="str">
        <f>IF([1]Ark1!G15&gt;0,[1]Ark1!G15,"")</f>
        <v/>
      </c>
      <c r="H10" s="313" t="str">
        <f>IF([1]Ark1!H15&gt;0,[1]Ark1!H15,"")</f>
        <v/>
      </c>
      <c r="I10" s="313" t="str">
        <f>IF([1]Ark1!I15&gt;0,[1]Ark1!I15,"")</f>
        <v/>
      </c>
      <c r="J10" s="313" t="str">
        <f>IF([1]Ark1!J15&gt;0,[1]Ark1!J15,"")</f>
        <v/>
      </c>
    </row>
    <row r="11" spans="1:12">
      <c r="B11" s="310"/>
      <c r="C11" s="312"/>
      <c r="D11" s="310"/>
      <c r="E11" s="310"/>
      <c r="F11" s="310"/>
      <c r="G11" s="310"/>
      <c r="H11" s="310"/>
      <c r="I11" s="310"/>
      <c r="J11" s="310"/>
    </row>
    <row r="12" spans="1:12">
      <c r="A12" s="311" t="str">
        <f>[1]Ark1!A17</f>
        <v>Hudfoldsmåling</v>
      </c>
      <c r="B12" s="310"/>
      <c r="E12" s="310"/>
      <c r="F12" s="310"/>
      <c r="G12" s="310"/>
      <c r="H12" s="310"/>
      <c r="I12" s="310"/>
      <c r="J12" s="310"/>
    </row>
    <row r="13" spans="1:12" s="310" customFormat="1">
      <c r="A13" s="310" t="str">
        <f>[1]Ark1!A22</f>
        <v>Samlet hudfold (mm)</v>
      </c>
      <c r="B13" s="310" t="str">
        <f>[1]Ark1!B22</f>
        <v/>
      </c>
      <c r="C13" s="310">
        <f>[1]Ark1!C22</f>
        <v>17.200000000000003</v>
      </c>
      <c r="E13" s="310" t="str">
        <f>IF([1]Ark1!E22&gt;0,[1]Ark1!E22,"")</f>
        <v/>
      </c>
      <c r="F13" s="310" t="str">
        <f>IF([1]Ark1!F22&gt;0,[1]Ark1!F22,"")</f>
        <v/>
      </c>
      <c r="G13" s="310" t="str">
        <f>IF([1]Ark1!G22&gt;0,[1]Ark1!G22,"")</f>
        <v/>
      </c>
      <c r="H13" s="310" t="str">
        <f>IF([1]Ark1!H22&gt;0,[1]Ark1!H22,"")</f>
        <v/>
      </c>
      <c r="I13" s="310" t="str">
        <f>IF([1]Ark1!I22&gt;0,[1]Ark1!I22,"")</f>
        <v/>
      </c>
      <c r="J13" s="310" t="str">
        <f>IF([1]Ark1!J22&gt;0,[1]Ark1!J22,"")</f>
        <v/>
      </c>
    </row>
    <row r="14" spans="1:12" s="310" customFormat="1">
      <c r="A14" s="310" t="str">
        <f>[1]Ark1!A25</f>
        <v>Fedt %</v>
      </c>
      <c r="B14" s="310" t="str">
        <f>[1]Ark1!B25</f>
        <v/>
      </c>
      <c r="C14" s="310">
        <f>[1]Ark1!C25</f>
        <v>6.2150583196340925</v>
      </c>
      <c r="E14" s="310" t="str">
        <f>IF([1]Ark1!E25&gt;0,[1]Ark1!E25,"")</f>
        <v/>
      </c>
      <c r="F14" s="310" t="str">
        <f>IF([1]Ark1!F25&gt;0,[1]Ark1!F25,"")</f>
        <v/>
      </c>
      <c r="G14" s="310" t="str">
        <f>IF([1]Ark1!G25&gt;0,[1]Ark1!G25,"")</f>
        <v/>
      </c>
      <c r="H14" s="310" t="str">
        <f>IF([1]Ark1!H25&gt;0,[1]Ark1!H25,"")</f>
        <v/>
      </c>
      <c r="I14" s="310" t="str">
        <f>IF([1]Ark1!I25&gt;0,[1]Ark1!I25,"")</f>
        <v/>
      </c>
      <c r="J14" s="310" t="str">
        <f>IF([1]Ark1!J25&gt;0,[1]Ark1!J25,"")</f>
        <v/>
      </c>
    </row>
    <row r="15" spans="1:12" s="310" customFormat="1">
      <c r="A15" s="310" t="str">
        <f>[1]Ark1!A26</f>
        <v>Fedtfri masse (kg)</v>
      </c>
      <c r="B15" s="310" t="str">
        <f>[1]Ark1!B26</f>
        <v/>
      </c>
      <c r="C15" s="310">
        <f>[1]Ark1!C26</f>
        <v>69.400856843470777</v>
      </c>
      <c r="E15" s="310" t="str">
        <f>IF([1]Ark1!E26&gt;0,[1]Ark1!E26,"")</f>
        <v/>
      </c>
      <c r="F15" s="310" t="str">
        <f>IF([1]Ark1!F26&gt;0,[1]Ark1!F26,"")</f>
        <v/>
      </c>
      <c r="G15" s="310" t="str">
        <f>IF([1]Ark1!G26&gt;0,[1]Ark1!G26,"")</f>
        <v/>
      </c>
      <c r="H15" s="310" t="str">
        <f>IF([1]Ark1!H26&gt;0,[1]Ark1!H26,"")</f>
        <v/>
      </c>
      <c r="I15" s="310" t="str">
        <f>IF([1]Ark1!I26&gt;0,[1]Ark1!I26,"")</f>
        <v/>
      </c>
      <c r="J15" s="310" t="str">
        <f>IF([1]Ark1!J26&gt;0,[1]Ark1!J26,"")</f>
        <v/>
      </c>
    </row>
    <row r="16" spans="1:12" s="310" customFormat="1"/>
    <row r="17" spans="1:10" s="310" customFormat="1">
      <c r="A17" s="315" t="str">
        <f>[1]Ark1!A28</f>
        <v>Bio empedance</v>
      </c>
    </row>
    <row r="18" spans="1:10" s="310" customFormat="1">
      <c r="A18" s="310" t="str">
        <f>[1]Ark1!A29</f>
        <v>Fedt-%</v>
      </c>
      <c r="C18" s="310">
        <f>[1]Ark1!C29</f>
        <v>0</v>
      </c>
      <c r="E18" s="310" t="str">
        <f>IF([1]Ark1!E29&gt;0,[1]Ark1!E29,"")</f>
        <v/>
      </c>
      <c r="F18" s="310" t="str">
        <f>IF([1]Ark1!F29&gt;0,[1]Ark1!F29,"")</f>
        <v/>
      </c>
      <c r="G18" s="310" t="str">
        <f>IF([1]Ark1!G29&gt;0,[1]Ark1!G29,"")</f>
        <v/>
      </c>
      <c r="H18" s="310" t="str">
        <f>IF([1]Ark1!H29&gt;0,[1]Ark1!H29,"")</f>
        <v/>
      </c>
      <c r="I18" s="310" t="str">
        <f>IF([1]Ark1!I29&gt;0,[1]Ark1!I29,"")</f>
        <v/>
      </c>
      <c r="J18" s="310" t="str">
        <f>IF([1]Ark1!J29&gt;0,[1]Ark1!J29,"")</f>
        <v/>
      </c>
    </row>
    <row r="19" spans="1:10" s="310" customFormat="1">
      <c r="A19" s="310" t="str">
        <f>[1]Ark1!A30</f>
        <v>Fedtfri masse (kg)</v>
      </c>
      <c r="C19" s="310" t="e">
        <f>[1]Ark1!C30</f>
        <v>#REF!</v>
      </c>
      <c r="E19" s="310" t="str">
        <f>IF([1]Ark1!E30&gt;0,[1]Ark1!E30,"")</f>
        <v/>
      </c>
      <c r="F19" s="310" t="str">
        <f>IF([1]Ark1!F30&gt;0,[1]Ark1!F30,"")</f>
        <v/>
      </c>
      <c r="G19" s="310" t="str">
        <f>IF([1]Ark1!G30&gt;0,[1]Ark1!G30,"")</f>
        <v/>
      </c>
      <c r="H19" s="310" t="str">
        <f>IF([1]Ark1!H30&gt;0,[1]Ark1!H30,"")</f>
        <v/>
      </c>
      <c r="I19" s="310" t="str">
        <f>IF([1]Ark1!I30&gt;0,[1]Ark1!I30,"")</f>
        <v/>
      </c>
      <c r="J19" s="310" t="str">
        <f>IF([1]Ark1!J30&gt;0,[1]Ark1!J30,"")</f>
        <v/>
      </c>
    </row>
    <row r="20" spans="1:10" s="310" customFormat="1">
      <c r="A20" s="310" t="str">
        <f>[1]Ark1!A31</f>
        <v>Skeletmuskulatur (% af kropsvægt)</v>
      </c>
      <c r="C20" s="310">
        <f>[1]Ark1!C31</f>
        <v>0</v>
      </c>
      <c r="E20" s="310" t="str">
        <f>IF([1]Ark1!E31&gt;0,[1]Ark1!E31,"")</f>
        <v/>
      </c>
      <c r="F20" s="310" t="str">
        <f>IF([1]Ark1!F31&gt;0,[1]Ark1!F31,"")</f>
        <v/>
      </c>
      <c r="G20" s="310" t="str">
        <f>IF([1]Ark1!G31&gt;0,[1]Ark1!G31,"")</f>
        <v/>
      </c>
      <c r="H20" s="310" t="str">
        <f>IF([1]Ark1!H31&gt;0,[1]Ark1!H31,"")</f>
        <v/>
      </c>
      <c r="I20" s="310" t="str">
        <f>IF([1]Ark1!I31&gt;0,[1]Ark1!I31,"")</f>
        <v/>
      </c>
      <c r="J20" s="310" t="str">
        <f>IF([1]Ark1!J31&gt;0,[1]Ark1!J31,"")</f>
        <v/>
      </c>
    </row>
    <row r="21" spans="1:10" s="310" customFormat="1">
      <c r="A21" s="310" t="str">
        <f>[1]Ark1!A32</f>
        <v>Skeletmuskulatur (kg)</v>
      </c>
      <c r="C21" s="310" t="str">
        <f>[1]Ark1!C32</f>
        <v/>
      </c>
      <c r="E21" s="310" t="str">
        <f>IF([1]Ark1!E32&gt;0,[1]Ark1!E32,"")</f>
        <v/>
      </c>
      <c r="F21" s="310" t="str">
        <f>IF([1]Ark1!F32&gt;0,[1]Ark1!F32,"")</f>
        <v/>
      </c>
      <c r="G21" s="310" t="str">
        <f>IF([1]Ark1!G32&gt;0,[1]Ark1!G32,"")</f>
        <v/>
      </c>
      <c r="H21" s="310" t="str">
        <f>IF([1]Ark1!H32&gt;0,[1]Ark1!H32,"")</f>
        <v/>
      </c>
      <c r="I21" s="310" t="str">
        <f>IF([1]Ark1!I32&gt;0,[1]Ark1!I32,"")</f>
        <v/>
      </c>
      <c r="J21" s="310" t="str">
        <f>IF([1]Ark1!J32&gt;0,[1]Ark1!J32,"")</f>
        <v/>
      </c>
    </row>
    <row r="22" spans="1:10" s="310" customFormat="1">
      <c r="A22" s="310" t="str">
        <f>[1]Ark1!A33</f>
        <v>Hvilestofskifte</v>
      </c>
      <c r="C22" s="310">
        <f>[1]Ark1!C33</f>
        <v>0</v>
      </c>
      <c r="E22" s="310" t="str">
        <f>IF([1]Ark1!E33&gt;0,[1]Ark1!E33,"")</f>
        <v/>
      </c>
      <c r="F22" s="310" t="str">
        <f>IF([1]Ark1!F33&gt;0,[1]Ark1!F33,"")</f>
        <v/>
      </c>
      <c r="G22" s="310" t="str">
        <f>IF([1]Ark1!G33&gt;0,[1]Ark1!G33,"")</f>
        <v/>
      </c>
      <c r="H22" s="310" t="str">
        <f>IF([1]Ark1!H33&gt;0,[1]Ark1!H33,"")</f>
        <v/>
      </c>
      <c r="I22" s="310" t="str">
        <f>IF([1]Ark1!I33&gt;0,[1]Ark1!I33,"")</f>
        <v/>
      </c>
      <c r="J22" s="310" t="str">
        <f>IF([1]Ark1!J33&gt;0,[1]Ark1!J33,"")</f>
        <v/>
      </c>
    </row>
    <row r="23" spans="1:10" s="310" customFormat="1">
      <c r="A23" s="310" t="str">
        <f>[1]Ark1!A34</f>
        <v>Taljemål:</v>
      </c>
      <c r="C23" s="310">
        <f>[1]Ark1!C34</f>
        <v>0</v>
      </c>
      <c r="E23" s="310" t="str">
        <f>IF([1]Ark1!E34&gt;0,[1]Ark1!E34,"")</f>
        <v/>
      </c>
      <c r="F23" s="310" t="str">
        <f>IF([1]Ark1!F34&gt;0,[1]Ark1!F34,"")</f>
        <v/>
      </c>
      <c r="G23" s="310" t="str">
        <f>IF([1]Ark1!G34&gt;0,[1]Ark1!G34,"")</f>
        <v/>
      </c>
      <c r="H23" s="310" t="str">
        <f>IF([1]Ark1!H34&gt;0,[1]Ark1!H34,"")</f>
        <v/>
      </c>
      <c r="I23" s="310" t="str">
        <f>IF([1]Ark1!I34&gt;0,[1]Ark1!I34,"")</f>
        <v/>
      </c>
      <c r="J23" s="310" t="str">
        <f>IF([1]Ark1!J34&gt;0,[1]Ark1!J34,"")</f>
        <v/>
      </c>
    </row>
    <row r="24" spans="1:10" s="310" customFormat="1"/>
    <row r="25" spans="1:10" s="310" customFormat="1">
      <c r="A25" s="315" t="str">
        <f>[1]Ark1!A36</f>
        <v>Finger-prik test</v>
      </c>
    </row>
    <row r="26" spans="1:10" s="310" customFormat="1">
      <c r="A26" s="310" t="str">
        <f>[1]Ark1!A37</f>
        <v>Total kolesterol</v>
      </c>
      <c r="C26" s="310">
        <f>[1]Ark1!C37</f>
        <v>0</v>
      </c>
      <c r="E26" s="310" t="str">
        <f>IF([1]Ark1!E37&gt;0,[1]Ark1!E37,"")</f>
        <v/>
      </c>
      <c r="F26" s="310" t="str">
        <f>IF([1]Ark1!F37&gt;0,[1]Ark1!F37,"")</f>
        <v/>
      </c>
      <c r="G26" s="310" t="str">
        <f>IF([1]Ark1!G37&gt;0,[1]Ark1!G37,"")</f>
        <v/>
      </c>
      <c r="H26" s="310" t="str">
        <f>IF([1]Ark1!H37&gt;0,[1]Ark1!H37,"")</f>
        <v/>
      </c>
      <c r="I26" s="310" t="str">
        <f>IF([1]Ark1!I37&gt;0,[1]Ark1!I37,"")</f>
        <v/>
      </c>
      <c r="J26" s="310" t="str">
        <f>IF([1]Ark1!J37&gt;0,[1]Ark1!J37,"")</f>
        <v/>
      </c>
    </row>
    <row r="27" spans="1:10" s="310" customFormat="1">
      <c r="A27" s="310" t="str">
        <f>[1]Ark1!A38</f>
        <v>Triglycerid</v>
      </c>
      <c r="C27" s="310">
        <f>[1]Ark1!C38</f>
        <v>0</v>
      </c>
      <c r="E27" s="310" t="str">
        <f>IF([1]Ark1!E38&gt;0,[1]Ark1!E38,"")</f>
        <v/>
      </c>
      <c r="F27" s="310" t="str">
        <f>IF([1]Ark1!F38&gt;0,[1]Ark1!F38,"")</f>
        <v/>
      </c>
      <c r="G27" s="310" t="str">
        <f>IF([1]Ark1!G38&gt;0,[1]Ark1!G38,"")</f>
        <v/>
      </c>
      <c r="H27" s="310" t="str">
        <f>IF([1]Ark1!H38&gt;0,[1]Ark1!H38,"")</f>
        <v/>
      </c>
      <c r="I27" s="310" t="str">
        <f>IF([1]Ark1!I38&gt;0,[1]Ark1!I38,"")</f>
        <v/>
      </c>
      <c r="J27" s="310" t="str">
        <f>IF([1]Ark1!J38&gt;0,[1]Ark1!J38,"")</f>
        <v/>
      </c>
    </row>
    <row r="28" spans="1:10" s="310" customFormat="1">
      <c r="A28" s="310" t="str">
        <f>[1]Ark1!A39</f>
        <v>HDL</v>
      </c>
      <c r="C28" s="310">
        <f>[1]Ark1!C39</f>
        <v>0</v>
      </c>
      <c r="E28" s="310" t="str">
        <f>IF([1]Ark1!E39&gt;0,[1]Ark1!E39,"")</f>
        <v/>
      </c>
      <c r="F28" s="310" t="str">
        <f>IF([1]Ark1!F39&gt;0,[1]Ark1!F39,"")</f>
        <v/>
      </c>
      <c r="G28" s="310" t="str">
        <f>IF([1]Ark1!G39&gt;0,[1]Ark1!G39,"")</f>
        <v/>
      </c>
      <c r="H28" s="310" t="str">
        <f>IF([1]Ark1!H39&gt;0,[1]Ark1!H39,"")</f>
        <v/>
      </c>
      <c r="I28" s="310" t="str">
        <f>IF([1]Ark1!I39&gt;0,[1]Ark1!I39,"")</f>
        <v/>
      </c>
      <c r="J28" s="310" t="str">
        <f>IF([1]Ark1!J39&gt;0,[1]Ark1!J39,"")</f>
        <v/>
      </c>
    </row>
    <row r="29" spans="1:10" s="310" customFormat="1">
      <c r="A29" s="310" t="str">
        <f>[1]Ark1!A40</f>
        <v>LDL</v>
      </c>
      <c r="C29" s="310">
        <f>[1]Ark1!C40</f>
        <v>0</v>
      </c>
      <c r="E29" s="310" t="str">
        <f>IF([1]Ark1!E40&gt;0,[1]Ark1!E40,"")</f>
        <v/>
      </c>
      <c r="F29" s="310" t="str">
        <f>IF([1]Ark1!F40&gt;0,[1]Ark1!F40,"")</f>
        <v/>
      </c>
      <c r="G29" s="310" t="str">
        <f>IF([1]Ark1!G40&gt;0,[1]Ark1!G40,"")</f>
        <v/>
      </c>
      <c r="H29" s="310" t="str">
        <f>IF([1]Ark1!H40&gt;0,[1]Ark1!H40,"")</f>
        <v/>
      </c>
      <c r="I29" s="310" t="str">
        <f>IF([1]Ark1!I40&gt;0,[1]Ark1!I40,"")</f>
        <v/>
      </c>
      <c r="J29" s="310" t="str">
        <f>IF([1]Ark1!J40&gt;0,[1]Ark1!J40,"")</f>
        <v/>
      </c>
    </row>
    <row r="30" spans="1:10" s="310" customFormat="1">
      <c r="A30" s="310" t="str">
        <f>[1]Ark1!A41</f>
        <v>total kolesterol/HDL ratio</v>
      </c>
      <c r="C30" s="310" t="str">
        <f>[1]Ark1!C41</f>
        <v/>
      </c>
      <c r="E30" s="310" t="str">
        <f>IF([1]Ark1!E41&gt;0,[1]Ark1!E41,"")</f>
        <v/>
      </c>
      <c r="F30" s="310" t="str">
        <f>IF([1]Ark1!F41&gt;0,[1]Ark1!F41,"")</f>
        <v/>
      </c>
      <c r="G30" s="310" t="str">
        <f>IF([1]Ark1!G41&gt;0,[1]Ark1!G41,"")</f>
        <v/>
      </c>
      <c r="H30" s="310" t="str">
        <f>IF([1]Ark1!H41&gt;0,[1]Ark1!H41,"")</f>
        <v/>
      </c>
      <c r="I30" s="310" t="str">
        <f>IF([1]Ark1!I41&gt;0,[1]Ark1!I41,"")</f>
        <v/>
      </c>
      <c r="J30" s="310" t="str">
        <f>IF([1]Ark1!J41&gt;0,[1]Ark1!J41,"")</f>
        <v/>
      </c>
    </row>
    <row r="31" spans="1:10" s="310" customFormat="1">
      <c r="A31" s="310" t="str">
        <f>[1]Ark1!A42</f>
        <v>Blodsukker</v>
      </c>
      <c r="C31" s="310">
        <f>[1]Ark1!C42</f>
        <v>0</v>
      </c>
      <c r="E31" s="310" t="str">
        <f>IF([1]Ark1!E42&gt;0,[1]Ark1!E42,"")</f>
        <v/>
      </c>
      <c r="F31" s="310" t="str">
        <f>IF([1]Ark1!F42&gt;0,[1]Ark1!F42,"")</f>
        <v/>
      </c>
      <c r="G31" s="310" t="str">
        <f>IF([1]Ark1!G42&gt;0,[1]Ark1!G42,"")</f>
        <v/>
      </c>
      <c r="H31" s="310" t="str">
        <f>IF([1]Ark1!H42&gt;0,[1]Ark1!H42,"")</f>
        <v/>
      </c>
      <c r="I31" s="310" t="str">
        <f>IF([1]Ark1!I42&gt;0,[1]Ark1!I42,"")</f>
        <v/>
      </c>
      <c r="J31" s="310" t="str">
        <f>IF([1]Ark1!J42&gt;0,[1]Ark1!J42,"")</f>
        <v/>
      </c>
    </row>
    <row r="32" spans="1:10" s="310" customFormat="1"/>
    <row r="33" spans="1:10" s="310" customFormat="1">
      <c r="A33" s="315" t="str">
        <f>[1]Ark1!A44</f>
        <v>Hæmoglubin (mmol/l)</v>
      </c>
      <c r="C33" s="310">
        <f>[1]Ark1!C44</f>
        <v>0</v>
      </c>
      <c r="E33" s="310" t="str">
        <f>IF([1]Ark1!E44&gt;0,[1]Ark1!E44,"")</f>
        <v/>
      </c>
      <c r="F33" s="310" t="str">
        <f>IF([1]Ark1!F44&gt;0,[1]Ark1!F44,"")</f>
        <v/>
      </c>
      <c r="G33" s="310" t="str">
        <f>IF([1]Ark1!G44&gt;0,[1]Ark1!G44,"")</f>
        <v/>
      </c>
      <c r="H33" s="310" t="str">
        <f>IF([1]Ark1!H44&gt;0,[1]Ark1!H44,"")</f>
        <v/>
      </c>
      <c r="I33" s="310" t="str">
        <f>IF([1]Ark1!I44&gt;0,[1]Ark1!I44,"")</f>
        <v/>
      </c>
      <c r="J33" s="310" t="str">
        <f>IF([1]Ark1!J44&gt;0,[1]Ark1!J44,"")</f>
        <v/>
      </c>
    </row>
    <row r="34" spans="1:10" s="310" customFormat="1">
      <c r="A34" s="315"/>
    </row>
    <row r="35" spans="1:10" s="310" customFormat="1">
      <c r="A35" s="315" t="str">
        <f>[1]Ark1!A46</f>
        <v>Blodtryk</v>
      </c>
    </row>
    <row r="36" spans="1:10" s="310" customFormat="1">
      <c r="A36" s="310" t="str">
        <f>[1]Ark1!A47</f>
        <v>Systole</v>
      </c>
      <c r="C36" s="310">
        <f>[1]Ark1!C47</f>
        <v>0</v>
      </c>
      <c r="E36" s="310" t="str">
        <f>IF([1]Ark1!E47&gt;0,[1]Ark1!E47,"")</f>
        <v/>
      </c>
      <c r="F36" s="310" t="str">
        <f>IF([1]Ark1!F47&gt;0,[1]Ark1!F47,"")</f>
        <v/>
      </c>
      <c r="G36" s="310" t="str">
        <f>IF([1]Ark1!G47&gt;0,[1]Ark1!G47,"")</f>
        <v/>
      </c>
      <c r="H36" s="310" t="str">
        <f>IF([1]Ark1!H47&gt;0,[1]Ark1!H47,"")</f>
        <v/>
      </c>
      <c r="I36" s="310" t="str">
        <f>IF([1]Ark1!I47&gt;0,[1]Ark1!I47,"")</f>
        <v/>
      </c>
      <c r="J36" s="310" t="str">
        <f>IF([1]Ark1!J47&gt;0,[1]Ark1!J47,"")</f>
        <v/>
      </c>
    </row>
    <row r="37" spans="1:10" s="310" customFormat="1">
      <c r="A37" s="310" t="str">
        <f>[1]Ark1!A48</f>
        <v>Diastole</v>
      </c>
      <c r="C37" s="310">
        <f>[1]Ark1!C48</f>
        <v>0</v>
      </c>
      <c r="E37" s="310" t="str">
        <f>IF([1]Ark1!E48&gt;0,[1]Ark1!E48,"")</f>
        <v/>
      </c>
      <c r="F37" s="310" t="str">
        <f>IF([1]Ark1!F48&gt;0,[1]Ark1!F48,"")</f>
        <v/>
      </c>
      <c r="G37" s="310" t="str">
        <f>IF([1]Ark1!G48&gt;0,[1]Ark1!G48,"")</f>
        <v/>
      </c>
      <c r="H37" s="310" t="str">
        <f>IF([1]Ark1!H48&gt;0,[1]Ark1!H48,"")</f>
        <v/>
      </c>
      <c r="I37" s="310" t="str">
        <f>IF([1]Ark1!I48&gt;0,[1]Ark1!I48,"")</f>
        <v/>
      </c>
      <c r="J37" s="310" t="str">
        <f>IF([1]Ark1!J48&gt;0,[1]Ark1!J48,"")</f>
        <v/>
      </c>
    </row>
    <row r="38" spans="1:10" s="310" customFormat="1"/>
    <row r="39" spans="1:10" s="310" customFormat="1">
      <c r="A39" s="315" t="str">
        <f>[1]Ark1!A50</f>
        <v>Lungefunktion</v>
      </c>
    </row>
    <row r="40" spans="1:10" s="310" customFormat="1">
      <c r="A40" s="310" t="str">
        <f>[1]Ark1!A51</f>
        <v>Cigaretter pr. dag</v>
      </c>
      <c r="C40" s="310">
        <f>[1]Ark1!C51</f>
        <v>0</v>
      </c>
      <c r="E40" s="310" t="str">
        <f>IF([1]Ark1!E51&gt;0,[1]Ark1!E51,"")</f>
        <v/>
      </c>
      <c r="F40" s="310" t="str">
        <f>IF([1]Ark1!F51&gt;0,[1]Ark1!F51,"")</f>
        <v/>
      </c>
      <c r="G40" s="310" t="str">
        <f>IF([1]Ark1!G51&gt;0,[1]Ark1!G51,"")</f>
        <v/>
      </c>
      <c r="H40" s="310" t="str">
        <f>IF([1]Ark1!H51&gt;0,[1]Ark1!H51,"")</f>
        <v/>
      </c>
      <c r="I40" s="310" t="str">
        <f>IF([1]Ark1!I51&gt;0,[1]Ark1!I51,"")</f>
        <v/>
      </c>
      <c r="J40" s="310" t="str">
        <f>IF([1]Ark1!J51&gt;0,[1]Ark1!J51,"")</f>
        <v/>
      </c>
    </row>
    <row r="41" spans="1:10" s="310" customFormat="1">
      <c r="A41" s="310" t="str">
        <f>[1]Ark1!A52</f>
        <v>Peak flow (l/min)</v>
      </c>
      <c r="C41" s="310">
        <f>[1]Ark1!C52</f>
        <v>0</v>
      </c>
      <c r="E41" s="310" t="str">
        <f>IF([1]Ark1!E52&gt;0,[1]Ark1!E52,"")</f>
        <v/>
      </c>
      <c r="F41" s="310" t="str">
        <f>IF([1]Ark1!F52&gt;0,[1]Ark1!F52,"")</f>
        <v/>
      </c>
      <c r="G41" s="310" t="str">
        <f>IF([1]Ark1!G52&gt;0,[1]Ark1!G52,"")</f>
        <v/>
      </c>
      <c r="H41" s="310" t="str">
        <f>IF([1]Ark1!H52&gt;0,[1]Ark1!H52,"")</f>
        <v/>
      </c>
      <c r="I41" s="310" t="str">
        <f>IF([1]Ark1!I52&gt;0,[1]Ark1!I52,"")</f>
        <v/>
      </c>
      <c r="J41" s="310" t="str">
        <f>IF([1]Ark1!J52&gt;0,[1]Ark1!J52,"")</f>
        <v/>
      </c>
    </row>
    <row r="42" spans="1:10" s="310" customFormat="1">
      <c r="A42" s="310" t="str">
        <f>[1]Ark1!A53</f>
        <v>Afvigelse (% af normalværdi)</v>
      </c>
      <c r="C42" s="310">
        <f>[1]Ark1!C53</f>
        <v>0</v>
      </c>
      <c r="E42" s="310" t="str">
        <f>IF([1]Ark1!E53&gt;0,[1]Ark1!E53,"")</f>
        <v/>
      </c>
      <c r="F42" s="310" t="str">
        <f>IF([1]Ark1!F53&gt;0,[1]Ark1!F53,"")</f>
        <v/>
      </c>
      <c r="G42" s="310" t="str">
        <f>IF([1]Ark1!G53&gt;0,[1]Ark1!G53,"")</f>
        <v/>
      </c>
      <c r="H42" s="310" t="str">
        <f>IF([1]Ark1!H53&gt;0,[1]Ark1!H53,"")</f>
        <v/>
      </c>
      <c r="I42" s="310" t="str">
        <f>IF([1]Ark1!I53&gt;0,[1]Ark1!I53,"")</f>
        <v/>
      </c>
      <c r="J42" s="310" t="str">
        <f>IF([1]Ark1!J53&gt;0,[1]Ark1!J53,"")</f>
        <v/>
      </c>
    </row>
    <row r="43" spans="1:10" s="310" customFormat="1">
      <c r="A43" s="310" t="str">
        <f>[1]Ark1!A54</f>
        <v>FCV</v>
      </c>
      <c r="C43" s="310">
        <f>[1]Ark1!C54</f>
        <v>0</v>
      </c>
      <c r="E43" s="310" t="str">
        <f>IF([1]Ark1!E54&gt;0,[1]Ark1!E54,"")</f>
        <v/>
      </c>
      <c r="F43" s="310" t="str">
        <f>IF([1]Ark1!F54&gt;0,[1]Ark1!F54,"")</f>
        <v/>
      </c>
      <c r="G43" s="310" t="str">
        <f>IF([1]Ark1!G54&gt;0,[1]Ark1!G54,"")</f>
        <v/>
      </c>
      <c r="H43" s="310" t="str">
        <f>IF([1]Ark1!H54&gt;0,[1]Ark1!H54,"")</f>
        <v/>
      </c>
      <c r="I43" s="310" t="str">
        <f>IF([1]Ark1!I54&gt;0,[1]Ark1!I54,"")</f>
        <v/>
      </c>
      <c r="J43" s="310" t="str">
        <f>IF([1]Ark1!J54&gt;0,[1]Ark1!J54,"")</f>
        <v/>
      </c>
    </row>
    <row r="44" spans="1:10" s="310" customFormat="1">
      <c r="A44" s="310" t="str">
        <f>[1]Ark1!A55</f>
        <v>Afvigelse (% af normalværdi)</v>
      </c>
      <c r="C44" s="310">
        <f>[1]Ark1!C55</f>
        <v>0</v>
      </c>
      <c r="E44" s="310" t="str">
        <f>IF([1]Ark1!E55&gt;0,[1]Ark1!E55,"")</f>
        <v/>
      </c>
      <c r="F44" s="310" t="str">
        <f>IF([1]Ark1!F55&gt;0,[1]Ark1!F55,"")</f>
        <v/>
      </c>
      <c r="G44" s="310" t="str">
        <f>IF([1]Ark1!G55&gt;0,[1]Ark1!G55,"")</f>
        <v/>
      </c>
      <c r="H44" s="310" t="str">
        <f>IF([1]Ark1!H55&gt;0,[1]Ark1!H55,"")</f>
        <v/>
      </c>
      <c r="I44" s="310" t="str">
        <f>IF([1]Ark1!I55&gt;0,[1]Ark1!I55,"")</f>
        <v/>
      </c>
      <c r="J44" s="310" t="str">
        <f>IF([1]Ark1!J55&gt;0,[1]Ark1!J55,"")</f>
        <v/>
      </c>
    </row>
    <row r="45" spans="1:10" s="310" customFormat="1">
      <c r="A45" s="310" t="str">
        <f>[1]Ark1!A56</f>
        <v>FEV1</v>
      </c>
      <c r="C45" s="310">
        <f>[1]Ark1!C56</f>
        <v>0</v>
      </c>
      <c r="E45" s="310" t="str">
        <f>IF([1]Ark1!E56&gt;0,[1]Ark1!E56,"")</f>
        <v/>
      </c>
      <c r="F45" s="310" t="str">
        <f>IF([1]Ark1!F56&gt;0,[1]Ark1!F56,"")</f>
        <v/>
      </c>
      <c r="G45" s="310" t="str">
        <f>IF([1]Ark1!G56&gt;0,[1]Ark1!G56,"")</f>
        <v/>
      </c>
      <c r="H45" s="310" t="str">
        <f>IF([1]Ark1!H56&gt;0,[1]Ark1!H56,"")</f>
        <v/>
      </c>
      <c r="I45" s="310" t="str">
        <f>IF([1]Ark1!I56&gt;0,[1]Ark1!I56,"")</f>
        <v/>
      </c>
      <c r="J45" s="310" t="str">
        <f>IF([1]Ark1!J56&gt;0,[1]Ark1!J56,"")</f>
        <v/>
      </c>
    </row>
    <row r="46" spans="1:10" s="310" customFormat="1">
      <c r="A46" s="310" t="str">
        <f>[1]Ark1!A57</f>
        <v>Afvigelse (% af normalværdi)</v>
      </c>
      <c r="C46" s="310">
        <f>[1]Ark1!C57</f>
        <v>0</v>
      </c>
      <c r="E46" s="310" t="str">
        <f>IF([1]Ark1!E57&gt;0,[1]Ark1!E57,"")</f>
        <v/>
      </c>
      <c r="F46" s="310" t="str">
        <f>IF([1]Ark1!F57&gt;0,[1]Ark1!F57,"")</f>
        <v/>
      </c>
      <c r="G46" s="310" t="str">
        <f>IF([1]Ark1!G57&gt;0,[1]Ark1!G57,"")</f>
        <v/>
      </c>
      <c r="H46" s="310" t="str">
        <f>IF([1]Ark1!H57&gt;0,[1]Ark1!H57,"")</f>
        <v/>
      </c>
      <c r="I46" s="310" t="str">
        <f>IF([1]Ark1!I57&gt;0,[1]Ark1!I57,"")</f>
        <v/>
      </c>
      <c r="J46" s="310" t="str">
        <f>IF([1]Ark1!J57&gt;0,[1]Ark1!J57,"")</f>
        <v/>
      </c>
    </row>
    <row r="47" spans="1:10" s="310" customFormat="1"/>
    <row r="48" spans="1:10" s="310" customFormat="1">
      <c r="A48" s="315" t="str">
        <f>[1]Ark1!A59</f>
        <v>Muskelstyrke (kg)</v>
      </c>
      <c r="C48" s="310">
        <f>[1]Ark1!C59</f>
        <v>0</v>
      </c>
      <c r="E48" s="310" t="str">
        <f>IF([1]Ark1!E59&gt;0,[1]Ark1!E59,"")</f>
        <v/>
      </c>
      <c r="F48" s="310" t="str">
        <f>IF([1]Ark1!F59&gt;0,[1]Ark1!F59,"")</f>
        <v/>
      </c>
      <c r="G48" s="310" t="str">
        <f>IF([1]Ark1!G59&gt;0,[1]Ark1!G59,"")</f>
        <v/>
      </c>
      <c r="H48" s="310" t="str">
        <f>IF([1]Ark1!H59&gt;0,[1]Ark1!H59,"")</f>
        <v/>
      </c>
      <c r="I48" s="310" t="str">
        <f>IF([1]Ark1!I59&gt;0,[1]Ark1!I59,"")</f>
        <v/>
      </c>
      <c r="J48" s="310" t="str">
        <f>IF([1]Ark1!J59&gt;0,[1]Ark1!J59,"")</f>
        <v/>
      </c>
    </row>
    <row r="49" spans="1:10" s="310" customFormat="1">
      <c r="A49" s="315"/>
    </row>
    <row r="50" spans="1:10" s="310" customFormat="1">
      <c r="A50" s="315" t="str">
        <f>[1]Ark1!A61</f>
        <v>2-punkts test</v>
      </c>
    </row>
    <row r="51" spans="1:10" s="310" customFormat="1">
      <c r="A51" s="310" t="str">
        <f>[1]Ark1!A62</f>
        <v>makspuls (slag/min)</v>
      </c>
      <c r="C51" s="310">
        <f>[1]Ark1!C62</f>
        <v>188.5361111111111</v>
      </c>
      <c r="E51" s="310" t="str">
        <f>IF([1]Ark1!E62&gt;0,[1]Ark1!E62,"")</f>
        <v/>
      </c>
      <c r="F51" s="310" t="str">
        <f>IF([1]Ark1!F62&gt;0,[1]Ark1!F62,"")</f>
        <v/>
      </c>
      <c r="G51" s="310" t="str">
        <f>IF([1]Ark1!G62&gt;0,[1]Ark1!G62,"")</f>
        <v/>
      </c>
      <c r="H51" s="310" t="str">
        <f>IF([1]Ark1!H62&gt;0,[1]Ark1!H62,"")</f>
        <v/>
      </c>
      <c r="I51" s="310" t="str">
        <f>IF([1]Ark1!I62&gt;0,[1]Ark1!I62,"")</f>
        <v/>
      </c>
      <c r="J51" s="310" t="str">
        <f>IF([1]Ark1!J62&gt;0,[1]Ark1!J62,"")</f>
        <v/>
      </c>
    </row>
    <row r="52" spans="1:10" s="310" customFormat="1">
      <c r="A52" s="310" t="str">
        <f>[1]Ark1!A63</f>
        <v>Maks effekt (watt)</v>
      </c>
      <c r="C52" s="310" t="e">
        <f>[1]Ark1!C63</f>
        <v>#VALUE!</v>
      </c>
    </row>
    <row r="53" spans="1:10" s="310" customFormat="1">
      <c r="A53" s="310" t="str">
        <f>[1]Ark1!A65</f>
        <v>Kondital (mlO2/kg/min)</v>
      </c>
      <c r="C53" s="310" t="e">
        <f>[1]Ark1!C65</f>
        <v>#VALUE!</v>
      </c>
      <c r="E53" s="310" t="str">
        <f>IF([1]Ark1!E65&gt;0,[1]Ark1!E65,"")</f>
        <v/>
      </c>
      <c r="F53" s="310" t="str">
        <f>IF([1]Ark1!F65&gt;0,[1]Ark1!F65,"")</f>
        <v/>
      </c>
      <c r="G53" s="310" t="str">
        <f>IF([1]Ark1!G65&gt;0,[1]Ark1!G65,"")</f>
        <v/>
      </c>
      <c r="H53" s="310" t="str">
        <f>IF([1]Ark1!H65&gt;0,[1]Ark1!H65,"")</f>
        <v/>
      </c>
      <c r="I53" s="310" t="str">
        <f>IF([1]Ark1!I65&gt;0,[1]Ark1!I65,"")</f>
        <v/>
      </c>
      <c r="J53" s="310" t="str">
        <f>IF([1]Ark1!J65&gt;0,[1]Ark1!J65,"")</f>
        <v/>
      </c>
    </row>
    <row r="54" spans="1:10">
      <c r="A54" s="310"/>
      <c r="B54" s="310"/>
      <c r="C54" s="310"/>
      <c r="D54" s="310"/>
      <c r="E54" s="310"/>
      <c r="F54" s="310"/>
      <c r="G54" s="310"/>
      <c r="H54" s="310"/>
      <c r="I54" s="310"/>
      <c r="J54" s="310"/>
    </row>
    <row r="55" spans="1:10">
      <c r="A55" s="311" t="s">
        <v>814</v>
      </c>
      <c r="B55" s="310"/>
      <c r="C55" s="316"/>
      <c r="E55" s="310" t="str">
        <f>IF([1]Ark1!E67&gt;0,[1]Ark1!E67,"")</f>
        <v/>
      </c>
      <c r="F55" s="310" t="str">
        <f>IF([1]Ark1!F67&gt;0,[1]Ark1!F67,"")</f>
        <v/>
      </c>
      <c r="G55" s="310" t="str">
        <f>IF([1]Ark1!G67&gt;0,[1]Ark1!G67,"")</f>
        <v/>
      </c>
      <c r="H55" s="310" t="str">
        <f>IF([1]Ark1!H67&gt;0,[1]Ark1!H67,"")</f>
        <v/>
      </c>
      <c r="I55" s="310" t="str">
        <f>IF([1]Ark1!I67&gt;0,[1]Ark1!I67,"")</f>
        <v/>
      </c>
      <c r="J55" s="310" t="str">
        <f>IF([1]Ark1!J67&gt;0,[1]Ark1!J67,"")</f>
        <v/>
      </c>
    </row>
    <row r="56" spans="1:10" s="317" customFormat="1">
      <c r="A56" s="317" t="s">
        <v>815</v>
      </c>
      <c r="B56" s="317" t="str">
        <f>[1]Ark1!B70</f>
        <v/>
      </c>
      <c r="C56" s="318">
        <f>[1]Ark1!C70</f>
        <v>1346</v>
      </c>
      <c r="E56" s="317" t="str">
        <f>IF([1]Ark1!E70&gt;0,[1]Ark1!E70,"")</f>
        <v/>
      </c>
      <c r="F56" s="317" t="str">
        <f>IF([1]Ark1!F70&gt;0,[1]Ark1!F70,"")</f>
        <v/>
      </c>
      <c r="G56" s="317" t="str">
        <f>IF([1]Ark1!G70&gt;0,[1]Ark1!G70,"")</f>
        <v/>
      </c>
      <c r="H56" s="317" t="str">
        <f>IF([1]Ark1!H70&gt;0,[1]Ark1!H70,"")</f>
        <v/>
      </c>
      <c r="I56" s="317" t="str">
        <f>IF([1]Ark1!I70&gt;0,[1]Ark1!I70,"")</f>
        <v/>
      </c>
      <c r="J56" s="317" t="str">
        <f>IF([1]Ark1!J70&gt;0,[1]Ark1!J70,"")</f>
        <v/>
      </c>
    </row>
    <row r="57" spans="1:10" s="310" customFormat="1">
      <c r="A57" s="310" t="s">
        <v>816</v>
      </c>
      <c r="B57" s="313" t="str">
        <f>[1]Ark1!B71</f>
        <v/>
      </c>
      <c r="C57" s="312">
        <f>[1]Ark1!C71</f>
        <v>18.189189189189189</v>
      </c>
      <c r="E57" s="310" t="str">
        <f>IF([1]Ark1!E71&gt;0,[1]Ark1!E71,"")</f>
        <v/>
      </c>
      <c r="F57" s="310" t="str">
        <f>IF([1]Ark1!F71&gt;0,[1]Ark1!F71,"")</f>
        <v/>
      </c>
      <c r="G57" s="310" t="str">
        <f>IF([1]Ark1!G71&gt;0,[1]Ark1!G71,"")</f>
        <v/>
      </c>
      <c r="H57" s="310" t="str">
        <f>IF([1]Ark1!H71&gt;0,[1]Ark1!H71,"")</f>
        <v/>
      </c>
      <c r="I57" s="310" t="str">
        <f>IF([1]Ark1!I71&gt;0,[1]Ark1!I71,"")</f>
        <v/>
      </c>
      <c r="J57" s="310" t="str">
        <f>IF([1]Ark1!J71&gt;0,[1]Ark1!J71,"")</f>
        <v/>
      </c>
    </row>
    <row r="58" spans="1:10" s="313" customFormat="1">
      <c r="A58" s="304" t="s">
        <v>817</v>
      </c>
      <c r="B58" s="313" t="str">
        <f>[1]Ark1!B72</f>
        <v/>
      </c>
      <c r="C58" s="314">
        <f>[1]Ark1!C72</f>
        <v>1</v>
      </c>
      <c r="E58" s="313" t="str">
        <f>IF([1]Ark1!E72&gt;0,[1]Ark1!E72,"")</f>
        <v/>
      </c>
      <c r="F58" s="313" t="str">
        <f>IF([1]Ark1!F72&gt;0,[1]Ark1!F72,"")</f>
        <v/>
      </c>
      <c r="G58" s="313" t="str">
        <f>IF([1]Ark1!G72&gt;0,[1]Ark1!G72,"")</f>
        <v/>
      </c>
      <c r="H58" s="313" t="str">
        <f>IF([1]Ark1!H72&gt;0,[1]Ark1!H72,"")</f>
        <v/>
      </c>
      <c r="I58" s="313" t="str">
        <f>IF([1]Ark1!I72&gt;0,[1]Ark1!I72,"")</f>
        <v/>
      </c>
      <c r="J58" s="313" t="str">
        <f>IF([1]Ark1!J72&gt;0,[1]Ark1!J72,"")</f>
        <v/>
      </c>
    </row>
    <row r="59" spans="1:10" s="313" customFormat="1">
      <c r="A59" s="304"/>
      <c r="C59" s="314"/>
    </row>
    <row r="60" spans="1:10">
      <c r="A60" s="311" t="s">
        <v>818</v>
      </c>
      <c r="B60" s="310"/>
      <c r="C60" s="318"/>
      <c r="E60" s="310" t="str">
        <f>IF([1]Ark1!E74&gt;0,[1]Ark1!E74,"")</f>
        <v/>
      </c>
      <c r="F60" s="310" t="str">
        <f>IF([1]Ark1!F74&gt;0,[1]Ark1!F74,"")</f>
        <v/>
      </c>
      <c r="G60" s="310" t="str">
        <f>IF([1]Ark1!G74&gt;0,[1]Ark1!G74,"")</f>
        <v/>
      </c>
      <c r="H60" s="310" t="str">
        <f>IF([1]Ark1!H74&gt;0,[1]Ark1!H74,"")</f>
        <v/>
      </c>
      <c r="I60" s="310" t="str">
        <f>IF([1]Ark1!I74&gt;0,[1]Ark1!I74,"")</f>
        <v/>
      </c>
      <c r="J60" s="310" t="str">
        <f>IF([1]Ark1!J74&gt;0,[1]Ark1!J74,"")</f>
        <v/>
      </c>
    </row>
    <row r="61" spans="1:10" s="317" customFormat="1">
      <c r="A61" s="317" t="s">
        <v>819</v>
      </c>
      <c r="B61" s="317" t="str">
        <f>[1]Ark1!B75</f>
        <v/>
      </c>
      <c r="C61" s="318">
        <f>[1]Ark1!C75</f>
        <v>163</v>
      </c>
      <c r="E61" s="317" t="str">
        <f>IF([1]Ark1!E75&gt;0,[1]Ark1!E75,"")</f>
        <v/>
      </c>
      <c r="F61" s="317" t="str">
        <f>IF([1]Ark1!F75&gt;0,[1]Ark1!F75,"")</f>
        <v/>
      </c>
      <c r="G61" s="317" t="str">
        <f>IF([1]Ark1!G75&gt;0,[1]Ark1!G75,"")</f>
        <v/>
      </c>
      <c r="H61" s="317" t="str">
        <f>IF([1]Ark1!H75&gt;0,[1]Ark1!H75,"")</f>
        <v/>
      </c>
      <c r="I61" s="317" t="str">
        <f>IF([1]Ark1!I75&gt;0,[1]Ark1!I75,"")</f>
        <v/>
      </c>
      <c r="J61" s="317" t="str">
        <f>IF([1]Ark1!J75&gt;0,[1]Ark1!J75,"")</f>
        <v/>
      </c>
    </row>
    <row r="62" spans="1:10" s="317" customFormat="1">
      <c r="A62" s="317" t="s">
        <v>820</v>
      </c>
      <c r="B62" s="317" t="str">
        <f>[1]Ark1!B76</f>
        <v/>
      </c>
      <c r="C62" s="318">
        <f>[1]Ark1!C76</f>
        <v>256</v>
      </c>
      <c r="E62" s="317" t="str">
        <f>IF([1]Ark1!E76&gt;0,[1]Ark1!E76,"")</f>
        <v/>
      </c>
      <c r="F62" s="317" t="str">
        <f>IF([1]Ark1!F76&gt;0,[1]Ark1!F76,"")</f>
        <v/>
      </c>
      <c r="G62" s="317" t="str">
        <f>IF([1]Ark1!G76&gt;0,[1]Ark1!G76,"")</f>
        <v/>
      </c>
      <c r="H62" s="317" t="str">
        <f>IF([1]Ark1!H76&gt;0,[1]Ark1!H76,"")</f>
        <v/>
      </c>
      <c r="I62" s="317" t="str">
        <f>IF([1]Ark1!I76&gt;0,[1]Ark1!I76,"")</f>
        <v/>
      </c>
      <c r="J62" s="317" t="str">
        <f>IF([1]Ark1!J76&gt;0,[1]Ark1!J76,"")</f>
        <v/>
      </c>
    </row>
    <row r="63" spans="1:10" s="310" customFormat="1">
      <c r="A63" s="310" t="s">
        <v>816</v>
      </c>
      <c r="B63" s="313" t="str">
        <f>[1]Ark1!B77</f>
        <v/>
      </c>
      <c r="C63" s="319">
        <f>[1]Ark1!C77</f>
        <v>3.4594594594594597</v>
      </c>
      <c r="E63" s="310" t="str">
        <f>IF([1]Ark1!E77&gt;0,[1]Ark1!E77,"")</f>
        <v/>
      </c>
      <c r="F63" s="310" t="str">
        <f>IF([1]Ark1!F77&gt;0,[1]Ark1!F77,"")</f>
        <v/>
      </c>
      <c r="G63" s="310" t="str">
        <f>IF([1]Ark1!G77&gt;0,[1]Ark1!G77,"")</f>
        <v/>
      </c>
      <c r="H63" s="310" t="str">
        <f>IF([1]Ark1!H77&gt;0,[1]Ark1!H77,"")</f>
        <v/>
      </c>
      <c r="I63" s="310" t="str">
        <f>IF([1]Ark1!I77&gt;0,[1]Ark1!I77,"")</f>
        <v/>
      </c>
      <c r="J63" s="310" t="str">
        <f>IF([1]Ark1!J77&gt;0,[1]Ark1!J77,"")</f>
        <v/>
      </c>
    </row>
    <row r="64" spans="1:10" s="313" customFormat="1" ht="11">
      <c r="A64" s="304" t="s">
        <v>821</v>
      </c>
      <c r="C64" s="320">
        <f>[1]Ark1!C79</f>
        <v>3811</v>
      </c>
      <c r="E64" s="313" t="str">
        <f>IF([1]Ark1!E78&gt;0,[1]Ark1!E78,"")</f>
        <v/>
      </c>
      <c r="F64" s="313" t="str">
        <f>IF([1]Ark1!F78&gt;0,[1]Ark1!F78,"")</f>
        <v/>
      </c>
      <c r="G64" s="313" t="str">
        <f>IF([1]Ark1!G78&gt;0,[1]Ark1!G78,"")</f>
        <v/>
      </c>
      <c r="H64" s="313" t="str">
        <f>IF([1]Ark1!H78&gt;0,[1]Ark1!H78,"")</f>
        <v/>
      </c>
      <c r="I64" s="313" t="str">
        <f>IF([1]Ark1!I78&gt;0,[1]Ark1!I78,"")</f>
        <v/>
      </c>
      <c r="J64" s="313" t="str">
        <f>IF([1]Ark1!J78&gt;0,[1]Ark1!J78,"")</f>
        <v/>
      </c>
    </row>
    <row r="65" spans="1:11" s="313" customFormat="1">
      <c r="A65" s="304" t="s">
        <v>822</v>
      </c>
      <c r="C65" s="320">
        <f>[1]Ark1!C80</f>
        <v>19.101602868225054</v>
      </c>
      <c r="E65" s="313" t="str">
        <f>IF([1]Ark1!E80&gt;0,[1]Ark1!E80,"")</f>
        <v/>
      </c>
      <c r="F65" s="313" t="str">
        <f>IF([1]Ark1!F80&gt;0,[1]Ark1!F80,"")</f>
        <v/>
      </c>
      <c r="G65" s="313" t="str">
        <f>IF([1]Ark1!G80&gt;0,[1]Ark1!G80,"")</f>
        <v/>
      </c>
      <c r="H65" s="313" t="str">
        <f>IF([1]Ark1!H80&gt;0,[1]Ark1!H80,"")</f>
        <v/>
      </c>
      <c r="I65" s="313" t="str">
        <f>IF([1]Ark1!I80&gt;0,[1]Ark1!I80,"")</f>
        <v/>
      </c>
      <c r="J65" s="313" t="str">
        <f>IF([1]Ark1!J80&gt;0,[1]Ark1!J80,"")</f>
        <v/>
      </c>
    </row>
    <row r="66" spans="1:11">
      <c r="B66" s="310"/>
      <c r="C66" s="320"/>
      <c r="D66" s="313"/>
      <c r="E66" s="313" t="str">
        <f>IF([1]Ark1!E81&gt;0,[1]Ark1!E81,"")</f>
        <v/>
      </c>
      <c r="F66" s="313" t="str">
        <f>IF([1]Ark1!F81&gt;0,[1]Ark1!F81,"")</f>
        <v/>
      </c>
      <c r="G66" s="313" t="str">
        <f>IF([1]Ark1!G81&gt;0,[1]Ark1!G81,"")</f>
        <v/>
      </c>
      <c r="H66" s="313" t="str">
        <f>IF([1]Ark1!H81&gt;0,[1]Ark1!H81,"")</f>
        <v/>
      </c>
      <c r="I66" s="313" t="str">
        <f>IF([1]Ark1!I81&gt;0,[1]Ark1!I81,"")</f>
        <v/>
      </c>
      <c r="J66" s="313" t="str">
        <f>IF([1]Ark1!J81&gt;0,[1]Ark1!J81,"")</f>
        <v/>
      </c>
      <c r="K66" s="313"/>
    </row>
    <row r="67" spans="1:11">
      <c r="A67" s="311" t="s">
        <v>823</v>
      </c>
      <c r="B67" s="310"/>
      <c r="C67" s="320"/>
      <c r="D67" s="313"/>
      <c r="E67" s="313" t="str">
        <f>IF([1]Ark1!E82&gt;0,[1]Ark1!E82,"")</f>
        <v/>
      </c>
      <c r="F67" s="313" t="str">
        <f>IF([1]Ark1!F82&gt;0,[1]Ark1!F82,"")</f>
        <v/>
      </c>
      <c r="G67" s="313" t="str">
        <f>IF([1]Ark1!G82&gt;0,[1]Ark1!G82,"")</f>
        <v/>
      </c>
      <c r="H67" s="313" t="str">
        <f>IF([1]Ark1!H82&gt;0,[1]Ark1!H82,"")</f>
        <v/>
      </c>
      <c r="I67" s="313" t="str">
        <f>IF([1]Ark1!I82&gt;0,[1]Ark1!I82,"")</f>
        <v/>
      </c>
      <c r="J67" s="313" t="str">
        <f>IF([1]Ark1!J82&gt;0,[1]Ark1!J82,"")</f>
        <v/>
      </c>
      <c r="K67" s="313"/>
    </row>
    <row r="68" spans="1:11" s="317" customFormat="1">
      <c r="A68" s="317" t="s">
        <v>819</v>
      </c>
      <c r="B68" s="317" t="str">
        <f>[1]Ark1!B83</f>
        <v/>
      </c>
      <c r="C68" s="318">
        <f>[1]Ark1!C83</f>
        <v>184</v>
      </c>
      <c r="E68" s="317" t="str">
        <f>IF([1]Ark1!E83&gt;0,[1]Ark1!E83,"")</f>
        <v/>
      </c>
      <c r="F68" s="317" t="str">
        <f>IF([1]Ark1!F83&gt;0,[1]Ark1!F83,"")</f>
        <v/>
      </c>
      <c r="G68" s="317" t="str">
        <f>IF([1]Ark1!G83&gt;0,[1]Ark1!G83,"")</f>
        <v/>
      </c>
      <c r="H68" s="317" t="str">
        <f>IF([1]Ark1!H83&gt;0,[1]Ark1!H83,"")</f>
        <v/>
      </c>
      <c r="I68" s="317" t="str">
        <f>IF([1]Ark1!I83&gt;0,[1]Ark1!I83,"")</f>
        <v/>
      </c>
      <c r="J68" s="317" t="str">
        <f>IF([1]Ark1!J83&gt;0,[1]Ark1!J83,"")</f>
        <v/>
      </c>
    </row>
    <row r="69" spans="1:11" s="317" customFormat="1">
      <c r="A69" s="317" t="s">
        <v>824</v>
      </c>
      <c r="B69" s="317" t="str">
        <f>[1]Ark1!B84</f>
        <v/>
      </c>
      <c r="C69" s="318">
        <f>[1]Ark1!C84</f>
        <v>360</v>
      </c>
      <c r="E69" s="317" t="str">
        <f>IF([1]Ark1!E84&gt;0,[1]Ark1!E84,"")</f>
        <v/>
      </c>
      <c r="F69" s="317" t="str">
        <f>IF([1]Ark1!F84&gt;0,[1]Ark1!F84,"")</f>
        <v/>
      </c>
      <c r="G69" s="317" t="str">
        <f>IF([1]Ark1!G84&gt;0,[1]Ark1!G84,"")</f>
        <v/>
      </c>
      <c r="H69" s="317" t="str">
        <f>IF([1]Ark1!H84&gt;0,[1]Ark1!H84,"")</f>
        <v/>
      </c>
      <c r="I69" s="317" t="str">
        <f>IF([1]Ark1!I84&gt;0,[1]Ark1!I84,"")</f>
        <v/>
      </c>
      <c r="J69" s="317" t="str">
        <f>IF([1]Ark1!J84&gt;0,[1]Ark1!J84,"")</f>
        <v/>
      </c>
    </row>
    <row r="70" spans="1:11" s="310" customFormat="1">
      <c r="A70" s="310" t="s">
        <v>816</v>
      </c>
      <c r="B70" s="313" t="str">
        <f>[1]Ark1!B85</f>
        <v/>
      </c>
      <c r="C70" s="319">
        <f>[1]Ark1!C85</f>
        <v>4.8648648648648649</v>
      </c>
      <c r="E70" s="310" t="str">
        <f>IF([1]Ark1!E85&gt;0,[1]Ark1!E85,"")</f>
        <v/>
      </c>
      <c r="F70" s="310" t="str">
        <f>IF([1]Ark1!F85&gt;0,[1]Ark1!F85,"")</f>
        <v/>
      </c>
      <c r="G70" s="310" t="str">
        <f>IF([1]Ark1!G85&gt;0,[1]Ark1!G85,"")</f>
        <v/>
      </c>
      <c r="H70" s="310" t="str">
        <f>IF([1]Ark1!H85&gt;0,[1]Ark1!H85,"")</f>
        <v/>
      </c>
      <c r="I70" s="310" t="str">
        <f>IF([1]Ark1!I85&gt;0,[1]Ark1!I85,"")</f>
        <v/>
      </c>
      <c r="J70" s="310" t="str">
        <f>IF([1]Ark1!J85&gt;0,[1]Ark1!J85,"")</f>
        <v/>
      </c>
    </row>
    <row r="71" spans="1:11" s="310" customFormat="1" ht="11">
      <c r="A71" s="304" t="s">
        <v>821</v>
      </c>
      <c r="C71" s="319">
        <f>[1]Ark1!C86</f>
        <v>5150.3999999999996</v>
      </c>
      <c r="E71" s="310" t="str">
        <f>IF([1]Ark1!E86&gt;0,[1]Ark1!E86,"")</f>
        <v/>
      </c>
      <c r="F71" s="310" t="str">
        <f>IF([1]Ark1!F86&gt;0,[1]Ark1!F86,"")</f>
        <v/>
      </c>
      <c r="G71" s="310" t="str">
        <f>IF([1]Ark1!G86&gt;0,[1]Ark1!G86,"")</f>
        <v/>
      </c>
      <c r="H71" s="310" t="str">
        <f>IF([1]Ark1!H86&gt;0,[1]Ark1!H86,"")</f>
        <v/>
      </c>
      <c r="I71" s="310" t="str">
        <f>IF([1]Ark1!I86&gt;0,[1]Ark1!I86,"")</f>
        <v/>
      </c>
      <c r="J71" s="310" t="str">
        <f>IF([1]Ark1!J86&gt;0,[1]Ark1!J86,"")</f>
        <v/>
      </c>
    </row>
    <row r="72" spans="1:11" s="313" customFormat="1">
      <c r="A72" s="304" t="s">
        <v>822</v>
      </c>
      <c r="C72" s="319">
        <f>[1]Ark1!C87</f>
        <v>19.876061712963168</v>
      </c>
      <c r="D72" s="310"/>
      <c r="E72" s="310" t="str">
        <f>IF([1]Ark1!E87&gt;0,[1]Ark1!E87,"")</f>
        <v/>
      </c>
      <c r="F72" s="310" t="str">
        <f>IF([1]Ark1!F87&gt;0,[1]Ark1!F87,"")</f>
        <v/>
      </c>
      <c r="G72" s="310" t="str">
        <f>IF([1]Ark1!G87&gt;0,[1]Ark1!G87,"")</f>
        <v/>
      </c>
      <c r="H72" s="310" t="str">
        <f>IF([1]Ark1!H87&gt;0,[1]Ark1!H87,"")</f>
        <v/>
      </c>
      <c r="I72" s="310" t="str">
        <f>IF([1]Ark1!I87&gt;0,[1]Ark1!I87,"")</f>
        <v/>
      </c>
      <c r="J72" s="310" t="str">
        <f>IF([1]Ark1!J87&gt;0,[1]Ark1!J87,"")</f>
        <v/>
      </c>
      <c r="K72" s="310"/>
    </row>
    <row r="73" spans="1:11" s="313" customFormat="1">
      <c r="A73" s="304" t="s">
        <v>825</v>
      </c>
      <c r="C73" s="319">
        <f>[1]Ark1!C88</f>
        <v>69.599999999999994</v>
      </c>
      <c r="D73" s="310"/>
      <c r="E73" s="310" t="str">
        <f>IF([1]Ark1!E88&gt;0,[1]Ark1!E88,"")</f>
        <v/>
      </c>
      <c r="F73" s="310" t="str">
        <f>IF([1]Ark1!F88&gt;0,[1]Ark1!F88,"")</f>
        <v/>
      </c>
      <c r="G73" s="310" t="str">
        <f>IF([1]Ark1!G88&gt;0,[1]Ark1!G88,"")</f>
        <v/>
      </c>
      <c r="H73" s="310" t="str">
        <f>IF([1]Ark1!H88&gt;0,[1]Ark1!H88,"")</f>
        <v/>
      </c>
      <c r="I73" s="310" t="str">
        <f>IF([1]Ark1!I88&gt;0,[1]Ark1!I88,"")</f>
        <v/>
      </c>
      <c r="J73" s="310" t="str">
        <f>IF([1]Ark1!J88&gt;0,[1]Ark1!J88,"")</f>
        <v/>
      </c>
      <c r="K73" s="310"/>
    </row>
    <row r="74" spans="1:11">
      <c r="C74" s="318"/>
      <c r="F74" s="303"/>
      <c r="I74" s="303"/>
      <c r="J74" s="303"/>
    </row>
    <row r="75" spans="1:11">
      <c r="A75" s="350" t="s">
        <v>826</v>
      </c>
      <c r="B75" s="407" t="s">
        <v>827</v>
      </c>
      <c r="C75" s="408"/>
      <c r="D75" s="409" t="s">
        <v>828</v>
      </c>
      <c r="E75" s="408"/>
      <c r="F75" s="303"/>
      <c r="I75" s="303"/>
      <c r="J75" s="303"/>
    </row>
    <row r="76" spans="1:11">
      <c r="A76" s="350" t="str">
        <f>[1]Ark1!C122</f>
        <v>max-zone:</v>
      </c>
      <c r="B76" s="351">
        <f>[1]Ark1!D122</f>
        <v>167.26</v>
      </c>
      <c r="C76" s="351">
        <f>[1]Ark1!E122</f>
        <v>184</v>
      </c>
      <c r="D76" s="351">
        <f>[1]Ark1!F122</f>
        <v>267.24</v>
      </c>
      <c r="E76" s="351">
        <f>[1]Ark1!G122</f>
        <v>360</v>
      </c>
      <c r="F76" s="303"/>
      <c r="I76" s="303"/>
      <c r="J76" s="303"/>
    </row>
    <row r="77" spans="1:11">
      <c r="A77" s="350" t="str">
        <f>[1]Ark1!C123</f>
        <v>AT-zone:</v>
      </c>
      <c r="B77" s="351">
        <f>[1]Ark1!D123</f>
        <v>159.74</v>
      </c>
      <c r="C77" s="351">
        <f>[1]Ark1!E123</f>
        <v>166.26</v>
      </c>
      <c r="D77" s="351">
        <f>[1]Ark1!F123</f>
        <v>248.32</v>
      </c>
      <c r="E77" s="351">
        <f>[1]Ark1!G123</f>
        <v>266.24</v>
      </c>
      <c r="F77" s="303"/>
      <c r="I77" s="303"/>
      <c r="J77" s="303"/>
    </row>
    <row r="78" spans="1:11">
      <c r="A78" s="350" t="str">
        <f>[1]Ark1!C124</f>
        <v>sub-AT zone:</v>
      </c>
      <c r="B78" s="351">
        <f>[1]Ark1!D124</f>
        <v>151.59</v>
      </c>
      <c r="C78" s="351">
        <f>[1]Ark1!E124</f>
        <v>158.74</v>
      </c>
      <c r="D78" s="351">
        <f>[1]Ark1!F124</f>
        <v>227.84</v>
      </c>
      <c r="E78" s="351">
        <f>[1]Ark1!G124</f>
        <v>247.32</v>
      </c>
      <c r="F78" s="303"/>
      <c r="I78" s="303"/>
      <c r="J78" s="303"/>
    </row>
    <row r="79" spans="1:11">
      <c r="A79" s="350" t="str">
        <f>[1]Ark1!C125</f>
        <v>int. grundtræning:</v>
      </c>
      <c r="B79" s="351">
        <f>[1]Ark1!D125</f>
        <v>143.44</v>
      </c>
      <c r="C79" s="351">
        <f>[1]Ark1!E125</f>
        <v>150.59</v>
      </c>
      <c r="D79" s="351">
        <f>[1]Ark1!F125</f>
        <v>209.92</v>
      </c>
      <c r="E79" s="351">
        <f>[1]Ark1!G125</f>
        <v>226.84</v>
      </c>
      <c r="F79" s="303"/>
      <c r="I79" s="303"/>
      <c r="J79" s="303"/>
    </row>
    <row r="80" spans="1:11">
      <c r="A80" s="350" t="str">
        <f>[1]Ark1!C126</f>
        <v>grundtræning:</v>
      </c>
      <c r="B80" s="351">
        <f>[1]Ark1!D126</f>
        <v>114.1</v>
      </c>
      <c r="C80" s="351">
        <f>[1]Ark1!E126</f>
        <v>142.44</v>
      </c>
      <c r="D80" s="351">
        <f>[1]Ark1!F126</f>
        <v>153.6</v>
      </c>
      <c r="E80" s="351">
        <f>[1]Ark1!G126</f>
        <v>208.92</v>
      </c>
      <c r="F80" s="303"/>
      <c r="I80" s="303"/>
      <c r="J80" s="303"/>
    </row>
    <row r="81" spans="1:10">
      <c r="A81" s="350" t="str">
        <f>[1]Ark1!C127</f>
        <v>restitution:</v>
      </c>
      <c r="B81" s="351">
        <f>[1]Ark1!D127</f>
        <v>81.5</v>
      </c>
      <c r="C81" s="351">
        <f>[1]Ark1!E127</f>
        <v>113.1</v>
      </c>
      <c r="D81" s="351">
        <f>[1]Ark1!F127</f>
        <v>76.8</v>
      </c>
      <c r="E81" s="351">
        <f>[1]Ark1!G127</f>
        <v>152.6</v>
      </c>
      <c r="F81" s="303"/>
      <c r="G81" s="303"/>
      <c r="H81" s="303"/>
      <c r="I81" s="303"/>
      <c r="J81" s="303"/>
    </row>
    <row r="82" spans="1:10">
      <c r="A82" s="303"/>
      <c r="B82" s="303"/>
      <c r="C82" s="303"/>
      <c r="D82" s="303"/>
      <c r="E82" s="303"/>
      <c r="F82" s="303"/>
      <c r="G82" s="303"/>
      <c r="H82" s="303"/>
      <c r="I82" s="303"/>
      <c r="J82" s="303"/>
    </row>
    <row r="83" spans="1:10">
      <c r="A83" s="321"/>
      <c r="B83" s="321"/>
      <c r="C83" s="303"/>
      <c r="D83" s="322"/>
      <c r="E83" s="322"/>
      <c r="F83" s="322"/>
      <c r="G83" s="322"/>
      <c r="H83" s="322"/>
      <c r="I83" s="322"/>
      <c r="J83" s="303"/>
    </row>
    <row r="84" spans="1:10">
      <c r="A84" s="348"/>
      <c r="B84" s="348"/>
      <c r="C84" s="303"/>
      <c r="D84" s="303"/>
      <c r="E84" s="303"/>
      <c r="F84" s="303"/>
      <c r="G84" s="303"/>
      <c r="H84" s="349"/>
      <c r="I84" s="349"/>
      <c r="J84" s="303"/>
    </row>
    <row r="85" spans="1:10">
      <c r="A85" s="349"/>
      <c r="B85" s="349"/>
      <c r="C85" s="303"/>
      <c r="D85" s="303"/>
      <c r="E85" s="303"/>
      <c r="F85" s="303"/>
      <c r="G85" s="303"/>
      <c r="H85" s="349"/>
      <c r="I85" s="303"/>
      <c r="J85" s="303"/>
    </row>
    <row r="86" spans="1:10">
      <c r="A86" s="349"/>
      <c r="B86" s="349"/>
      <c r="C86" s="303"/>
      <c r="D86" s="303"/>
      <c r="E86" s="303"/>
      <c r="F86" s="303"/>
      <c r="G86" s="303"/>
      <c r="H86" s="349"/>
      <c r="I86" s="349"/>
      <c r="J86" s="303"/>
    </row>
    <row r="87" spans="1:10">
      <c r="A87" s="348"/>
      <c r="B87" s="348"/>
      <c r="C87" s="323"/>
      <c r="D87" s="303"/>
      <c r="E87" s="303"/>
      <c r="F87" s="303"/>
      <c r="G87" s="303"/>
      <c r="H87" s="349"/>
      <c r="I87" s="349"/>
      <c r="J87" s="303"/>
    </row>
    <row r="88" spans="1:10">
      <c r="A88" s="349"/>
      <c r="B88" s="349"/>
      <c r="C88" s="323"/>
      <c r="D88" s="303"/>
      <c r="E88" s="303"/>
      <c r="F88" s="303"/>
      <c r="G88" s="303"/>
      <c r="H88" s="349"/>
      <c r="I88" s="303"/>
      <c r="J88" s="303"/>
    </row>
    <row r="89" spans="1:10">
      <c r="A89" s="349"/>
      <c r="B89" s="349"/>
      <c r="C89" s="323"/>
      <c r="D89" s="303"/>
      <c r="E89" s="303"/>
      <c r="F89" s="303"/>
      <c r="G89" s="303"/>
      <c r="H89" s="349"/>
      <c r="I89" s="349"/>
      <c r="J89" s="410"/>
    </row>
    <row r="90" spans="1:10">
      <c r="A90" s="348"/>
      <c r="B90" s="348"/>
      <c r="C90" s="323"/>
      <c r="D90" s="303"/>
      <c r="E90" s="303"/>
      <c r="F90" s="303"/>
      <c r="G90" s="303"/>
      <c r="H90" s="349"/>
      <c r="I90" s="349"/>
      <c r="J90" s="410"/>
    </row>
    <row r="91" spans="1:10">
      <c r="A91" s="349"/>
      <c r="B91" s="349"/>
      <c r="C91" s="323"/>
      <c r="D91" s="303"/>
      <c r="E91" s="303"/>
      <c r="F91" s="303"/>
      <c r="G91" s="303"/>
      <c r="H91" s="349"/>
      <c r="I91" s="324"/>
      <c r="J91" s="303"/>
    </row>
    <row r="92" spans="1:10">
      <c r="A92" s="349"/>
      <c r="B92" s="349"/>
      <c r="C92" s="323"/>
      <c r="D92" s="303"/>
      <c r="E92" s="303"/>
      <c r="F92" s="303"/>
      <c r="G92" s="303"/>
      <c r="H92" s="349"/>
      <c r="I92" s="349"/>
    </row>
    <row r="93" spans="1:10">
      <c r="A93" s="348"/>
      <c r="B93" s="348"/>
      <c r="C93" s="323"/>
      <c r="D93" s="349"/>
      <c r="E93" s="349"/>
      <c r="F93" s="349"/>
      <c r="G93" s="349"/>
      <c r="H93" s="349"/>
      <c r="I93" s="349"/>
    </row>
    <row r="94" spans="1:10">
      <c r="A94" s="349"/>
      <c r="B94" s="349"/>
      <c r="C94" s="323"/>
      <c r="D94" s="349"/>
      <c r="E94" s="349"/>
      <c r="F94" s="349"/>
      <c r="G94" s="349"/>
      <c r="H94" s="349"/>
      <c r="I94" s="324"/>
      <c r="J94" s="303"/>
    </row>
    <row r="95" spans="1:10">
      <c r="A95" s="349"/>
      <c r="B95" s="349"/>
      <c r="C95" s="323"/>
      <c r="D95" s="349"/>
      <c r="E95" s="349"/>
      <c r="F95" s="349"/>
      <c r="G95" s="349"/>
      <c r="H95" s="349"/>
      <c r="I95" s="349"/>
      <c r="J95" s="303"/>
    </row>
    <row r="96" spans="1:10">
      <c r="A96" s="348"/>
      <c r="B96" s="348"/>
      <c r="C96" s="323"/>
      <c r="D96" s="349"/>
      <c r="E96" s="349"/>
      <c r="F96" s="349"/>
      <c r="G96" s="349"/>
      <c r="H96" s="349"/>
      <c r="I96" s="349"/>
      <c r="J96" s="303"/>
    </row>
    <row r="97" spans="1:10">
      <c r="A97" s="349"/>
      <c r="B97" s="349"/>
      <c r="C97" s="323"/>
      <c r="D97" s="349"/>
      <c r="E97" s="349"/>
      <c r="F97" s="349"/>
      <c r="G97" s="349"/>
      <c r="H97" s="349"/>
      <c r="I97" s="324"/>
      <c r="J97" s="303"/>
    </row>
    <row r="98" spans="1:10">
      <c r="A98" s="349"/>
      <c r="B98" s="349"/>
      <c r="C98" s="323"/>
      <c r="D98" s="349"/>
      <c r="E98" s="349"/>
      <c r="F98" s="349"/>
      <c r="G98" s="349"/>
      <c r="H98" s="349"/>
      <c r="I98" s="349"/>
      <c r="J98" s="303"/>
    </row>
    <row r="99" spans="1:10">
      <c r="A99" s="349"/>
      <c r="B99" s="349"/>
      <c r="C99" s="323"/>
      <c r="D99" s="349"/>
      <c r="E99" s="349"/>
      <c r="F99" s="349"/>
      <c r="G99" s="349"/>
      <c r="H99" s="349"/>
      <c r="I99" s="349"/>
      <c r="J99" s="303"/>
    </row>
    <row r="100" spans="1:10">
      <c r="A100" s="348"/>
      <c r="B100" s="348"/>
      <c r="C100" s="323"/>
      <c r="D100" s="349"/>
      <c r="E100" s="349"/>
      <c r="F100" s="349"/>
      <c r="G100" s="349"/>
      <c r="H100" s="349"/>
      <c r="I100" s="349"/>
      <c r="J100" s="303"/>
    </row>
    <row r="101" spans="1:10">
      <c r="A101" s="348"/>
      <c r="B101" s="348"/>
      <c r="C101" s="323"/>
      <c r="D101" s="349"/>
      <c r="E101" s="349"/>
      <c r="F101" s="349"/>
      <c r="G101" s="349"/>
      <c r="H101" s="349"/>
      <c r="I101" s="349"/>
      <c r="J101" s="303"/>
    </row>
    <row r="102" spans="1:10">
      <c r="A102" s="349"/>
      <c r="B102" s="349"/>
      <c r="C102" s="323"/>
      <c r="D102" s="303"/>
      <c r="E102" s="349"/>
      <c r="F102" s="349"/>
      <c r="G102" s="349"/>
      <c r="H102" s="349"/>
      <c r="I102" s="324"/>
      <c r="J102" s="303"/>
    </row>
    <row r="103" spans="1:10">
      <c r="A103" s="349"/>
      <c r="B103" s="349"/>
      <c r="C103" s="323"/>
      <c r="D103" s="349"/>
      <c r="E103" s="349"/>
      <c r="F103" s="349"/>
      <c r="G103" s="349"/>
      <c r="H103" s="349"/>
      <c r="I103" s="349"/>
      <c r="J103" s="303"/>
    </row>
    <row r="104" spans="1:10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</row>
    <row r="105" spans="1:10">
      <c r="A105" s="325"/>
      <c r="B105" s="325"/>
      <c r="C105" s="303"/>
      <c r="D105" s="303"/>
      <c r="E105" s="303"/>
      <c r="F105" s="303"/>
      <c r="G105" s="325"/>
      <c r="H105" s="303"/>
      <c r="I105" s="303"/>
      <c r="J105" s="303"/>
    </row>
    <row r="106" spans="1:10">
      <c r="A106" s="303"/>
      <c r="B106" s="303"/>
      <c r="C106" s="303"/>
      <c r="D106" s="303"/>
      <c r="E106" s="303"/>
      <c r="F106" s="303"/>
      <c r="G106" s="303"/>
      <c r="H106" s="314"/>
      <c r="I106" s="303"/>
      <c r="J106" s="303"/>
    </row>
    <row r="107" spans="1:10">
      <c r="A107" s="303"/>
      <c r="B107" s="303"/>
      <c r="C107" s="303"/>
      <c r="D107" s="303"/>
      <c r="E107" s="303"/>
      <c r="F107" s="303"/>
      <c r="G107" s="303"/>
      <c r="H107" s="314"/>
      <c r="I107" s="303"/>
      <c r="J107" s="303"/>
    </row>
    <row r="108" spans="1:10">
      <c r="A108" s="303"/>
      <c r="B108" s="303"/>
      <c r="C108" s="303"/>
      <c r="D108" s="314"/>
      <c r="E108" s="303"/>
      <c r="F108" s="303"/>
      <c r="G108" s="303"/>
      <c r="H108" s="314"/>
      <c r="I108" s="314"/>
      <c r="J108" s="303"/>
    </row>
    <row r="109" spans="1:10">
      <c r="A109" s="303"/>
      <c r="B109" s="303"/>
      <c r="C109" s="303"/>
      <c r="D109" s="303"/>
      <c r="E109" s="303"/>
      <c r="F109" s="303"/>
      <c r="G109" s="303"/>
      <c r="H109" s="314"/>
      <c r="I109" s="303"/>
      <c r="J109" s="303"/>
    </row>
    <row r="110" spans="1:10">
      <c r="A110" s="303"/>
      <c r="B110" s="303"/>
      <c r="C110" s="303"/>
      <c r="D110" s="303"/>
      <c r="E110" s="303"/>
      <c r="F110" s="303"/>
      <c r="G110" s="303"/>
      <c r="H110" s="314"/>
      <c r="I110" s="314"/>
      <c r="J110" s="303"/>
    </row>
    <row r="111" spans="1:10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</row>
    <row r="112" spans="1:10">
      <c r="C112" s="303"/>
      <c r="D112" s="314"/>
      <c r="E112" s="314"/>
    </row>
    <row r="113" spans="3:5">
      <c r="C113" s="303"/>
      <c r="D113" s="314"/>
      <c r="E113" s="314"/>
    </row>
    <row r="114" spans="3:5">
      <c r="C114" s="303"/>
      <c r="D114" s="314"/>
      <c r="E114" s="314"/>
    </row>
    <row r="115" spans="3:5">
      <c r="C115" s="303"/>
      <c r="D115" s="314"/>
      <c r="E115" s="314"/>
    </row>
    <row r="116" spans="3:5">
      <c r="C116" s="303"/>
      <c r="D116" s="314"/>
      <c r="E116" s="314"/>
    </row>
  </sheetData>
  <mergeCells count="5">
    <mergeCell ref="C2:D2"/>
    <mergeCell ref="C3:D3"/>
    <mergeCell ref="B75:C75"/>
    <mergeCell ref="D75:E75"/>
    <mergeCell ref="J89:J90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årsplan</vt:lpstr>
      <vt:lpstr>Årsoplæg</vt:lpstr>
      <vt:lpstr>Ugeplan</vt:lpstr>
      <vt:lpstr>1 uge</vt:lpstr>
      <vt:lpstr>2 uger</vt:lpstr>
      <vt:lpstr>3 uger</vt:lpstr>
      <vt:lpstr>Dataark</vt:lpstr>
      <vt:lpstr>Rapport</vt:lpstr>
      <vt:lpstr>Test</vt:lpstr>
      <vt:lpstr>Ark1</vt:lpstr>
    </vt:vector>
  </TitlesOfParts>
  <Company>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SFo</dc:creator>
  <cp:lastModifiedBy>Jacob Jay</cp:lastModifiedBy>
  <cp:lastPrinted>2012-03-04T16:25:12Z</cp:lastPrinted>
  <dcterms:created xsi:type="dcterms:W3CDTF">2001-02-04T07:18:01Z</dcterms:created>
  <dcterms:modified xsi:type="dcterms:W3CDTF">2012-03-04T16:29:50Z</dcterms:modified>
</cp:coreProperties>
</file>